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R:\domes_sede\19\SAISTOŠIE NOTEIKUMI\"/>
    </mc:Choice>
  </mc:AlternateContent>
  <bookViews>
    <workbookView xWindow="0" yWindow="0" windowWidth="28800" windowHeight="11835" firstSheet="11" activeTab="23"/>
  </bookViews>
  <sheets>
    <sheet name="03.2.1." sheetId="1" r:id="rId1"/>
    <sheet name="04.1.10." sheetId="20" r:id="rId2"/>
    <sheet name="04.1.20." sheetId="12" r:id="rId3"/>
    <sheet name="06.1.6." sheetId="10" r:id="rId4"/>
    <sheet name="06.1.7." sheetId="6" r:id="rId5"/>
    <sheet name="08.1.11." sheetId="3" r:id="rId6"/>
    <sheet name="09.1.22." sheetId="13" r:id="rId7"/>
    <sheet name="10.1.1." sheetId="14" r:id="rId8"/>
    <sheet name="10.1.2." sheetId="15" r:id="rId9"/>
    <sheet name="4.piel." sheetId="16" r:id="rId10"/>
    <sheet name="10.piel." sheetId="4" r:id="rId11"/>
    <sheet name="12.piel." sheetId="11" r:id="rId12"/>
    <sheet name="13.piel." sheetId="8" r:id="rId13"/>
    <sheet name="35.piel." sheetId="29" r:id="rId14"/>
    <sheet name="04.1.19." sheetId="28" r:id="rId15"/>
    <sheet name="04.3.1." sheetId="26" r:id="rId16"/>
    <sheet name="04.4.1." sheetId="23" r:id="rId17"/>
    <sheet name="09.2.1." sheetId="19" r:id="rId18"/>
    <sheet name="09.2.2." sheetId="18" r:id="rId19"/>
    <sheet name="09.5.1." sheetId="22" r:id="rId20"/>
    <sheet name="15.piel." sheetId="21" r:id="rId21"/>
    <sheet name="09.11.1." sheetId="32" r:id="rId22"/>
    <sheet name="09.12.1." sheetId="31" r:id="rId23"/>
    <sheet name="09.28.1" sheetId="30" r:id="rId24"/>
    <sheet name="10.2.9." sheetId="33" r:id="rId25"/>
  </sheets>
  <definedNames>
    <definedName name="_xlnm._FilterDatabase" localSheetId="0" hidden="1">'03.2.1.'!$A$18:$P$301</definedName>
    <definedName name="_xlnm._FilterDatabase" localSheetId="1" hidden="1">'04.1.10.'!$A$18:$P$301</definedName>
    <definedName name="_xlnm._FilterDatabase" localSheetId="14" hidden="1">'04.1.19.'!$A$18:$P$301</definedName>
    <definedName name="_xlnm._FilterDatabase" localSheetId="2" hidden="1">'04.1.20.'!$A$18:$P$301</definedName>
    <definedName name="_xlnm._FilterDatabase" localSheetId="15" hidden="1">'04.3.1.'!$A$18:$P$301</definedName>
    <definedName name="_xlnm._FilterDatabase" localSheetId="16" hidden="1">'04.4.1.'!$A$18:$P$301</definedName>
    <definedName name="_xlnm._FilterDatabase" localSheetId="3" hidden="1">'06.1.6.'!$A$18:$P$301</definedName>
    <definedName name="_xlnm._FilterDatabase" localSheetId="4" hidden="1">'06.1.7.'!$A$18:$P$301</definedName>
    <definedName name="_xlnm._FilterDatabase" localSheetId="5" hidden="1">'08.1.11.'!$A$18:$P$301</definedName>
    <definedName name="_xlnm._FilterDatabase" localSheetId="6" hidden="1">'09.1.22.'!$A$18:$P$301</definedName>
    <definedName name="_xlnm._FilterDatabase" localSheetId="21" hidden="1">'09.11.1.'!$A$18:$P$301</definedName>
    <definedName name="_xlnm._FilterDatabase" localSheetId="22" hidden="1">'09.12.1.'!$A$18:$P$301</definedName>
    <definedName name="_xlnm._FilterDatabase" localSheetId="17" hidden="1">'09.2.1.'!$A$18:$P$301</definedName>
    <definedName name="_xlnm._FilterDatabase" localSheetId="18" hidden="1">'09.2.2.'!$A$18:$P$301</definedName>
    <definedName name="_xlnm._FilterDatabase" localSheetId="23" hidden="1">'09.28.1'!$A$18:$P$301</definedName>
    <definedName name="_xlnm._FilterDatabase" localSheetId="19" hidden="1">'09.5.1.'!$A$18:$P$301</definedName>
    <definedName name="_xlnm._FilterDatabase" localSheetId="7" hidden="1">'10.1.1.'!$A$18:$P$301</definedName>
    <definedName name="_xlnm._FilterDatabase" localSheetId="8" hidden="1">'10.1.2.'!$A$18:$P$301</definedName>
    <definedName name="_xlnm._FilterDatabase" localSheetId="24" hidden="1">'10.2.9.'!$A$18:$P$301</definedName>
    <definedName name="_xlnm.Print_Area" localSheetId="13">'35.piel.'!$A$1:$R$109</definedName>
    <definedName name="_xlnm.Print_Titles" localSheetId="1">'04.1.10.'!$18:$18</definedName>
    <definedName name="_xlnm.Print_Titles" localSheetId="14">'04.1.19.'!$18:$18</definedName>
    <definedName name="_xlnm.Print_Titles" localSheetId="2">'04.1.20.'!$18:$18</definedName>
    <definedName name="_xlnm.Print_Titles" localSheetId="15">'04.3.1.'!$18:$18</definedName>
    <definedName name="_xlnm.Print_Titles" localSheetId="16">'04.4.1.'!$18:$18</definedName>
    <definedName name="_xlnm.Print_Titles" localSheetId="3">'06.1.6.'!$18:$18</definedName>
    <definedName name="_xlnm.Print_Titles" localSheetId="4">'06.1.7.'!$18:$18</definedName>
    <definedName name="_xlnm.Print_Titles" localSheetId="5">'08.1.11.'!$18:$18</definedName>
    <definedName name="_xlnm.Print_Titles" localSheetId="6">'09.1.22.'!$18:$18</definedName>
    <definedName name="_xlnm.Print_Titles" localSheetId="21">'09.11.1.'!$18:$18</definedName>
    <definedName name="_xlnm.Print_Titles" localSheetId="22">'09.12.1.'!$18:$18</definedName>
    <definedName name="_xlnm.Print_Titles" localSheetId="17">'09.2.1.'!$18:$18</definedName>
    <definedName name="_xlnm.Print_Titles" localSheetId="18">'09.2.2.'!$18:$18</definedName>
    <definedName name="_xlnm.Print_Titles" localSheetId="23">'09.28.1'!$18:$18</definedName>
    <definedName name="_xlnm.Print_Titles" localSheetId="19">'09.5.1.'!$18:$18</definedName>
    <definedName name="_xlnm.Print_Titles" localSheetId="7">'10.1.1.'!$18:$18</definedName>
    <definedName name="_xlnm.Print_Titles" localSheetId="8">'10.1.2.'!$18:$18</definedName>
    <definedName name="_xlnm.Print_Titles" localSheetId="24">'10.2.9.'!$18:$18</definedName>
    <definedName name="_xlnm.Print_Titles" localSheetId="13">'35.piel.'!$5:$5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01" i="33" l="1"/>
  <c r="L301" i="33"/>
  <c r="I301" i="33"/>
  <c r="F301" i="33"/>
  <c r="O300" i="33"/>
  <c r="L300" i="33"/>
  <c r="I300" i="33"/>
  <c r="F300" i="33"/>
  <c r="C300" i="33" s="1"/>
  <c r="O299" i="33"/>
  <c r="L299" i="33"/>
  <c r="I299" i="33"/>
  <c r="F299" i="33"/>
  <c r="C299" i="33" s="1"/>
  <c r="O298" i="33"/>
  <c r="L298" i="33"/>
  <c r="I298" i="33"/>
  <c r="F298" i="33"/>
  <c r="C298" i="33" s="1"/>
  <c r="O297" i="33"/>
  <c r="L297" i="33"/>
  <c r="I297" i="33"/>
  <c r="F297" i="33"/>
  <c r="O296" i="33"/>
  <c r="L296" i="33"/>
  <c r="I296" i="33"/>
  <c r="F296" i="33"/>
  <c r="O295" i="33"/>
  <c r="L295" i="33"/>
  <c r="I295" i="33"/>
  <c r="F295" i="33"/>
  <c r="O294" i="33"/>
  <c r="L294" i="33"/>
  <c r="I294" i="33"/>
  <c r="F294" i="33"/>
  <c r="N293" i="33"/>
  <c r="M293" i="33"/>
  <c r="K293" i="33"/>
  <c r="J293" i="33"/>
  <c r="H293" i="33"/>
  <c r="G293" i="33"/>
  <c r="E293" i="33"/>
  <c r="D293" i="33"/>
  <c r="O288" i="33"/>
  <c r="L288" i="33"/>
  <c r="I288" i="33"/>
  <c r="F288" i="33"/>
  <c r="O287" i="33"/>
  <c r="L287" i="33"/>
  <c r="L286" i="33" s="1"/>
  <c r="I287" i="33"/>
  <c r="F287" i="33"/>
  <c r="O286" i="33"/>
  <c r="N286" i="33"/>
  <c r="M286" i="33"/>
  <c r="K286" i="33"/>
  <c r="J286" i="33"/>
  <c r="H286" i="33"/>
  <c r="G286" i="33"/>
  <c r="F286" i="33"/>
  <c r="E286" i="33"/>
  <c r="D286" i="33"/>
  <c r="O285" i="33"/>
  <c r="L285" i="33"/>
  <c r="L284" i="33" s="1"/>
  <c r="L283" i="33" s="1"/>
  <c r="I285" i="33"/>
  <c r="F285" i="33"/>
  <c r="O284" i="33"/>
  <c r="O283" i="33" s="1"/>
  <c r="N284" i="33"/>
  <c r="N283" i="33" s="1"/>
  <c r="M284" i="33"/>
  <c r="M283" i="33" s="1"/>
  <c r="K284" i="33"/>
  <c r="J284" i="33"/>
  <c r="J283" i="33" s="1"/>
  <c r="I284" i="33"/>
  <c r="I283" i="33" s="1"/>
  <c r="H284" i="33"/>
  <c r="G284" i="33"/>
  <c r="G283" i="33" s="1"/>
  <c r="E284" i="33"/>
  <c r="E283" i="33" s="1"/>
  <c r="D284" i="33"/>
  <c r="K283" i="33"/>
  <c r="H283" i="33"/>
  <c r="D283" i="33"/>
  <c r="O282" i="33"/>
  <c r="O281" i="33" s="1"/>
  <c r="L282" i="33"/>
  <c r="I282" i="33"/>
  <c r="F282" i="33"/>
  <c r="N281" i="33"/>
  <c r="N269" i="33" s="1"/>
  <c r="M281" i="33"/>
  <c r="L281" i="33"/>
  <c r="K281" i="33"/>
  <c r="J281" i="33"/>
  <c r="I281" i="33"/>
  <c r="H281" i="33"/>
  <c r="G281" i="33"/>
  <c r="E281" i="33"/>
  <c r="D281" i="33"/>
  <c r="O280" i="33"/>
  <c r="L280" i="33"/>
  <c r="I280" i="33"/>
  <c r="F280" i="33"/>
  <c r="O279" i="33"/>
  <c r="L279" i="33"/>
  <c r="I279" i="33"/>
  <c r="F279" i="33"/>
  <c r="O278" i="33"/>
  <c r="L278" i="33"/>
  <c r="I278" i="33"/>
  <c r="F278" i="33"/>
  <c r="O277" i="33"/>
  <c r="L277" i="33"/>
  <c r="I277" i="33"/>
  <c r="I276" i="33" s="1"/>
  <c r="F277" i="33"/>
  <c r="N276" i="33"/>
  <c r="M276" i="33"/>
  <c r="K276" i="33"/>
  <c r="J276" i="33"/>
  <c r="H276" i="33"/>
  <c r="G276" i="33"/>
  <c r="E276" i="33"/>
  <c r="D276" i="33"/>
  <c r="O275" i="33"/>
  <c r="L275" i="33"/>
  <c r="I275" i="33"/>
  <c r="F275" i="33"/>
  <c r="O274" i="33"/>
  <c r="L274" i="33"/>
  <c r="I274" i="33"/>
  <c r="F274" i="33"/>
  <c r="O273" i="33"/>
  <c r="L273" i="33"/>
  <c r="I273" i="33"/>
  <c r="I272" i="33" s="1"/>
  <c r="F273" i="33"/>
  <c r="N272" i="33"/>
  <c r="N270" i="33" s="1"/>
  <c r="M272" i="33"/>
  <c r="M270" i="33" s="1"/>
  <c r="M269" i="33" s="1"/>
  <c r="K272" i="33"/>
  <c r="J272" i="33"/>
  <c r="H272" i="33"/>
  <c r="H270" i="33" s="1"/>
  <c r="H269" i="33" s="1"/>
  <c r="G272" i="33"/>
  <c r="E272" i="33"/>
  <c r="D272" i="33"/>
  <c r="O271" i="33"/>
  <c r="L271" i="33"/>
  <c r="I271" i="33"/>
  <c r="F271" i="33"/>
  <c r="J270" i="33"/>
  <c r="O268" i="33"/>
  <c r="L268" i="33"/>
  <c r="I268" i="33"/>
  <c r="F268" i="33"/>
  <c r="O267" i="33"/>
  <c r="L267" i="33"/>
  <c r="I267" i="33"/>
  <c r="F267" i="33"/>
  <c r="O266" i="33"/>
  <c r="L266" i="33"/>
  <c r="I266" i="33"/>
  <c r="F266" i="33"/>
  <c r="O265" i="33"/>
  <c r="L265" i="33"/>
  <c r="I265" i="33"/>
  <c r="F265" i="33"/>
  <c r="N264" i="33"/>
  <c r="M264" i="33"/>
  <c r="K264" i="33"/>
  <c r="J264" i="33"/>
  <c r="H264" i="33"/>
  <c r="G264" i="33"/>
  <c r="E264" i="33"/>
  <c r="D264" i="33"/>
  <c r="O263" i="33"/>
  <c r="L263" i="33"/>
  <c r="I263" i="33"/>
  <c r="F263" i="33"/>
  <c r="O262" i="33"/>
  <c r="L262" i="33"/>
  <c r="I262" i="33"/>
  <c r="F262" i="33"/>
  <c r="O261" i="33"/>
  <c r="L261" i="33"/>
  <c r="I261" i="33"/>
  <c r="I260" i="33" s="1"/>
  <c r="F261" i="33"/>
  <c r="N260" i="33"/>
  <c r="N259" i="33" s="1"/>
  <c r="M260" i="33"/>
  <c r="K260" i="33"/>
  <c r="K259" i="33" s="1"/>
  <c r="J260" i="33"/>
  <c r="H260" i="33"/>
  <c r="H259" i="33" s="1"/>
  <c r="G260" i="33"/>
  <c r="G259" i="33" s="1"/>
  <c r="E260" i="33"/>
  <c r="E259" i="33" s="1"/>
  <c r="D260" i="33"/>
  <c r="O258" i="33"/>
  <c r="L258" i="33"/>
  <c r="I258" i="33"/>
  <c r="F258" i="33"/>
  <c r="C258" i="33" s="1"/>
  <c r="O257" i="33"/>
  <c r="L257" i="33"/>
  <c r="I257" i="33"/>
  <c r="F257" i="33"/>
  <c r="O256" i="33"/>
  <c r="L256" i="33"/>
  <c r="I256" i="33"/>
  <c r="F256" i="33"/>
  <c r="O255" i="33"/>
  <c r="L255" i="33"/>
  <c r="I255" i="33"/>
  <c r="F255" i="33"/>
  <c r="O254" i="33"/>
  <c r="L254" i="33"/>
  <c r="I254" i="33"/>
  <c r="F254" i="33"/>
  <c r="O253" i="33"/>
  <c r="L253" i="33"/>
  <c r="L252" i="33" s="1"/>
  <c r="L251" i="33" s="1"/>
  <c r="I253" i="33"/>
  <c r="F253" i="33"/>
  <c r="N252" i="33"/>
  <c r="M252" i="33"/>
  <c r="M251" i="33" s="1"/>
  <c r="K252" i="33"/>
  <c r="J252" i="33"/>
  <c r="J251" i="33" s="1"/>
  <c r="H252" i="33"/>
  <c r="G252" i="33"/>
  <c r="G251" i="33" s="1"/>
  <c r="E252" i="33"/>
  <c r="E251" i="33" s="1"/>
  <c r="D252" i="33"/>
  <c r="D251" i="33" s="1"/>
  <c r="N251" i="33"/>
  <c r="K251" i="33"/>
  <c r="H251" i="33"/>
  <c r="O250" i="33"/>
  <c r="L250" i="33"/>
  <c r="I250" i="33"/>
  <c r="F250" i="33"/>
  <c r="O249" i="33"/>
  <c r="L249" i="33"/>
  <c r="I249" i="33"/>
  <c r="F249" i="33"/>
  <c r="O248" i="33"/>
  <c r="L248" i="33"/>
  <c r="I248" i="33"/>
  <c r="F248" i="33"/>
  <c r="O247" i="33"/>
  <c r="L247" i="33"/>
  <c r="I247" i="33"/>
  <c r="F247" i="33"/>
  <c r="N246" i="33"/>
  <c r="M246" i="33"/>
  <c r="K246" i="33"/>
  <c r="J246" i="33"/>
  <c r="H246" i="33"/>
  <c r="G246" i="33"/>
  <c r="E246" i="33"/>
  <c r="D246" i="33"/>
  <c r="O245" i="33"/>
  <c r="L245" i="33"/>
  <c r="I245" i="33"/>
  <c r="F245" i="33"/>
  <c r="O244" i="33"/>
  <c r="L244" i="33"/>
  <c r="I244" i="33"/>
  <c r="F244" i="33"/>
  <c r="O243" i="33"/>
  <c r="L243" i="33"/>
  <c r="I243" i="33"/>
  <c r="F243" i="33"/>
  <c r="O242" i="33"/>
  <c r="L242" i="33"/>
  <c r="I242" i="33"/>
  <c r="F242" i="33"/>
  <c r="O241" i="33"/>
  <c r="L241" i="33"/>
  <c r="I241" i="33"/>
  <c r="F241" i="33"/>
  <c r="O240" i="33"/>
  <c r="L240" i="33"/>
  <c r="I240" i="33"/>
  <c r="F240" i="33"/>
  <c r="O239" i="33"/>
  <c r="L239" i="33"/>
  <c r="I239" i="33"/>
  <c r="F239" i="33"/>
  <c r="O238" i="33"/>
  <c r="N238" i="33"/>
  <c r="M238" i="33"/>
  <c r="M231" i="33" s="1"/>
  <c r="K238" i="33"/>
  <c r="J238" i="33"/>
  <c r="H238" i="33"/>
  <c r="G238" i="33"/>
  <c r="E238" i="33"/>
  <c r="D238" i="33"/>
  <c r="O237" i="33"/>
  <c r="L237" i="33"/>
  <c r="I237" i="33"/>
  <c r="F237" i="33"/>
  <c r="O236" i="33"/>
  <c r="L236" i="33"/>
  <c r="L235" i="33" s="1"/>
  <c r="I236" i="33"/>
  <c r="F236" i="33"/>
  <c r="O235" i="33"/>
  <c r="N235" i="33"/>
  <c r="M235" i="33"/>
  <c r="K235" i="33"/>
  <c r="J235" i="33"/>
  <c r="H235" i="33"/>
  <c r="G235" i="33"/>
  <c r="E235" i="33"/>
  <c r="D235" i="33"/>
  <c r="O234" i="33"/>
  <c r="O233" i="33" s="1"/>
  <c r="L234" i="33"/>
  <c r="L233" i="33" s="1"/>
  <c r="I234" i="33"/>
  <c r="I233" i="33" s="1"/>
  <c r="F234" i="33"/>
  <c r="N233" i="33"/>
  <c r="M233" i="33"/>
  <c r="K233" i="33"/>
  <c r="J233" i="33"/>
  <c r="J231" i="33" s="1"/>
  <c r="H233" i="33"/>
  <c r="G233" i="33"/>
  <c r="F233" i="33"/>
  <c r="E233" i="33"/>
  <c r="D233" i="33"/>
  <c r="O232" i="33"/>
  <c r="L232" i="33"/>
  <c r="I232" i="33"/>
  <c r="F232" i="33"/>
  <c r="O229" i="33"/>
  <c r="L229" i="33"/>
  <c r="I229" i="33"/>
  <c r="F229" i="33"/>
  <c r="O228" i="33"/>
  <c r="O227" i="33" s="1"/>
  <c r="L228" i="33"/>
  <c r="L227" i="33" s="1"/>
  <c r="I228" i="33"/>
  <c r="I227" i="33" s="1"/>
  <c r="F228" i="33"/>
  <c r="N227" i="33"/>
  <c r="M227" i="33"/>
  <c r="K227" i="33"/>
  <c r="J227" i="33"/>
  <c r="H227" i="33"/>
  <c r="G227" i="33"/>
  <c r="F227" i="33"/>
  <c r="E227" i="33"/>
  <c r="D227" i="33"/>
  <c r="O226" i="33"/>
  <c r="L226" i="33"/>
  <c r="I226" i="33"/>
  <c r="F226" i="33"/>
  <c r="O225" i="33"/>
  <c r="L225" i="33"/>
  <c r="I225" i="33"/>
  <c r="F225" i="33"/>
  <c r="O224" i="33"/>
  <c r="L224" i="33"/>
  <c r="I224" i="33"/>
  <c r="F224" i="33"/>
  <c r="O223" i="33"/>
  <c r="L223" i="33"/>
  <c r="I223" i="33"/>
  <c r="F223" i="33"/>
  <c r="O222" i="33"/>
  <c r="L222" i="33"/>
  <c r="I222" i="33"/>
  <c r="C222" i="33" s="1"/>
  <c r="F222" i="33"/>
  <c r="O221" i="33"/>
  <c r="L221" i="33"/>
  <c r="I221" i="33"/>
  <c r="F221" i="33"/>
  <c r="O220" i="33"/>
  <c r="L220" i="33"/>
  <c r="I220" i="33"/>
  <c r="F220" i="33"/>
  <c r="O219" i="33"/>
  <c r="L219" i="33"/>
  <c r="I219" i="33"/>
  <c r="F219" i="33"/>
  <c r="O218" i="33"/>
  <c r="L218" i="33"/>
  <c r="I218" i="33"/>
  <c r="F218" i="33"/>
  <c r="O217" i="33"/>
  <c r="L217" i="33"/>
  <c r="I217" i="33"/>
  <c r="F217" i="33"/>
  <c r="N216" i="33"/>
  <c r="M216" i="33"/>
  <c r="K216" i="33"/>
  <c r="J216" i="33"/>
  <c r="H216" i="33"/>
  <c r="G216" i="33"/>
  <c r="G204" i="33" s="1"/>
  <c r="E216" i="33"/>
  <c r="D216" i="33"/>
  <c r="O215" i="33"/>
  <c r="L215" i="33"/>
  <c r="I215" i="33"/>
  <c r="F215" i="33"/>
  <c r="O214" i="33"/>
  <c r="L214" i="33"/>
  <c r="I214" i="33"/>
  <c r="F214" i="33"/>
  <c r="O213" i="33"/>
  <c r="L213" i="33"/>
  <c r="I213" i="33"/>
  <c r="F213" i="33"/>
  <c r="O212" i="33"/>
  <c r="L212" i="33"/>
  <c r="I212" i="33"/>
  <c r="F212" i="33"/>
  <c r="O211" i="33"/>
  <c r="L211" i="33"/>
  <c r="I211" i="33"/>
  <c r="F211" i="33"/>
  <c r="O210" i="33"/>
  <c r="L210" i="33"/>
  <c r="I210" i="33"/>
  <c r="F210" i="33"/>
  <c r="O209" i="33"/>
  <c r="L209" i="33"/>
  <c r="I209" i="33"/>
  <c r="F209" i="33"/>
  <c r="O208" i="33"/>
  <c r="L208" i="33"/>
  <c r="I208" i="33"/>
  <c r="F208" i="33"/>
  <c r="O207" i="33"/>
  <c r="L207" i="33"/>
  <c r="I207" i="33"/>
  <c r="F207" i="33"/>
  <c r="O206" i="33"/>
  <c r="L206" i="33"/>
  <c r="L205" i="33" s="1"/>
  <c r="I206" i="33"/>
  <c r="F206" i="33"/>
  <c r="N205" i="33"/>
  <c r="M205" i="33"/>
  <c r="K205" i="33"/>
  <c r="J205" i="33"/>
  <c r="H205" i="33"/>
  <c r="H204" i="33" s="1"/>
  <c r="G205" i="33"/>
  <c r="E205" i="33"/>
  <c r="D205" i="33"/>
  <c r="D204" i="33" s="1"/>
  <c r="M204" i="33"/>
  <c r="O203" i="33"/>
  <c r="L203" i="33"/>
  <c r="I203" i="33"/>
  <c r="F203" i="33"/>
  <c r="O202" i="33"/>
  <c r="L202" i="33"/>
  <c r="I202" i="33"/>
  <c r="C202" i="33" s="1"/>
  <c r="F202" i="33"/>
  <c r="O201" i="33"/>
  <c r="L201" i="33"/>
  <c r="I201" i="33"/>
  <c r="F201" i="33"/>
  <c r="O200" i="33"/>
  <c r="L200" i="33"/>
  <c r="I200" i="33"/>
  <c r="F200" i="33"/>
  <c r="O199" i="33"/>
  <c r="L199" i="33"/>
  <c r="L198" i="33" s="1"/>
  <c r="I199" i="33"/>
  <c r="F199" i="33"/>
  <c r="F198" i="33" s="1"/>
  <c r="O198" i="33"/>
  <c r="N198" i="33"/>
  <c r="M198" i="33"/>
  <c r="K198" i="33"/>
  <c r="K196" i="33" s="1"/>
  <c r="J198" i="33"/>
  <c r="H198" i="33"/>
  <c r="H196" i="33" s="1"/>
  <c r="G198" i="33"/>
  <c r="G196" i="33" s="1"/>
  <c r="E198" i="33"/>
  <c r="E196" i="33" s="1"/>
  <c r="D198" i="33"/>
  <c r="O197" i="33"/>
  <c r="L197" i="33"/>
  <c r="I197" i="33"/>
  <c r="F197" i="33"/>
  <c r="N196" i="33"/>
  <c r="M196" i="33"/>
  <c r="J196" i="33"/>
  <c r="D196" i="33"/>
  <c r="O193" i="33"/>
  <c r="L193" i="33"/>
  <c r="L192" i="33" s="1"/>
  <c r="L191" i="33" s="1"/>
  <c r="I193" i="33"/>
  <c r="F193" i="33"/>
  <c r="O192" i="33"/>
  <c r="O191" i="33" s="1"/>
  <c r="N192" i="33"/>
  <c r="N191" i="33" s="1"/>
  <c r="M192" i="33"/>
  <c r="M191" i="33" s="1"/>
  <c r="K192" i="33"/>
  <c r="K191" i="33" s="1"/>
  <c r="J192" i="33"/>
  <c r="J191" i="33" s="1"/>
  <c r="I192" i="33"/>
  <c r="I191" i="33" s="1"/>
  <c r="H192" i="33"/>
  <c r="G192" i="33"/>
  <c r="G191" i="33" s="1"/>
  <c r="E192" i="33"/>
  <c r="E191" i="33" s="1"/>
  <c r="D192" i="33"/>
  <c r="H191" i="33"/>
  <c r="D191" i="33"/>
  <c r="D187" i="33" s="1"/>
  <c r="O190" i="33"/>
  <c r="L190" i="33"/>
  <c r="I190" i="33"/>
  <c r="F190" i="33"/>
  <c r="C190" i="33" s="1"/>
  <c r="O189" i="33"/>
  <c r="L189" i="33"/>
  <c r="L188" i="33" s="1"/>
  <c r="I189" i="33"/>
  <c r="I188" i="33" s="1"/>
  <c r="F189" i="33"/>
  <c r="F188" i="33" s="1"/>
  <c r="O188" i="33"/>
  <c r="N188" i="33"/>
  <c r="M188" i="33"/>
  <c r="K188" i="33"/>
  <c r="K187" i="33" s="1"/>
  <c r="J188" i="33"/>
  <c r="H188" i="33"/>
  <c r="G188" i="33"/>
  <c r="E188" i="33"/>
  <c r="D188" i="33"/>
  <c r="G187" i="33"/>
  <c r="O186" i="33"/>
  <c r="L186" i="33"/>
  <c r="I186" i="33"/>
  <c r="F186" i="33"/>
  <c r="O185" i="33"/>
  <c r="L185" i="33"/>
  <c r="L184" i="33" s="1"/>
  <c r="I185" i="33"/>
  <c r="I184" i="33" s="1"/>
  <c r="F185" i="33"/>
  <c r="N184" i="33"/>
  <c r="M184" i="33"/>
  <c r="K184" i="33"/>
  <c r="J184" i="33"/>
  <c r="H184" i="33"/>
  <c r="G184" i="33"/>
  <c r="F184" i="33"/>
  <c r="E184" i="33"/>
  <c r="D184" i="33"/>
  <c r="O183" i="33"/>
  <c r="L183" i="33"/>
  <c r="I183" i="33"/>
  <c r="F183" i="33"/>
  <c r="O182" i="33"/>
  <c r="L182" i="33"/>
  <c r="I182" i="33"/>
  <c r="F182" i="33"/>
  <c r="O181" i="33"/>
  <c r="L181" i="33"/>
  <c r="I181" i="33"/>
  <c r="F181" i="33"/>
  <c r="O180" i="33"/>
  <c r="L180" i="33"/>
  <c r="I180" i="33"/>
  <c r="I179" i="33" s="1"/>
  <c r="F180" i="33"/>
  <c r="N179" i="33"/>
  <c r="M179" i="33"/>
  <c r="K179" i="33"/>
  <c r="J179" i="33"/>
  <c r="H179" i="33"/>
  <c r="G179" i="33"/>
  <c r="E179" i="33"/>
  <c r="D179" i="33"/>
  <c r="O178" i="33"/>
  <c r="L178" i="33"/>
  <c r="I178" i="33"/>
  <c r="F178" i="33"/>
  <c r="O177" i="33"/>
  <c r="L177" i="33"/>
  <c r="I177" i="33"/>
  <c r="F177" i="33"/>
  <c r="O176" i="33"/>
  <c r="L176" i="33"/>
  <c r="L175" i="33" s="1"/>
  <c r="I176" i="33"/>
  <c r="I175" i="33" s="1"/>
  <c r="F176" i="33"/>
  <c r="O175" i="33"/>
  <c r="N175" i="33"/>
  <c r="M175" i="33"/>
  <c r="K175" i="33"/>
  <c r="J175" i="33"/>
  <c r="J174" i="33" s="1"/>
  <c r="J173" i="33" s="1"/>
  <c r="H175" i="33"/>
  <c r="H174" i="33" s="1"/>
  <c r="H173" i="33" s="1"/>
  <c r="G175" i="33"/>
  <c r="E175" i="33"/>
  <c r="D175" i="33"/>
  <c r="D174" i="33" s="1"/>
  <c r="D173" i="33" s="1"/>
  <c r="M174" i="33"/>
  <c r="M173" i="33" s="1"/>
  <c r="E174" i="33"/>
  <c r="E173" i="33"/>
  <c r="O172" i="33"/>
  <c r="L172" i="33"/>
  <c r="I172" i="33"/>
  <c r="F172" i="33"/>
  <c r="O171" i="33"/>
  <c r="L171" i="33"/>
  <c r="I171" i="33"/>
  <c r="F171" i="33"/>
  <c r="O170" i="33"/>
  <c r="L170" i="33"/>
  <c r="I170" i="33"/>
  <c r="F170" i="33"/>
  <c r="O169" i="33"/>
  <c r="L169" i="33"/>
  <c r="I169" i="33"/>
  <c r="F169" i="33"/>
  <c r="O168" i="33"/>
  <c r="L168" i="33"/>
  <c r="I168" i="33"/>
  <c r="F168" i="33"/>
  <c r="O167" i="33"/>
  <c r="O166" i="33" s="1"/>
  <c r="L167" i="33"/>
  <c r="I167" i="33"/>
  <c r="F167" i="33"/>
  <c r="F166" i="33" s="1"/>
  <c r="C167" i="33"/>
  <c r="N166" i="33"/>
  <c r="M166" i="33"/>
  <c r="K166" i="33"/>
  <c r="K165" i="33" s="1"/>
  <c r="J166" i="33"/>
  <c r="J165" i="33" s="1"/>
  <c r="H166" i="33"/>
  <c r="H165" i="33" s="1"/>
  <c r="G166" i="33"/>
  <c r="G165" i="33" s="1"/>
  <c r="E166" i="33"/>
  <c r="D166" i="33"/>
  <c r="D165" i="33" s="1"/>
  <c r="N165" i="33"/>
  <c r="M165" i="33"/>
  <c r="E165" i="33"/>
  <c r="O164" i="33"/>
  <c r="L164" i="33"/>
  <c r="I164" i="33"/>
  <c r="F164" i="33"/>
  <c r="O163" i="33"/>
  <c r="L163" i="33"/>
  <c r="I163" i="33"/>
  <c r="F163" i="33"/>
  <c r="O162" i="33"/>
  <c r="L162" i="33"/>
  <c r="I162" i="33"/>
  <c r="F162" i="33"/>
  <c r="O161" i="33"/>
  <c r="L161" i="33"/>
  <c r="L160" i="33" s="1"/>
  <c r="I161" i="33"/>
  <c r="I160" i="33" s="1"/>
  <c r="F161" i="33"/>
  <c r="F160" i="33" s="1"/>
  <c r="N160" i="33"/>
  <c r="M160" i="33"/>
  <c r="K160" i="33"/>
  <c r="J160" i="33"/>
  <c r="H160" i="33"/>
  <c r="G160" i="33"/>
  <c r="E160" i="33"/>
  <c r="D160" i="33"/>
  <c r="O159" i="33"/>
  <c r="L159" i="33"/>
  <c r="I159" i="33"/>
  <c r="F159" i="33"/>
  <c r="O158" i="33"/>
  <c r="L158" i="33"/>
  <c r="I158" i="33"/>
  <c r="F158" i="33"/>
  <c r="O157" i="33"/>
  <c r="L157" i="33"/>
  <c r="I157" i="33"/>
  <c r="F157" i="33"/>
  <c r="O156" i="33"/>
  <c r="L156" i="33"/>
  <c r="I156" i="33"/>
  <c r="F156" i="33"/>
  <c r="O155" i="33"/>
  <c r="O151" i="33" s="1"/>
  <c r="L155" i="33"/>
  <c r="I155" i="33"/>
  <c r="F155" i="33"/>
  <c r="C155" i="33" s="1"/>
  <c r="O154" i="33"/>
  <c r="L154" i="33"/>
  <c r="I154" i="33"/>
  <c r="F154" i="33"/>
  <c r="O153" i="33"/>
  <c r="L153" i="33"/>
  <c r="I153" i="33"/>
  <c r="F153" i="33"/>
  <c r="O152" i="33"/>
  <c r="L152" i="33"/>
  <c r="I152" i="33"/>
  <c r="I151" i="33" s="1"/>
  <c r="F152" i="33"/>
  <c r="N151" i="33"/>
  <c r="M151" i="33"/>
  <c r="K151" i="33"/>
  <c r="J151" i="33"/>
  <c r="H151" i="33"/>
  <c r="G151" i="33"/>
  <c r="E151" i="33"/>
  <c r="D151" i="33"/>
  <c r="O150" i="33"/>
  <c r="L150" i="33"/>
  <c r="I150" i="33"/>
  <c r="F150" i="33"/>
  <c r="O149" i="33"/>
  <c r="L149" i="33"/>
  <c r="I149" i="33"/>
  <c r="F149" i="33"/>
  <c r="O148" i="33"/>
  <c r="L148" i="33"/>
  <c r="I148" i="33"/>
  <c r="F148" i="33"/>
  <c r="O147" i="33"/>
  <c r="L147" i="33"/>
  <c r="I147" i="33"/>
  <c r="F147" i="33"/>
  <c r="O146" i="33"/>
  <c r="L146" i="33"/>
  <c r="I146" i="33"/>
  <c r="F146" i="33"/>
  <c r="O145" i="33"/>
  <c r="L145" i="33"/>
  <c r="I145" i="33"/>
  <c r="F145" i="33"/>
  <c r="N144" i="33"/>
  <c r="M144" i="33"/>
  <c r="K144" i="33"/>
  <c r="J144" i="33"/>
  <c r="H144" i="33"/>
  <c r="G144" i="33"/>
  <c r="E144" i="33"/>
  <c r="D144" i="33"/>
  <c r="O143" i="33"/>
  <c r="L143" i="33"/>
  <c r="I143" i="33"/>
  <c r="C143" i="33" s="1"/>
  <c r="F143" i="33"/>
  <c r="O142" i="33"/>
  <c r="L142" i="33"/>
  <c r="L141" i="33" s="1"/>
  <c r="I142" i="33"/>
  <c r="I141" i="33" s="1"/>
  <c r="F142" i="33"/>
  <c r="N141" i="33"/>
  <c r="M141" i="33"/>
  <c r="K141" i="33"/>
  <c r="J141" i="33"/>
  <c r="H141" i="33"/>
  <c r="G141" i="33"/>
  <c r="E141" i="33"/>
  <c r="D141" i="33"/>
  <c r="O140" i="33"/>
  <c r="L140" i="33"/>
  <c r="I140" i="33"/>
  <c r="F140" i="33"/>
  <c r="O139" i="33"/>
  <c r="L139" i="33"/>
  <c r="I139" i="33"/>
  <c r="F139" i="33"/>
  <c r="O138" i="33"/>
  <c r="L138" i="33"/>
  <c r="I138" i="33"/>
  <c r="F138" i="33"/>
  <c r="O137" i="33"/>
  <c r="L137" i="33"/>
  <c r="L136" i="33" s="1"/>
  <c r="I137" i="33"/>
  <c r="I136" i="33" s="1"/>
  <c r="F137" i="33"/>
  <c r="N136" i="33"/>
  <c r="M136" i="33"/>
  <c r="K136" i="33"/>
  <c r="J136" i="33"/>
  <c r="H136" i="33"/>
  <c r="G136" i="33"/>
  <c r="E136" i="33"/>
  <c r="D136" i="33"/>
  <c r="O135" i="33"/>
  <c r="L135" i="33"/>
  <c r="C135" i="33" s="1"/>
  <c r="I135" i="33"/>
  <c r="F135" i="33"/>
  <c r="O134" i="33"/>
  <c r="L134" i="33"/>
  <c r="I134" i="33"/>
  <c r="F134" i="33"/>
  <c r="O133" i="33"/>
  <c r="L133" i="33"/>
  <c r="I133" i="33"/>
  <c r="F133" i="33"/>
  <c r="O132" i="33"/>
  <c r="L132" i="33"/>
  <c r="I132" i="33"/>
  <c r="I131" i="33" s="1"/>
  <c r="F132" i="33"/>
  <c r="O131" i="33"/>
  <c r="N131" i="33"/>
  <c r="M131" i="33"/>
  <c r="K131" i="33"/>
  <c r="J131" i="33"/>
  <c r="J130" i="33" s="1"/>
  <c r="H131" i="33"/>
  <c r="G131" i="33"/>
  <c r="E131" i="33"/>
  <c r="D131" i="33"/>
  <c r="H130" i="33"/>
  <c r="O129" i="33"/>
  <c r="L129" i="33"/>
  <c r="L128" i="33" s="1"/>
  <c r="I129" i="33"/>
  <c r="I128" i="33" s="1"/>
  <c r="F129" i="33"/>
  <c r="O128" i="33"/>
  <c r="N128" i="33"/>
  <c r="M128" i="33"/>
  <c r="K128" i="33"/>
  <c r="J128" i="33"/>
  <c r="H128" i="33"/>
  <c r="G128" i="33"/>
  <c r="F128" i="33"/>
  <c r="E128" i="33"/>
  <c r="D128" i="33"/>
  <c r="O127" i="33"/>
  <c r="L127" i="33"/>
  <c r="I127" i="33"/>
  <c r="F127" i="33"/>
  <c r="O126" i="33"/>
  <c r="L126" i="33"/>
  <c r="I126" i="33"/>
  <c r="F126" i="33"/>
  <c r="O125" i="33"/>
  <c r="L125" i="33"/>
  <c r="I125" i="33"/>
  <c r="F125" i="33"/>
  <c r="O124" i="33"/>
  <c r="L124" i="33"/>
  <c r="I124" i="33"/>
  <c r="F124" i="33"/>
  <c r="O123" i="33"/>
  <c r="O122" i="33" s="1"/>
  <c r="L123" i="33"/>
  <c r="I123" i="33"/>
  <c r="F123" i="33"/>
  <c r="N122" i="33"/>
  <c r="M122" i="33"/>
  <c r="K122" i="33"/>
  <c r="J122" i="33"/>
  <c r="H122" i="33"/>
  <c r="G122" i="33"/>
  <c r="E122" i="33"/>
  <c r="D122" i="33"/>
  <c r="O121" i="33"/>
  <c r="L121" i="33"/>
  <c r="I121" i="33"/>
  <c r="F121" i="33"/>
  <c r="O120" i="33"/>
  <c r="L120" i="33"/>
  <c r="C120" i="33" s="1"/>
  <c r="I120" i="33"/>
  <c r="F120" i="33"/>
  <c r="O119" i="33"/>
  <c r="L119" i="33"/>
  <c r="C119" i="33" s="1"/>
  <c r="I119" i="33"/>
  <c r="F119" i="33"/>
  <c r="O118" i="33"/>
  <c r="L118" i="33"/>
  <c r="I118" i="33"/>
  <c r="F118" i="33"/>
  <c r="O117" i="33"/>
  <c r="L117" i="33"/>
  <c r="I117" i="33"/>
  <c r="F117" i="33"/>
  <c r="F116" i="33" s="1"/>
  <c r="N116" i="33"/>
  <c r="M116" i="33"/>
  <c r="K116" i="33"/>
  <c r="J116" i="33"/>
  <c r="H116" i="33"/>
  <c r="G116" i="33"/>
  <c r="E116" i="33"/>
  <c r="D116" i="33"/>
  <c r="O115" i="33"/>
  <c r="L115" i="33"/>
  <c r="I115" i="33"/>
  <c r="F115" i="33"/>
  <c r="O114" i="33"/>
  <c r="L114" i="33"/>
  <c r="I114" i="33"/>
  <c r="F114" i="33"/>
  <c r="O113" i="33"/>
  <c r="L113" i="33"/>
  <c r="L112" i="33" s="1"/>
  <c r="I113" i="33"/>
  <c r="I112" i="33" s="1"/>
  <c r="F113" i="33"/>
  <c r="N112" i="33"/>
  <c r="M112" i="33"/>
  <c r="K112" i="33"/>
  <c r="J112" i="33"/>
  <c r="H112" i="33"/>
  <c r="G112" i="33"/>
  <c r="E112" i="33"/>
  <c r="D112" i="33"/>
  <c r="O111" i="33"/>
  <c r="L111" i="33"/>
  <c r="I111" i="33"/>
  <c r="F111" i="33"/>
  <c r="O110" i="33"/>
  <c r="L110" i="33"/>
  <c r="I110" i="33"/>
  <c r="F110" i="33"/>
  <c r="O109" i="33"/>
  <c r="L109" i="33"/>
  <c r="I109" i="33"/>
  <c r="F109" i="33"/>
  <c r="O108" i="33"/>
  <c r="L108" i="33"/>
  <c r="C108" i="33" s="1"/>
  <c r="I108" i="33"/>
  <c r="F108" i="33"/>
  <c r="O107" i="33"/>
  <c r="L107" i="33"/>
  <c r="C107" i="33" s="1"/>
  <c r="I107" i="33"/>
  <c r="F107" i="33"/>
  <c r="O106" i="33"/>
  <c r="L106" i="33"/>
  <c r="I106" i="33"/>
  <c r="F106" i="33"/>
  <c r="O105" i="33"/>
  <c r="L105" i="33"/>
  <c r="I105" i="33"/>
  <c r="F105" i="33"/>
  <c r="O104" i="33"/>
  <c r="L104" i="33"/>
  <c r="I104" i="33"/>
  <c r="F104" i="33"/>
  <c r="O103" i="33"/>
  <c r="N103" i="33"/>
  <c r="M103" i="33"/>
  <c r="K103" i="33"/>
  <c r="J103" i="33"/>
  <c r="H103" i="33"/>
  <c r="G103" i="33"/>
  <c r="E103" i="33"/>
  <c r="D103" i="33"/>
  <c r="O102" i="33"/>
  <c r="L102" i="33"/>
  <c r="I102" i="33"/>
  <c r="F102" i="33"/>
  <c r="O101" i="33"/>
  <c r="L101" i="33"/>
  <c r="I101" i="33"/>
  <c r="F101" i="33"/>
  <c r="O100" i="33"/>
  <c r="L100" i="33"/>
  <c r="I100" i="33"/>
  <c r="F100" i="33"/>
  <c r="O99" i="33"/>
  <c r="L99" i="33"/>
  <c r="I99" i="33"/>
  <c r="F99" i="33"/>
  <c r="O98" i="33"/>
  <c r="L98" i="33"/>
  <c r="I98" i="33"/>
  <c r="F98" i="33"/>
  <c r="O97" i="33"/>
  <c r="L97" i="33"/>
  <c r="I97" i="33"/>
  <c r="F97" i="33"/>
  <c r="O96" i="33"/>
  <c r="L96" i="33"/>
  <c r="I96" i="33"/>
  <c r="F96" i="33"/>
  <c r="N95" i="33"/>
  <c r="M95" i="33"/>
  <c r="K95" i="33"/>
  <c r="J95" i="33"/>
  <c r="H95" i="33"/>
  <c r="G95" i="33"/>
  <c r="E95" i="33"/>
  <c r="D95" i="33"/>
  <c r="O94" i="33"/>
  <c r="L94" i="33"/>
  <c r="I94" i="33"/>
  <c r="F94" i="33"/>
  <c r="O93" i="33"/>
  <c r="L93" i="33"/>
  <c r="I93" i="33"/>
  <c r="F93" i="33"/>
  <c r="O92" i="33"/>
  <c r="L92" i="33"/>
  <c r="I92" i="33"/>
  <c r="F92" i="33"/>
  <c r="O91" i="33"/>
  <c r="L91" i="33"/>
  <c r="I91" i="33"/>
  <c r="F91" i="33"/>
  <c r="O90" i="33"/>
  <c r="L90" i="33"/>
  <c r="I90" i="33"/>
  <c r="I89" i="33" s="1"/>
  <c r="F90" i="33"/>
  <c r="N89" i="33"/>
  <c r="M89" i="33"/>
  <c r="L89" i="33"/>
  <c r="K89" i="33"/>
  <c r="J89" i="33"/>
  <c r="H89" i="33"/>
  <c r="G89" i="33"/>
  <c r="E89" i="33"/>
  <c r="D89" i="33"/>
  <c r="O88" i="33"/>
  <c r="L88" i="33"/>
  <c r="I88" i="33"/>
  <c r="F88" i="33"/>
  <c r="O87" i="33"/>
  <c r="L87" i="33"/>
  <c r="I87" i="33"/>
  <c r="F87" i="33"/>
  <c r="O86" i="33"/>
  <c r="L86" i="33"/>
  <c r="I86" i="33"/>
  <c r="F86" i="33"/>
  <c r="C86" i="33" s="1"/>
  <c r="O85" i="33"/>
  <c r="L85" i="33"/>
  <c r="I85" i="33"/>
  <c r="F85" i="33"/>
  <c r="N84" i="33"/>
  <c r="M84" i="33"/>
  <c r="K84" i="33"/>
  <c r="J84" i="33"/>
  <c r="H84" i="33"/>
  <c r="G84" i="33"/>
  <c r="E84" i="33"/>
  <c r="D84" i="33"/>
  <c r="O82" i="33"/>
  <c r="L82" i="33"/>
  <c r="I82" i="33"/>
  <c r="F82" i="33"/>
  <c r="O81" i="33"/>
  <c r="L81" i="33"/>
  <c r="L80" i="33" s="1"/>
  <c r="I81" i="33"/>
  <c r="F81" i="33"/>
  <c r="O80" i="33"/>
  <c r="N80" i="33"/>
  <c r="M80" i="33"/>
  <c r="K80" i="33"/>
  <c r="J80" i="33"/>
  <c r="H80" i="33"/>
  <c r="G80" i="33"/>
  <c r="F80" i="33"/>
  <c r="E80" i="33"/>
  <c r="D80" i="33"/>
  <c r="O79" i="33"/>
  <c r="L79" i="33"/>
  <c r="I79" i="33"/>
  <c r="F79" i="33"/>
  <c r="O78" i="33"/>
  <c r="O77" i="33" s="1"/>
  <c r="O76" i="33" s="1"/>
  <c r="L78" i="33"/>
  <c r="I78" i="33"/>
  <c r="I77" i="33" s="1"/>
  <c r="F78" i="33"/>
  <c r="N77" i="33"/>
  <c r="M77" i="33"/>
  <c r="L77" i="33"/>
  <c r="L76" i="33" s="1"/>
  <c r="K77" i="33"/>
  <c r="J77" i="33"/>
  <c r="J76" i="33" s="1"/>
  <c r="H77" i="33"/>
  <c r="G77" i="33"/>
  <c r="F77" i="33"/>
  <c r="E77" i="33"/>
  <c r="E76" i="33" s="1"/>
  <c r="D77" i="33"/>
  <c r="K76" i="33"/>
  <c r="O74" i="33"/>
  <c r="L74" i="33"/>
  <c r="I74" i="33"/>
  <c r="F74" i="33"/>
  <c r="O73" i="33"/>
  <c r="L73" i="33"/>
  <c r="I73" i="33"/>
  <c r="F73" i="33"/>
  <c r="O72" i="33"/>
  <c r="L72" i="33"/>
  <c r="I72" i="33"/>
  <c r="F72" i="33"/>
  <c r="O71" i="33"/>
  <c r="L71" i="33"/>
  <c r="I71" i="33"/>
  <c r="F71" i="33"/>
  <c r="O70" i="33"/>
  <c r="L70" i="33"/>
  <c r="I70" i="33"/>
  <c r="I69" i="33" s="1"/>
  <c r="F70" i="33"/>
  <c r="F69" i="33" s="1"/>
  <c r="N69" i="33"/>
  <c r="N67" i="33" s="1"/>
  <c r="M69" i="33"/>
  <c r="M67" i="33" s="1"/>
  <c r="K69" i="33"/>
  <c r="J69" i="33"/>
  <c r="J67" i="33" s="1"/>
  <c r="H69" i="33"/>
  <c r="H67" i="33" s="1"/>
  <c r="G69" i="33"/>
  <c r="G67" i="33" s="1"/>
  <c r="E69" i="33"/>
  <c r="E67" i="33" s="1"/>
  <c r="D69" i="33"/>
  <c r="O68" i="33"/>
  <c r="L68" i="33"/>
  <c r="I68" i="33"/>
  <c r="F68" i="33"/>
  <c r="K67" i="33"/>
  <c r="D67" i="33"/>
  <c r="O66" i="33"/>
  <c r="L66" i="33"/>
  <c r="I66" i="33"/>
  <c r="F66" i="33"/>
  <c r="O65" i="33"/>
  <c r="L65" i="33"/>
  <c r="I65" i="33"/>
  <c r="F65" i="33"/>
  <c r="O64" i="33"/>
  <c r="L64" i="33"/>
  <c r="C64" i="33" s="1"/>
  <c r="I64" i="33"/>
  <c r="F64" i="33"/>
  <c r="O63" i="33"/>
  <c r="L63" i="33"/>
  <c r="I63" i="33"/>
  <c r="F63" i="33"/>
  <c r="O62" i="33"/>
  <c r="L62" i="33"/>
  <c r="I62" i="33"/>
  <c r="F62" i="33"/>
  <c r="O61" i="33"/>
  <c r="L61" i="33"/>
  <c r="I61" i="33"/>
  <c r="F61" i="33"/>
  <c r="O60" i="33"/>
  <c r="L60" i="33"/>
  <c r="C60" i="33" s="1"/>
  <c r="I60" i="33"/>
  <c r="F60" i="33"/>
  <c r="O59" i="33"/>
  <c r="L59" i="33"/>
  <c r="C59" i="33" s="1"/>
  <c r="I59" i="33"/>
  <c r="F59" i="33"/>
  <c r="N58" i="33"/>
  <c r="M58" i="33"/>
  <c r="K58" i="33"/>
  <c r="J58" i="33"/>
  <c r="I58" i="33"/>
  <c r="H58" i="33"/>
  <c r="G58" i="33"/>
  <c r="E58" i="33"/>
  <c r="D58" i="33"/>
  <c r="O57" i="33"/>
  <c r="L57" i="33"/>
  <c r="I57" i="33"/>
  <c r="F57" i="33"/>
  <c r="O56" i="33"/>
  <c r="L56" i="33"/>
  <c r="I56" i="33"/>
  <c r="I55" i="33" s="1"/>
  <c r="F56" i="33"/>
  <c r="O55" i="33"/>
  <c r="N55" i="33"/>
  <c r="M55" i="33"/>
  <c r="K55" i="33"/>
  <c r="K54" i="33" s="1"/>
  <c r="J55" i="33"/>
  <c r="H55" i="33"/>
  <c r="G55" i="33"/>
  <c r="G54" i="33" s="1"/>
  <c r="F55" i="33"/>
  <c r="E55" i="33"/>
  <c r="E54" i="33" s="1"/>
  <c r="E53" i="33" s="1"/>
  <c r="D55" i="33"/>
  <c r="O47" i="33"/>
  <c r="C47" i="33"/>
  <c r="O46" i="33"/>
  <c r="N45" i="33"/>
  <c r="M45" i="33"/>
  <c r="L44" i="33"/>
  <c r="L43" i="33" s="1"/>
  <c r="I44" i="33"/>
  <c r="I43" i="33" s="1"/>
  <c r="F44" i="33"/>
  <c r="F43" i="33" s="1"/>
  <c r="K43" i="33"/>
  <c r="J43" i="33"/>
  <c r="H43" i="33"/>
  <c r="G43" i="33"/>
  <c r="E43" i="33"/>
  <c r="D43" i="33"/>
  <c r="F42" i="33"/>
  <c r="E41" i="33"/>
  <c r="D41" i="33"/>
  <c r="L40" i="33"/>
  <c r="C40" i="33" s="1"/>
  <c r="L39" i="33"/>
  <c r="C39" i="33" s="1"/>
  <c r="L38" i="33"/>
  <c r="C38" i="33" s="1"/>
  <c r="L37" i="33"/>
  <c r="K36" i="33"/>
  <c r="J36" i="33"/>
  <c r="L35" i="33"/>
  <c r="C35" i="33" s="1"/>
  <c r="L34" i="33"/>
  <c r="K33" i="33"/>
  <c r="J33" i="33"/>
  <c r="L32" i="33"/>
  <c r="C32" i="33" s="1"/>
  <c r="L31" i="33"/>
  <c r="C31" i="33" s="1"/>
  <c r="K31" i="33"/>
  <c r="J31" i="33"/>
  <c r="L30" i="33"/>
  <c r="C30" i="33" s="1"/>
  <c r="L29" i="33"/>
  <c r="C29" i="33" s="1"/>
  <c r="L28" i="33"/>
  <c r="K27" i="33"/>
  <c r="J27" i="33"/>
  <c r="F25" i="33"/>
  <c r="C25" i="33" s="1"/>
  <c r="I24" i="33"/>
  <c r="F24" i="33"/>
  <c r="O23" i="33"/>
  <c r="L23" i="33"/>
  <c r="I23" i="33"/>
  <c r="F23" i="33"/>
  <c r="O22" i="33"/>
  <c r="O21" i="33" s="1"/>
  <c r="L22" i="33"/>
  <c r="I22" i="33"/>
  <c r="F22" i="33"/>
  <c r="F21" i="33" s="1"/>
  <c r="N21" i="33"/>
  <c r="N292" i="33" s="1"/>
  <c r="N291" i="33" s="1"/>
  <c r="M21" i="33"/>
  <c r="M20" i="33" s="1"/>
  <c r="K21" i="33"/>
  <c r="J21" i="33"/>
  <c r="I21" i="33"/>
  <c r="H21" i="33"/>
  <c r="G21" i="33"/>
  <c r="G292" i="33" s="1"/>
  <c r="G291" i="33" s="1"/>
  <c r="E21" i="33"/>
  <c r="D21" i="33"/>
  <c r="D292" i="33" s="1"/>
  <c r="D291" i="33" s="1"/>
  <c r="K270" i="33" l="1"/>
  <c r="K269" i="33" s="1"/>
  <c r="K53" i="33"/>
  <c r="C57" i="33"/>
  <c r="I54" i="33"/>
  <c r="I53" i="33" s="1"/>
  <c r="C99" i="33"/>
  <c r="C102" i="33"/>
  <c r="O112" i="33"/>
  <c r="M130" i="33"/>
  <c r="C163" i="33"/>
  <c r="H187" i="33"/>
  <c r="C206" i="33"/>
  <c r="C254" i="33"/>
  <c r="C262" i="33"/>
  <c r="D259" i="33"/>
  <c r="J259" i="33"/>
  <c r="L272" i="33"/>
  <c r="G270" i="33"/>
  <c r="G269" i="33" s="1"/>
  <c r="C294" i="33"/>
  <c r="O264" i="33"/>
  <c r="K292" i="33"/>
  <c r="K291" i="33" s="1"/>
  <c r="C71" i="33"/>
  <c r="C74" i="33"/>
  <c r="C111" i="33"/>
  <c r="C115" i="33"/>
  <c r="C123" i="33"/>
  <c r="C127" i="33"/>
  <c r="C139" i="33"/>
  <c r="C159" i="33"/>
  <c r="E187" i="33"/>
  <c r="C218" i="33"/>
  <c r="C219" i="33"/>
  <c r="C221" i="33"/>
  <c r="O246" i="33"/>
  <c r="J269" i="33"/>
  <c r="L293" i="33"/>
  <c r="N20" i="33"/>
  <c r="C23" i="33"/>
  <c r="H54" i="33"/>
  <c r="O84" i="33"/>
  <c r="C147" i="33"/>
  <c r="C150" i="33"/>
  <c r="C171" i="33"/>
  <c r="O187" i="33"/>
  <c r="C226" i="33"/>
  <c r="E231" i="33"/>
  <c r="N231" i="33"/>
  <c r="C242" i="33"/>
  <c r="C250" i="33"/>
  <c r="O252" i="33"/>
  <c r="D270" i="33"/>
  <c r="D269" i="33" s="1"/>
  <c r="C278" i="33"/>
  <c r="C280" i="33"/>
  <c r="C266" i="33"/>
  <c r="I20" i="33"/>
  <c r="H83" i="33"/>
  <c r="I122" i="33"/>
  <c r="C282" i="33"/>
  <c r="F281" i="33"/>
  <c r="I293" i="33"/>
  <c r="H292" i="33"/>
  <c r="H291" i="33" s="1"/>
  <c r="H20" i="33"/>
  <c r="I270" i="33"/>
  <c r="I269" i="33" s="1"/>
  <c r="D83" i="33"/>
  <c r="J26" i="33"/>
  <c r="C70" i="33"/>
  <c r="C77" i="33"/>
  <c r="C78" i="33"/>
  <c r="C79" i="33"/>
  <c r="G76" i="33"/>
  <c r="I80" i="33"/>
  <c r="C80" i="33" s="1"/>
  <c r="F136" i="33"/>
  <c r="C183" i="33"/>
  <c r="C227" i="33"/>
  <c r="C234" i="33"/>
  <c r="C63" i="33"/>
  <c r="D20" i="33"/>
  <c r="C22" i="33"/>
  <c r="K26" i="33"/>
  <c r="D130" i="33"/>
  <c r="L187" i="33"/>
  <c r="E204" i="33"/>
  <c r="K204" i="33"/>
  <c r="C210" i="33"/>
  <c r="C214" i="33"/>
  <c r="C274" i="33"/>
  <c r="O179" i="33"/>
  <c r="O174" i="33" s="1"/>
  <c r="O173" i="33" s="1"/>
  <c r="C189" i="33"/>
  <c r="C207" i="33"/>
  <c r="I216" i="33"/>
  <c r="C224" i="33"/>
  <c r="C225" i="33"/>
  <c r="C228" i="33"/>
  <c r="C229" i="33"/>
  <c r="O231" i="33"/>
  <c r="L246" i="33"/>
  <c r="C267" i="33"/>
  <c r="O272" i="33"/>
  <c r="C287" i="33"/>
  <c r="C288" i="33"/>
  <c r="K83" i="33"/>
  <c r="C92" i="33"/>
  <c r="C118" i="33"/>
  <c r="O116" i="33"/>
  <c r="C124" i="33"/>
  <c r="E130" i="33"/>
  <c r="C157" i="33"/>
  <c r="C164" i="33"/>
  <c r="C170" i="33"/>
  <c r="E292" i="33"/>
  <c r="E291" i="33" s="1"/>
  <c r="J292" i="33"/>
  <c r="J291" i="33" s="1"/>
  <c r="E20" i="33"/>
  <c r="G20" i="33"/>
  <c r="D54" i="33"/>
  <c r="D53" i="33" s="1"/>
  <c r="H53" i="33"/>
  <c r="N54" i="33"/>
  <c r="N53" i="33" s="1"/>
  <c r="C56" i="33"/>
  <c r="C61" i="33"/>
  <c r="C62" i="33"/>
  <c r="C66" i="33"/>
  <c r="D76" i="33"/>
  <c r="H76" i="33"/>
  <c r="H75" i="33" s="1"/>
  <c r="M76" i="33"/>
  <c r="G83" i="33"/>
  <c r="C100" i="33"/>
  <c r="C110" i="33"/>
  <c r="N83" i="33"/>
  <c r="C128" i="33"/>
  <c r="C129" i="33"/>
  <c r="O160" i="33"/>
  <c r="O184" i="33"/>
  <c r="K195" i="33"/>
  <c r="C201" i="33"/>
  <c r="H195" i="33"/>
  <c r="C211" i="33"/>
  <c r="C212" i="33"/>
  <c r="C213" i="33"/>
  <c r="L216" i="33"/>
  <c r="L204" i="33" s="1"/>
  <c r="D231" i="33"/>
  <c r="D230" i="33" s="1"/>
  <c r="H231" i="33"/>
  <c r="H230" i="33" s="1"/>
  <c r="H289" i="33" s="1"/>
  <c r="G231" i="33"/>
  <c r="G230" i="33" s="1"/>
  <c r="C243" i="33"/>
  <c r="C245" i="33"/>
  <c r="L260" i="33"/>
  <c r="I264" i="33"/>
  <c r="I259" i="33" s="1"/>
  <c r="C275" i="33"/>
  <c r="L276" i="33"/>
  <c r="I286" i="33"/>
  <c r="C286" i="33" s="1"/>
  <c r="C87" i="33"/>
  <c r="C158" i="33"/>
  <c r="C24" i="33"/>
  <c r="C43" i="33"/>
  <c r="J54" i="33"/>
  <c r="J53" i="33" s="1"/>
  <c r="M54" i="33"/>
  <c r="M53" i="33" s="1"/>
  <c r="I67" i="33"/>
  <c r="L69" i="33"/>
  <c r="L67" i="33" s="1"/>
  <c r="N76" i="33"/>
  <c r="N75" i="33" s="1"/>
  <c r="C82" i="33"/>
  <c r="C90" i="33"/>
  <c r="C91" i="33"/>
  <c r="C93" i="33"/>
  <c r="C94" i="33"/>
  <c r="O95" i="33"/>
  <c r="J83" i="33"/>
  <c r="C113" i="33"/>
  <c r="L116" i="33"/>
  <c r="F122" i="33"/>
  <c r="C126" i="33"/>
  <c r="N130" i="33"/>
  <c r="L131" i="33"/>
  <c r="C138" i="33"/>
  <c r="C145" i="33"/>
  <c r="C162" i="33"/>
  <c r="L166" i="33"/>
  <c r="L165" i="33" s="1"/>
  <c r="C172" i="33"/>
  <c r="N174" i="33"/>
  <c r="L179" i="33"/>
  <c r="L174" i="33" s="1"/>
  <c r="L173" i="33" s="1"/>
  <c r="C186" i="33"/>
  <c r="J187" i="33"/>
  <c r="N187" i="33"/>
  <c r="L196" i="33"/>
  <c r="G195" i="33"/>
  <c r="C203" i="33"/>
  <c r="D195" i="33"/>
  <c r="D194" i="33" s="1"/>
  <c r="C223" i="33"/>
  <c r="J204" i="33"/>
  <c r="J195" i="33" s="1"/>
  <c r="N204" i="33"/>
  <c r="N195" i="33" s="1"/>
  <c r="L238" i="33"/>
  <c r="C244" i="33"/>
  <c r="C255" i="33"/>
  <c r="C257" i="33"/>
  <c r="O260" i="33"/>
  <c r="O259" i="33" s="1"/>
  <c r="L264" i="33"/>
  <c r="C271" i="33"/>
  <c r="C295" i="33"/>
  <c r="C297" i="33"/>
  <c r="K20" i="33"/>
  <c r="C46" i="33"/>
  <c r="O45" i="33"/>
  <c r="O20" i="33" s="1"/>
  <c r="F67" i="33"/>
  <c r="M292" i="33"/>
  <c r="M291" i="33" s="1"/>
  <c r="C301" i="33"/>
  <c r="J20" i="33"/>
  <c r="C37" i="33"/>
  <c r="L36" i="33"/>
  <c r="C36" i="33" s="1"/>
  <c r="C42" i="33"/>
  <c r="F41" i="33"/>
  <c r="C68" i="33"/>
  <c r="C72" i="33"/>
  <c r="C88" i="33"/>
  <c r="I84" i="33"/>
  <c r="C96" i="33"/>
  <c r="L95" i="33"/>
  <c r="C200" i="33"/>
  <c r="I198" i="33"/>
  <c r="I196" i="33" s="1"/>
  <c r="C28" i="33"/>
  <c r="L27" i="33"/>
  <c r="O58" i="33"/>
  <c r="O54" i="33" s="1"/>
  <c r="C65" i="33"/>
  <c r="C73" i="33"/>
  <c r="F76" i="33"/>
  <c r="C34" i="33"/>
  <c r="L33" i="33"/>
  <c r="C33" i="33" s="1"/>
  <c r="O292" i="33"/>
  <c r="O291" i="33" s="1"/>
  <c r="L21" i="33"/>
  <c r="F292" i="33"/>
  <c r="C21" i="33"/>
  <c r="C44" i="33"/>
  <c r="G53" i="33"/>
  <c r="L55" i="33"/>
  <c r="L58" i="33"/>
  <c r="F58" i="33"/>
  <c r="F54" i="33" s="1"/>
  <c r="O69" i="33"/>
  <c r="O67" i="33" s="1"/>
  <c r="J75" i="33"/>
  <c r="C85" i="33"/>
  <c r="F84" i="33"/>
  <c r="C114" i="33"/>
  <c r="F112" i="33"/>
  <c r="C112" i="33" s="1"/>
  <c r="C146" i="33"/>
  <c r="F144" i="33"/>
  <c r="C81" i="33"/>
  <c r="M83" i="33"/>
  <c r="F89" i="33"/>
  <c r="C105" i="33"/>
  <c r="C106" i="33"/>
  <c r="F103" i="33"/>
  <c r="L122" i="33"/>
  <c r="C122" i="33" s="1"/>
  <c r="C125" i="33"/>
  <c r="K130" i="33"/>
  <c r="C133" i="33"/>
  <c r="C134" i="33"/>
  <c r="F131" i="33"/>
  <c r="C140" i="33"/>
  <c r="O141" i="33"/>
  <c r="I144" i="33"/>
  <c r="I130" i="33" s="1"/>
  <c r="C149" i="33"/>
  <c r="L151" i="33"/>
  <c r="C156" i="33"/>
  <c r="O165" i="33"/>
  <c r="K174" i="33"/>
  <c r="K173" i="33" s="1"/>
  <c r="C177" i="33"/>
  <c r="C178" i="33"/>
  <c r="F175" i="33"/>
  <c r="C185" i="33"/>
  <c r="I187" i="33"/>
  <c r="M187" i="33"/>
  <c r="E83" i="33"/>
  <c r="E75" i="33" s="1"/>
  <c r="E52" i="33" s="1"/>
  <c r="L84" i="33"/>
  <c r="O89" i="33"/>
  <c r="C97" i="33"/>
  <c r="C98" i="33"/>
  <c r="F95" i="33"/>
  <c r="I103" i="33"/>
  <c r="C109" i="33"/>
  <c r="C117" i="33"/>
  <c r="G130" i="33"/>
  <c r="G75" i="33" s="1"/>
  <c r="O136" i="33"/>
  <c r="C136" i="33" s="1"/>
  <c r="C142" i="33"/>
  <c r="F141" i="33"/>
  <c r="L144" i="33"/>
  <c r="C148" i="33"/>
  <c r="C161" i="33"/>
  <c r="F165" i="33"/>
  <c r="C165" i="33" s="1"/>
  <c r="C169" i="33"/>
  <c r="G174" i="33"/>
  <c r="G173" i="33" s="1"/>
  <c r="I174" i="33"/>
  <c r="I173" i="33" s="1"/>
  <c r="C184" i="33"/>
  <c r="C188" i="33"/>
  <c r="C237" i="33"/>
  <c r="F235" i="33"/>
  <c r="C261" i="33"/>
  <c r="F260" i="33"/>
  <c r="I95" i="33"/>
  <c r="C101" i="33"/>
  <c r="C104" i="33"/>
  <c r="L103" i="33"/>
  <c r="I116" i="33"/>
  <c r="C121" i="33"/>
  <c r="C137" i="33"/>
  <c r="O144" i="33"/>
  <c r="O130" i="33" s="1"/>
  <c r="C153" i="33"/>
  <c r="C154" i="33"/>
  <c r="F151" i="33"/>
  <c r="C160" i="33"/>
  <c r="C168" i="33"/>
  <c r="N173" i="33"/>
  <c r="C181" i="33"/>
  <c r="C182" i="33"/>
  <c r="F179" i="33"/>
  <c r="C198" i="33"/>
  <c r="C208" i="33"/>
  <c r="I205" i="33"/>
  <c r="I204" i="33" s="1"/>
  <c r="N230" i="33"/>
  <c r="C256" i="33"/>
  <c r="I252" i="33"/>
  <c r="I251" i="33" s="1"/>
  <c r="C277" i="33"/>
  <c r="F276" i="33"/>
  <c r="C132" i="33"/>
  <c r="C152" i="33"/>
  <c r="I166" i="33"/>
  <c r="I165" i="33" s="1"/>
  <c r="C176" i="33"/>
  <c r="C180" i="33"/>
  <c r="C197" i="33"/>
  <c r="F196" i="33"/>
  <c r="C215" i="33"/>
  <c r="I235" i="33"/>
  <c r="I231" i="33" s="1"/>
  <c r="C236" i="33"/>
  <c r="C247" i="33"/>
  <c r="C249" i="33"/>
  <c r="F246" i="33"/>
  <c r="C263" i="33"/>
  <c r="E270" i="33"/>
  <c r="E269" i="33" s="1"/>
  <c r="C279" i="33"/>
  <c r="C281" i="33"/>
  <c r="C285" i="33"/>
  <c r="F284" i="33"/>
  <c r="O196" i="33"/>
  <c r="O205" i="33"/>
  <c r="C217" i="33"/>
  <c r="F216" i="33"/>
  <c r="O216" i="33"/>
  <c r="J230" i="33"/>
  <c r="C232" i="33"/>
  <c r="K231" i="33"/>
  <c r="K230" i="33" s="1"/>
  <c r="C239" i="33"/>
  <c r="C241" i="33"/>
  <c r="F238" i="33"/>
  <c r="C248" i="33"/>
  <c r="I246" i="33"/>
  <c r="E230" i="33"/>
  <c r="C253" i="33"/>
  <c r="F252" i="33"/>
  <c r="O251" i="33"/>
  <c r="O230" i="33" s="1"/>
  <c r="M259" i="33"/>
  <c r="M230" i="33" s="1"/>
  <c r="C265" i="33"/>
  <c r="F264" i="33"/>
  <c r="L270" i="33"/>
  <c r="L269" i="33" s="1"/>
  <c r="C273" i="33"/>
  <c r="F272" i="33"/>
  <c r="O293" i="33"/>
  <c r="C193" i="33"/>
  <c r="F192" i="33"/>
  <c r="E195" i="33"/>
  <c r="M195" i="33"/>
  <c r="C209" i="33"/>
  <c r="F205" i="33"/>
  <c r="C220" i="33"/>
  <c r="C233" i="33"/>
  <c r="C240" i="33"/>
  <c r="I238" i="33"/>
  <c r="C268" i="33"/>
  <c r="O276" i="33"/>
  <c r="O270" i="33" s="1"/>
  <c r="O269" i="33" s="1"/>
  <c r="C296" i="33"/>
  <c r="C199" i="33"/>
  <c r="F293" i="33"/>
  <c r="C293" i="33" s="1"/>
  <c r="I230" i="33" l="1"/>
  <c r="C264" i="33"/>
  <c r="N52" i="33"/>
  <c r="M75" i="33"/>
  <c r="M289" i="33" s="1"/>
  <c r="L259" i="33"/>
  <c r="C116" i="33"/>
  <c r="L231" i="33"/>
  <c r="L230" i="33" s="1"/>
  <c r="K75" i="33"/>
  <c r="K52" i="33" s="1"/>
  <c r="J52" i="33"/>
  <c r="J289" i="33"/>
  <c r="J194" i="33"/>
  <c r="G289" i="33"/>
  <c r="I292" i="33"/>
  <c r="I291" i="33" s="1"/>
  <c r="N194" i="33"/>
  <c r="C179" i="33"/>
  <c r="K289" i="33"/>
  <c r="F291" i="33"/>
  <c r="G194" i="33"/>
  <c r="H52" i="33"/>
  <c r="H51" i="33" s="1"/>
  <c r="E289" i="33"/>
  <c r="L195" i="33"/>
  <c r="H194" i="33"/>
  <c r="K194" i="33"/>
  <c r="C238" i="33"/>
  <c r="C216" i="33"/>
  <c r="L130" i="33"/>
  <c r="O83" i="33"/>
  <c r="O75" i="33" s="1"/>
  <c r="M52" i="33"/>
  <c r="M51" i="33" s="1"/>
  <c r="I76" i="33"/>
  <c r="D75" i="33"/>
  <c r="D289" i="33" s="1"/>
  <c r="J51" i="33"/>
  <c r="G52" i="33"/>
  <c r="G51" i="33" s="1"/>
  <c r="M194" i="33"/>
  <c r="O204" i="33"/>
  <c r="C246" i="33"/>
  <c r="C276" i="33"/>
  <c r="C151" i="33"/>
  <c r="C260" i="33"/>
  <c r="F259" i="33"/>
  <c r="C259" i="33" s="1"/>
  <c r="C166" i="33"/>
  <c r="C141" i="33"/>
  <c r="C95" i="33"/>
  <c r="L83" i="33"/>
  <c r="L75" i="33" s="1"/>
  <c r="F174" i="33"/>
  <c r="C175" i="33"/>
  <c r="C144" i="33"/>
  <c r="C58" i="33"/>
  <c r="L292" i="33"/>
  <c r="L291" i="33" s="1"/>
  <c r="C291" i="33" s="1"/>
  <c r="C69" i="33"/>
  <c r="C196" i="33"/>
  <c r="F130" i="33"/>
  <c r="C130" i="33" s="1"/>
  <c r="C131" i="33"/>
  <c r="C27" i="33"/>
  <c r="L26" i="33"/>
  <c r="N51" i="33"/>
  <c r="C205" i="33"/>
  <c r="F204" i="33"/>
  <c r="E194" i="33"/>
  <c r="E51" i="33" s="1"/>
  <c r="N289" i="33"/>
  <c r="C252" i="33"/>
  <c r="F251" i="33"/>
  <c r="C251" i="33" s="1"/>
  <c r="O195" i="33"/>
  <c r="C89" i="33"/>
  <c r="C76" i="33"/>
  <c r="O53" i="33"/>
  <c r="I195" i="33"/>
  <c r="I194" i="33" s="1"/>
  <c r="I83" i="33"/>
  <c r="I75" i="33" s="1"/>
  <c r="C67" i="33"/>
  <c r="C192" i="33"/>
  <c r="F191" i="33"/>
  <c r="F270" i="33"/>
  <c r="C272" i="33"/>
  <c r="C284" i="33"/>
  <c r="F283" i="33"/>
  <c r="C283" i="33" s="1"/>
  <c r="C235" i="33"/>
  <c r="F231" i="33"/>
  <c r="C103" i="33"/>
  <c r="C84" i="33"/>
  <c r="F83" i="33"/>
  <c r="C55" i="33"/>
  <c r="L54" i="33"/>
  <c r="L53" i="33" s="1"/>
  <c r="F53" i="33"/>
  <c r="C41" i="33"/>
  <c r="F20" i="33"/>
  <c r="C45" i="33"/>
  <c r="C204" i="33" l="1"/>
  <c r="L289" i="33"/>
  <c r="L194" i="33"/>
  <c r="O52" i="33"/>
  <c r="D52" i="33"/>
  <c r="D51" i="33" s="1"/>
  <c r="H290" i="33"/>
  <c r="H50" i="33"/>
  <c r="C292" i="33"/>
  <c r="C83" i="33"/>
  <c r="K51" i="33"/>
  <c r="I52" i="33"/>
  <c r="I51" i="33" s="1"/>
  <c r="I289" i="33"/>
  <c r="E290" i="33"/>
  <c r="E50" i="33"/>
  <c r="C53" i="33"/>
  <c r="F269" i="33"/>
  <c r="C270" i="33"/>
  <c r="F75" i="33"/>
  <c r="C75" i="33" s="1"/>
  <c r="M50" i="33"/>
  <c r="M290" i="33"/>
  <c r="C54" i="33"/>
  <c r="C191" i="33"/>
  <c r="F187" i="33"/>
  <c r="C187" i="33" s="1"/>
  <c r="N50" i="33"/>
  <c r="N290" i="33"/>
  <c r="G290" i="33"/>
  <c r="G50" i="33"/>
  <c r="J50" i="33"/>
  <c r="J290" i="33"/>
  <c r="L52" i="33"/>
  <c r="L51" i="33" s="1"/>
  <c r="L50" i="33" s="1"/>
  <c r="O194" i="33"/>
  <c r="O289" i="33"/>
  <c r="L290" i="33"/>
  <c r="C26" i="33"/>
  <c r="L20" i="33"/>
  <c r="C20" i="33" s="1"/>
  <c r="F230" i="33"/>
  <c r="C230" i="33" s="1"/>
  <c r="C231" i="33"/>
  <c r="F195" i="33"/>
  <c r="C174" i="33"/>
  <c r="F173" i="33"/>
  <c r="C173" i="33" s="1"/>
  <c r="K50" i="33"/>
  <c r="K290" i="33"/>
  <c r="O51" i="33" l="1"/>
  <c r="O50" i="33" s="1"/>
  <c r="D50" i="33"/>
  <c r="D290" i="33"/>
  <c r="O290" i="33"/>
  <c r="F194" i="33"/>
  <c r="C194" i="33" s="1"/>
  <c r="C195" i="33"/>
  <c r="C269" i="33"/>
  <c r="F289" i="33"/>
  <c r="C289" i="33" s="1"/>
  <c r="F52" i="33"/>
  <c r="I290" i="33"/>
  <c r="I50" i="33"/>
  <c r="F51" i="33" l="1"/>
  <c r="C52" i="33"/>
  <c r="F290" i="33" l="1"/>
  <c r="C290" i="33" s="1"/>
  <c r="F50" i="33"/>
  <c r="C50" i="33" s="1"/>
  <c r="C51" i="33"/>
  <c r="O301" i="32" l="1"/>
  <c r="L301" i="32"/>
  <c r="I301" i="32"/>
  <c r="F301" i="32"/>
  <c r="O300" i="32"/>
  <c r="L300" i="32"/>
  <c r="I300" i="32"/>
  <c r="F300" i="32"/>
  <c r="O299" i="32"/>
  <c r="L299" i="32"/>
  <c r="I299" i="32"/>
  <c r="F299" i="32"/>
  <c r="O298" i="32"/>
  <c r="L298" i="32"/>
  <c r="I298" i="32"/>
  <c r="F298" i="32"/>
  <c r="O297" i="32"/>
  <c r="L297" i="32"/>
  <c r="I297" i="32"/>
  <c r="F297" i="32"/>
  <c r="O296" i="32"/>
  <c r="L296" i="32"/>
  <c r="I296" i="32"/>
  <c r="F296" i="32"/>
  <c r="O295" i="32"/>
  <c r="L295" i="32"/>
  <c r="I295" i="32"/>
  <c r="F295" i="32"/>
  <c r="O294" i="32"/>
  <c r="L294" i="32"/>
  <c r="I294" i="32"/>
  <c r="F294" i="32"/>
  <c r="N293" i="32"/>
  <c r="M293" i="32"/>
  <c r="K293" i="32"/>
  <c r="J293" i="32"/>
  <c r="H293" i="32"/>
  <c r="G293" i="32"/>
  <c r="E293" i="32"/>
  <c r="D293" i="32"/>
  <c r="O288" i="32"/>
  <c r="L288" i="32"/>
  <c r="I288" i="32"/>
  <c r="F288" i="32"/>
  <c r="O287" i="32"/>
  <c r="O286" i="32" s="1"/>
  <c r="L287" i="32"/>
  <c r="I287" i="32"/>
  <c r="I286" i="32" s="1"/>
  <c r="F287" i="32"/>
  <c r="N286" i="32"/>
  <c r="M286" i="32"/>
  <c r="L286" i="32"/>
  <c r="K286" i="32"/>
  <c r="J286" i="32"/>
  <c r="H286" i="32"/>
  <c r="G286" i="32"/>
  <c r="E286" i="32"/>
  <c r="D286" i="32"/>
  <c r="O285" i="32"/>
  <c r="L285" i="32"/>
  <c r="L284" i="32" s="1"/>
  <c r="L283" i="32" s="1"/>
  <c r="I285" i="32"/>
  <c r="F285" i="32"/>
  <c r="O284" i="32"/>
  <c r="O283" i="32" s="1"/>
  <c r="N284" i="32"/>
  <c r="N283" i="32" s="1"/>
  <c r="M284" i="32"/>
  <c r="M283" i="32" s="1"/>
  <c r="K284" i="32"/>
  <c r="J284" i="32"/>
  <c r="J283" i="32" s="1"/>
  <c r="H284" i="32"/>
  <c r="H283" i="32" s="1"/>
  <c r="G284" i="32"/>
  <c r="G283" i="32" s="1"/>
  <c r="F284" i="32"/>
  <c r="E284" i="32"/>
  <c r="E283" i="32" s="1"/>
  <c r="D284" i="32"/>
  <c r="D283" i="32" s="1"/>
  <c r="K283" i="32"/>
  <c r="O282" i="32"/>
  <c r="L282" i="32"/>
  <c r="I282" i="32"/>
  <c r="F282" i="32"/>
  <c r="O281" i="32"/>
  <c r="N281" i="32"/>
  <c r="M281" i="32"/>
  <c r="L281" i="32"/>
  <c r="K281" i="32"/>
  <c r="J281" i="32"/>
  <c r="I281" i="32"/>
  <c r="H281" i="32"/>
  <c r="G281" i="32"/>
  <c r="E281" i="32"/>
  <c r="D281" i="32"/>
  <c r="O280" i="32"/>
  <c r="L280" i="32"/>
  <c r="I280" i="32"/>
  <c r="F280" i="32"/>
  <c r="O279" i="32"/>
  <c r="L279" i="32"/>
  <c r="I279" i="32"/>
  <c r="F279" i="32"/>
  <c r="O278" i="32"/>
  <c r="L278" i="32"/>
  <c r="I278" i="32"/>
  <c r="F278" i="32"/>
  <c r="O277" i="32"/>
  <c r="L277" i="32"/>
  <c r="I277" i="32"/>
  <c r="F277" i="32"/>
  <c r="F276" i="32" s="1"/>
  <c r="N276" i="32"/>
  <c r="M276" i="32"/>
  <c r="K276" i="32"/>
  <c r="J276" i="32"/>
  <c r="H276" i="32"/>
  <c r="H270" i="32" s="1"/>
  <c r="G276" i="32"/>
  <c r="E276" i="32"/>
  <c r="D276" i="32"/>
  <c r="D270" i="32" s="1"/>
  <c r="D269" i="32" s="1"/>
  <c r="O275" i="32"/>
  <c r="L275" i="32"/>
  <c r="I275" i="32"/>
  <c r="F275" i="32"/>
  <c r="O274" i="32"/>
  <c r="L274" i="32"/>
  <c r="I274" i="32"/>
  <c r="F274" i="32"/>
  <c r="O273" i="32"/>
  <c r="O272" i="32" s="1"/>
  <c r="L273" i="32"/>
  <c r="I273" i="32"/>
  <c r="F273" i="32"/>
  <c r="N272" i="32"/>
  <c r="M272" i="32"/>
  <c r="L272" i="32"/>
  <c r="K272" i="32"/>
  <c r="J272" i="32"/>
  <c r="J270" i="32" s="1"/>
  <c r="J269" i="32" s="1"/>
  <c r="H272" i="32"/>
  <c r="G272" i="32"/>
  <c r="F272" i="32"/>
  <c r="E272" i="32"/>
  <c r="E270" i="32" s="1"/>
  <c r="E269" i="32" s="1"/>
  <c r="D272" i="32"/>
  <c r="O271" i="32"/>
  <c r="L271" i="32"/>
  <c r="I271" i="32"/>
  <c r="F271" i="32"/>
  <c r="G270" i="32"/>
  <c r="O268" i="32"/>
  <c r="L268" i="32"/>
  <c r="I268" i="32"/>
  <c r="F268" i="32"/>
  <c r="O267" i="32"/>
  <c r="L267" i="32"/>
  <c r="I267" i="32"/>
  <c r="F267" i="32"/>
  <c r="O266" i="32"/>
  <c r="L266" i="32"/>
  <c r="I266" i="32"/>
  <c r="F266" i="32"/>
  <c r="O265" i="32"/>
  <c r="L265" i="32"/>
  <c r="I265" i="32"/>
  <c r="F265" i="32"/>
  <c r="N264" i="32"/>
  <c r="M264" i="32"/>
  <c r="K264" i="32"/>
  <c r="J264" i="32"/>
  <c r="H264" i="32"/>
  <c r="G264" i="32"/>
  <c r="E264" i="32"/>
  <c r="D264" i="32"/>
  <c r="O263" i="32"/>
  <c r="L263" i="32"/>
  <c r="I263" i="32"/>
  <c r="F263" i="32"/>
  <c r="O262" i="32"/>
  <c r="L262" i="32"/>
  <c r="I262" i="32"/>
  <c r="F262" i="32"/>
  <c r="O261" i="32"/>
  <c r="L261" i="32"/>
  <c r="I261" i="32"/>
  <c r="F261" i="32"/>
  <c r="F260" i="32" s="1"/>
  <c r="N260" i="32"/>
  <c r="M260" i="32"/>
  <c r="K260" i="32"/>
  <c r="K259" i="32" s="1"/>
  <c r="J260" i="32"/>
  <c r="H260" i="32"/>
  <c r="H259" i="32" s="1"/>
  <c r="G260" i="32"/>
  <c r="E260" i="32"/>
  <c r="D260" i="32"/>
  <c r="D259" i="32" s="1"/>
  <c r="O258" i="32"/>
  <c r="L258" i="32"/>
  <c r="I258" i="32"/>
  <c r="F258" i="32"/>
  <c r="O257" i="32"/>
  <c r="L257" i="32"/>
  <c r="I257" i="32"/>
  <c r="F257" i="32"/>
  <c r="O256" i="32"/>
  <c r="L256" i="32"/>
  <c r="I256" i="32"/>
  <c r="F256" i="32"/>
  <c r="O255" i="32"/>
  <c r="L255" i="32"/>
  <c r="I255" i="32"/>
  <c r="F255" i="32"/>
  <c r="O254" i="32"/>
  <c r="L254" i="32"/>
  <c r="I254" i="32"/>
  <c r="F254" i="32"/>
  <c r="O253" i="32"/>
  <c r="L253" i="32"/>
  <c r="I253" i="32"/>
  <c r="I252" i="32" s="1"/>
  <c r="I251" i="32" s="1"/>
  <c r="F253" i="32"/>
  <c r="N252" i="32"/>
  <c r="N251" i="32" s="1"/>
  <c r="M252" i="32"/>
  <c r="K252" i="32"/>
  <c r="K251" i="32" s="1"/>
  <c r="J252" i="32"/>
  <c r="J251" i="32" s="1"/>
  <c r="H252" i="32"/>
  <c r="H251" i="32" s="1"/>
  <c r="G252" i="32"/>
  <c r="G251" i="32" s="1"/>
  <c r="E252" i="32"/>
  <c r="E251" i="32" s="1"/>
  <c r="D252" i="32"/>
  <c r="D251" i="32" s="1"/>
  <c r="M251" i="32"/>
  <c r="O250" i="32"/>
  <c r="L250" i="32"/>
  <c r="I250" i="32"/>
  <c r="F250" i="32"/>
  <c r="O249" i="32"/>
  <c r="L249" i="32"/>
  <c r="I249" i="32"/>
  <c r="F249" i="32"/>
  <c r="O248" i="32"/>
  <c r="L248" i="32"/>
  <c r="I248" i="32"/>
  <c r="F248" i="32"/>
  <c r="O247" i="32"/>
  <c r="O246" i="32" s="1"/>
  <c r="L247" i="32"/>
  <c r="I247" i="32"/>
  <c r="F247" i="32"/>
  <c r="N246" i="32"/>
  <c r="M246" i="32"/>
  <c r="K246" i="32"/>
  <c r="J246" i="32"/>
  <c r="H246" i="32"/>
  <c r="G246" i="32"/>
  <c r="E246" i="32"/>
  <c r="D246" i="32"/>
  <c r="O245" i="32"/>
  <c r="L245" i="32"/>
  <c r="I245" i="32"/>
  <c r="F245" i="32"/>
  <c r="O244" i="32"/>
  <c r="L244" i="32"/>
  <c r="I244" i="32"/>
  <c r="F244" i="32"/>
  <c r="O243" i="32"/>
  <c r="L243" i="32"/>
  <c r="I243" i="32"/>
  <c r="F243" i="32"/>
  <c r="O242" i="32"/>
  <c r="L242" i="32"/>
  <c r="I242" i="32"/>
  <c r="F242" i="32"/>
  <c r="O241" i="32"/>
  <c r="L241" i="32"/>
  <c r="I241" i="32"/>
  <c r="F241" i="32"/>
  <c r="O240" i="32"/>
  <c r="L240" i="32"/>
  <c r="I240" i="32"/>
  <c r="F240" i="32"/>
  <c r="O239" i="32"/>
  <c r="L239" i="32"/>
  <c r="L238" i="32" s="1"/>
  <c r="I239" i="32"/>
  <c r="F239" i="32"/>
  <c r="N238" i="32"/>
  <c r="M238" i="32"/>
  <c r="K238" i="32"/>
  <c r="J238" i="32"/>
  <c r="H238" i="32"/>
  <c r="G238" i="32"/>
  <c r="E238" i="32"/>
  <c r="D238" i="32"/>
  <c r="O237" i="32"/>
  <c r="L237" i="32"/>
  <c r="I237" i="32"/>
  <c r="F237" i="32"/>
  <c r="O236" i="32"/>
  <c r="O235" i="32" s="1"/>
  <c r="L236" i="32"/>
  <c r="L235" i="32" s="1"/>
  <c r="I236" i="32"/>
  <c r="F236" i="32"/>
  <c r="F235" i="32" s="1"/>
  <c r="N235" i="32"/>
  <c r="M235" i="32"/>
  <c r="K235" i="32"/>
  <c r="J235" i="32"/>
  <c r="H235" i="32"/>
  <c r="G235" i="32"/>
  <c r="E235" i="32"/>
  <c r="D235" i="32"/>
  <c r="O234" i="32"/>
  <c r="L234" i="32"/>
  <c r="L233" i="32" s="1"/>
  <c r="I234" i="32"/>
  <c r="I233" i="32" s="1"/>
  <c r="F234" i="32"/>
  <c r="O233" i="32"/>
  <c r="N233" i="32"/>
  <c r="M233" i="32"/>
  <c r="M231" i="32" s="1"/>
  <c r="K233" i="32"/>
  <c r="J233" i="32"/>
  <c r="H233" i="32"/>
  <c r="G233" i="32"/>
  <c r="G231" i="32" s="1"/>
  <c r="E233" i="32"/>
  <c r="D233" i="32"/>
  <c r="O232" i="32"/>
  <c r="L232" i="32"/>
  <c r="I232" i="32"/>
  <c r="F232" i="32"/>
  <c r="O229" i="32"/>
  <c r="L229" i="32"/>
  <c r="I229" i="32"/>
  <c r="F229" i="32"/>
  <c r="O228" i="32"/>
  <c r="O227" i="32" s="1"/>
  <c r="L228" i="32"/>
  <c r="L227" i="32" s="1"/>
  <c r="I228" i="32"/>
  <c r="I227" i="32" s="1"/>
  <c r="F228" i="32"/>
  <c r="F227" i="32" s="1"/>
  <c r="N227" i="32"/>
  <c r="M227" i="32"/>
  <c r="K227" i="32"/>
  <c r="J227" i="32"/>
  <c r="H227" i="32"/>
  <c r="G227" i="32"/>
  <c r="E227" i="32"/>
  <c r="D227" i="32"/>
  <c r="O226" i="32"/>
  <c r="L226" i="32"/>
  <c r="I226" i="32"/>
  <c r="F226" i="32"/>
  <c r="O225" i="32"/>
  <c r="L225" i="32"/>
  <c r="I225" i="32"/>
  <c r="F225" i="32"/>
  <c r="O224" i="32"/>
  <c r="L224" i="32"/>
  <c r="I224" i="32"/>
  <c r="F224" i="32"/>
  <c r="O223" i="32"/>
  <c r="L223" i="32"/>
  <c r="I223" i="32"/>
  <c r="F223" i="32"/>
  <c r="O222" i="32"/>
  <c r="L222" i="32"/>
  <c r="I222" i="32"/>
  <c r="F222" i="32"/>
  <c r="O221" i="32"/>
  <c r="L221" i="32"/>
  <c r="I221" i="32"/>
  <c r="F221" i="32"/>
  <c r="O220" i="32"/>
  <c r="L220" i="32"/>
  <c r="I220" i="32"/>
  <c r="F220" i="32"/>
  <c r="O219" i="32"/>
  <c r="L219" i="32"/>
  <c r="I219" i="32"/>
  <c r="F219" i="32"/>
  <c r="O218" i="32"/>
  <c r="L218" i="32"/>
  <c r="I218" i="32"/>
  <c r="F218" i="32"/>
  <c r="O217" i="32"/>
  <c r="L217" i="32"/>
  <c r="I217" i="32"/>
  <c r="F217" i="32"/>
  <c r="N216" i="32"/>
  <c r="M216" i="32"/>
  <c r="K216" i="32"/>
  <c r="J216" i="32"/>
  <c r="H216" i="32"/>
  <c r="G216" i="32"/>
  <c r="E216" i="32"/>
  <c r="D216" i="32"/>
  <c r="O215" i="32"/>
  <c r="L215" i="32"/>
  <c r="I215" i="32"/>
  <c r="F215" i="32"/>
  <c r="O214" i="32"/>
  <c r="L214" i="32"/>
  <c r="I214" i="32"/>
  <c r="F214" i="32"/>
  <c r="O213" i="32"/>
  <c r="L213" i="32"/>
  <c r="I213" i="32"/>
  <c r="F213" i="32"/>
  <c r="O212" i="32"/>
  <c r="L212" i="32"/>
  <c r="I212" i="32"/>
  <c r="F212" i="32"/>
  <c r="O211" i="32"/>
  <c r="L211" i="32"/>
  <c r="I211" i="32"/>
  <c r="F211" i="32"/>
  <c r="O210" i="32"/>
  <c r="L210" i="32"/>
  <c r="I210" i="32"/>
  <c r="F210" i="32"/>
  <c r="O209" i="32"/>
  <c r="L209" i="32"/>
  <c r="I209" i="32"/>
  <c r="F209" i="32"/>
  <c r="O208" i="32"/>
  <c r="L208" i="32"/>
  <c r="I208" i="32"/>
  <c r="F208" i="32"/>
  <c r="O207" i="32"/>
  <c r="L207" i="32"/>
  <c r="I207" i="32"/>
  <c r="F207" i="32"/>
  <c r="O206" i="32"/>
  <c r="L206" i="32"/>
  <c r="I206" i="32"/>
  <c r="I205" i="32" s="1"/>
  <c r="F206" i="32"/>
  <c r="N205" i="32"/>
  <c r="M205" i="32"/>
  <c r="M204" i="32" s="1"/>
  <c r="K205" i="32"/>
  <c r="J205" i="32"/>
  <c r="H205" i="32"/>
  <c r="G205" i="32"/>
  <c r="E205" i="32"/>
  <c r="E204" i="32" s="1"/>
  <c r="D205" i="32"/>
  <c r="O203" i="32"/>
  <c r="L203" i="32"/>
  <c r="I203" i="32"/>
  <c r="F203" i="32"/>
  <c r="O202" i="32"/>
  <c r="L202" i="32"/>
  <c r="I202" i="32"/>
  <c r="F202" i="32"/>
  <c r="O201" i="32"/>
  <c r="L201" i="32"/>
  <c r="I201" i="32"/>
  <c r="F201" i="32"/>
  <c r="O200" i="32"/>
  <c r="L200" i="32"/>
  <c r="I200" i="32"/>
  <c r="F200" i="32"/>
  <c r="O199" i="32"/>
  <c r="O198" i="32" s="1"/>
  <c r="L199" i="32"/>
  <c r="I199" i="32"/>
  <c r="I198" i="32" s="1"/>
  <c r="F199" i="32"/>
  <c r="N198" i="32"/>
  <c r="M198" i="32"/>
  <c r="K198" i="32"/>
  <c r="K196" i="32" s="1"/>
  <c r="J198" i="32"/>
  <c r="H198" i="32"/>
  <c r="H196" i="32" s="1"/>
  <c r="G198" i="32"/>
  <c r="G196" i="32" s="1"/>
  <c r="E198" i="32"/>
  <c r="E196" i="32" s="1"/>
  <c r="D198" i="32"/>
  <c r="D196" i="32" s="1"/>
  <c r="O197" i="32"/>
  <c r="L197" i="32"/>
  <c r="I197" i="32"/>
  <c r="F197" i="32"/>
  <c r="N196" i="32"/>
  <c r="M196" i="32"/>
  <c r="J196" i="32"/>
  <c r="O193" i="32"/>
  <c r="L193" i="32"/>
  <c r="L192" i="32" s="1"/>
  <c r="L191" i="32" s="1"/>
  <c r="I193" i="32"/>
  <c r="F193" i="32"/>
  <c r="O192" i="32"/>
  <c r="O191" i="32" s="1"/>
  <c r="N192" i="32"/>
  <c r="N191" i="32" s="1"/>
  <c r="M192" i="32"/>
  <c r="K192" i="32"/>
  <c r="K191" i="32" s="1"/>
  <c r="J192" i="32"/>
  <c r="J191" i="32" s="1"/>
  <c r="H192" i="32"/>
  <c r="H191" i="32" s="1"/>
  <c r="G192" i="32"/>
  <c r="G191" i="32" s="1"/>
  <c r="F192" i="32"/>
  <c r="E192" i="32"/>
  <c r="E191" i="32" s="1"/>
  <c r="D192" i="32"/>
  <c r="M191" i="32"/>
  <c r="M187" i="32" s="1"/>
  <c r="D191" i="32"/>
  <c r="O190" i="32"/>
  <c r="L190" i="32"/>
  <c r="I190" i="32"/>
  <c r="F190" i="32"/>
  <c r="O189" i="32"/>
  <c r="L189" i="32"/>
  <c r="L188" i="32" s="1"/>
  <c r="I189" i="32"/>
  <c r="F189" i="32"/>
  <c r="O188" i="32"/>
  <c r="N188" i="32"/>
  <c r="M188" i="32"/>
  <c r="K188" i="32"/>
  <c r="J188" i="32"/>
  <c r="H188" i="32"/>
  <c r="G188" i="32"/>
  <c r="F188" i="32"/>
  <c r="E188" i="32"/>
  <c r="D188" i="32"/>
  <c r="D187" i="32" s="1"/>
  <c r="O186" i="32"/>
  <c r="L186" i="32"/>
  <c r="I186" i="32"/>
  <c r="F186" i="32"/>
  <c r="O185" i="32"/>
  <c r="L185" i="32"/>
  <c r="L184" i="32" s="1"/>
  <c r="I185" i="32"/>
  <c r="I184" i="32" s="1"/>
  <c r="F185" i="32"/>
  <c r="F184" i="32" s="1"/>
  <c r="O184" i="32"/>
  <c r="N184" i="32"/>
  <c r="M184" i="32"/>
  <c r="K184" i="32"/>
  <c r="J184" i="32"/>
  <c r="H184" i="32"/>
  <c r="G184" i="32"/>
  <c r="E184" i="32"/>
  <c r="D184" i="32"/>
  <c r="O183" i="32"/>
  <c r="L183" i="32"/>
  <c r="I183" i="32"/>
  <c r="F183" i="32"/>
  <c r="O182" i="32"/>
  <c r="L182" i="32"/>
  <c r="I182" i="32"/>
  <c r="F182" i="32"/>
  <c r="O181" i="32"/>
  <c r="L181" i="32"/>
  <c r="I181" i="32"/>
  <c r="F181" i="32"/>
  <c r="O180" i="32"/>
  <c r="L180" i="32"/>
  <c r="I180" i="32"/>
  <c r="I179" i="32" s="1"/>
  <c r="F180" i="32"/>
  <c r="N179" i="32"/>
  <c r="M179" i="32"/>
  <c r="K179" i="32"/>
  <c r="J179" i="32"/>
  <c r="H179" i="32"/>
  <c r="H174" i="32" s="1"/>
  <c r="H173" i="32" s="1"/>
  <c r="G179" i="32"/>
  <c r="E179" i="32"/>
  <c r="D179" i="32"/>
  <c r="O178" i="32"/>
  <c r="L178" i="32"/>
  <c r="I178" i="32"/>
  <c r="F178" i="32"/>
  <c r="O177" i="32"/>
  <c r="L177" i="32"/>
  <c r="I177" i="32"/>
  <c r="F177" i="32"/>
  <c r="O176" i="32"/>
  <c r="L176" i="32"/>
  <c r="I176" i="32"/>
  <c r="I175" i="32" s="1"/>
  <c r="F176" i="32"/>
  <c r="O175" i="32"/>
  <c r="N175" i="32"/>
  <c r="M175" i="32"/>
  <c r="K175" i="32"/>
  <c r="J175" i="32"/>
  <c r="H175" i="32"/>
  <c r="G175" i="32"/>
  <c r="E175" i="32"/>
  <c r="D175" i="32"/>
  <c r="E174" i="32"/>
  <c r="E173" i="32" s="1"/>
  <c r="O172" i="32"/>
  <c r="L172" i="32"/>
  <c r="I172" i="32"/>
  <c r="F172" i="32"/>
  <c r="O171" i="32"/>
  <c r="L171" i="32"/>
  <c r="I171" i="32"/>
  <c r="F171" i="32"/>
  <c r="O170" i="32"/>
  <c r="L170" i="32"/>
  <c r="I170" i="32"/>
  <c r="F170" i="32"/>
  <c r="O169" i="32"/>
  <c r="L169" i="32"/>
  <c r="I169" i="32"/>
  <c r="F169" i="32"/>
  <c r="O168" i="32"/>
  <c r="L168" i="32"/>
  <c r="I168" i="32"/>
  <c r="F168" i="32"/>
  <c r="O167" i="32"/>
  <c r="O166" i="32" s="1"/>
  <c r="L167" i="32"/>
  <c r="I167" i="32"/>
  <c r="F167" i="32"/>
  <c r="F166" i="32" s="1"/>
  <c r="N166" i="32"/>
  <c r="M166" i="32"/>
  <c r="K166" i="32"/>
  <c r="K165" i="32" s="1"/>
  <c r="J166" i="32"/>
  <c r="H166" i="32"/>
  <c r="H165" i="32" s="1"/>
  <c r="G166" i="32"/>
  <c r="G165" i="32" s="1"/>
  <c r="E166" i="32"/>
  <c r="E165" i="32" s="1"/>
  <c r="D166" i="32"/>
  <c r="D165" i="32" s="1"/>
  <c r="N165" i="32"/>
  <c r="M165" i="32"/>
  <c r="J165" i="32"/>
  <c r="O164" i="32"/>
  <c r="L164" i="32"/>
  <c r="I164" i="32"/>
  <c r="F164" i="32"/>
  <c r="O163" i="32"/>
  <c r="L163" i="32"/>
  <c r="I163" i="32"/>
  <c r="F163" i="32"/>
  <c r="O162" i="32"/>
  <c r="L162" i="32"/>
  <c r="I162" i="32"/>
  <c r="F162" i="32"/>
  <c r="O161" i="32"/>
  <c r="L161" i="32"/>
  <c r="L160" i="32" s="1"/>
  <c r="I161" i="32"/>
  <c r="I160" i="32" s="1"/>
  <c r="F161" i="32"/>
  <c r="O160" i="32"/>
  <c r="N160" i="32"/>
  <c r="M160" i="32"/>
  <c r="K160" i="32"/>
  <c r="J160" i="32"/>
  <c r="H160" i="32"/>
  <c r="G160" i="32"/>
  <c r="F160" i="32"/>
  <c r="E160" i="32"/>
  <c r="D160" i="32"/>
  <c r="O159" i="32"/>
  <c r="L159" i="32"/>
  <c r="I159" i="32"/>
  <c r="F159" i="32"/>
  <c r="O158" i="32"/>
  <c r="L158" i="32"/>
  <c r="I158" i="32"/>
  <c r="F158" i="32"/>
  <c r="O157" i="32"/>
  <c r="L157" i="32"/>
  <c r="I157" i="32"/>
  <c r="F157" i="32"/>
  <c r="O156" i="32"/>
  <c r="L156" i="32"/>
  <c r="I156" i="32"/>
  <c r="F156" i="32"/>
  <c r="O155" i="32"/>
  <c r="L155" i="32"/>
  <c r="I155" i="32"/>
  <c r="F155" i="32"/>
  <c r="O154" i="32"/>
  <c r="L154" i="32"/>
  <c r="I154" i="32"/>
  <c r="F154" i="32"/>
  <c r="O153" i="32"/>
  <c r="L153" i="32"/>
  <c r="I153" i="32"/>
  <c r="F153" i="32"/>
  <c r="O152" i="32"/>
  <c r="L152" i="32"/>
  <c r="I152" i="32"/>
  <c r="F152" i="32"/>
  <c r="N151" i="32"/>
  <c r="M151" i="32"/>
  <c r="K151" i="32"/>
  <c r="J151" i="32"/>
  <c r="H151" i="32"/>
  <c r="G151" i="32"/>
  <c r="E151" i="32"/>
  <c r="D151" i="32"/>
  <c r="O150" i="32"/>
  <c r="L150" i="32"/>
  <c r="I150" i="32"/>
  <c r="F150" i="32"/>
  <c r="O149" i="32"/>
  <c r="L149" i="32"/>
  <c r="I149" i="32"/>
  <c r="F149" i="32"/>
  <c r="O148" i="32"/>
  <c r="L148" i="32"/>
  <c r="I148" i="32"/>
  <c r="F148" i="32"/>
  <c r="O147" i="32"/>
  <c r="L147" i="32"/>
  <c r="I147" i="32"/>
  <c r="F147" i="32"/>
  <c r="O146" i="32"/>
  <c r="L146" i="32"/>
  <c r="I146" i="32"/>
  <c r="F146" i="32"/>
  <c r="O145" i="32"/>
  <c r="L145" i="32"/>
  <c r="L144" i="32" s="1"/>
  <c r="I145" i="32"/>
  <c r="F145" i="32"/>
  <c r="N144" i="32"/>
  <c r="M144" i="32"/>
  <c r="K144" i="32"/>
  <c r="J144" i="32"/>
  <c r="H144" i="32"/>
  <c r="G144" i="32"/>
  <c r="E144" i="32"/>
  <c r="D144" i="32"/>
  <c r="O143" i="32"/>
  <c r="L143" i="32"/>
  <c r="I143" i="32"/>
  <c r="F143" i="32"/>
  <c r="O142" i="32"/>
  <c r="L142" i="32"/>
  <c r="I142" i="32"/>
  <c r="F142" i="32"/>
  <c r="N141" i="32"/>
  <c r="M141" i="32"/>
  <c r="K141" i="32"/>
  <c r="J141" i="32"/>
  <c r="I141" i="32"/>
  <c r="H141" i="32"/>
  <c r="G141" i="32"/>
  <c r="E141" i="32"/>
  <c r="D141" i="32"/>
  <c r="O140" i="32"/>
  <c r="L140" i="32"/>
  <c r="I140" i="32"/>
  <c r="F140" i="32"/>
  <c r="O139" i="32"/>
  <c r="L139" i="32"/>
  <c r="I139" i="32"/>
  <c r="F139" i="32"/>
  <c r="O138" i="32"/>
  <c r="L138" i="32"/>
  <c r="I138" i="32"/>
  <c r="F138" i="32"/>
  <c r="O137" i="32"/>
  <c r="L137" i="32"/>
  <c r="I137" i="32"/>
  <c r="I136" i="32" s="1"/>
  <c r="F137" i="32"/>
  <c r="F136" i="32" s="1"/>
  <c r="N136" i="32"/>
  <c r="M136" i="32"/>
  <c r="K136" i="32"/>
  <c r="J136" i="32"/>
  <c r="H136" i="32"/>
  <c r="G136" i="32"/>
  <c r="E136" i="32"/>
  <c r="D136" i="32"/>
  <c r="O135" i="32"/>
  <c r="L135" i="32"/>
  <c r="I135" i="32"/>
  <c r="F135" i="32"/>
  <c r="O134" i="32"/>
  <c r="L134" i="32"/>
  <c r="I134" i="32"/>
  <c r="F134" i="32"/>
  <c r="O133" i="32"/>
  <c r="L133" i="32"/>
  <c r="I133" i="32"/>
  <c r="F133" i="32"/>
  <c r="O132" i="32"/>
  <c r="L132" i="32"/>
  <c r="I132" i="32"/>
  <c r="I131" i="32" s="1"/>
  <c r="F132" i="32"/>
  <c r="O131" i="32"/>
  <c r="N131" i="32"/>
  <c r="M131" i="32"/>
  <c r="K131" i="32"/>
  <c r="J131" i="32"/>
  <c r="H131" i="32"/>
  <c r="G131" i="32"/>
  <c r="E131" i="32"/>
  <c r="D131" i="32"/>
  <c r="O129" i="32"/>
  <c r="L129" i="32"/>
  <c r="L128" i="32" s="1"/>
  <c r="I129" i="32"/>
  <c r="I128" i="32" s="1"/>
  <c r="F129" i="32"/>
  <c r="F128" i="32" s="1"/>
  <c r="O128" i="32"/>
  <c r="N128" i="32"/>
  <c r="M128" i="32"/>
  <c r="K128" i="32"/>
  <c r="J128" i="32"/>
  <c r="H128" i="32"/>
  <c r="G128" i="32"/>
  <c r="E128" i="32"/>
  <c r="D128" i="32"/>
  <c r="O127" i="32"/>
  <c r="L127" i="32"/>
  <c r="I127" i="32"/>
  <c r="F127" i="32"/>
  <c r="O126" i="32"/>
  <c r="L126" i="32"/>
  <c r="I126" i="32"/>
  <c r="F126" i="32"/>
  <c r="O125" i="32"/>
  <c r="L125" i="32"/>
  <c r="I125" i="32"/>
  <c r="F125" i="32"/>
  <c r="O124" i="32"/>
  <c r="L124" i="32"/>
  <c r="I124" i="32"/>
  <c r="F124" i="32"/>
  <c r="O123" i="32"/>
  <c r="O122" i="32" s="1"/>
  <c r="L123" i="32"/>
  <c r="I123" i="32"/>
  <c r="F123" i="32"/>
  <c r="N122" i="32"/>
  <c r="M122" i="32"/>
  <c r="K122" i="32"/>
  <c r="J122" i="32"/>
  <c r="H122" i="32"/>
  <c r="G122" i="32"/>
  <c r="E122" i="32"/>
  <c r="D122" i="32"/>
  <c r="O121" i="32"/>
  <c r="L121" i="32"/>
  <c r="I121" i="32"/>
  <c r="F121" i="32"/>
  <c r="O120" i="32"/>
  <c r="L120" i="32"/>
  <c r="I120" i="32"/>
  <c r="F120" i="32"/>
  <c r="O119" i="32"/>
  <c r="L119" i="32"/>
  <c r="I119" i="32"/>
  <c r="F119" i="32"/>
  <c r="O118" i="32"/>
  <c r="L118" i="32"/>
  <c r="I118" i="32"/>
  <c r="F118" i="32"/>
  <c r="O117" i="32"/>
  <c r="L117" i="32"/>
  <c r="I117" i="32"/>
  <c r="F117" i="32"/>
  <c r="N116" i="32"/>
  <c r="M116" i="32"/>
  <c r="K116" i="32"/>
  <c r="J116" i="32"/>
  <c r="H116" i="32"/>
  <c r="G116" i="32"/>
  <c r="E116" i="32"/>
  <c r="D116" i="32"/>
  <c r="O115" i="32"/>
  <c r="L115" i="32"/>
  <c r="I115" i="32"/>
  <c r="F115" i="32"/>
  <c r="O114" i="32"/>
  <c r="L114" i="32"/>
  <c r="I114" i="32"/>
  <c r="F114" i="32"/>
  <c r="O113" i="32"/>
  <c r="L113" i="32"/>
  <c r="L112" i="32" s="1"/>
  <c r="I113" i="32"/>
  <c r="F113" i="32"/>
  <c r="N112" i="32"/>
  <c r="M112" i="32"/>
  <c r="K112" i="32"/>
  <c r="J112" i="32"/>
  <c r="H112" i="32"/>
  <c r="G112" i="32"/>
  <c r="E112" i="32"/>
  <c r="D112" i="32"/>
  <c r="O111" i="32"/>
  <c r="L111" i="32"/>
  <c r="I111" i="32"/>
  <c r="F111" i="32"/>
  <c r="O110" i="32"/>
  <c r="L110" i="32"/>
  <c r="I110" i="32"/>
  <c r="F110" i="32"/>
  <c r="O109" i="32"/>
  <c r="L109" i="32"/>
  <c r="I109" i="32"/>
  <c r="F109" i="32"/>
  <c r="O108" i="32"/>
  <c r="L108" i="32"/>
  <c r="I108" i="32"/>
  <c r="F108" i="32"/>
  <c r="O107" i="32"/>
  <c r="L107" i="32"/>
  <c r="I107" i="32"/>
  <c r="F107" i="32"/>
  <c r="O106" i="32"/>
  <c r="L106" i="32"/>
  <c r="I106" i="32"/>
  <c r="F106" i="32"/>
  <c r="O105" i="32"/>
  <c r="L105" i="32"/>
  <c r="I105" i="32"/>
  <c r="F105" i="32"/>
  <c r="O104" i="32"/>
  <c r="L104" i="32"/>
  <c r="I104" i="32"/>
  <c r="F104" i="32"/>
  <c r="N103" i="32"/>
  <c r="M103" i="32"/>
  <c r="K103" i="32"/>
  <c r="J103" i="32"/>
  <c r="H103" i="32"/>
  <c r="G103" i="32"/>
  <c r="E103" i="32"/>
  <c r="D103" i="32"/>
  <c r="O102" i="32"/>
  <c r="L102" i="32"/>
  <c r="I102" i="32"/>
  <c r="F102" i="32"/>
  <c r="O101" i="32"/>
  <c r="L101" i="32"/>
  <c r="I101" i="32"/>
  <c r="F101" i="32"/>
  <c r="O100" i="32"/>
  <c r="L100" i="32"/>
  <c r="I100" i="32"/>
  <c r="F100" i="32"/>
  <c r="O99" i="32"/>
  <c r="L99" i="32"/>
  <c r="I99" i="32"/>
  <c r="F99" i="32"/>
  <c r="O98" i="32"/>
  <c r="L98" i="32"/>
  <c r="I98" i="32"/>
  <c r="F98" i="32"/>
  <c r="O97" i="32"/>
  <c r="L97" i="32"/>
  <c r="I97" i="32"/>
  <c r="F97" i="32"/>
  <c r="O96" i="32"/>
  <c r="L96" i="32"/>
  <c r="I96" i="32"/>
  <c r="F96" i="32"/>
  <c r="N95" i="32"/>
  <c r="M95" i="32"/>
  <c r="K95" i="32"/>
  <c r="J95" i="32"/>
  <c r="H95" i="32"/>
  <c r="G95" i="32"/>
  <c r="E95" i="32"/>
  <c r="D95" i="32"/>
  <c r="O94" i="32"/>
  <c r="L94" i="32"/>
  <c r="I94" i="32"/>
  <c r="F94" i="32"/>
  <c r="O93" i="32"/>
  <c r="L93" i="32"/>
  <c r="I93" i="32"/>
  <c r="F93" i="32"/>
  <c r="O92" i="32"/>
  <c r="L92" i="32"/>
  <c r="I92" i="32"/>
  <c r="F92" i="32"/>
  <c r="O91" i="32"/>
  <c r="L91" i="32"/>
  <c r="I91" i="32"/>
  <c r="F91" i="32"/>
  <c r="O90" i="32"/>
  <c r="L90" i="32"/>
  <c r="I90" i="32"/>
  <c r="I89" i="32" s="1"/>
  <c r="F90" i="32"/>
  <c r="N89" i="32"/>
  <c r="M89" i="32"/>
  <c r="K89" i="32"/>
  <c r="J89" i="32"/>
  <c r="H89" i="32"/>
  <c r="G89" i="32"/>
  <c r="E89" i="32"/>
  <c r="D89" i="32"/>
  <c r="O88" i="32"/>
  <c r="L88" i="32"/>
  <c r="I88" i="32"/>
  <c r="F88" i="32"/>
  <c r="O87" i="32"/>
  <c r="L87" i="32"/>
  <c r="I87" i="32"/>
  <c r="F87" i="32"/>
  <c r="O86" i="32"/>
  <c r="L86" i="32"/>
  <c r="I86" i="32"/>
  <c r="F86" i="32"/>
  <c r="O85" i="32"/>
  <c r="L85" i="32"/>
  <c r="I85" i="32"/>
  <c r="F85" i="32"/>
  <c r="F84" i="32" s="1"/>
  <c r="N84" i="32"/>
  <c r="M84" i="32"/>
  <c r="K84" i="32"/>
  <c r="J84" i="32"/>
  <c r="H84" i="32"/>
  <c r="H83" i="32" s="1"/>
  <c r="G84" i="32"/>
  <c r="E84" i="32"/>
  <c r="D84" i="32"/>
  <c r="O82" i="32"/>
  <c r="L82" i="32"/>
  <c r="I82" i="32"/>
  <c r="F82" i="32"/>
  <c r="O81" i="32"/>
  <c r="L81" i="32"/>
  <c r="L80" i="32" s="1"/>
  <c r="I81" i="32"/>
  <c r="I80" i="32" s="1"/>
  <c r="F81" i="32"/>
  <c r="N80" i="32"/>
  <c r="M80" i="32"/>
  <c r="K80" i="32"/>
  <c r="J80" i="32"/>
  <c r="H80" i="32"/>
  <c r="G80" i="32"/>
  <c r="E80" i="32"/>
  <c r="D80" i="32"/>
  <c r="O79" i="32"/>
  <c r="L79" i="32"/>
  <c r="I79" i="32"/>
  <c r="F79" i="32"/>
  <c r="O78" i="32"/>
  <c r="O77" i="32" s="1"/>
  <c r="L78" i="32"/>
  <c r="L77" i="32" s="1"/>
  <c r="I78" i="32"/>
  <c r="I77" i="32" s="1"/>
  <c r="F78" i="32"/>
  <c r="N77" i="32"/>
  <c r="N76" i="32" s="1"/>
  <c r="M77" i="32"/>
  <c r="M76" i="32" s="1"/>
  <c r="K77" i="32"/>
  <c r="K76" i="32" s="1"/>
  <c r="J77" i="32"/>
  <c r="H77" i="32"/>
  <c r="G77" i="32"/>
  <c r="F77" i="32"/>
  <c r="E77" i="32"/>
  <c r="E76" i="32" s="1"/>
  <c r="D77" i="32"/>
  <c r="D76" i="32" s="1"/>
  <c r="O74" i="32"/>
  <c r="L74" i="32"/>
  <c r="I74" i="32"/>
  <c r="F74" i="32"/>
  <c r="O73" i="32"/>
  <c r="L73" i="32"/>
  <c r="I73" i="32"/>
  <c r="F73" i="32"/>
  <c r="O72" i="32"/>
  <c r="L72" i="32"/>
  <c r="I72" i="32"/>
  <c r="F72" i="32"/>
  <c r="O71" i="32"/>
  <c r="L71" i="32"/>
  <c r="I71" i="32"/>
  <c r="F71" i="32"/>
  <c r="O70" i="32"/>
  <c r="O69" i="32" s="1"/>
  <c r="L70" i="32"/>
  <c r="I70" i="32"/>
  <c r="I69" i="32" s="1"/>
  <c r="F70" i="32"/>
  <c r="N69" i="32"/>
  <c r="N67" i="32" s="1"/>
  <c r="M69" i="32"/>
  <c r="M67" i="32" s="1"/>
  <c r="K69" i="32"/>
  <c r="J69" i="32"/>
  <c r="J67" i="32" s="1"/>
  <c r="H69" i="32"/>
  <c r="H67" i="32" s="1"/>
  <c r="G69" i="32"/>
  <c r="E69" i="32"/>
  <c r="E67" i="32" s="1"/>
  <c r="D69" i="32"/>
  <c r="D67" i="32" s="1"/>
  <c r="O68" i="32"/>
  <c r="L68" i="32"/>
  <c r="I68" i="32"/>
  <c r="F68" i="32"/>
  <c r="K67" i="32"/>
  <c r="G67" i="32"/>
  <c r="O66" i="32"/>
  <c r="L66" i="32"/>
  <c r="I66" i="32"/>
  <c r="F66" i="32"/>
  <c r="O65" i="32"/>
  <c r="L65" i="32"/>
  <c r="I65" i="32"/>
  <c r="F65" i="32"/>
  <c r="O64" i="32"/>
  <c r="L64" i="32"/>
  <c r="I64" i="32"/>
  <c r="F64" i="32"/>
  <c r="O63" i="32"/>
  <c r="L63" i="32"/>
  <c r="I63" i="32"/>
  <c r="F63" i="32"/>
  <c r="O62" i="32"/>
  <c r="L62" i="32"/>
  <c r="I62" i="32"/>
  <c r="F62" i="32"/>
  <c r="O61" i="32"/>
  <c r="L61" i="32"/>
  <c r="I61" i="32"/>
  <c r="F61" i="32"/>
  <c r="O60" i="32"/>
  <c r="L60" i="32"/>
  <c r="I60" i="32"/>
  <c r="F60" i="32"/>
  <c r="O59" i="32"/>
  <c r="L59" i="32"/>
  <c r="L58" i="32" s="1"/>
  <c r="I59" i="32"/>
  <c r="F59" i="32"/>
  <c r="F58" i="32" s="1"/>
  <c r="O58" i="32"/>
  <c r="N58" i="32"/>
  <c r="M58" i="32"/>
  <c r="K58" i="32"/>
  <c r="J58" i="32"/>
  <c r="H58" i="32"/>
  <c r="G58" i="32"/>
  <c r="E58" i="32"/>
  <c r="D58" i="32"/>
  <c r="O57" i="32"/>
  <c r="L57" i="32"/>
  <c r="I57" i="32"/>
  <c r="F57" i="32"/>
  <c r="O56" i="32"/>
  <c r="O55" i="32" s="1"/>
  <c r="O54" i="32" s="1"/>
  <c r="L56" i="32"/>
  <c r="L55" i="32" s="1"/>
  <c r="I56" i="32"/>
  <c r="I55" i="32" s="1"/>
  <c r="F56" i="32"/>
  <c r="N55" i="32"/>
  <c r="N54" i="32" s="1"/>
  <c r="M55" i="32"/>
  <c r="M54" i="32" s="1"/>
  <c r="M53" i="32" s="1"/>
  <c r="K55" i="32"/>
  <c r="J55" i="32"/>
  <c r="J54" i="32" s="1"/>
  <c r="H55" i="32"/>
  <c r="G55" i="32"/>
  <c r="F55" i="32"/>
  <c r="E55" i="32"/>
  <c r="E54" i="32" s="1"/>
  <c r="E53" i="32" s="1"/>
  <c r="D55" i="32"/>
  <c r="D54" i="32" s="1"/>
  <c r="O47" i="32"/>
  <c r="C47" i="32" s="1"/>
  <c r="O46" i="32"/>
  <c r="C46" i="32" s="1"/>
  <c r="N45" i="32"/>
  <c r="M45" i="32"/>
  <c r="L44" i="32"/>
  <c r="L43" i="32" s="1"/>
  <c r="I44" i="32"/>
  <c r="I43" i="32" s="1"/>
  <c r="F44" i="32"/>
  <c r="K43" i="32"/>
  <c r="J43" i="32"/>
  <c r="H43" i="32"/>
  <c r="G43" i="32"/>
  <c r="E43" i="32"/>
  <c r="D43" i="32"/>
  <c r="F42" i="32"/>
  <c r="F41" i="32" s="1"/>
  <c r="C41" i="32" s="1"/>
  <c r="E41" i="32"/>
  <c r="D41" i="32"/>
  <c r="L40" i="32"/>
  <c r="C40" i="32" s="1"/>
  <c r="L39" i="32"/>
  <c r="C39" i="32"/>
  <c r="L38" i="32"/>
  <c r="C38" i="32" s="1"/>
  <c r="L37" i="32"/>
  <c r="C37" i="32" s="1"/>
  <c r="K36" i="32"/>
  <c r="J36" i="32"/>
  <c r="L35" i="32"/>
  <c r="C35" i="32" s="1"/>
  <c r="L34" i="32"/>
  <c r="K33" i="32"/>
  <c r="J33" i="32"/>
  <c r="L32" i="32"/>
  <c r="L31" i="32" s="1"/>
  <c r="C31" i="32" s="1"/>
  <c r="K31" i="32"/>
  <c r="J31" i="32"/>
  <c r="L30" i="32"/>
  <c r="C30" i="32" s="1"/>
  <c r="L29" i="32"/>
  <c r="C29" i="32"/>
  <c r="L28" i="32"/>
  <c r="C28" i="32" s="1"/>
  <c r="K27" i="32"/>
  <c r="J27" i="32"/>
  <c r="F25" i="32"/>
  <c r="C25" i="32" s="1"/>
  <c r="I24" i="32"/>
  <c r="F24" i="32"/>
  <c r="O23" i="32"/>
  <c r="L23" i="32"/>
  <c r="I23" i="32"/>
  <c r="F23" i="32"/>
  <c r="O22" i="32"/>
  <c r="L22" i="32"/>
  <c r="L21" i="32" s="1"/>
  <c r="I22" i="32"/>
  <c r="F22" i="32"/>
  <c r="F21" i="32" s="1"/>
  <c r="O21" i="32"/>
  <c r="O292" i="32" s="1"/>
  <c r="N21" i="32"/>
  <c r="N292" i="32" s="1"/>
  <c r="N291" i="32" s="1"/>
  <c r="M21" i="32"/>
  <c r="M292" i="32" s="1"/>
  <c r="M291" i="32" s="1"/>
  <c r="K21" i="32"/>
  <c r="J21" i="32"/>
  <c r="J292" i="32" s="1"/>
  <c r="H21" i="32"/>
  <c r="G21" i="32"/>
  <c r="G292" i="32" s="1"/>
  <c r="G291" i="32" s="1"/>
  <c r="E21" i="32"/>
  <c r="D21" i="32"/>
  <c r="D292" i="32" s="1"/>
  <c r="C267" i="32" l="1"/>
  <c r="L33" i="32"/>
  <c r="C33" i="32" s="1"/>
  <c r="C203" i="32"/>
  <c r="C223" i="32"/>
  <c r="C143" i="32"/>
  <c r="N174" i="32"/>
  <c r="N173" i="32" s="1"/>
  <c r="M270" i="32"/>
  <c r="M269" i="32" s="1"/>
  <c r="C279" i="32"/>
  <c r="C139" i="32"/>
  <c r="D130" i="32"/>
  <c r="G187" i="32"/>
  <c r="C247" i="32"/>
  <c r="C275" i="32"/>
  <c r="G269" i="32"/>
  <c r="D291" i="32"/>
  <c r="H20" i="32"/>
  <c r="C44" i="32"/>
  <c r="N20" i="32"/>
  <c r="C107" i="32"/>
  <c r="H187" i="32"/>
  <c r="N187" i="32"/>
  <c r="C199" i="32"/>
  <c r="C202" i="32"/>
  <c r="C232" i="32"/>
  <c r="N231" i="32"/>
  <c r="K231" i="32"/>
  <c r="C239" i="32"/>
  <c r="J291" i="32"/>
  <c r="J26" i="32"/>
  <c r="J20" i="32" s="1"/>
  <c r="K292" i="32"/>
  <c r="K54" i="32"/>
  <c r="K53" i="32" s="1"/>
  <c r="C115" i="32"/>
  <c r="J187" i="32"/>
  <c r="O187" i="32"/>
  <c r="C207" i="32"/>
  <c r="D204" i="32"/>
  <c r="D195" i="32" s="1"/>
  <c r="D289" i="32" s="1"/>
  <c r="C219" i="32"/>
  <c r="C222" i="32"/>
  <c r="H204" i="32"/>
  <c r="H195" i="32" s="1"/>
  <c r="F196" i="32"/>
  <c r="L89" i="32"/>
  <c r="E187" i="32"/>
  <c r="H292" i="32"/>
  <c r="H291" i="32" s="1"/>
  <c r="G54" i="32"/>
  <c r="G53" i="32" s="1"/>
  <c r="C61" i="32"/>
  <c r="C63" i="32"/>
  <c r="C65" i="32"/>
  <c r="L69" i="32"/>
  <c r="L67" i="32" s="1"/>
  <c r="I76" i="32"/>
  <c r="C99" i="32"/>
  <c r="E83" i="32"/>
  <c r="C111" i="32"/>
  <c r="C119" i="32"/>
  <c r="J83" i="32"/>
  <c r="C127" i="32"/>
  <c r="C135" i="32"/>
  <c r="H130" i="32"/>
  <c r="L141" i="32"/>
  <c r="C155" i="32"/>
  <c r="C170" i="32"/>
  <c r="M174" i="32"/>
  <c r="M173" i="32" s="1"/>
  <c r="O205" i="32"/>
  <c r="G204" i="32"/>
  <c r="G195" i="32" s="1"/>
  <c r="J231" i="32"/>
  <c r="C243" i="32"/>
  <c r="C244" i="32"/>
  <c r="C255" i="32"/>
  <c r="C258" i="32"/>
  <c r="E259" i="32"/>
  <c r="C263" i="32"/>
  <c r="C271" i="32"/>
  <c r="N270" i="32"/>
  <c r="N269" i="32" s="1"/>
  <c r="L276" i="32"/>
  <c r="L270" i="32" s="1"/>
  <c r="L269" i="32" s="1"/>
  <c r="C287" i="32"/>
  <c r="C295" i="32"/>
  <c r="C298" i="32"/>
  <c r="E195" i="32"/>
  <c r="K26" i="32"/>
  <c r="K20" i="32" s="1"/>
  <c r="C74" i="32"/>
  <c r="C78" i="32"/>
  <c r="C87" i="32"/>
  <c r="D83" i="32"/>
  <c r="D75" i="32" s="1"/>
  <c r="L122" i="32"/>
  <c r="C128" i="32"/>
  <c r="C129" i="32"/>
  <c r="O151" i="32"/>
  <c r="C163" i="32"/>
  <c r="O179" i="32"/>
  <c r="K187" i="32"/>
  <c r="F198" i="32"/>
  <c r="C215" i="32"/>
  <c r="L260" i="32"/>
  <c r="G259" i="32"/>
  <c r="G230" i="32" s="1"/>
  <c r="M259" i="32"/>
  <c r="M230" i="32" s="1"/>
  <c r="C277" i="32"/>
  <c r="C278" i="32"/>
  <c r="O276" i="32"/>
  <c r="D20" i="32"/>
  <c r="C23" i="32"/>
  <c r="C32" i="32"/>
  <c r="C34" i="32"/>
  <c r="C42" i="32"/>
  <c r="F43" i="32"/>
  <c r="F20" i="32" s="1"/>
  <c r="G76" i="32"/>
  <c r="C91" i="32"/>
  <c r="O103" i="32"/>
  <c r="O112" i="32"/>
  <c r="J130" i="32"/>
  <c r="C140" i="32"/>
  <c r="C159" i="32"/>
  <c r="C171" i="32"/>
  <c r="C177" i="32"/>
  <c r="D174" i="32"/>
  <c r="D173" i="32" s="1"/>
  <c r="C181" i="32"/>
  <c r="C211" i="32"/>
  <c r="C212" i="32"/>
  <c r="O264" i="32"/>
  <c r="K270" i="32"/>
  <c r="K269" i="32" s="1"/>
  <c r="C299" i="32"/>
  <c r="L187" i="32"/>
  <c r="D53" i="32"/>
  <c r="H54" i="32"/>
  <c r="H53" i="32" s="1"/>
  <c r="C60" i="32"/>
  <c r="C64" i="32"/>
  <c r="I67" i="32"/>
  <c r="C71" i="32"/>
  <c r="C73" i="32"/>
  <c r="L76" i="32"/>
  <c r="C79" i="32"/>
  <c r="O80" i="32"/>
  <c r="O76" i="32" s="1"/>
  <c r="O89" i="32"/>
  <c r="C100" i="32"/>
  <c r="G83" i="32"/>
  <c r="I103" i="32"/>
  <c r="C109" i="32"/>
  <c r="C110" i="32"/>
  <c r="L116" i="32"/>
  <c r="F122" i="32"/>
  <c r="C126" i="32"/>
  <c r="C138" i="32"/>
  <c r="O136" i="32"/>
  <c r="C145" i="32"/>
  <c r="C146" i="32"/>
  <c r="C150" i="32"/>
  <c r="C156" i="32"/>
  <c r="C164" i="32"/>
  <c r="I166" i="32"/>
  <c r="I165" i="32" s="1"/>
  <c r="C201" i="32"/>
  <c r="C210" i="32"/>
  <c r="C221" i="32"/>
  <c r="C226" i="32"/>
  <c r="E231" i="32"/>
  <c r="D231" i="32"/>
  <c r="D230" i="32" s="1"/>
  <c r="C245" i="32"/>
  <c r="C257" i="32"/>
  <c r="C262" i="32"/>
  <c r="O260" i="32"/>
  <c r="O259" i="32" s="1"/>
  <c r="L264" i="32"/>
  <c r="C274" i="32"/>
  <c r="I276" i="32"/>
  <c r="C276" i="32" s="1"/>
  <c r="C280" i="32"/>
  <c r="F286" i="32"/>
  <c r="F292" i="32" s="1"/>
  <c r="I293" i="32"/>
  <c r="C301" i="32"/>
  <c r="C183" i="32"/>
  <c r="O45" i="32"/>
  <c r="O20" i="32" s="1"/>
  <c r="J53" i="32"/>
  <c r="N53" i="32"/>
  <c r="C72" i="32"/>
  <c r="H76" i="32"/>
  <c r="H75" i="32" s="1"/>
  <c r="C81" i="32"/>
  <c r="N83" i="32"/>
  <c r="L84" i="32"/>
  <c r="C92" i="32"/>
  <c r="C93" i="32"/>
  <c r="C94" i="32"/>
  <c r="C97" i="32"/>
  <c r="O95" i="32"/>
  <c r="C113" i="32"/>
  <c r="C114" i="32"/>
  <c r="C120" i="32"/>
  <c r="I122" i="32"/>
  <c r="M130" i="32"/>
  <c r="C162" i="32"/>
  <c r="C168" i="32"/>
  <c r="C190" i="32"/>
  <c r="L198" i="32"/>
  <c r="L196" i="32" s="1"/>
  <c r="M195" i="32"/>
  <c r="C209" i="32"/>
  <c r="C214" i="32"/>
  <c r="N204" i="32"/>
  <c r="N195" i="32" s="1"/>
  <c r="L216" i="32"/>
  <c r="C227" i="32"/>
  <c r="C266" i="32"/>
  <c r="H269" i="32"/>
  <c r="O144" i="32"/>
  <c r="K204" i="32"/>
  <c r="K195" i="32" s="1"/>
  <c r="E292" i="32"/>
  <c r="E291" i="32" s="1"/>
  <c r="K291" i="32"/>
  <c r="C24" i="32"/>
  <c r="L27" i="32"/>
  <c r="C27" i="32" s="1"/>
  <c r="L36" i="32"/>
  <c r="C36" i="32" s="1"/>
  <c r="F54" i="32"/>
  <c r="C57" i="32"/>
  <c r="C62" i="32"/>
  <c r="C66" i="32"/>
  <c r="O67" i="32"/>
  <c r="O53" i="32" s="1"/>
  <c r="J76" i="32"/>
  <c r="C86" i="32"/>
  <c r="O84" i="32"/>
  <c r="M83" i="32"/>
  <c r="M75" i="32" s="1"/>
  <c r="K83" i="32"/>
  <c r="C102" i="32"/>
  <c r="C108" i="32"/>
  <c r="I112" i="32"/>
  <c r="C117" i="32"/>
  <c r="C118" i="32"/>
  <c r="O116" i="32"/>
  <c r="C124" i="32"/>
  <c r="K130" i="32"/>
  <c r="L136" i="32"/>
  <c r="E130" i="32"/>
  <c r="C148" i="32"/>
  <c r="I151" i="32"/>
  <c r="C157" i="32"/>
  <c r="C158" i="32"/>
  <c r="C167" i="32"/>
  <c r="O165" i="32"/>
  <c r="C172" i="32"/>
  <c r="J174" i="32"/>
  <c r="J173" i="32" s="1"/>
  <c r="C186" i="32"/>
  <c r="C213" i="32"/>
  <c r="J204" i="32"/>
  <c r="C218" i="32"/>
  <c r="O216" i="32"/>
  <c r="O204" i="32" s="1"/>
  <c r="C240" i="32"/>
  <c r="L246" i="32"/>
  <c r="C253" i="32"/>
  <c r="O252" i="32"/>
  <c r="O251" i="32" s="1"/>
  <c r="C288" i="32"/>
  <c r="O293" i="32"/>
  <c r="O291" i="32" s="1"/>
  <c r="C45" i="32"/>
  <c r="L292" i="32"/>
  <c r="L54" i="32"/>
  <c r="C77" i="32"/>
  <c r="C123" i="32"/>
  <c r="C176" i="32"/>
  <c r="L175" i="32"/>
  <c r="C182" i="32"/>
  <c r="F179" i="32"/>
  <c r="F238" i="32"/>
  <c r="C242" i="32"/>
  <c r="C254" i="32"/>
  <c r="F252" i="32"/>
  <c r="E20" i="32"/>
  <c r="M20" i="32"/>
  <c r="C22" i="32"/>
  <c r="C55" i="32"/>
  <c r="C59" i="32"/>
  <c r="F80" i="32"/>
  <c r="F76" i="32" s="1"/>
  <c r="C105" i="32"/>
  <c r="C106" i="32"/>
  <c r="F103" i="32"/>
  <c r="F112" i="32"/>
  <c r="C125" i="32"/>
  <c r="C133" i="32"/>
  <c r="C134" i="32"/>
  <c r="F131" i="32"/>
  <c r="O141" i="32"/>
  <c r="F144" i="32"/>
  <c r="I144" i="32"/>
  <c r="C149" i="32"/>
  <c r="C152" i="32"/>
  <c r="L151" i="32"/>
  <c r="O174" i="32"/>
  <c r="O173" i="32" s="1"/>
  <c r="C70" i="32"/>
  <c r="C82" i="32"/>
  <c r="C147" i="32"/>
  <c r="I21" i="32"/>
  <c r="I58" i="32"/>
  <c r="I54" i="32" s="1"/>
  <c r="I84" i="32"/>
  <c r="C85" i="32"/>
  <c r="C88" i="32"/>
  <c r="C98" i="32"/>
  <c r="F95" i="32"/>
  <c r="G130" i="32"/>
  <c r="C142" i="32"/>
  <c r="F141" i="32"/>
  <c r="K174" i="32"/>
  <c r="K173" i="32" s="1"/>
  <c r="C178" i="32"/>
  <c r="F175" i="32"/>
  <c r="C180" i="32"/>
  <c r="L179" i="32"/>
  <c r="F191" i="32"/>
  <c r="C197" i="32"/>
  <c r="I196" i="32"/>
  <c r="F281" i="32"/>
  <c r="C281" i="32" s="1"/>
  <c r="C282" i="32"/>
  <c r="C96" i="32"/>
  <c r="L95" i="32"/>
  <c r="C56" i="32"/>
  <c r="C68" i="32"/>
  <c r="F69" i="32"/>
  <c r="G20" i="32"/>
  <c r="C90" i="32"/>
  <c r="F89" i="32"/>
  <c r="I95" i="32"/>
  <c r="C101" i="32"/>
  <c r="C104" i="32"/>
  <c r="L103" i="32"/>
  <c r="F116" i="32"/>
  <c r="I116" i="32"/>
  <c r="C121" i="32"/>
  <c r="N130" i="32"/>
  <c r="C132" i="32"/>
  <c r="L131" i="32"/>
  <c r="C137" i="32"/>
  <c r="C153" i="32"/>
  <c r="C154" i="32"/>
  <c r="F151" i="32"/>
  <c r="C160" i="32"/>
  <c r="C161" i="32"/>
  <c r="L166" i="32"/>
  <c r="L165" i="32" s="1"/>
  <c r="F165" i="32"/>
  <c r="C169" i="32"/>
  <c r="G174" i="32"/>
  <c r="G173" i="32" s="1"/>
  <c r="I174" i="32"/>
  <c r="I173" i="32" s="1"/>
  <c r="C184" i="32"/>
  <c r="C185" i="32"/>
  <c r="F187" i="32"/>
  <c r="C208" i="32"/>
  <c r="L205" i="32"/>
  <c r="C249" i="32"/>
  <c r="I246" i="32"/>
  <c r="C261" i="32"/>
  <c r="I260" i="32"/>
  <c r="F205" i="32"/>
  <c r="C206" i="32"/>
  <c r="K230" i="32"/>
  <c r="H231" i="32"/>
  <c r="H230" i="32" s="1"/>
  <c r="C241" i="32"/>
  <c r="I238" i="32"/>
  <c r="F270" i="32"/>
  <c r="C285" i="32"/>
  <c r="I284" i="32"/>
  <c r="I283" i="32" s="1"/>
  <c r="C296" i="32"/>
  <c r="L293" i="32"/>
  <c r="C189" i="32"/>
  <c r="I188" i="32"/>
  <c r="C193" i="32"/>
  <c r="I192" i="32"/>
  <c r="I191" i="32" s="1"/>
  <c r="O196" i="32"/>
  <c r="C200" i="32"/>
  <c r="F216" i="32"/>
  <c r="C217" i="32"/>
  <c r="I216" i="32"/>
  <c r="I204" i="32" s="1"/>
  <c r="C220" i="32"/>
  <c r="L231" i="32"/>
  <c r="C236" i="32"/>
  <c r="J259" i="32"/>
  <c r="N259" i="32"/>
  <c r="N230" i="32" s="1"/>
  <c r="F264" i="32"/>
  <c r="F259" i="32" s="1"/>
  <c r="C265" i="32"/>
  <c r="I264" i="32"/>
  <c r="C268" i="32"/>
  <c r="O270" i="32"/>
  <c r="O269" i="32" s="1"/>
  <c r="C273" i="32"/>
  <c r="I272" i="32"/>
  <c r="F293" i="32"/>
  <c r="C294" i="32"/>
  <c r="C300" i="32"/>
  <c r="J195" i="32"/>
  <c r="C224" i="32"/>
  <c r="C225" i="32"/>
  <c r="C228" i="32"/>
  <c r="C229" i="32"/>
  <c r="F233" i="32"/>
  <c r="C234" i="32"/>
  <c r="C237" i="32"/>
  <c r="I235" i="32"/>
  <c r="C235" i="32" s="1"/>
  <c r="O238" i="32"/>
  <c r="O231" i="32" s="1"/>
  <c r="C248" i="32"/>
  <c r="F246" i="32"/>
  <c r="C250" i="32"/>
  <c r="L252" i="32"/>
  <c r="L251" i="32" s="1"/>
  <c r="C256" i="32"/>
  <c r="F283" i="32"/>
  <c r="C297" i="32"/>
  <c r="G194" i="32" l="1"/>
  <c r="L53" i="32"/>
  <c r="G75" i="32"/>
  <c r="G52" i="32" s="1"/>
  <c r="G51" i="32" s="1"/>
  <c r="E75" i="32"/>
  <c r="E52" i="32" s="1"/>
  <c r="E51" i="32" s="1"/>
  <c r="C284" i="32"/>
  <c r="C246" i="32"/>
  <c r="I270" i="32"/>
  <c r="I269" i="32" s="1"/>
  <c r="C260" i="32"/>
  <c r="I83" i="32"/>
  <c r="O130" i="32"/>
  <c r="C136" i="32"/>
  <c r="L259" i="32"/>
  <c r="C122" i="32"/>
  <c r="H52" i="32"/>
  <c r="M194" i="32"/>
  <c r="J230" i="32"/>
  <c r="C141" i="32"/>
  <c r="C112" i="32"/>
  <c r="D194" i="32"/>
  <c r="C43" i="32"/>
  <c r="L204" i="32"/>
  <c r="L195" i="32" s="1"/>
  <c r="O230" i="32"/>
  <c r="L291" i="32"/>
  <c r="C166" i="32"/>
  <c r="I130" i="32"/>
  <c r="E230" i="32"/>
  <c r="E194" i="32" s="1"/>
  <c r="C283" i="32"/>
  <c r="C144" i="32"/>
  <c r="K75" i="32"/>
  <c r="J75" i="32"/>
  <c r="J52" i="32" s="1"/>
  <c r="M289" i="32"/>
  <c r="M52" i="32"/>
  <c r="C286" i="32"/>
  <c r="C293" i="32"/>
  <c r="C151" i="32"/>
  <c r="L130" i="32"/>
  <c r="D52" i="32"/>
  <c r="O195" i="32"/>
  <c r="I187" i="32"/>
  <c r="C187" i="32" s="1"/>
  <c r="K194" i="32"/>
  <c r="I75" i="32"/>
  <c r="O83" i="32"/>
  <c r="O75" i="32" s="1"/>
  <c r="O52" i="32" s="1"/>
  <c r="K289" i="32"/>
  <c r="H194" i="32"/>
  <c r="C198" i="32"/>
  <c r="N75" i="32"/>
  <c r="N52" i="32" s="1"/>
  <c r="L83" i="32"/>
  <c r="K52" i="32"/>
  <c r="K51" i="32" s="1"/>
  <c r="K290" i="32" s="1"/>
  <c r="C80" i="32"/>
  <c r="C179" i="32"/>
  <c r="L26" i="32"/>
  <c r="L20" i="32" s="1"/>
  <c r="I53" i="32"/>
  <c r="C54" i="32"/>
  <c r="N289" i="32"/>
  <c r="G289" i="32"/>
  <c r="N194" i="32"/>
  <c r="I292" i="32"/>
  <c r="I291" i="32" s="1"/>
  <c r="I20" i="32"/>
  <c r="C264" i="32"/>
  <c r="L230" i="32"/>
  <c r="C216" i="32"/>
  <c r="C196" i="32"/>
  <c r="C165" i="32"/>
  <c r="C69" i="32"/>
  <c r="F67" i="32"/>
  <c r="C191" i="32"/>
  <c r="F174" i="32"/>
  <c r="C175" i="32"/>
  <c r="C84" i="32"/>
  <c r="I231" i="32"/>
  <c r="C58" i="32"/>
  <c r="C21" i="32"/>
  <c r="C89" i="32"/>
  <c r="F83" i="32"/>
  <c r="F130" i="32"/>
  <c r="C131" i="32"/>
  <c r="C205" i="32"/>
  <c r="F204" i="32"/>
  <c r="C188" i="32"/>
  <c r="C192" i="32"/>
  <c r="C103" i="32"/>
  <c r="C76" i="32"/>
  <c r="L174" i="32"/>
  <c r="L173" i="32" s="1"/>
  <c r="C233" i="32"/>
  <c r="F231" i="32"/>
  <c r="F269" i="32"/>
  <c r="C95" i="32"/>
  <c r="J194" i="32"/>
  <c r="O194" i="32"/>
  <c r="C272" i="32"/>
  <c r="I259" i="32"/>
  <c r="C259" i="32" s="1"/>
  <c r="C116" i="32"/>
  <c r="H289" i="32"/>
  <c r="I195" i="32"/>
  <c r="C252" i="32"/>
  <c r="F251" i="32"/>
  <c r="C251" i="32" s="1"/>
  <c r="C238" i="32"/>
  <c r="F291" i="32"/>
  <c r="K50" i="32" l="1"/>
  <c r="L75" i="32"/>
  <c r="D51" i="32"/>
  <c r="D290" i="32" s="1"/>
  <c r="J51" i="32"/>
  <c r="J50" i="32" s="1"/>
  <c r="C291" i="32"/>
  <c r="H51" i="32"/>
  <c r="C270" i="32"/>
  <c r="L52" i="32"/>
  <c r="M51" i="32"/>
  <c r="J289" i="32"/>
  <c r="E289" i="32"/>
  <c r="C130" i="32"/>
  <c r="N51" i="32"/>
  <c r="C83" i="32"/>
  <c r="O289" i="32"/>
  <c r="E290" i="32"/>
  <c r="E50" i="32"/>
  <c r="C292" i="32"/>
  <c r="C26" i="32"/>
  <c r="I230" i="32"/>
  <c r="I289" i="32" s="1"/>
  <c r="C20" i="32"/>
  <c r="F75" i="32"/>
  <c r="C75" i="32" s="1"/>
  <c r="I52" i="32"/>
  <c r="D50" i="32"/>
  <c r="J290" i="32"/>
  <c r="C204" i="32"/>
  <c r="F195" i="32"/>
  <c r="C67" i="32"/>
  <c r="F53" i="32"/>
  <c r="N50" i="32"/>
  <c r="N290" i="32"/>
  <c r="C269" i="32"/>
  <c r="L289" i="32"/>
  <c r="G290" i="32"/>
  <c r="G50" i="32"/>
  <c r="O51" i="32"/>
  <c r="F230" i="32"/>
  <c r="C231" i="32"/>
  <c r="C174" i="32"/>
  <c r="F173" i="32"/>
  <c r="C173" i="32" s="1"/>
  <c r="L194" i="32"/>
  <c r="L51" i="32" s="1"/>
  <c r="C230" i="32" l="1"/>
  <c r="H50" i="32"/>
  <c r="H290" i="32"/>
  <c r="M50" i="32"/>
  <c r="M290" i="32"/>
  <c r="I194" i="32"/>
  <c r="I51" i="32" s="1"/>
  <c r="I50" i="32" s="1"/>
  <c r="F289" i="32"/>
  <c r="C289" i="32" s="1"/>
  <c r="L50" i="32"/>
  <c r="L290" i="32"/>
  <c r="O50" i="32"/>
  <c r="O290" i="32"/>
  <c r="F194" i="32"/>
  <c r="C195" i="32"/>
  <c r="C53" i="32"/>
  <c r="F52" i="32"/>
  <c r="C194" i="32" l="1"/>
  <c r="I290" i="32"/>
  <c r="F51" i="32"/>
  <c r="C52" i="32"/>
  <c r="F290" i="32" l="1"/>
  <c r="C290" i="32" s="1"/>
  <c r="F50" i="32"/>
  <c r="C50" i="32" s="1"/>
  <c r="C51" i="32"/>
  <c r="O301" i="31" l="1"/>
  <c r="L301" i="31"/>
  <c r="I301" i="31"/>
  <c r="F301" i="31"/>
  <c r="O300" i="31"/>
  <c r="L300" i="31"/>
  <c r="I300" i="31"/>
  <c r="F300" i="31"/>
  <c r="C300" i="31" s="1"/>
  <c r="O299" i="31"/>
  <c r="L299" i="31"/>
  <c r="I299" i="31"/>
  <c r="F299" i="31"/>
  <c r="O298" i="31"/>
  <c r="L298" i="31"/>
  <c r="I298" i="31"/>
  <c r="F298" i="31"/>
  <c r="C298" i="31" s="1"/>
  <c r="O297" i="31"/>
  <c r="L297" i="31"/>
  <c r="I297" i="31"/>
  <c r="F297" i="31"/>
  <c r="O296" i="31"/>
  <c r="L296" i="31"/>
  <c r="I296" i="31"/>
  <c r="F296" i="31"/>
  <c r="O295" i="31"/>
  <c r="L295" i="31"/>
  <c r="I295" i="31"/>
  <c r="F295" i="31"/>
  <c r="O294" i="31"/>
  <c r="O293" i="31" s="1"/>
  <c r="L294" i="31"/>
  <c r="I294" i="31"/>
  <c r="F294" i="31"/>
  <c r="N293" i="31"/>
  <c r="M293" i="31"/>
  <c r="K293" i="31"/>
  <c r="J293" i="31"/>
  <c r="H293" i="31"/>
  <c r="G293" i="31"/>
  <c r="E293" i="31"/>
  <c r="D293" i="31"/>
  <c r="O288" i="31"/>
  <c r="L288" i="31"/>
  <c r="I288" i="31"/>
  <c r="F288" i="31"/>
  <c r="O287" i="31"/>
  <c r="L287" i="31"/>
  <c r="I287" i="31"/>
  <c r="I286" i="31" s="1"/>
  <c r="F287" i="31"/>
  <c r="O286" i="31"/>
  <c r="N286" i="31"/>
  <c r="M286" i="31"/>
  <c r="K286" i="31"/>
  <c r="J286" i="31"/>
  <c r="H286" i="31"/>
  <c r="G286" i="31"/>
  <c r="F286" i="31"/>
  <c r="E286" i="31"/>
  <c r="D286" i="31"/>
  <c r="O285" i="31"/>
  <c r="O284" i="31" s="1"/>
  <c r="O283" i="31" s="1"/>
  <c r="L285" i="31"/>
  <c r="L284" i="31" s="1"/>
  <c r="L283" i="31" s="1"/>
  <c r="I285" i="31"/>
  <c r="I284" i="31" s="1"/>
  <c r="I283" i="31" s="1"/>
  <c r="F285" i="31"/>
  <c r="N284" i="31"/>
  <c r="M284" i="31"/>
  <c r="M283" i="31" s="1"/>
  <c r="K284" i="31"/>
  <c r="K283" i="31" s="1"/>
  <c r="J284" i="31"/>
  <c r="H284" i="31"/>
  <c r="H283" i="31" s="1"/>
  <c r="G284" i="31"/>
  <c r="G283" i="31" s="1"/>
  <c r="E284" i="31"/>
  <c r="E283" i="31" s="1"/>
  <c r="D284" i="31"/>
  <c r="D283" i="31" s="1"/>
  <c r="N283" i="31"/>
  <c r="J283" i="31"/>
  <c r="O282" i="31"/>
  <c r="O281" i="31" s="1"/>
  <c r="L282" i="31"/>
  <c r="I282" i="31"/>
  <c r="I281" i="31" s="1"/>
  <c r="F282" i="31"/>
  <c r="F281" i="31" s="1"/>
  <c r="N281" i="31"/>
  <c r="M281" i="31"/>
  <c r="K281" i="31"/>
  <c r="J281" i="31"/>
  <c r="H281" i="31"/>
  <c r="G281" i="31"/>
  <c r="E281" i="31"/>
  <c r="D281" i="31"/>
  <c r="O280" i="31"/>
  <c r="L280" i="31"/>
  <c r="I280" i="31"/>
  <c r="F280" i="31"/>
  <c r="O279" i="31"/>
  <c r="L279" i="31"/>
  <c r="I279" i="31"/>
  <c r="F279" i="31"/>
  <c r="O278" i="31"/>
  <c r="L278" i="31"/>
  <c r="I278" i="31"/>
  <c r="F278" i="31"/>
  <c r="O277" i="31"/>
  <c r="L277" i="31"/>
  <c r="I277" i="31"/>
  <c r="F277" i="31"/>
  <c r="N276" i="31"/>
  <c r="M276" i="31"/>
  <c r="K276" i="31"/>
  <c r="J276" i="31"/>
  <c r="H276" i="31"/>
  <c r="G276" i="31"/>
  <c r="E276" i="31"/>
  <c r="D276" i="31"/>
  <c r="O275" i="31"/>
  <c r="L275" i="31"/>
  <c r="I275" i="31"/>
  <c r="F275" i="31"/>
  <c r="O274" i="31"/>
  <c r="L274" i="31"/>
  <c r="I274" i="31"/>
  <c r="F274" i="31"/>
  <c r="C274" i="31"/>
  <c r="O273" i="31"/>
  <c r="L273" i="31"/>
  <c r="I273" i="31"/>
  <c r="I272" i="31" s="1"/>
  <c r="F273" i="31"/>
  <c r="N272" i="31"/>
  <c r="M272" i="31"/>
  <c r="L272" i="31"/>
  <c r="K272" i="31"/>
  <c r="K270" i="31" s="1"/>
  <c r="K269" i="31" s="1"/>
  <c r="J272" i="31"/>
  <c r="J270" i="31" s="1"/>
  <c r="H272" i="31"/>
  <c r="G272" i="31"/>
  <c r="G270" i="31" s="1"/>
  <c r="G269" i="31" s="1"/>
  <c r="E272" i="31"/>
  <c r="D272" i="31"/>
  <c r="O271" i="31"/>
  <c r="L271" i="31"/>
  <c r="I271" i="31"/>
  <c r="F271" i="31"/>
  <c r="O268" i="31"/>
  <c r="L268" i="31"/>
  <c r="I268" i="31"/>
  <c r="F268" i="31"/>
  <c r="O267" i="31"/>
  <c r="L267" i="31"/>
  <c r="I267" i="31"/>
  <c r="F267" i="31"/>
  <c r="O266" i="31"/>
  <c r="L266" i="31"/>
  <c r="I266" i="31"/>
  <c r="F266" i="31"/>
  <c r="O265" i="31"/>
  <c r="L265" i="31"/>
  <c r="I265" i="31"/>
  <c r="F265" i="31"/>
  <c r="N264" i="31"/>
  <c r="M264" i="31"/>
  <c r="K264" i="31"/>
  <c r="J264" i="31"/>
  <c r="H264" i="31"/>
  <c r="G264" i="31"/>
  <c r="E264" i="31"/>
  <c r="D264" i="31"/>
  <c r="O263" i="31"/>
  <c r="L263" i="31"/>
  <c r="I263" i="31"/>
  <c r="F263" i="31"/>
  <c r="O262" i="31"/>
  <c r="L262" i="31"/>
  <c r="I262" i="31"/>
  <c r="F262" i="31"/>
  <c r="O261" i="31"/>
  <c r="L261" i="31"/>
  <c r="I261" i="31"/>
  <c r="F261" i="31"/>
  <c r="N260" i="31"/>
  <c r="M260" i="31"/>
  <c r="M259" i="31" s="1"/>
  <c r="K260" i="31"/>
  <c r="J260" i="31"/>
  <c r="H260" i="31"/>
  <c r="H259" i="31" s="1"/>
  <c r="G260" i="31"/>
  <c r="E260" i="31"/>
  <c r="D260" i="31"/>
  <c r="D259" i="31" s="1"/>
  <c r="N259" i="31"/>
  <c r="J259" i="31"/>
  <c r="G259" i="31"/>
  <c r="O258" i="31"/>
  <c r="L258" i="31"/>
  <c r="I258" i="31"/>
  <c r="F258" i="31"/>
  <c r="O257" i="31"/>
  <c r="L257" i="31"/>
  <c r="I257" i="31"/>
  <c r="F257" i="31"/>
  <c r="O256" i="31"/>
  <c r="L256" i="31"/>
  <c r="I256" i="31"/>
  <c r="F256" i="31"/>
  <c r="O255" i="31"/>
  <c r="L255" i="31"/>
  <c r="I255" i="31"/>
  <c r="F255" i="31"/>
  <c r="O254" i="31"/>
  <c r="L254" i="31"/>
  <c r="C254" i="31" s="1"/>
  <c r="I254" i="31"/>
  <c r="F254" i="31"/>
  <c r="O253" i="31"/>
  <c r="L253" i="31"/>
  <c r="I253" i="31"/>
  <c r="F253" i="31"/>
  <c r="N252" i="31"/>
  <c r="M252" i="31"/>
  <c r="M251" i="31" s="1"/>
  <c r="K252" i="31"/>
  <c r="J252" i="31"/>
  <c r="J251" i="31" s="1"/>
  <c r="H252" i="31"/>
  <c r="H251" i="31" s="1"/>
  <c r="G252" i="31"/>
  <c r="G251" i="31" s="1"/>
  <c r="E252" i="31"/>
  <c r="E251" i="31" s="1"/>
  <c r="D252" i="31"/>
  <c r="D251" i="31" s="1"/>
  <c r="N251" i="31"/>
  <c r="K251" i="31"/>
  <c r="O250" i="31"/>
  <c r="L250" i="31"/>
  <c r="I250" i="31"/>
  <c r="F250" i="31"/>
  <c r="O249" i="31"/>
  <c r="L249" i="31"/>
  <c r="I249" i="31"/>
  <c r="F249" i="31"/>
  <c r="O248" i="31"/>
  <c r="L248" i="31"/>
  <c r="I248" i="31"/>
  <c r="F248" i="31"/>
  <c r="O247" i="31"/>
  <c r="L247" i="31"/>
  <c r="I247" i="31"/>
  <c r="F247" i="31"/>
  <c r="F246" i="31" s="1"/>
  <c r="O246" i="31"/>
  <c r="N246" i="31"/>
  <c r="M246" i="31"/>
  <c r="K246" i="31"/>
  <c r="J246" i="31"/>
  <c r="H246" i="31"/>
  <c r="G246" i="31"/>
  <c r="E246" i="31"/>
  <c r="D246" i="31"/>
  <c r="O245" i="31"/>
  <c r="L245" i="31"/>
  <c r="I245" i="31"/>
  <c r="F245" i="31"/>
  <c r="O244" i="31"/>
  <c r="L244" i="31"/>
  <c r="I244" i="31"/>
  <c r="F244" i="31"/>
  <c r="O243" i="31"/>
  <c r="L243" i="31"/>
  <c r="I243" i="31"/>
  <c r="F243" i="31"/>
  <c r="O242" i="31"/>
  <c r="L242" i="31"/>
  <c r="I242" i="31"/>
  <c r="F242" i="31"/>
  <c r="C242" i="31"/>
  <c r="O241" i="31"/>
  <c r="L241" i="31"/>
  <c r="I241" i="31"/>
  <c r="F241" i="31"/>
  <c r="O240" i="31"/>
  <c r="L240" i="31"/>
  <c r="I240" i="31"/>
  <c r="F240" i="31"/>
  <c r="O239" i="31"/>
  <c r="L239" i="31"/>
  <c r="I239" i="31"/>
  <c r="F239" i="31"/>
  <c r="N238" i="31"/>
  <c r="M238" i="31"/>
  <c r="K238" i="31"/>
  <c r="J238" i="31"/>
  <c r="H238" i="31"/>
  <c r="G238" i="31"/>
  <c r="E238" i="31"/>
  <c r="D238" i="31"/>
  <c r="O237" i="31"/>
  <c r="L237" i="31"/>
  <c r="I237" i="31"/>
  <c r="F237" i="31"/>
  <c r="C237" i="31" s="1"/>
  <c r="O236" i="31"/>
  <c r="L236" i="31"/>
  <c r="L235" i="31" s="1"/>
  <c r="I236" i="31"/>
  <c r="I235" i="31" s="1"/>
  <c r="F236" i="31"/>
  <c r="C236" i="31" s="1"/>
  <c r="O235" i="31"/>
  <c r="N235" i="31"/>
  <c r="M235" i="31"/>
  <c r="K235" i="31"/>
  <c r="J235" i="31"/>
  <c r="H235" i="31"/>
  <c r="G235" i="31"/>
  <c r="F235" i="31"/>
  <c r="E235" i="31"/>
  <c r="D235" i="31"/>
  <c r="O234" i="31"/>
  <c r="O233" i="31" s="1"/>
  <c r="L234" i="31"/>
  <c r="I234" i="31"/>
  <c r="F234" i="31"/>
  <c r="F233" i="31" s="1"/>
  <c r="N233" i="31"/>
  <c r="M233" i="31"/>
  <c r="K233" i="31"/>
  <c r="J233" i="31"/>
  <c r="I233" i="31"/>
  <c r="H233" i="31"/>
  <c r="G233" i="31"/>
  <c r="E233" i="31"/>
  <c r="E231" i="31" s="1"/>
  <c r="D233" i="31"/>
  <c r="O232" i="31"/>
  <c r="L232" i="31"/>
  <c r="I232" i="31"/>
  <c r="F232" i="31"/>
  <c r="O229" i="31"/>
  <c r="L229" i="31"/>
  <c r="I229" i="31"/>
  <c r="F229" i="31"/>
  <c r="O228" i="31"/>
  <c r="L228" i="31"/>
  <c r="L227" i="31" s="1"/>
  <c r="I228" i="31"/>
  <c r="I227" i="31" s="1"/>
  <c r="F228" i="31"/>
  <c r="O227" i="31"/>
  <c r="N227" i="31"/>
  <c r="M227" i="31"/>
  <c r="K227" i="31"/>
  <c r="J227" i="31"/>
  <c r="H227" i="31"/>
  <c r="G227" i="31"/>
  <c r="F227" i="31"/>
  <c r="E227" i="31"/>
  <c r="D227" i="31"/>
  <c r="O226" i="31"/>
  <c r="L226" i="31"/>
  <c r="I226" i="31"/>
  <c r="F226" i="31"/>
  <c r="O225" i="31"/>
  <c r="L225" i="31"/>
  <c r="I225" i="31"/>
  <c r="F225" i="31"/>
  <c r="O224" i="31"/>
  <c r="L224" i="31"/>
  <c r="I224" i="31"/>
  <c r="F224" i="31"/>
  <c r="O223" i="31"/>
  <c r="L223" i="31"/>
  <c r="I223" i="31"/>
  <c r="F223" i="31"/>
  <c r="O222" i="31"/>
  <c r="L222" i="31"/>
  <c r="I222" i="31"/>
  <c r="F222" i="31"/>
  <c r="O221" i="31"/>
  <c r="L221" i="31"/>
  <c r="I221" i="31"/>
  <c r="F221" i="31"/>
  <c r="O220" i="31"/>
  <c r="L220" i="31"/>
  <c r="I220" i="31"/>
  <c r="F220" i="31"/>
  <c r="O219" i="31"/>
  <c r="L219" i="31"/>
  <c r="I219" i="31"/>
  <c r="F219" i="31"/>
  <c r="O218" i="31"/>
  <c r="L218" i="31"/>
  <c r="I218" i="31"/>
  <c r="F218" i="31"/>
  <c r="C218" i="31"/>
  <c r="O217" i="31"/>
  <c r="L217" i="31"/>
  <c r="I217" i="31"/>
  <c r="I216" i="31" s="1"/>
  <c r="F217" i="31"/>
  <c r="N216" i="31"/>
  <c r="M216" i="31"/>
  <c r="K216" i="31"/>
  <c r="J216" i="31"/>
  <c r="H216" i="31"/>
  <c r="G216" i="31"/>
  <c r="E216" i="31"/>
  <c r="D216" i="31"/>
  <c r="O215" i="31"/>
  <c r="L215" i="31"/>
  <c r="I215" i="31"/>
  <c r="F215" i="31"/>
  <c r="O214" i="31"/>
  <c r="L214" i="31"/>
  <c r="I214" i="31"/>
  <c r="F214" i="31"/>
  <c r="O213" i="31"/>
  <c r="L213" i="31"/>
  <c r="I213" i="31"/>
  <c r="F213" i="31"/>
  <c r="O212" i="31"/>
  <c r="L212" i="31"/>
  <c r="I212" i="31"/>
  <c r="F212" i="31"/>
  <c r="O211" i="31"/>
  <c r="L211" i="31"/>
  <c r="C211" i="31" s="1"/>
  <c r="I211" i="31"/>
  <c r="F211" i="31"/>
  <c r="O210" i="31"/>
  <c r="L210" i="31"/>
  <c r="C210" i="31" s="1"/>
  <c r="I210" i="31"/>
  <c r="F210" i="31"/>
  <c r="O209" i="31"/>
  <c r="L209" i="31"/>
  <c r="I209" i="31"/>
  <c r="F209" i="31"/>
  <c r="O208" i="31"/>
  <c r="L208" i="31"/>
  <c r="I208" i="31"/>
  <c r="F208" i="31"/>
  <c r="O207" i="31"/>
  <c r="L207" i="31"/>
  <c r="I207" i="31"/>
  <c r="F207" i="31"/>
  <c r="O206" i="31"/>
  <c r="L206" i="31"/>
  <c r="I206" i="31"/>
  <c r="C206" i="31" s="1"/>
  <c r="F206" i="31"/>
  <c r="F205" i="31" s="1"/>
  <c r="N205" i="31"/>
  <c r="M205" i="31"/>
  <c r="K205" i="31"/>
  <c r="K204" i="31" s="1"/>
  <c r="J205" i="31"/>
  <c r="H205" i="31"/>
  <c r="H204" i="31" s="1"/>
  <c r="G205" i="31"/>
  <c r="E205" i="31"/>
  <c r="D205" i="31"/>
  <c r="D204" i="31" s="1"/>
  <c r="M204" i="31"/>
  <c r="G204" i="31"/>
  <c r="O203" i="31"/>
  <c r="L203" i="31"/>
  <c r="I203" i="31"/>
  <c r="F203" i="31"/>
  <c r="O202" i="31"/>
  <c r="L202" i="31"/>
  <c r="I202" i="31"/>
  <c r="F202" i="31"/>
  <c r="O201" i="31"/>
  <c r="L201" i="31"/>
  <c r="I201" i="31"/>
  <c r="F201" i="31"/>
  <c r="O200" i="31"/>
  <c r="L200" i="31"/>
  <c r="I200" i="31"/>
  <c r="F200" i="31"/>
  <c r="O199" i="31"/>
  <c r="L199" i="31"/>
  <c r="I199" i="31"/>
  <c r="F199" i="31"/>
  <c r="F198" i="31" s="1"/>
  <c r="O198" i="31"/>
  <c r="N198" i="31"/>
  <c r="M198" i="31"/>
  <c r="K198" i="31"/>
  <c r="K196" i="31" s="1"/>
  <c r="J198" i="31"/>
  <c r="H198" i="31"/>
  <c r="H196" i="31" s="1"/>
  <c r="H195" i="31" s="1"/>
  <c r="G198" i="31"/>
  <c r="G196" i="31" s="1"/>
  <c r="G195" i="31" s="1"/>
  <c r="E198" i="31"/>
  <c r="E196" i="31" s="1"/>
  <c r="D198" i="31"/>
  <c r="D196" i="31" s="1"/>
  <c r="O197" i="31"/>
  <c r="L197" i="31"/>
  <c r="I197" i="31"/>
  <c r="F197" i="31"/>
  <c r="N196" i="31"/>
  <c r="M196" i="31"/>
  <c r="M195" i="31" s="1"/>
  <c r="J196" i="31"/>
  <c r="O193" i="31"/>
  <c r="O192" i="31" s="1"/>
  <c r="O191" i="31" s="1"/>
  <c r="L193" i="31"/>
  <c r="I193" i="31"/>
  <c r="F193" i="31"/>
  <c r="N192" i="31"/>
  <c r="N191" i="31" s="1"/>
  <c r="M192" i="31"/>
  <c r="L192" i="31"/>
  <c r="L191" i="31" s="1"/>
  <c r="K192" i="31"/>
  <c r="J192" i="31"/>
  <c r="J191" i="31" s="1"/>
  <c r="H192" i="31"/>
  <c r="H191" i="31" s="1"/>
  <c r="G192" i="31"/>
  <c r="G191" i="31" s="1"/>
  <c r="F192" i="31"/>
  <c r="E192" i="31"/>
  <c r="E191" i="31" s="1"/>
  <c r="D192" i="31"/>
  <c r="D191" i="31" s="1"/>
  <c r="M191" i="31"/>
  <c r="K191" i="31"/>
  <c r="O190" i="31"/>
  <c r="L190" i="31"/>
  <c r="I190" i="31"/>
  <c r="F190" i="31"/>
  <c r="O189" i="31"/>
  <c r="O188" i="31" s="1"/>
  <c r="O187" i="31" s="1"/>
  <c r="L189" i="31"/>
  <c r="L188" i="31" s="1"/>
  <c r="L187" i="31" s="1"/>
  <c r="I189" i="31"/>
  <c r="F189" i="31"/>
  <c r="N188" i="31"/>
  <c r="N187" i="31" s="1"/>
  <c r="M188" i="31"/>
  <c r="M187" i="31" s="1"/>
  <c r="K188" i="31"/>
  <c r="J188" i="31"/>
  <c r="J187" i="31" s="1"/>
  <c r="H188" i="31"/>
  <c r="H187" i="31" s="1"/>
  <c r="G188" i="31"/>
  <c r="F188" i="31"/>
  <c r="E188" i="31"/>
  <c r="D188" i="31"/>
  <c r="D187" i="31" s="1"/>
  <c r="O186" i="31"/>
  <c r="L186" i="31"/>
  <c r="I186" i="31"/>
  <c r="F186" i="31"/>
  <c r="O185" i="31"/>
  <c r="O184" i="31" s="1"/>
  <c r="L185" i="31"/>
  <c r="I185" i="31"/>
  <c r="F185" i="31"/>
  <c r="N184" i="31"/>
  <c r="M184" i="31"/>
  <c r="L184" i="31"/>
  <c r="K184" i="31"/>
  <c r="J184" i="31"/>
  <c r="H184" i="31"/>
  <c r="G184" i="31"/>
  <c r="E184" i="31"/>
  <c r="D184" i="31"/>
  <c r="O183" i="31"/>
  <c r="L183" i="31"/>
  <c r="I183" i="31"/>
  <c r="F183" i="31"/>
  <c r="O182" i="31"/>
  <c r="L182" i="31"/>
  <c r="I182" i="31"/>
  <c r="F182" i="31"/>
  <c r="O181" i="31"/>
  <c r="L181" i="31"/>
  <c r="I181" i="31"/>
  <c r="F181" i="31"/>
  <c r="O180" i="31"/>
  <c r="L180" i="31"/>
  <c r="L179" i="31" s="1"/>
  <c r="I180" i="31"/>
  <c r="F180" i="31"/>
  <c r="O179" i="31"/>
  <c r="N179" i="31"/>
  <c r="M179" i="31"/>
  <c r="K179" i="31"/>
  <c r="J179" i="31"/>
  <c r="H179" i="31"/>
  <c r="G179" i="31"/>
  <c r="E179" i="31"/>
  <c r="D179" i="31"/>
  <c r="O178" i="31"/>
  <c r="L178" i="31"/>
  <c r="I178" i="31"/>
  <c r="F178" i="31"/>
  <c r="O177" i="31"/>
  <c r="L177" i="31"/>
  <c r="I177" i="31"/>
  <c r="F177" i="31"/>
  <c r="O176" i="31"/>
  <c r="L176" i="31"/>
  <c r="L175" i="31" s="1"/>
  <c r="L174" i="31" s="1"/>
  <c r="L173" i="31" s="1"/>
  <c r="I176" i="31"/>
  <c r="F176" i="31"/>
  <c r="F175" i="31" s="1"/>
  <c r="O175" i="31"/>
  <c r="N175" i="31"/>
  <c r="M175" i="31"/>
  <c r="K175" i="31"/>
  <c r="K174" i="31" s="1"/>
  <c r="J175" i="31"/>
  <c r="J174" i="31" s="1"/>
  <c r="H175" i="31"/>
  <c r="H174" i="31" s="1"/>
  <c r="H173" i="31" s="1"/>
  <c r="G175" i="31"/>
  <c r="E175" i="31"/>
  <c r="E174" i="31" s="1"/>
  <c r="D175" i="31"/>
  <c r="D174" i="31" s="1"/>
  <c r="D173" i="31" s="1"/>
  <c r="N174" i="31"/>
  <c r="O172" i="31"/>
  <c r="L172" i="31"/>
  <c r="I172" i="31"/>
  <c r="F172" i="31"/>
  <c r="O171" i="31"/>
  <c r="L171" i="31"/>
  <c r="I171" i="31"/>
  <c r="C171" i="31" s="1"/>
  <c r="F171" i="31"/>
  <c r="O170" i="31"/>
  <c r="L170" i="31"/>
  <c r="I170" i="31"/>
  <c r="F170" i="31"/>
  <c r="O169" i="31"/>
  <c r="L169" i="31"/>
  <c r="I169" i="31"/>
  <c r="F169" i="31"/>
  <c r="O168" i="31"/>
  <c r="L168" i="31"/>
  <c r="I168" i="31"/>
  <c r="F168" i="31"/>
  <c r="O167" i="31"/>
  <c r="O166" i="31" s="1"/>
  <c r="O165" i="31" s="1"/>
  <c r="L167" i="31"/>
  <c r="I167" i="31"/>
  <c r="I166" i="31" s="1"/>
  <c r="F167" i="31"/>
  <c r="N166" i="31"/>
  <c r="N165" i="31" s="1"/>
  <c r="M166" i="31"/>
  <c r="K166" i="31"/>
  <c r="K165" i="31" s="1"/>
  <c r="J166" i="31"/>
  <c r="J165" i="31" s="1"/>
  <c r="H166" i="31"/>
  <c r="H165" i="31" s="1"/>
  <c r="G166" i="31"/>
  <c r="E166" i="31"/>
  <c r="E165" i="31" s="1"/>
  <c r="D166" i="31"/>
  <c r="D165" i="31" s="1"/>
  <c r="M165" i="31"/>
  <c r="G165" i="31"/>
  <c r="O164" i="31"/>
  <c r="L164" i="31"/>
  <c r="I164" i="31"/>
  <c r="F164" i="31"/>
  <c r="O163" i="31"/>
  <c r="L163" i="31"/>
  <c r="I163" i="31"/>
  <c r="F163" i="31"/>
  <c r="O162" i="31"/>
  <c r="L162" i="31"/>
  <c r="I162" i="31"/>
  <c r="F162" i="31"/>
  <c r="O161" i="31"/>
  <c r="O160" i="31" s="1"/>
  <c r="L161" i="31"/>
  <c r="L160" i="31" s="1"/>
  <c r="I161" i="31"/>
  <c r="F161" i="31"/>
  <c r="N160" i="31"/>
  <c r="M160" i="31"/>
  <c r="K160" i="31"/>
  <c r="J160" i="31"/>
  <c r="H160" i="31"/>
  <c r="G160" i="31"/>
  <c r="F160" i="31"/>
  <c r="E160" i="31"/>
  <c r="D160" i="31"/>
  <c r="O159" i="31"/>
  <c r="L159" i="31"/>
  <c r="I159" i="31"/>
  <c r="F159" i="31"/>
  <c r="C159" i="31" s="1"/>
  <c r="O158" i="31"/>
  <c r="L158" i="31"/>
  <c r="I158" i="31"/>
  <c r="F158" i="31"/>
  <c r="O157" i="31"/>
  <c r="L157" i="31"/>
  <c r="I157" i="31"/>
  <c r="F157" i="31"/>
  <c r="O156" i="31"/>
  <c r="L156" i="31"/>
  <c r="I156" i="31"/>
  <c r="F156" i="31"/>
  <c r="O155" i="31"/>
  <c r="L155" i="31"/>
  <c r="I155" i="31"/>
  <c r="F155" i="31"/>
  <c r="C155" i="31" s="1"/>
  <c r="O154" i="31"/>
  <c r="L154" i="31"/>
  <c r="I154" i="31"/>
  <c r="F154" i="31"/>
  <c r="O153" i="31"/>
  <c r="L153" i="31"/>
  <c r="I153" i="31"/>
  <c r="F153" i="31"/>
  <c r="O152" i="31"/>
  <c r="L152" i="31"/>
  <c r="I152" i="31"/>
  <c r="F152" i="31"/>
  <c r="F151" i="31" s="1"/>
  <c r="O151" i="31"/>
  <c r="N151" i="31"/>
  <c r="M151" i="31"/>
  <c r="K151" i="31"/>
  <c r="J151" i="31"/>
  <c r="H151" i="31"/>
  <c r="G151" i="31"/>
  <c r="E151" i="31"/>
  <c r="D151" i="31"/>
  <c r="O150" i="31"/>
  <c r="L150" i="31"/>
  <c r="I150" i="31"/>
  <c r="F150" i="31"/>
  <c r="O149" i="31"/>
  <c r="L149" i="31"/>
  <c r="I149" i="31"/>
  <c r="F149" i="31"/>
  <c r="O148" i="31"/>
  <c r="L148" i="31"/>
  <c r="I148" i="31"/>
  <c r="F148" i="31"/>
  <c r="O147" i="31"/>
  <c r="L147" i="31"/>
  <c r="I147" i="31"/>
  <c r="F147" i="31"/>
  <c r="C147" i="31" s="1"/>
  <c r="O146" i="31"/>
  <c r="L146" i="31"/>
  <c r="I146" i="31"/>
  <c r="F146" i="31"/>
  <c r="C146" i="31" s="1"/>
  <c r="O145" i="31"/>
  <c r="L145" i="31"/>
  <c r="I145" i="31"/>
  <c r="F145" i="31"/>
  <c r="N144" i="31"/>
  <c r="M144" i="31"/>
  <c r="K144" i="31"/>
  <c r="J144" i="31"/>
  <c r="H144" i="31"/>
  <c r="G144" i="31"/>
  <c r="E144" i="31"/>
  <c r="D144" i="31"/>
  <c r="O143" i="31"/>
  <c r="L143" i="31"/>
  <c r="I143" i="31"/>
  <c r="F143" i="31"/>
  <c r="C143" i="31" s="1"/>
  <c r="O142" i="31"/>
  <c r="L142" i="31"/>
  <c r="L141" i="31" s="1"/>
  <c r="I142" i="31"/>
  <c r="I141" i="31" s="1"/>
  <c r="F142" i="31"/>
  <c r="N141" i="31"/>
  <c r="M141" i="31"/>
  <c r="K141" i="31"/>
  <c r="J141" i="31"/>
  <c r="H141" i="31"/>
  <c r="G141" i="31"/>
  <c r="E141" i="31"/>
  <c r="D141" i="31"/>
  <c r="O140" i="31"/>
  <c r="L140" i="31"/>
  <c r="I140" i="31"/>
  <c r="F140" i="31"/>
  <c r="O139" i="31"/>
  <c r="L139" i="31"/>
  <c r="C139" i="31" s="1"/>
  <c r="I139" i="31"/>
  <c r="F139" i="31"/>
  <c r="O138" i="31"/>
  <c r="L138" i="31"/>
  <c r="I138" i="31"/>
  <c r="F138" i="31"/>
  <c r="O137" i="31"/>
  <c r="O136" i="31" s="1"/>
  <c r="L137" i="31"/>
  <c r="I137" i="31"/>
  <c r="F137" i="31"/>
  <c r="F136" i="31" s="1"/>
  <c r="N136" i="31"/>
  <c r="M136" i="31"/>
  <c r="K136" i="31"/>
  <c r="J136" i="31"/>
  <c r="H136" i="31"/>
  <c r="G136" i="31"/>
  <c r="E136" i="31"/>
  <c r="D136" i="31"/>
  <c r="O135" i="31"/>
  <c r="L135" i="31"/>
  <c r="I135" i="31"/>
  <c r="F135" i="31"/>
  <c r="C135" i="31" s="1"/>
  <c r="O134" i="31"/>
  <c r="L134" i="31"/>
  <c r="I134" i="31"/>
  <c r="F134" i="31"/>
  <c r="O133" i="31"/>
  <c r="L133" i="31"/>
  <c r="I133" i="31"/>
  <c r="F133" i="31"/>
  <c r="O132" i="31"/>
  <c r="L132" i="31"/>
  <c r="L131" i="31" s="1"/>
  <c r="I132" i="31"/>
  <c r="F132" i="31"/>
  <c r="O131" i="31"/>
  <c r="N131" i="31"/>
  <c r="M131" i="31"/>
  <c r="K131" i="31"/>
  <c r="J131" i="31"/>
  <c r="H131" i="31"/>
  <c r="G131" i="31"/>
  <c r="E131" i="31"/>
  <c r="D131" i="31"/>
  <c r="O129" i="31"/>
  <c r="O128" i="31" s="1"/>
  <c r="L129" i="31"/>
  <c r="L128" i="31" s="1"/>
  <c r="I129" i="31"/>
  <c r="F129" i="31"/>
  <c r="N128" i="31"/>
  <c r="M128" i="31"/>
  <c r="K128" i="31"/>
  <c r="J128" i="31"/>
  <c r="H128" i="31"/>
  <c r="G128" i="31"/>
  <c r="F128" i="31"/>
  <c r="E128" i="31"/>
  <c r="D128" i="31"/>
  <c r="O127" i="31"/>
  <c r="L127" i="31"/>
  <c r="I127" i="31"/>
  <c r="F127" i="31"/>
  <c r="C127" i="31" s="1"/>
  <c r="O126" i="31"/>
  <c r="L126" i="31"/>
  <c r="I126" i="31"/>
  <c r="F126" i="31"/>
  <c r="O125" i="31"/>
  <c r="L125" i="31"/>
  <c r="I125" i="31"/>
  <c r="F125" i="31"/>
  <c r="O124" i="31"/>
  <c r="L124" i="31"/>
  <c r="I124" i="31"/>
  <c r="F124" i="31"/>
  <c r="O123" i="31"/>
  <c r="L123" i="31"/>
  <c r="I123" i="31"/>
  <c r="F123" i="31"/>
  <c r="N122" i="31"/>
  <c r="M122" i="31"/>
  <c r="K122" i="31"/>
  <c r="J122" i="31"/>
  <c r="H122" i="31"/>
  <c r="G122" i="31"/>
  <c r="E122" i="31"/>
  <c r="D122" i="31"/>
  <c r="O121" i="31"/>
  <c r="L121" i="31"/>
  <c r="I121" i="31"/>
  <c r="F121" i="31"/>
  <c r="O120" i="31"/>
  <c r="L120" i="31"/>
  <c r="I120" i="31"/>
  <c r="F120" i="31"/>
  <c r="O119" i="31"/>
  <c r="L119" i="31"/>
  <c r="I119" i="31"/>
  <c r="F119" i="31"/>
  <c r="O118" i="31"/>
  <c r="L118" i="31"/>
  <c r="I118" i="31"/>
  <c r="F118" i="31"/>
  <c r="O117" i="31"/>
  <c r="L117" i="31"/>
  <c r="I117" i="31"/>
  <c r="F117" i="31"/>
  <c r="N116" i="31"/>
  <c r="M116" i="31"/>
  <c r="K116" i="31"/>
  <c r="J116" i="31"/>
  <c r="H116" i="31"/>
  <c r="G116" i="31"/>
  <c r="E116" i="31"/>
  <c r="D116" i="31"/>
  <c r="O115" i="31"/>
  <c r="L115" i="31"/>
  <c r="I115" i="31"/>
  <c r="F115" i="31"/>
  <c r="O114" i="31"/>
  <c r="L114" i="31"/>
  <c r="I114" i="31"/>
  <c r="F114" i="31"/>
  <c r="O113" i="31"/>
  <c r="L113" i="31"/>
  <c r="I113" i="31"/>
  <c r="I112" i="31" s="1"/>
  <c r="F113" i="31"/>
  <c r="N112" i="31"/>
  <c r="M112" i="31"/>
  <c r="K112" i="31"/>
  <c r="J112" i="31"/>
  <c r="H112" i="31"/>
  <c r="G112" i="31"/>
  <c r="E112" i="31"/>
  <c r="D112" i="31"/>
  <c r="O111" i="31"/>
  <c r="L111" i="31"/>
  <c r="I111" i="31"/>
  <c r="F111" i="31"/>
  <c r="O110" i="31"/>
  <c r="L110" i="31"/>
  <c r="I110" i="31"/>
  <c r="F110" i="31"/>
  <c r="O109" i="31"/>
  <c r="L109" i="31"/>
  <c r="I109" i="31"/>
  <c r="F109" i="31"/>
  <c r="O108" i="31"/>
  <c r="L108" i="31"/>
  <c r="I108" i="31"/>
  <c r="F108" i="31"/>
  <c r="O107" i="31"/>
  <c r="L107" i="31"/>
  <c r="I107" i="31"/>
  <c r="F107" i="31"/>
  <c r="C107" i="31"/>
  <c r="O106" i="31"/>
  <c r="L106" i="31"/>
  <c r="I106" i="31"/>
  <c r="F106" i="31"/>
  <c r="C106" i="31" s="1"/>
  <c r="O105" i="31"/>
  <c r="L105" i="31"/>
  <c r="I105" i="31"/>
  <c r="F105" i="31"/>
  <c r="C105" i="31" s="1"/>
  <c r="O104" i="31"/>
  <c r="L104" i="31"/>
  <c r="I104" i="31"/>
  <c r="F104" i="31"/>
  <c r="F103" i="31" s="1"/>
  <c r="N103" i="31"/>
  <c r="M103" i="31"/>
  <c r="K103" i="31"/>
  <c r="J103" i="31"/>
  <c r="H103" i="31"/>
  <c r="G103" i="31"/>
  <c r="E103" i="31"/>
  <c r="D103" i="31"/>
  <c r="O102" i="31"/>
  <c r="L102" i="31"/>
  <c r="I102" i="31"/>
  <c r="F102" i="31"/>
  <c r="O101" i="31"/>
  <c r="L101" i="31"/>
  <c r="I101" i="31"/>
  <c r="F101" i="31"/>
  <c r="O100" i="31"/>
  <c r="L100" i="31"/>
  <c r="I100" i="31"/>
  <c r="F100" i="31"/>
  <c r="O99" i="31"/>
  <c r="L99" i="31"/>
  <c r="I99" i="31"/>
  <c r="F99" i="31"/>
  <c r="O98" i="31"/>
  <c r="L98" i="31"/>
  <c r="I98" i="31"/>
  <c r="F98" i="31"/>
  <c r="O97" i="31"/>
  <c r="L97" i="31"/>
  <c r="I97" i="31"/>
  <c r="F97" i="31"/>
  <c r="O96" i="31"/>
  <c r="L96" i="31"/>
  <c r="I96" i="31"/>
  <c r="F96" i="31"/>
  <c r="N95" i="31"/>
  <c r="M95" i="31"/>
  <c r="K95" i="31"/>
  <c r="J95" i="31"/>
  <c r="I95" i="31"/>
  <c r="H95" i="31"/>
  <c r="G95" i="31"/>
  <c r="E95" i="31"/>
  <c r="D95" i="31"/>
  <c r="O94" i="31"/>
  <c r="L94" i="31"/>
  <c r="I94" i="31"/>
  <c r="F94" i="31"/>
  <c r="O93" i="31"/>
  <c r="L93" i="31"/>
  <c r="I93" i="31"/>
  <c r="F93" i="31"/>
  <c r="C93" i="31" s="1"/>
  <c r="O92" i="31"/>
  <c r="L92" i="31"/>
  <c r="I92" i="31"/>
  <c r="F92" i="31"/>
  <c r="O91" i="31"/>
  <c r="L91" i="31"/>
  <c r="I91" i="31"/>
  <c r="F91" i="31"/>
  <c r="O90" i="31"/>
  <c r="L90" i="31"/>
  <c r="I90" i="31"/>
  <c r="F90" i="31"/>
  <c r="O89" i="31"/>
  <c r="N89" i="31"/>
  <c r="M89" i="31"/>
  <c r="K89" i="31"/>
  <c r="J89" i="31"/>
  <c r="H89" i="31"/>
  <c r="G89" i="31"/>
  <c r="E89" i="31"/>
  <c r="D89" i="31"/>
  <c r="O88" i="31"/>
  <c r="L88" i="31"/>
  <c r="I88" i="31"/>
  <c r="F88" i="31"/>
  <c r="O87" i="31"/>
  <c r="L87" i="31"/>
  <c r="I87" i="31"/>
  <c r="F87" i="31"/>
  <c r="O86" i="31"/>
  <c r="L86" i="31"/>
  <c r="C86" i="31" s="1"/>
  <c r="I86" i="31"/>
  <c r="F86" i="31"/>
  <c r="O85" i="31"/>
  <c r="O84" i="31" s="1"/>
  <c r="L85" i="31"/>
  <c r="C85" i="31" s="1"/>
  <c r="I85" i="31"/>
  <c r="F85" i="31"/>
  <c r="F84" i="31" s="1"/>
  <c r="N84" i="31"/>
  <c r="M84" i="31"/>
  <c r="K84" i="31"/>
  <c r="J84" i="31"/>
  <c r="H84" i="31"/>
  <c r="G84" i="31"/>
  <c r="E84" i="31"/>
  <c r="D84" i="31"/>
  <c r="O82" i="31"/>
  <c r="L82" i="31"/>
  <c r="I82" i="31"/>
  <c r="F82" i="31"/>
  <c r="O81" i="31"/>
  <c r="O80" i="31" s="1"/>
  <c r="L81" i="31"/>
  <c r="I81" i="31"/>
  <c r="I80" i="31" s="1"/>
  <c r="F81" i="31"/>
  <c r="N80" i="31"/>
  <c r="M80" i="31"/>
  <c r="L80" i="31"/>
  <c r="K80" i="31"/>
  <c r="J80" i="31"/>
  <c r="H80" i="31"/>
  <c r="G80" i="31"/>
  <c r="E80" i="31"/>
  <c r="D80" i="31"/>
  <c r="O79" i="31"/>
  <c r="L79" i="31"/>
  <c r="I79" i="31"/>
  <c r="F79" i="31"/>
  <c r="O78" i="31"/>
  <c r="L78" i="31"/>
  <c r="I78" i="31"/>
  <c r="I77" i="31" s="1"/>
  <c r="F78" i="31"/>
  <c r="O77" i="31"/>
  <c r="N77" i="31"/>
  <c r="N76" i="31" s="1"/>
  <c r="M77" i="31"/>
  <c r="K77" i="31"/>
  <c r="J77" i="31"/>
  <c r="J76" i="31" s="1"/>
  <c r="H77" i="31"/>
  <c r="G77" i="31"/>
  <c r="G76" i="31" s="1"/>
  <c r="F77" i="31"/>
  <c r="E77" i="31"/>
  <c r="D77" i="31"/>
  <c r="O74" i="31"/>
  <c r="L74" i="31"/>
  <c r="I74" i="31"/>
  <c r="F74" i="31"/>
  <c r="O73" i="31"/>
  <c r="L73" i="31"/>
  <c r="I73" i="31"/>
  <c r="F73" i="31"/>
  <c r="O72" i="31"/>
  <c r="L72" i="31"/>
  <c r="I72" i="31"/>
  <c r="F72" i="31"/>
  <c r="O71" i="31"/>
  <c r="L71" i="31"/>
  <c r="I71" i="31"/>
  <c r="F71" i="31"/>
  <c r="O70" i="31"/>
  <c r="O69" i="31" s="1"/>
  <c r="L70" i="31"/>
  <c r="I70" i="31"/>
  <c r="I69" i="31" s="1"/>
  <c r="F70" i="31"/>
  <c r="N69" i="31"/>
  <c r="N67" i="31" s="1"/>
  <c r="M69" i="31"/>
  <c r="L69" i="31"/>
  <c r="K69" i="31"/>
  <c r="K67" i="31" s="1"/>
  <c r="J69" i="31"/>
  <c r="J67" i="31" s="1"/>
  <c r="H69" i="31"/>
  <c r="H67" i="31" s="1"/>
  <c r="G69" i="31"/>
  <c r="G67" i="31" s="1"/>
  <c r="E69" i="31"/>
  <c r="D69" i="31"/>
  <c r="D67" i="31" s="1"/>
  <c r="O68" i="31"/>
  <c r="L68" i="31"/>
  <c r="I68" i="31"/>
  <c r="F68" i="31"/>
  <c r="M67" i="31"/>
  <c r="E67" i="31"/>
  <c r="O66" i="31"/>
  <c r="L66" i="31"/>
  <c r="I66" i="31"/>
  <c r="F66" i="31"/>
  <c r="O65" i="31"/>
  <c r="L65" i="31"/>
  <c r="I65" i="31"/>
  <c r="F65" i="31"/>
  <c r="O64" i="31"/>
  <c r="L64" i="31"/>
  <c r="I64" i="31"/>
  <c r="F64" i="31"/>
  <c r="O63" i="31"/>
  <c r="L63" i="31"/>
  <c r="I63" i="31"/>
  <c r="F63" i="31"/>
  <c r="O62" i="31"/>
  <c r="L62" i="31"/>
  <c r="I62" i="31"/>
  <c r="F62" i="31"/>
  <c r="O61" i="31"/>
  <c r="L61" i="31"/>
  <c r="I61" i="31"/>
  <c r="F61" i="31"/>
  <c r="O60" i="31"/>
  <c r="L60" i="31"/>
  <c r="I60" i="31"/>
  <c r="F60" i="31"/>
  <c r="O59" i="31"/>
  <c r="L59" i="31"/>
  <c r="I59" i="31"/>
  <c r="F59" i="31"/>
  <c r="O58" i="31"/>
  <c r="N58" i="31"/>
  <c r="M58" i="31"/>
  <c r="K58" i="31"/>
  <c r="J58" i="31"/>
  <c r="H58" i="31"/>
  <c r="G58" i="31"/>
  <c r="E58" i="31"/>
  <c r="D58" i="31"/>
  <c r="O57" i="31"/>
  <c r="L57" i="31"/>
  <c r="I57" i="31"/>
  <c r="F57" i="31"/>
  <c r="O56" i="31"/>
  <c r="O55" i="31" s="1"/>
  <c r="L56" i="31"/>
  <c r="I56" i="31"/>
  <c r="I55" i="31" s="1"/>
  <c r="F56" i="31"/>
  <c r="N55" i="31"/>
  <c r="M55" i="31"/>
  <c r="M54" i="31" s="1"/>
  <c r="L55" i="31"/>
  <c r="K55" i="31"/>
  <c r="J55" i="31"/>
  <c r="H55" i="31"/>
  <c r="H54" i="31" s="1"/>
  <c r="G55" i="31"/>
  <c r="F55" i="31"/>
  <c r="E55" i="31"/>
  <c r="D55" i="31"/>
  <c r="N54" i="31"/>
  <c r="K54" i="31"/>
  <c r="K53" i="31" s="1"/>
  <c r="O47" i="31"/>
  <c r="C47" i="31" s="1"/>
  <c r="O46" i="31"/>
  <c r="C46" i="31"/>
  <c r="N45" i="31"/>
  <c r="M45" i="31"/>
  <c r="L44" i="31"/>
  <c r="L43" i="31" s="1"/>
  <c r="I44" i="31"/>
  <c r="F44" i="31"/>
  <c r="K43" i="31"/>
  <c r="J43" i="31"/>
  <c r="H43" i="31"/>
  <c r="G43" i="31"/>
  <c r="F43" i="31"/>
  <c r="E43" i="31"/>
  <c r="D43" i="31"/>
  <c r="F42" i="31"/>
  <c r="E41" i="31"/>
  <c r="D41" i="31"/>
  <c r="L40" i="31"/>
  <c r="C40" i="31" s="1"/>
  <c r="L39" i="31"/>
  <c r="C39" i="31" s="1"/>
  <c r="L38" i="31"/>
  <c r="C38" i="31" s="1"/>
  <c r="L37" i="31"/>
  <c r="C37" i="31" s="1"/>
  <c r="K36" i="31"/>
  <c r="J36" i="31"/>
  <c r="L35" i="31"/>
  <c r="C35" i="31" s="1"/>
  <c r="L34" i="31"/>
  <c r="C34" i="31" s="1"/>
  <c r="K33" i="31"/>
  <c r="J33" i="31"/>
  <c r="L32" i="31"/>
  <c r="K31" i="31"/>
  <c r="J31" i="31"/>
  <c r="L30" i="31"/>
  <c r="C30" i="31"/>
  <c r="L29" i="31"/>
  <c r="C29" i="31" s="1"/>
  <c r="L28" i="31"/>
  <c r="C28" i="31" s="1"/>
  <c r="K27" i="31"/>
  <c r="J27" i="31"/>
  <c r="F25" i="31"/>
  <c r="C25" i="31" s="1"/>
  <c r="I24" i="31"/>
  <c r="F24" i="31"/>
  <c r="C24" i="31" s="1"/>
  <c r="O23" i="31"/>
  <c r="L23" i="31"/>
  <c r="I23" i="31"/>
  <c r="F23" i="31"/>
  <c r="O22" i="31"/>
  <c r="L22" i="31"/>
  <c r="L21" i="31" s="1"/>
  <c r="I22" i="31"/>
  <c r="I21" i="31" s="1"/>
  <c r="F22" i="31"/>
  <c r="O21" i="31"/>
  <c r="N21" i="31"/>
  <c r="M21" i="31"/>
  <c r="M20" i="31" s="1"/>
  <c r="K21" i="31"/>
  <c r="K292" i="31" s="1"/>
  <c r="K291" i="31" s="1"/>
  <c r="J21" i="31"/>
  <c r="H21" i="31"/>
  <c r="G21" i="31"/>
  <c r="G292" i="31" s="1"/>
  <c r="G291" i="31" s="1"/>
  <c r="F21" i="31"/>
  <c r="E21" i="31"/>
  <c r="D21" i="31"/>
  <c r="H20" i="31"/>
  <c r="C57" i="31" l="1"/>
  <c r="K76" i="31"/>
  <c r="D76" i="31"/>
  <c r="O103" i="31"/>
  <c r="C183" i="31"/>
  <c r="C222" i="31"/>
  <c r="C223" i="31"/>
  <c r="C258" i="31"/>
  <c r="I260" i="31"/>
  <c r="K259" i="31"/>
  <c r="N53" i="31"/>
  <c r="C97" i="31"/>
  <c r="C98" i="31"/>
  <c r="C102" i="31"/>
  <c r="C111" i="31"/>
  <c r="M130" i="31"/>
  <c r="E187" i="31"/>
  <c r="H270" i="31"/>
  <c r="H269" i="31" s="1"/>
  <c r="C294" i="31"/>
  <c r="I76" i="31"/>
  <c r="N83" i="31"/>
  <c r="C121" i="31"/>
  <c r="H130" i="31"/>
  <c r="O141" i="31"/>
  <c r="C157" i="31"/>
  <c r="C163" i="31"/>
  <c r="K187" i="31"/>
  <c r="C202" i="31"/>
  <c r="E204" i="31"/>
  <c r="C226" i="31"/>
  <c r="O264" i="31"/>
  <c r="D270" i="31"/>
  <c r="D269" i="31" s="1"/>
  <c r="C278" i="31"/>
  <c r="C62" i="31"/>
  <c r="E76" i="31"/>
  <c r="H76" i="31"/>
  <c r="M76" i="31"/>
  <c r="G83" i="31"/>
  <c r="L112" i="31"/>
  <c r="G187" i="31"/>
  <c r="J204" i="31"/>
  <c r="J195" i="31" s="1"/>
  <c r="O238" i="31"/>
  <c r="C262" i="31"/>
  <c r="C266" i="31"/>
  <c r="I276" i="31"/>
  <c r="L67" i="31"/>
  <c r="D20" i="31"/>
  <c r="C44" i="31"/>
  <c r="I43" i="31"/>
  <c r="C43" i="31" s="1"/>
  <c r="F80" i="31"/>
  <c r="C80" i="31" s="1"/>
  <c r="C81" i="31"/>
  <c r="H83" i="31"/>
  <c r="K26" i="31"/>
  <c r="K20" i="31" s="1"/>
  <c r="D83" i="31"/>
  <c r="C114" i="31"/>
  <c r="L281" i="31"/>
  <c r="C282" i="31"/>
  <c r="C61" i="31"/>
  <c r="C66" i="31"/>
  <c r="C138" i="31"/>
  <c r="L233" i="31"/>
  <c r="C233" i="31" s="1"/>
  <c r="C234" i="31"/>
  <c r="I293" i="31"/>
  <c r="H75" i="31"/>
  <c r="C101" i="31"/>
  <c r="C113" i="31"/>
  <c r="C115" i="31"/>
  <c r="O112" i="31"/>
  <c r="I165" i="31"/>
  <c r="L166" i="31"/>
  <c r="L165" i="31" s="1"/>
  <c r="C167" i="31"/>
  <c r="N231" i="31"/>
  <c r="N230" i="31" s="1"/>
  <c r="G20" i="31"/>
  <c r="C21" i="31"/>
  <c r="C22" i="31"/>
  <c r="C23" i="31"/>
  <c r="L36" i="31"/>
  <c r="C36" i="31" s="1"/>
  <c r="C42" i="31"/>
  <c r="F41" i="31"/>
  <c r="C41" i="31" s="1"/>
  <c r="C70" i="31"/>
  <c r="C73" i="31"/>
  <c r="F76" i="31"/>
  <c r="C79" i="31"/>
  <c r="E83" i="31"/>
  <c r="J83" i="31"/>
  <c r="C108" i="31"/>
  <c r="F112" i="31"/>
  <c r="C112" i="31" s="1"/>
  <c r="C119" i="31"/>
  <c r="C123" i="31"/>
  <c r="D130" i="31"/>
  <c r="L136" i="31"/>
  <c r="C150" i="31"/>
  <c r="E195" i="31"/>
  <c r="C214" i="31"/>
  <c r="J231" i="31"/>
  <c r="C250" i="31"/>
  <c r="C209" i="31"/>
  <c r="C221" i="31"/>
  <c r="C229" i="31"/>
  <c r="K231" i="31"/>
  <c r="K230" i="31" s="1"/>
  <c r="O252" i="31"/>
  <c r="O251" i="31" s="1"/>
  <c r="C295" i="31"/>
  <c r="D292" i="31"/>
  <c r="D291" i="31" s="1"/>
  <c r="H292" i="31"/>
  <c r="H291" i="31" s="1"/>
  <c r="D54" i="31"/>
  <c r="D53" i="31" s="1"/>
  <c r="H53" i="31"/>
  <c r="M53" i="31"/>
  <c r="G54" i="31"/>
  <c r="G53" i="31" s="1"/>
  <c r="C65" i="31"/>
  <c r="C82" i="31"/>
  <c r="C88" i="31"/>
  <c r="C94" i="31"/>
  <c r="C100" i="31"/>
  <c r="C110" i="31"/>
  <c r="C117" i="31"/>
  <c r="O116" i="31"/>
  <c r="L122" i="31"/>
  <c r="F131" i="31"/>
  <c r="C134" i="31"/>
  <c r="C149" i="31"/>
  <c r="C154" i="31"/>
  <c r="C162" i="31"/>
  <c r="C168" i="31"/>
  <c r="E173" i="31"/>
  <c r="K173" i="31"/>
  <c r="C178" i="31"/>
  <c r="C190" i="31"/>
  <c r="C203" i="31"/>
  <c r="C213" i="31"/>
  <c r="C225" i="31"/>
  <c r="H231" i="31"/>
  <c r="H230" i="31" s="1"/>
  <c r="H194" i="31" s="1"/>
  <c r="C244" i="31"/>
  <c r="C249" i="31"/>
  <c r="C257" i="31"/>
  <c r="O260" i="31"/>
  <c r="C288" i="31"/>
  <c r="C299" i="31"/>
  <c r="C186" i="31"/>
  <c r="C199" i="31"/>
  <c r="C208" i="31"/>
  <c r="C215" i="31"/>
  <c r="C220" i="31"/>
  <c r="C228" i="31"/>
  <c r="C245" i="31"/>
  <c r="I264" i="31"/>
  <c r="E292" i="31"/>
  <c r="E291" i="31" s="1"/>
  <c r="O292" i="31"/>
  <c r="O291" i="31" s="1"/>
  <c r="J26" i="31"/>
  <c r="J20" i="31" s="1"/>
  <c r="E54" i="31"/>
  <c r="E53" i="31" s="1"/>
  <c r="J54" i="31"/>
  <c r="J53" i="31" s="1"/>
  <c r="O54" i="31"/>
  <c r="L58" i="31"/>
  <c r="L54" i="31" s="1"/>
  <c r="L53" i="31" s="1"/>
  <c r="I67" i="31"/>
  <c r="C74" i="31"/>
  <c r="K83" i="31"/>
  <c r="F89" i="31"/>
  <c r="C92" i="31"/>
  <c r="M83" i="31"/>
  <c r="M75" i="31" s="1"/>
  <c r="C99" i="31"/>
  <c r="I116" i="31"/>
  <c r="O122" i="31"/>
  <c r="G130" i="31"/>
  <c r="E130" i="31"/>
  <c r="O144" i="31"/>
  <c r="O130" i="31" s="1"/>
  <c r="L144" i="31"/>
  <c r="C158" i="31"/>
  <c r="C169" i="31"/>
  <c r="G174" i="31"/>
  <c r="G173" i="31" s="1"/>
  <c r="M174" i="31"/>
  <c r="M173" i="31" s="1"/>
  <c r="F179" i="31"/>
  <c r="C182" i="31"/>
  <c r="K195" i="31"/>
  <c r="K194" i="31" s="1"/>
  <c r="C201" i="31"/>
  <c r="N204" i="31"/>
  <c r="N195" i="31" s="1"/>
  <c r="D231" i="31"/>
  <c r="D230" i="31" s="1"/>
  <c r="M231" i="31"/>
  <c r="M230" i="31" s="1"/>
  <c r="C243" i="31"/>
  <c r="C256" i="31"/>
  <c r="J269" i="31"/>
  <c r="N270" i="31"/>
  <c r="N269" i="31" s="1"/>
  <c r="C275" i="31"/>
  <c r="F293" i="31"/>
  <c r="C297" i="31"/>
  <c r="H52" i="31"/>
  <c r="C133" i="31"/>
  <c r="I131" i="31"/>
  <c r="C142" i="31"/>
  <c r="F141" i="31"/>
  <c r="C141" i="31" s="1"/>
  <c r="C253" i="31"/>
  <c r="F252" i="31"/>
  <c r="C301" i="31"/>
  <c r="I292" i="31"/>
  <c r="I20" i="31"/>
  <c r="L27" i="31"/>
  <c r="C32" i="31"/>
  <c r="L31" i="31"/>
  <c r="C31" i="31" s="1"/>
  <c r="L33" i="31"/>
  <c r="C33" i="31" s="1"/>
  <c r="O45" i="31"/>
  <c r="C56" i="31"/>
  <c r="F58" i="31"/>
  <c r="C59" i="31"/>
  <c r="C60" i="31"/>
  <c r="G75" i="31"/>
  <c r="L84" i="31"/>
  <c r="C90" i="31"/>
  <c r="L89" i="31"/>
  <c r="C96" i="31"/>
  <c r="F95" i="31"/>
  <c r="O95" i="31"/>
  <c r="O83" i="31" s="1"/>
  <c r="C125" i="31"/>
  <c r="I122" i="31"/>
  <c r="C91" i="31"/>
  <c r="I89" i="31"/>
  <c r="N292" i="31"/>
  <c r="N291" i="31" s="1"/>
  <c r="N20" i="31"/>
  <c r="L77" i="31"/>
  <c r="C78" i="31"/>
  <c r="C87" i="31"/>
  <c r="I84" i="31"/>
  <c r="C118" i="31"/>
  <c r="F116" i="31"/>
  <c r="F292" i="31"/>
  <c r="F20" i="31"/>
  <c r="C55" i="31"/>
  <c r="I58" i="31"/>
  <c r="I54" i="31" s="1"/>
  <c r="I53" i="31" s="1"/>
  <c r="O67" i="31"/>
  <c r="J292" i="31"/>
  <c r="J291" i="31" s="1"/>
  <c r="C63" i="31"/>
  <c r="C64" i="31"/>
  <c r="C68" i="31"/>
  <c r="C71" i="31"/>
  <c r="C72" i="31"/>
  <c r="F69" i="31"/>
  <c r="O76" i="31"/>
  <c r="L95" i="31"/>
  <c r="C104" i="31"/>
  <c r="L103" i="31"/>
  <c r="F174" i="31"/>
  <c r="C271" i="31"/>
  <c r="C273" i="31"/>
  <c r="F272" i="31"/>
  <c r="C177" i="31"/>
  <c r="I175" i="31"/>
  <c r="C175" i="31" s="1"/>
  <c r="F184" i="31"/>
  <c r="F191" i="31"/>
  <c r="F187" i="31" s="1"/>
  <c r="C207" i="31"/>
  <c r="L205" i="31"/>
  <c r="L216" i="31"/>
  <c r="C219" i="31"/>
  <c r="M292" i="31"/>
  <c r="M291" i="31" s="1"/>
  <c r="N130" i="31"/>
  <c r="N75" i="31" s="1"/>
  <c r="C170" i="31"/>
  <c r="F166" i="31"/>
  <c r="N173" i="31"/>
  <c r="E20" i="31"/>
  <c r="C153" i="31"/>
  <c r="I151" i="31"/>
  <c r="C156" i="31"/>
  <c r="I160" i="31"/>
  <c r="C160" i="31" s="1"/>
  <c r="C161" i="31"/>
  <c r="C164" i="31"/>
  <c r="C172" i="31"/>
  <c r="I184" i="31"/>
  <c r="C185" i="31"/>
  <c r="I188" i="31"/>
  <c r="C188" i="31" s="1"/>
  <c r="C189" i="31"/>
  <c r="I192" i="31"/>
  <c r="I191" i="31" s="1"/>
  <c r="C193" i="31"/>
  <c r="C248" i="31"/>
  <c r="I246" i="31"/>
  <c r="C265" i="31"/>
  <c r="F264" i="31"/>
  <c r="J130" i="31"/>
  <c r="J75" i="31" s="1"/>
  <c r="I103" i="31"/>
  <c r="C103" i="31" s="1"/>
  <c r="C109" i="31"/>
  <c r="L116" i="31"/>
  <c r="C120" i="31"/>
  <c r="C124" i="31"/>
  <c r="C126" i="31"/>
  <c r="F122" i="31"/>
  <c r="I128" i="31"/>
  <c r="C128" i="31" s="1"/>
  <c r="C129" i="31"/>
  <c r="K130" i="31"/>
  <c r="K75" i="31" s="1"/>
  <c r="I136" i="31"/>
  <c r="C136" i="31" s="1"/>
  <c r="C137" i="31"/>
  <c r="C140" i="31"/>
  <c r="F144" i="31"/>
  <c r="I144" i="31"/>
  <c r="C145" i="31"/>
  <c r="C148" i="31"/>
  <c r="L151" i="31"/>
  <c r="L130" i="31" s="1"/>
  <c r="J173" i="31"/>
  <c r="O174" i="31"/>
  <c r="O173" i="31" s="1"/>
  <c r="C181" i="31"/>
  <c r="I179" i="31"/>
  <c r="C179" i="31" s="1"/>
  <c r="C197" i="31"/>
  <c r="F196" i="31"/>
  <c r="C241" i="31"/>
  <c r="F238" i="31"/>
  <c r="F231" i="31" s="1"/>
  <c r="C132" i="31"/>
  <c r="C152" i="31"/>
  <c r="C176" i="31"/>
  <c r="C180" i="31"/>
  <c r="D195" i="31"/>
  <c r="C200" i="31"/>
  <c r="I198" i="31"/>
  <c r="I196" i="31" s="1"/>
  <c r="O205" i="31"/>
  <c r="C217" i="31"/>
  <c r="F216" i="31"/>
  <c r="O216" i="31"/>
  <c r="C232" i="31"/>
  <c r="G231" i="31"/>
  <c r="G230" i="31" s="1"/>
  <c r="G194" i="31" s="1"/>
  <c r="C240" i="31"/>
  <c r="I238" i="31"/>
  <c r="I231" i="31" s="1"/>
  <c r="C247" i="31"/>
  <c r="L246" i="31"/>
  <c r="I259" i="31"/>
  <c r="L260" i="31"/>
  <c r="C263" i="31"/>
  <c r="C268" i="31"/>
  <c r="O276" i="31"/>
  <c r="L276" i="31"/>
  <c r="L270" i="31" s="1"/>
  <c r="L269" i="31" s="1"/>
  <c r="C279" i="31"/>
  <c r="C285" i="31"/>
  <c r="F284" i="31"/>
  <c r="I291" i="31"/>
  <c r="O196" i="31"/>
  <c r="C227" i="31"/>
  <c r="C235" i="31"/>
  <c r="C239" i="31"/>
  <c r="L238" i="31"/>
  <c r="E259" i="31"/>
  <c r="E230" i="31" s="1"/>
  <c r="C261" i="31"/>
  <c r="F260" i="31"/>
  <c r="O259" i="31"/>
  <c r="I270" i="31"/>
  <c r="I269" i="31" s="1"/>
  <c r="M270" i="31"/>
  <c r="M269" i="31" s="1"/>
  <c r="C277" i="31"/>
  <c r="F276" i="31"/>
  <c r="C281" i="31"/>
  <c r="C287" i="31"/>
  <c r="L286" i="31"/>
  <c r="L198" i="31"/>
  <c r="L196" i="31" s="1"/>
  <c r="I205" i="31"/>
  <c r="I204" i="31" s="1"/>
  <c r="C212" i="31"/>
  <c r="C224" i="31"/>
  <c r="J230" i="31"/>
  <c r="J194" i="31" s="1"/>
  <c r="O231" i="31"/>
  <c r="I252" i="31"/>
  <c r="I251" i="31" s="1"/>
  <c r="L252" i="31"/>
  <c r="L251" i="31" s="1"/>
  <c r="C255" i="31"/>
  <c r="L264" i="31"/>
  <c r="C267" i="31"/>
  <c r="E270" i="31"/>
  <c r="E269" i="31" s="1"/>
  <c r="O272" i="31"/>
  <c r="C280" i="31"/>
  <c r="L293" i="31"/>
  <c r="C293" i="31" s="1"/>
  <c r="C296" i="31"/>
  <c r="I83" i="31" l="1"/>
  <c r="C276" i="31"/>
  <c r="I230" i="31"/>
  <c r="N289" i="31"/>
  <c r="D75" i="31"/>
  <c r="M194" i="31"/>
  <c r="C89" i="31"/>
  <c r="G52" i="31"/>
  <c r="G51" i="31" s="1"/>
  <c r="E75" i="31"/>
  <c r="E52" i="31" s="1"/>
  <c r="C144" i="31"/>
  <c r="L204" i="31"/>
  <c r="L195" i="31" s="1"/>
  <c r="C95" i="31"/>
  <c r="M52" i="31"/>
  <c r="O270" i="31"/>
  <c r="O269" i="31" s="1"/>
  <c r="L231" i="31"/>
  <c r="E194" i="31"/>
  <c r="E51" i="31" s="1"/>
  <c r="J52" i="31"/>
  <c r="J51" i="31" s="1"/>
  <c r="N52" i="31"/>
  <c r="O53" i="31"/>
  <c r="O52" i="31" s="1"/>
  <c r="H289" i="31"/>
  <c r="D52" i="31"/>
  <c r="C198" i="31"/>
  <c r="C216" i="31"/>
  <c r="C246" i="31"/>
  <c r="O75" i="31"/>
  <c r="N194" i="31"/>
  <c r="E290" i="31"/>
  <c r="E50" i="31"/>
  <c r="J50" i="31"/>
  <c r="J290" i="31"/>
  <c r="K52" i="31"/>
  <c r="K51" i="31" s="1"/>
  <c r="K289" i="31"/>
  <c r="C286" i="31"/>
  <c r="F83" i="31"/>
  <c r="C45" i="31"/>
  <c r="O20" i="31"/>
  <c r="F204" i="31"/>
  <c r="F270" i="31"/>
  <c r="C272" i="31"/>
  <c r="C84" i="31"/>
  <c r="J289" i="31"/>
  <c r="M289" i="31"/>
  <c r="C205" i="31"/>
  <c r="G289" i="31"/>
  <c r="L259" i="31"/>
  <c r="O204" i="31"/>
  <c r="O195" i="31" s="1"/>
  <c r="C238" i="31"/>
  <c r="C264" i="31"/>
  <c r="I187" i="31"/>
  <c r="C166" i="31"/>
  <c r="F165" i="31"/>
  <c r="C165" i="31" s="1"/>
  <c r="C192" i="31"/>
  <c r="C184" i="31"/>
  <c r="F173" i="31"/>
  <c r="L292" i="31"/>
  <c r="L291" i="31" s="1"/>
  <c r="C116" i="31"/>
  <c r="L83" i="31"/>
  <c r="C58" i="31"/>
  <c r="F54" i="31"/>
  <c r="C252" i="31"/>
  <c r="F251" i="31"/>
  <c r="C251" i="31" s="1"/>
  <c r="I130" i="31"/>
  <c r="I75" i="31" s="1"/>
  <c r="C131" i="31"/>
  <c r="C231" i="31"/>
  <c r="C27" i="31"/>
  <c r="L26" i="31"/>
  <c r="E289" i="31"/>
  <c r="C260" i="31"/>
  <c r="F259" i="31"/>
  <c r="C259" i="31" s="1"/>
  <c r="D289" i="31"/>
  <c r="D194" i="31"/>
  <c r="D51" i="31" s="1"/>
  <c r="C196" i="31"/>
  <c r="F195" i="31"/>
  <c r="C187" i="31"/>
  <c r="C69" i="31"/>
  <c r="F67" i="31"/>
  <c r="C67" i="31" s="1"/>
  <c r="H51" i="31"/>
  <c r="O230" i="31"/>
  <c r="C284" i="31"/>
  <c r="F283" i="31"/>
  <c r="C283" i="31" s="1"/>
  <c r="I195" i="31"/>
  <c r="I194" i="31" s="1"/>
  <c r="F130" i="31"/>
  <c r="C130" i="31" s="1"/>
  <c r="C122" i="31"/>
  <c r="C191" i="31"/>
  <c r="I174" i="31"/>
  <c r="I173" i="31" s="1"/>
  <c r="C151" i="31"/>
  <c r="L76" i="31"/>
  <c r="C77" i="31"/>
  <c r="F291" i="31"/>
  <c r="C291" i="31" s="1"/>
  <c r="O194" i="31" l="1"/>
  <c r="O51" i="31" s="1"/>
  <c r="O50" i="31" s="1"/>
  <c r="L230" i="31"/>
  <c r="L194" i="31" s="1"/>
  <c r="C174" i="31"/>
  <c r="M51" i="31"/>
  <c r="M290" i="31" s="1"/>
  <c r="M50" i="31"/>
  <c r="N51" i="31"/>
  <c r="O289" i="31"/>
  <c r="I289" i="31"/>
  <c r="I52" i="31"/>
  <c r="I51" i="31" s="1"/>
  <c r="L75" i="31"/>
  <c r="L52" i="31" s="1"/>
  <c r="L51" i="31" s="1"/>
  <c r="L50" i="31" s="1"/>
  <c r="C76" i="31"/>
  <c r="C195" i="31"/>
  <c r="F269" i="31"/>
  <c r="C270" i="31"/>
  <c r="C292" i="31"/>
  <c r="F53" i="31"/>
  <c r="C54" i="31"/>
  <c r="C204" i="31"/>
  <c r="D290" i="31"/>
  <c r="D50" i="31"/>
  <c r="G290" i="31"/>
  <c r="G50" i="31"/>
  <c r="C83" i="31"/>
  <c r="F75" i="31"/>
  <c r="K50" i="31"/>
  <c r="K290" i="31"/>
  <c r="H290" i="31"/>
  <c r="H50" i="31"/>
  <c r="F230" i="31"/>
  <c r="C230" i="31" s="1"/>
  <c r="C26" i="31"/>
  <c r="L20" i="31"/>
  <c r="C20" i="31" s="1"/>
  <c r="C173" i="31"/>
  <c r="F194" i="31" l="1"/>
  <c r="C194" i="31" s="1"/>
  <c r="O290" i="31"/>
  <c r="C75" i="31"/>
  <c r="L290" i="31"/>
  <c r="L289" i="31"/>
  <c r="N50" i="31"/>
  <c r="N290" i="31"/>
  <c r="I290" i="31"/>
  <c r="I50" i="31"/>
  <c r="F52" i="31"/>
  <c r="C53" i="31"/>
  <c r="C269" i="31"/>
  <c r="F289" i="31"/>
  <c r="C289" i="31" s="1"/>
  <c r="C52" i="31" l="1"/>
  <c r="F51" i="31"/>
  <c r="F290" i="31" l="1"/>
  <c r="C290" i="31" s="1"/>
  <c r="C51" i="31"/>
  <c r="F50" i="31"/>
  <c r="C50" i="31" s="1"/>
  <c r="O301" i="30" l="1"/>
  <c r="L301" i="30"/>
  <c r="I301" i="30"/>
  <c r="F301" i="30"/>
  <c r="O300" i="30"/>
  <c r="L300" i="30"/>
  <c r="I300" i="30"/>
  <c r="F300" i="30"/>
  <c r="C300" i="30" s="1"/>
  <c r="O299" i="30"/>
  <c r="L299" i="30"/>
  <c r="I299" i="30"/>
  <c r="F299" i="30"/>
  <c r="O298" i="30"/>
  <c r="L298" i="30"/>
  <c r="I298" i="30"/>
  <c r="F298" i="30"/>
  <c r="C298" i="30" s="1"/>
  <c r="O297" i="30"/>
  <c r="L297" i="30"/>
  <c r="I297" i="30"/>
  <c r="F297" i="30"/>
  <c r="O296" i="30"/>
  <c r="L296" i="30"/>
  <c r="I296" i="30"/>
  <c r="F296" i="30"/>
  <c r="O295" i="30"/>
  <c r="L295" i="30"/>
  <c r="I295" i="30"/>
  <c r="F295" i="30"/>
  <c r="O294" i="30"/>
  <c r="L294" i="30"/>
  <c r="I294" i="30"/>
  <c r="F294" i="30"/>
  <c r="C294" i="30" s="1"/>
  <c r="N293" i="30"/>
  <c r="M293" i="30"/>
  <c r="L293" i="30"/>
  <c r="K293" i="30"/>
  <c r="J293" i="30"/>
  <c r="H293" i="30"/>
  <c r="G293" i="30"/>
  <c r="E293" i="30"/>
  <c r="D293" i="30"/>
  <c r="O288" i="30"/>
  <c r="L288" i="30"/>
  <c r="I288" i="30"/>
  <c r="F288" i="30"/>
  <c r="O287" i="30"/>
  <c r="L287" i="30"/>
  <c r="I287" i="30"/>
  <c r="F287" i="30"/>
  <c r="O286" i="30"/>
  <c r="N286" i="30"/>
  <c r="M286" i="30"/>
  <c r="K286" i="30"/>
  <c r="J286" i="30"/>
  <c r="H286" i="30"/>
  <c r="G286" i="30"/>
  <c r="F286" i="30"/>
  <c r="E286" i="30"/>
  <c r="D286" i="30"/>
  <c r="O285" i="30"/>
  <c r="L285" i="30"/>
  <c r="L284" i="30" s="1"/>
  <c r="L283" i="30" s="1"/>
  <c r="I285" i="30"/>
  <c r="F285" i="30"/>
  <c r="O284" i="30"/>
  <c r="N284" i="30"/>
  <c r="N283" i="30" s="1"/>
  <c r="M284" i="30"/>
  <c r="M283" i="30" s="1"/>
  <c r="K284" i="30"/>
  <c r="J284" i="30"/>
  <c r="J283" i="30" s="1"/>
  <c r="I284" i="30"/>
  <c r="I283" i="30" s="1"/>
  <c r="H284" i="30"/>
  <c r="H283" i="30" s="1"/>
  <c r="G284" i="30"/>
  <c r="G283" i="30" s="1"/>
  <c r="E284" i="30"/>
  <c r="E283" i="30" s="1"/>
  <c r="D284" i="30"/>
  <c r="D283" i="30" s="1"/>
  <c r="O283" i="30"/>
  <c r="K283" i="30"/>
  <c r="O282" i="30"/>
  <c r="O281" i="30" s="1"/>
  <c r="L282" i="30"/>
  <c r="I282" i="30"/>
  <c r="I281" i="30" s="1"/>
  <c r="F282" i="30"/>
  <c r="F281" i="30" s="1"/>
  <c r="N281" i="30"/>
  <c r="M281" i="30"/>
  <c r="L281" i="30"/>
  <c r="K281" i="30"/>
  <c r="J281" i="30"/>
  <c r="H281" i="30"/>
  <c r="G281" i="30"/>
  <c r="E281" i="30"/>
  <c r="D281" i="30"/>
  <c r="O280" i="30"/>
  <c r="L280" i="30"/>
  <c r="I280" i="30"/>
  <c r="F280" i="30"/>
  <c r="O279" i="30"/>
  <c r="L279" i="30"/>
  <c r="I279" i="30"/>
  <c r="F279" i="30"/>
  <c r="O278" i="30"/>
  <c r="L278" i="30"/>
  <c r="I278" i="30"/>
  <c r="F278" i="30"/>
  <c r="O277" i="30"/>
  <c r="L277" i="30"/>
  <c r="I277" i="30"/>
  <c r="I276" i="30" s="1"/>
  <c r="F277" i="30"/>
  <c r="N276" i="30"/>
  <c r="M276" i="30"/>
  <c r="K276" i="30"/>
  <c r="J276" i="30"/>
  <c r="H276" i="30"/>
  <c r="G276" i="30"/>
  <c r="E276" i="30"/>
  <c r="D276" i="30"/>
  <c r="O275" i="30"/>
  <c r="L275" i="30"/>
  <c r="C275" i="30" s="1"/>
  <c r="I275" i="30"/>
  <c r="F275" i="30"/>
  <c r="O274" i="30"/>
  <c r="L274" i="30"/>
  <c r="I274" i="30"/>
  <c r="F274" i="30"/>
  <c r="O273" i="30"/>
  <c r="L273" i="30"/>
  <c r="L272" i="30" s="1"/>
  <c r="I273" i="30"/>
  <c r="F273" i="30"/>
  <c r="N272" i="30"/>
  <c r="N270" i="30" s="1"/>
  <c r="N269" i="30" s="1"/>
  <c r="M272" i="30"/>
  <c r="M270" i="30" s="1"/>
  <c r="K272" i="30"/>
  <c r="J272" i="30"/>
  <c r="J270" i="30" s="1"/>
  <c r="J269" i="30" s="1"/>
  <c r="I272" i="30"/>
  <c r="H272" i="30"/>
  <c r="H270" i="30" s="1"/>
  <c r="H269" i="30" s="1"/>
  <c r="G272" i="30"/>
  <c r="E272" i="30"/>
  <c r="D272" i="30"/>
  <c r="O271" i="30"/>
  <c r="L271" i="30"/>
  <c r="I271" i="30"/>
  <c r="F271" i="30"/>
  <c r="K270" i="30"/>
  <c r="K269" i="30" s="1"/>
  <c r="D270" i="30"/>
  <c r="D269" i="30" s="1"/>
  <c r="O268" i="30"/>
  <c r="L268" i="30"/>
  <c r="I268" i="30"/>
  <c r="F268" i="30"/>
  <c r="O267" i="30"/>
  <c r="L267" i="30"/>
  <c r="I267" i="30"/>
  <c r="F267" i="30"/>
  <c r="O266" i="30"/>
  <c r="L266" i="30"/>
  <c r="I266" i="30"/>
  <c r="F266" i="30"/>
  <c r="O265" i="30"/>
  <c r="L265" i="30"/>
  <c r="I265" i="30"/>
  <c r="F265" i="30"/>
  <c r="N264" i="30"/>
  <c r="M264" i="30"/>
  <c r="K264" i="30"/>
  <c r="J264" i="30"/>
  <c r="H264" i="30"/>
  <c r="G264" i="30"/>
  <c r="E264" i="30"/>
  <c r="D264" i="30"/>
  <c r="O263" i="30"/>
  <c r="L263" i="30"/>
  <c r="I263" i="30"/>
  <c r="F263" i="30"/>
  <c r="O262" i="30"/>
  <c r="L262" i="30"/>
  <c r="I262" i="30"/>
  <c r="F262" i="30"/>
  <c r="O261" i="30"/>
  <c r="L261" i="30"/>
  <c r="I261" i="30"/>
  <c r="I260" i="30" s="1"/>
  <c r="F261" i="30"/>
  <c r="N260" i="30"/>
  <c r="M260" i="30"/>
  <c r="K260" i="30"/>
  <c r="J260" i="30"/>
  <c r="J259" i="30" s="1"/>
  <c r="H260" i="30"/>
  <c r="H259" i="30" s="1"/>
  <c r="G260" i="30"/>
  <c r="E260" i="30"/>
  <c r="D260" i="30"/>
  <c r="N259" i="30"/>
  <c r="G259" i="30"/>
  <c r="D259" i="30"/>
  <c r="O258" i="30"/>
  <c r="L258" i="30"/>
  <c r="I258" i="30"/>
  <c r="F258" i="30"/>
  <c r="O257" i="30"/>
  <c r="L257" i="30"/>
  <c r="I257" i="30"/>
  <c r="F257" i="30"/>
  <c r="O256" i="30"/>
  <c r="L256" i="30"/>
  <c r="I256" i="30"/>
  <c r="F256" i="30"/>
  <c r="O255" i="30"/>
  <c r="L255" i="30"/>
  <c r="I255" i="30"/>
  <c r="F255" i="30"/>
  <c r="O254" i="30"/>
  <c r="L254" i="30"/>
  <c r="I254" i="30"/>
  <c r="F254" i="30"/>
  <c r="O253" i="30"/>
  <c r="L253" i="30"/>
  <c r="I253" i="30"/>
  <c r="F253" i="30"/>
  <c r="N252" i="30"/>
  <c r="M252" i="30"/>
  <c r="M251" i="30" s="1"/>
  <c r="K252" i="30"/>
  <c r="J252" i="30"/>
  <c r="H252" i="30"/>
  <c r="H251" i="30" s="1"/>
  <c r="G252" i="30"/>
  <c r="E252" i="30"/>
  <c r="E251" i="30" s="1"/>
  <c r="D252" i="30"/>
  <c r="N251" i="30"/>
  <c r="K251" i="30"/>
  <c r="J251" i="30"/>
  <c r="G251" i="30"/>
  <c r="D251" i="30"/>
  <c r="O250" i="30"/>
  <c r="L250" i="30"/>
  <c r="I250" i="30"/>
  <c r="F250" i="30"/>
  <c r="C250" i="30" s="1"/>
  <c r="O249" i="30"/>
  <c r="L249" i="30"/>
  <c r="I249" i="30"/>
  <c r="F249" i="30"/>
  <c r="O248" i="30"/>
  <c r="L248" i="30"/>
  <c r="I248" i="30"/>
  <c r="F248" i="30"/>
  <c r="O247" i="30"/>
  <c r="L247" i="30"/>
  <c r="L246" i="30" s="1"/>
  <c r="I247" i="30"/>
  <c r="F247" i="30"/>
  <c r="N246" i="30"/>
  <c r="M246" i="30"/>
  <c r="K246" i="30"/>
  <c r="J246" i="30"/>
  <c r="H246" i="30"/>
  <c r="G246" i="30"/>
  <c r="E246" i="30"/>
  <c r="D246" i="30"/>
  <c r="O245" i="30"/>
  <c r="L245" i="30"/>
  <c r="I245" i="30"/>
  <c r="F245" i="30"/>
  <c r="O244" i="30"/>
  <c r="L244" i="30"/>
  <c r="I244" i="30"/>
  <c r="F244" i="30"/>
  <c r="O243" i="30"/>
  <c r="L243" i="30"/>
  <c r="I243" i="30"/>
  <c r="F243" i="30"/>
  <c r="O242" i="30"/>
  <c r="L242" i="30"/>
  <c r="I242" i="30"/>
  <c r="F242" i="30"/>
  <c r="C242" i="30" s="1"/>
  <c r="O241" i="30"/>
  <c r="L241" i="30"/>
  <c r="I241" i="30"/>
  <c r="F241" i="30"/>
  <c r="O240" i="30"/>
  <c r="L240" i="30"/>
  <c r="I240" i="30"/>
  <c r="F240" i="30"/>
  <c r="O239" i="30"/>
  <c r="L239" i="30"/>
  <c r="I239" i="30"/>
  <c r="F239" i="30"/>
  <c r="N238" i="30"/>
  <c r="M238" i="30"/>
  <c r="K238" i="30"/>
  <c r="J238" i="30"/>
  <c r="H238" i="30"/>
  <c r="G238" i="30"/>
  <c r="E238" i="30"/>
  <c r="D238" i="30"/>
  <c r="O237" i="30"/>
  <c r="L237" i="30"/>
  <c r="I237" i="30"/>
  <c r="F237" i="30"/>
  <c r="C237" i="30" s="1"/>
  <c r="O236" i="30"/>
  <c r="L236" i="30"/>
  <c r="I236" i="30"/>
  <c r="I235" i="30" s="1"/>
  <c r="F236" i="30"/>
  <c r="C236" i="30" s="1"/>
  <c r="O235" i="30"/>
  <c r="N235" i="30"/>
  <c r="M235" i="30"/>
  <c r="L235" i="30"/>
  <c r="K235" i="30"/>
  <c r="J235" i="30"/>
  <c r="H235" i="30"/>
  <c r="G235" i="30"/>
  <c r="E235" i="30"/>
  <c r="D235" i="30"/>
  <c r="O234" i="30"/>
  <c r="O233" i="30" s="1"/>
  <c r="L234" i="30"/>
  <c r="L233" i="30" s="1"/>
  <c r="I234" i="30"/>
  <c r="F234" i="30"/>
  <c r="N233" i="30"/>
  <c r="M233" i="30"/>
  <c r="K233" i="30"/>
  <c r="J233" i="30"/>
  <c r="I233" i="30"/>
  <c r="H233" i="30"/>
  <c r="G233" i="30"/>
  <c r="F233" i="30"/>
  <c r="E233" i="30"/>
  <c r="D233" i="30"/>
  <c r="O232" i="30"/>
  <c r="L232" i="30"/>
  <c r="I232" i="30"/>
  <c r="F232" i="30"/>
  <c r="N231" i="30"/>
  <c r="N230" i="30" s="1"/>
  <c r="M231" i="30"/>
  <c r="E231" i="30"/>
  <c r="O229" i="30"/>
  <c r="L229" i="30"/>
  <c r="I229" i="30"/>
  <c r="F229" i="30"/>
  <c r="O228" i="30"/>
  <c r="L228" i="30"/>
  <c r="I228" i="30"/>
  <c r="I227" i="30" s="1"/>
  <c r="F228" i="30"/>
  <c r="C228" i="30" s="1"/>
  <c r="O227" i="30"/>
  <c r="N227" i="30"/>
  <c r="M227" i="30"/>
  <c r="L227" i="30"/>
  <c r="K227" i="30"/>
  <c r="J227" i="30"/>
  <c r="H227" i="30"/>
  <c r="G227" i="30"/>
  <c r="E227" i="30"/>
  <c r="D227" i="30"/>
  <c r="O226" i="30"/>
  <c r="L226" i="30"/>
  <c r="I226" i="30"/>
  <c r="F226" i="30"/>
  <c r="O225" i="30"/>
  <c r="L225" i="30"/>
  <c r="I225" i="30"/>
  <c r="F225" i="30"/>
  <c r="C225" i="30" s="1"/>
  <c r="O224" i="30"/>
  <c r="L224" i="30"/>
  <c r="I224" i="30"/>
  <c r="F224" i="30"/>
  <c r="C224" i="30" s="1"/>
  <c r="O223" i="30"/>
  <c r="L223" i="30"/>
  <c r="I223" i="30"/>
  <c r="F223" i="30"/>
  <c r="C223" i="30" s="1"/>
  <c r="O222" i="30"/>
  <c r="L222" i="30"/>
  <c r="I222" i="30"/>
  <c r="F222" i="30"/>
  <c r="C222" i="30" s="1"/>
  <c r="O221" i="30"/>
  <c r="L221" i="30"/>
  <c r="I221" i="30"/>
  <c r="F221" i="30"/>
  <c r="O220" i="30"/>
  <c r="L220" i="30"/>
  <c r="I220" i="30"/>
  <c r="F220" i="30"/>
  <c r="O219" i="30"/>
  <c r="L219" i="30"/>
  <c r="I219" i="30"/>
  <c r="F219" i="30"/>
  <c r="O218" i="30"/>
  <c r="L218" i="30"/>
  <c r="I218" i="30"/>
  <c r="F218" i="30"/>
  <c r="C218" i="30" s="1"/>
  <c r="O217" i="30"/>
  <c r="L217" i="30"/>
  <c r="I217" i="30"/>
  <c r="F217" i="30"/>
  <c r="N216" i="30"/>
  <c r="M216" i="30"/>
  <c r="K216" i="30"/>
  <c r="J216" i="30"/>
  <c r="H216" i="30"/>
  <c r="G216" i="30"/>
  <c r="E216" i="30"/>
  <c r="D216" i="30"/>
  <c r="O215" i="30"/>
  <c r="L215" i="30"/>
  <c r="I215" i="30"/>
  <c r="F215" i="30"/>
  <c r="O214" i="30"/>
  <c r="L214" i="30"/>
  <c r="I214" i="30"/>
  <c r="F214" i="30"/>
  <c r="C214" i="30" s="1"/>
  <c r="O213" i="30"/>
  <c r="L213" i="30"/>
  <c r="I213" i="30"/>
  <c r="F213" i="30"/>
  <c r="O212" i="30"/>
  <c r="L212" i="30"/>
  <c r="I212" i="30"/>
  <c r="F212" i="30"/>
  <c r="O211" i="30"/>
  <c r="L211" i="30"/>
  <c r="I211" i="30"/>
  <c r="F211" i="30"/>
  <c r="O210" i="30"/>
  <c r="L210" i="30"/>
  <c r="I210" i="30"/>
  <c r="F210" i="30"/>
  <c r="C210" i="30" s="1"/>
  <c r="O209" i="30"/>
  <c r="L209" i="30"/>
  <c r="I209" i="30"/>
  <c r="F209" i="30"/>
  <c r="O208" i="30"/>
  <c r="L208" i="30"/>
  <c r="I208" i="30"/>
  <c r="F208" i="30"/>
  <c r="O207" i="30"/>
  <c r="L207" i="30"/>
  <c r="I207" i="30"/>
  <c r="F207" i="30"/>
  <c r="O206" i="30"/>
  <c r="L206" i="30"/>
  <c r="I206" i="30"/>
  <c r="F206" i="30"/>
  <c r="N205" i="30"/>
  <c r="M205" i="30"/>
  <c r="L205" i="30"/>
  <c r="K205" i="30"/>
  <c r="K204" i="30" s="1"/>
  <c r="J205" i="30"/>
  <c r="H205" i="30"/>
  <c r="H204" i="30" s="1"/>
  <c r="G205" i="30"/>
  <c r="G204" i="30" s="1"/>
  <c r="E205" i="30"/>
  <c r="D205" i="30"/>
  <c r="D204" i="30" s="1"/>
  <c r="E204" i="30"/>
  <c r="O203" i="30"/>
  <c r="L203" i="30"/>
  <c r="I203" i="30"/>
  <c r="F203" i="30"/>
  <c r="O202" i="30"/>
  <c r="L202" i="30"/>
  <c r="I202" i="30"/>
  <c r="F202" i="30"/>
  <c r="C202" i="30" s="1"/>
  <c r="O201" i="30"/>
  <c r="L201" i="30"/>
  <c r="I201" i="30"/>
  <c r="F201" i="30"/>
  <c r="O200" i="30"/>
  <c r="L200" i="30"/>
  <c r="I200" i="30"/>
  <c r="F200" i="30"/>
  <c r="O199" i="30"/>
  <c r="O198" i="30" s="1"/>
  <c r="L199" i="30"/>
  <c r="I199" i="30"/>
  <c r="F199" i="30"/>
  <c r="F198" i="30" s="1"/>
  <c r="N198" i="30"/>
  <c r="M198" i="30"/>
  <c r="M196" i="30" s="1"/>
  <c r="K198" i="30"/>
  <c r="K196" i="30" s="1"/>
  <c r="J198" i="30"/>
  <c r="H198" i="30"/>
  <c r="G198" i="30"/>
  <c r="G196" i="30" s="1"/>
  <c r="E198" i="30"/>
  <c r="E196" i="30" s="1"/>
  <c r="D198" i="30"/>
  <c r="O197" i="30"/>
  <c r="L197" i="30"/>
  <c r="I197" i="30"/>
  <c r="F197" i="30"/>
  <c r="N196" i="30"/>
  <c r="J196" i="30"/>
  <c r="H196" i="30"/>
  <c r="D196" i="30"/>
  <c r="O193" i="30"/>
  <c r="L193" i="30"/>
  <c r="L192" i="30" s="1"/>
  <c r="L191" i="30" s="1"/>
  <c r="I193" i="30"/>
  <c r="F193" i="30"/>
  <c r="O192" i="30"/>
  <c r="N192" i="30"/>
  <c r="N191" i="30" s="1"/>
  <c r="M192" i="30"/>
  <c r="M191" i="30" s="1"/>
  <c r="K192" i="30"/>
  <c r="J192" i="30"/>
  <c r="J191" i="30" s="1"/>
  <c r="I192" i="30"/>
  <c r="I191" i="30" s="1"/>
  <c r="H192" i="30"/>
  <c r="H191" i="30" s="1"/>
  <c r="G192" i="30"/>
  <c r="G191" i="30" s="1"/>
  <c r="G187" i="30" s="1"/>
  <c r="E192" i="30"/>
  <c r="E191" i="30" s="1"/>
  <c r="D192" i="30"/>
  <c r="O191" i="30"/>
  <c r="K191" i="30"/>
  <c r="D191" i="30"/>
  <c r="O190" i="30"/>
  <c r="L190" i="30"/>
  <c r="I190" i="30"/>
  <c r="F190" i="30"/>
  <c r="O189" i="30"/>
  <c r="L189" i="30"/>
  <c r="L188" i="30" s="1"/>
  <c r="I189" i="30"/>
  <c r="I188" i="30" s="1"/>
  <c r="I187" i="30" s="1"/>
  <c r="F189" i="30"/>
  <c r="N188" i="30"/>
  <c r="M188" i="30"/>
  <c r="K188" i="30"/>
  <c r="K187" i="30" s="1"/>
  <c r="J188" i="30"/>
  <c r="H188" i="30"/>
  <c r="G188" i="30"/>
  <c r="F188" i="30"/>
  <c r="E188" i="30"/>
  <c r="E187" i="30" s="1"/>
  <c r="D188" i="30"/>
  <c r="D187" i="30" s="1"/>
  <c r="O186" i="30"/>
  <c r="L186" i="30"/>
  <c r="I186" i="30"/>
  <c r="F186" i="30"/>
  <c r="O185" i="30"/>
  <c r="L185" i="30"/>
  <c r="L184" i="30" s="1"/>
  <c r="I185" i="30"/>
  <c r="F185" i="30"/>
  <c r="N184" i="30"/>
  <c r="M184" i="30"/>
  <c r="K184" i="30"/>
  <c r="J184" i="30"/>
  <c r="I184" i="30"/>
  <c r="H184" i="30"/>
  <c r="G184" i="30"/>
  <c r="E184" i="30"/>
  <c r="D184" i="30"/>
  <c r="O183" i="30"/>
  <c r="L183" i="30"/>
  <c r="I183" i="30"/>
  <c r="F183" i="30"/>
  <c r="O182" i="30"/>
  <c r="L182" i="30"/>
  <c r="I182" i="30"/>
  <c r="F182" i="30"/>
  <c r="O181" i="30"/>
  <c r="L181" i="30"/>
  <c r="I181" i="30"/>
  <c r="F181" i="30"/>
  <c r="O180" i="30"/>
  <c r="L180" i="30"/>
  <c r="L179" i="30" s="1"/>
  <c r="I180" i="30"/>
  <c r="I179" i="30" s="1"/>
  <c r="F180" i="30"/>
  <c r="N179" i="30"/>
  <c r="M179" i="30"/>
  <c r="K179" i="30"/>
  <c r="J179" i="30"/>
  <c r="H179" i="30"/>
  <c r="G179" i="30"/>
  <c r="F179" i="30"/>
  <c r="E179" i="30"/>
  <c r="D179" i="30"/>
  <c r="O178" i="30"/>
  <c r="L178" i="30"/>
  <c r="I178" i="30"/>
  <c r="F178" i="30"/>
  <c r="O177" i="30"/>
  <c r="L177" i="30"/>
  <c r="I177" i="30"/>
  <c r="F177" i="30"/>
  <c r="O176" i="30"/>
  <c r="L176" i="30"/>
  <c r="L175" i="30" s="1"/>
  <c r="I176" i="30"/>
  <c r="I175" i="30" s="1"/>
  <c r="F176" i="30"/>
  <c r="N175" i="30"/>
  <c r="M175" i="30"/>
  <c r="M174" i="30" s="1"/>
  <c r="K175" i="30"/>
  <c r="K174" i="30" s="1"/>
  <c r="K173" i="30" s="1"/>
  <c r="J175" i="30"/>
  <c r="J174" i="30" s="1"/>
  <c r="J173" i="30" s="1"/>
  <c r="H175" i="30"/>
  <c r="G175" i="30"/>
  <c r="G174" i="30" s="1"/>
  <c r="G173" i="30" s="1"/>
  <c r="E175" i="30"/>
  <c r="E174" i="30" s="1"/>
  <c r="D175" i="30"/>
  <c r="D174" i="30" s="1"/>
  <c r="D173" i="30" s="1"/>
  <c r="H174" i="30"/>
  <c r="H173" i="30"/>
  <c r="O172" i="30"/>
  <c r="L172" i="30"/>
  <c r="I172" i="30"/>
  <c r="F172" i="30"/>
  <c r="O171" i="30"/>
  <c r="L171" i="30"/>
  <c r="I171" i="30"/>
  <c r="F171" i="30"/>
  <c r="O170" i="30"/>
  <c r="L170" i="30"/>
  <c r="I170" i="30"/>
  <c r="F170" i="30"/>
  <c r="C170" i="30" s="1"/>
  <c r="O169" i="30"/>
  <c r="L169" i="30"/>
  <c r="I169" i="30"/>
  <c r="F169" i="30"/>
  <c r="O168" i="30"/>
  <c r="L168" i="30"/>
  <c r="I168" i="30"/>
  <c r="F168" i="30"/>
  <c r="O167" i="30"/>
  <c r="L167" i="30"/>
  <c r="I167" i="30"/>
  <c r="F167" i="30"/>
  <c r="O166" i="30"/>
  <c r="O165" i="30" s="1"/>
  <c r="N166" i="30"/>
  <c r="M166" i="30"/>
  <c r="M165" i="30" s="1"/>
  <c r="K166" i="30"/>
  <c r="K165" i="30" s="1"/>
  <c r="J166" i="30"/>
  <c r="J165" i="30" s="1"/>
  <c r="H166" i="30"/>
  <c r="H165" i="30" s="1"/>
  <c r="G166" i="30"/>
  <c r="G165" i="30" s="1"/>
  <c r="E166" i="30"/>
  <c r="E165" i="30" s="1"/>
  <c r="D166" i="30"/>
  <c r="N165" i="30"/>
  <c r="D165" i="30"/>
  <c r="O164" i="30"/>
  <c r="L164" i="30"/>
  <c r="I164" i="30"/>
  <c r="F164" i="30"/>
  <c r="O163" i="30"/>
  <c r="L163" i="30"/>
  <c r="I163" i="30"/>
  <c r="F163" i="30"/>
  <c r="O162" i="30"/>
  <c r="L162" i="30"/>
  <c r="I162" i="30"/>
  <c r="F162" i="30"/>
  <c r="O161" i="30"/>
  <c r="L161" i="30"/>
  <c r="I161" i="30"/>
  <c r="I160" i="30" s="1"/>
  <c r="F161" i="30"/>
  <c r="N160" i="30"/>
  <c r="M160" i="30"/>
  <c r="K160" i="30"/>
  <c r="J160" i="30"/>
  <c r="H160" i="30"/>
  <c r="G160" i="30"/>
  <c r="E160" i="30"/>
  <c r="D160" i="30"/>
  <c r="O159" i="30"/>
  <c r="L159" i="30"/>
  <c r="I159" i="30"/>
  <c r="F159" i="30"/>
  <c r="O158" i="30"/>
  <c r="L158" i="30"/>
  <c r="I158" i="30"/>
  <c r="F158" i="30"/>
  <c r="O157" i="30"/>
  <c r="L157" i="30"/>
  <c r="I157" i="30"/>
  <c r="F157" i="30"/>
  <c r="O156" i="30"/>
  <c r="L156" i="30"/>
  <c r="I156" i="30"/>
  <c r="F156" i="30"/>
  <c r="O155" i="30"/>
  <c r="L155" i="30"/>
  <c r="I155" i="30"/>
  <c r="F155" i="30"/>
  <c r="O154" i="30"/>
  <c r="L154" i="30"/>
  <c r="I154" i="30"/>
  <c r="F154" i="30"/>
  <c r="C154" i="30"/>
  <c r="O153" i="30"/>
  <c r="L153" i="30"/>
  <c r="I153" i="30"/>
  <c r="F153" i="30"/>
  <c r="C153" i="30" s="1"/>
  <c r="O152" i="30"/>
  <c r="L152" i="30"/>
  <c r="I152" i="30"/>
  <c r="F152" i="30"/>
  <c r="N151" i="30"/>
  <c r="M151" i="30"/>
  <c r="K151" i="30"/>
  <c r="J151" i="30"/>
  <c r="H151" i="30"/>
  <c r="G151" i="30"/>
  <c r="E151" i="30"/>
  <c r="D151" i="30"/>
  <c r="O150" i="30"/>
  <c r="L150" i="30"/>
  <c r="I150" i="30"/>
  <c r="F150" i="30"/>
  <c r="C150" i="30" s="1"/>
  <c r="O149" i="30"/>
  <c r="L149" i="30"/>
  <c r="I149" i="30"/>
  <c r="F149" i="30"/>
  <c r="O148" i="30"/>
  <c r="L148" i="30"/>
  <c r="I148" i="30"/>
  <c r="F148" i="30"/>
  <c r="O147" i="30"/>
  <c r="L147" i="30"/>
  <c r="I147" i="30"/>
  <c r="F147" i="30"/>
  <c r="O146" i="30"/>
  <c r="L146" i="30"/>
  <c r="I146" i="30"/>
  <c r="F146" i="30"/>
  <c r="O145" i="30"/>
  <c r="L145" i="30"/>
  <c r="I145" i="30"/>
  <c r="F145" i="30"/>
  <c r="N144" i="30"/>
  <c r="M144" i="30"/>
  <c r="K144" i="30"/>
  <c r="J144" i="30"/>
  <c r="H144" i="30"/>
  <c r="G144" i="30"/>
  <c r="E144" i="30"/>
  <c r="D144" i="30"/>
  <c r="O143" i="30"/>
  <c r="L143" i="30"/>
  <c r="I143" i="30"/>
  <c r="F143" i="30"/>
  <c r="O142" i="30"/>
  <c r="O141" i="30" s="1"/>
  <c r="L142" i="30"/>
  <c r="I142" i="30"/>
  <c r="I141" i="30" s="1"/>
  <c r="F142" i="30"/>
  <c r="C142" i="30" s="1"/>
  <c r="N141" i="30"/>
  <c r="M141" i="30"/>
  <c r="L141" i="30"/>
  <c r="K141" i="30"/>
  <c r="J141" i="30"/>
  <c r="H141" i="30"/>
  <c r="G141" i="30"/>
  <c r="F141" i="30"/>
  <c r="E141" i="30"/>
  <c r="D141" i="30"/>
  <c r="O140" i="30"/>
  <c r="L140" i="30"/>
  <c r="I140" i="30"/>
  <c r="F140" i="30"/>
  <c r="O139" i="30"/>
  <c r="L139" i="30"/>
  <c r="I139" i="30"/>
  <c r="F139" i="30"/>
  <c r="O138" i="30"/>
  <c r="L138" i="30"/>
  <c r="I138" i="30"/>
  <c r="F138" i="30"/>
  <c r="O137" i="30"/>
  <c r="L137" i="30"/>
  <c r="I137" i="30"/>
  <c r="F137" i="30"/>
  <c r="N136" i="30"/>
  <c r="M136" i="30"/>
  <c r="K136" i="30"/>
  <c r="J136" i="30"/>
  <c r="I136" i="30"/>
  <c r="H136" i="30"/>
  <c r="G136" i="30"/>
  <c r="E136" i="30"/>
  <c r="D136" i="30"/>
  <c r="O135" i="30"/>
  <c r="L135" i="30"/>
  <c r="I135" i="30"/>
  <c r="F135" i="30"/>
  <c r="O134" i="30"/>
  <c r="L134" i="30"/>
  <c r="I134" i="30"/>
  <c r="F134" i="30"/>
  <c r="O133" i="30"/>
  <c r="L133" i="30"/>
  <c r="I133" i="30"/>
  <c r="F133" i="30"/>
  <c r="C133" i="30" s="1"/>
  <c r="O132" i="30"/>
  <c r="L132" i="30"/>
  <c r="I132" i="30"/>
  <c r="F132" i="30"/>
  <c r="F131" i="30" s="1"/>
  <c r="N131" i="30"/>
  <c r="N130" i="30" s="1"/>
  <c r="M131" i="30"/>
  <c r="K131" i="30"/>
  <c r="J131" i="30"/>
  <c r="H131" i="30"/>
  <c r="G131" i="30"/>
  <c r="G130" i="30" s="1"/>
  <c r="E131" i="30"/>
  <c r="D131" i="30"/>
  <c r="O129" i="30"/>
  <c r="L129" i="30"/>
  <c r="L128" i="30" s="1"/>
  <c r="I129" i="30"/>
  <c r="F129" i="30"/>
  <c r="O128" i="30"/>
  <c r="N128" i="30"/>
  <c r="M128" i="30"/>
  <c r="K128" i="30"/>
  <c r="J128" i="30"/>
  <c r="I128" i="30"/>
  <c r="H128" i="30"/>
  <c r="G128" i="30"/>
  <c r="E128" i="30"/>
  <c r="D128" i="30"/>
  <c r="O127" i="30"/>
  <c r="L127" i="30"/>
  <c r="I127" i="30"/>
  <c r="F127" i="30"/>
  <c r="O126" i="30"/>
  <c r="L126" i="30"/>
  <c r="I126" i="30"/>
  <c r="F126" i="30"/>
  <c r="O125" i="30"/>
  <c r="L125" i="30"/>
  <c r="I125" i="30"/>
  <c r="F125" i="30"/>
  <c r="O124" i="30"/>
  <c r="L124" i="30"/>
  <c r="I124" i="30"/>
  <c r="F124" i="30"/>
  <c r="O123" i="30"/>
  <c r="L123" i="30"/>
  <c r="L122" i="30" s="1"/>
  <c r="I123" i="30"/>
  <c r="F123" i="30"/>
  <c r="O122" i="30"/>
  <c r="N122" i="30"/>
  <c r="M122" i="30"/>
  <c r="K122" i="30"/>
  <c r="J122" i="30"/>
  <c r="H122" i="30"/>
  <c r="G122" i="30"/>
  <c r="E122" i="30"/>
  <c r="D122" i="30"/>
  <c r="O121" i="30"/>
  <c r="L121" i="30"/>
  <c r="I121" i="30"/>
  <c r="F121" i="30"/>
  <c r="O120" i="30"/>
  <c r="L120" i="30"/>
  <c r="I120" i="30"/>
  <c r="F120" i="30"/>
  <c r="O119" i="30"/>
  <c r="L119" i="30"/>
  <c r="I119" i="30"/>
  <c r="F119" i="30"/>
  <c r="O118" i="30"/>
  <c r="L118" i="30"/>
  <c r="I118" i="30"/>
  <c r="F118" i="30"/>
  <c r="C118" i="30"/>
  <c r="O117" i="30"/>
  <c r="L117" i="30"/>
  <c r="L116" i="30" s="1"/>
  <c r="I117" i="30"/>
  <c r="F117" i="30"/>
  <c r="N116" i="30"/>
  <c r="M116" i="30"/>
  <c r="K116" i="30"/>
  <c r="J116" i="30"/>
  <c r="H116" i="30"/>
  <c r="G116" i="30"/>
  <c r="E116" i="30"/>
  <c r="D116" i="30"/>
  <c r="O115" i="30"/>
  <c r="L115" i="30"/>
  <c r="I115" i="30"/>
  <c r="F115" i="30"/>
  <c r="O114" i="30"/>
  <c r="L114" i="30"/>
  <c r="I114" i="30"/>
  <c r="F114" i="30"/>
  <c r="C114" i="30" s="1"/>
  <c r="O113" i="30"/>
  <c r="L113" i="30"/>
  <c r="I113" i="30"/>
  <c r="I112" i="30" s="1"/>
  <c r="F113" i="30"/>
  <c r="N112" i="30"/>
  <c r="M112" i="30"/>
  <c r="K112" i="30"/>
  <c r="J112" i="30"/>
  <c r="H112" i="30"/>
  <c r="G112" i="30"/>
  <c r="E112" i="30"/>
  <c r="D112" i="30"/>
  <c r="O111" i="30"/>
  <c r="L111" i="30"/>
  <c r="I111" i="30"/>
  <c r="F111" i="30"/>
  <c r="O110" i="30"/>
  <c r="L110" i="30"/>
  <c r="I110" i="30"/>
  <c r="F110" i="30"/>
  <c r="C110" i="30" s="1"/>
  <c r="O109" i="30"/>
  <c r="L109" i="30"/>
  <c r="I109" i="30"/>
  <c r="F109" i="30"/>
  <c r="O108" i="30"/>
  <c r="L108" i="30"/>
  <c r="I108" i="30"/>
  <c r="F108" i="30"/>
  <c r="O107" i="30"/>
  <c r="L107" i="30"/>
  <c r="I107" i="30"/>
  <c r="F107" i="30"/>
  <c r="O106" i="30"/>
  <c r="L106" i="30"/>
  <c r="I106" i="30"/>
  <c r="F106" i="30"/>
  <c r="C106" i="30"/>
  <c r="O105" i="30"/>
  <c r="L105" i="30"/>
  <c r="I105" i="30"/>
  <c r="F105" i="30"/>
  <c r="C105" i="30" s="1"/>
  <c r="O104" i="30"/>
  <c r="L104" i="30"/>
  <c r="I104" i="30"/>
  <c r="F104" i="30"/>
  <c r="C104" i="30" s="1"/>
  <c r="N103" i="30"/>
  <c r="M103" i="30"/>
  <c r="K103" i="30"/>
  <c r="J103" i="30"/>
  <c r="H103" i="30"/>
  <c r="G103" i="30"/>
  <c r="E103" i="30"/>
  <c r="D103" i="30"/>
  <c r="O102" i="30"/>
  <c r="L102" i="30"/>
  <c r="I102" i="30"/>
  <c r="F102" i="30"/>
  <c r="O101" i="30"/>
  <c r="L101" i="30"/>
  <c r="I101" i="30"/>
  <c r="F101" i="30"/>
  <c r="C101" i="30" s="1"/>
  <c r="O100" i="30"/>
  <c r="L100" i="30"/>
  <c r="I100" i="30"/>
  <c r="F100" i="30"/>
  <c r="C100" i="30" s="1"/>
  <c r="O99" i="30"/>
  <c r="L99" i="30"/>
  <c r="I99" i="30"/>
  <c r="F99" i="30"/>
  <c r="C99" i="30" s="1"/>
  <c r="O98" i="30"/>
  <c r="L98" i="30"/>
  <c r="I98" i="30"/>
  <c r="F98" i="30"/>
  <c r="C98" i="30" s="1"/>
  <c r="O97" i="30"/>
  <c r="L97" i="30"/>
  <c r="I97" i="30"/>
  <c r="F97" i="30"/>
  <c r="O96" i="30"/>
  <c r="L96" i="30"/>
  <c r="I96" i="30"/>
  <c r="F96" i="30"/>
  <c r="F95" i="30" s="1"/>
  <c r="N95" i="30"/>
  <c r="M95" i="30"/>
  <c r="K95" i="30"/>
  <c r="J95" i="30"/>
  <c r="H95" i="30"/>
  <c r="G95" i="30"/>
  <c r="E95" i="30"/>
  <c r="D95" i="30"/>
  <c r="O94" i="30"/>
  <c r="L94" i="30"/>
  <c r="I94" i="30"/>
  <c r="F94" i="30"/>
  <c r="O93" i="30"/>
  <c r="L93" i="30"/>
  <c r="I93" i="30"/>
  <c r="F93" i="30"/>
  <c r="O92" i="30"/>
  <c r="L92" i="30"/>
  <c r="I92" i="30"/>
  <c r="F92" i="30"/>
  <c r="O91" i="30"/>
  <c r="L91" i="30"/>
  <c r="I91" i="30"/>
  <c r="F91" i="30"/>
  <c r="O90" i="30"/>
  <c r="O89" i="30" s="1"/>
  <c r="L90" i="30"/>
  <c r="I90" i="30"/>
  <c r="F90" i="30"/>
  <c r="N89" i="30"/>
  <c r="M89" i="30"/>
  <c r="K89" i="30"/>
  <c r="J89" i="30"/>
  <c r="H89" i="30"/>
  <c r="G89" i="30"/>
  <c r="E89" i="30"/>
  <c r="D89" i="30"/>
  <c r="O88" i="30"/>
  <c r="L88" i="30"/>
  <c r="I88" i="30"/>
  <c r="F88" i="30"/>
  <c r="O87" i="30"/>
  <c r="L87" i="30"/>
  <c r="I87" i="30"/>
  <c r="F87" i="30"/>
  <c r="O86" i="30"/>
  <c r="L86" i="30"/>
  <c r="I86" i="30"/>
  <c r="F86" i="30"/>
  <c r="C86" i="30" s="1"/>
  <c r="O85" i="30"/>
  <c r="L85" i="30"/>
  <c r="I85" i="30"/>
  <c r="F85" i="30"/>
  <c r="N84" i="30"/>
  <c r="M84" i="30"/>
  <c r="M83" i="30" s="1"/>
  <c r="K84" i="30"/>
  <c r="J84" i="30"/>
  <c r="J83" i="30" s="1"/>
  <c r="H84" i="30"/>
  <c r="G84" i="30"/>
  <c r="E84" i="30"/>
  <c r="D84" i="30"/>
  <c r="O82" i="30"/>
  <c r="L82" i="30"/>
  <c r="I82" i="30"/>
  <c r="F82" i="30"/>
  <c r="C82" i="30" s="1"/>
  <c r="O81" i="30"/>
  <c r="L81" i="30"/>
  <c r="I81" i="30"/>
  <c r="F81" i="30"/>
  <c r="N80" i="30"/>
  <c r="M80" i="30"/>
  <c r="K80" i="30"/>
  <c r="J80" i="30"/>
  <c r="I80" i="30"/>
  <c r="H80" i="30"/>
  <c r="G80" i="30"/>
  <c r="E80" i="30"/>
  <c r="D80" i="30"/>
  <c r="O79" i="30"/>
  <c r="L79" i="30"/>
  <c r="I79" i="30"/>
  <c r="F79" i="30"/>
  <c r="O78" i="30"/>
  <c r="O77" i="30" s="1"/>
  <c r="L78" i="30"/>
  <c r="I78" i="30"/>
  <c r="I77" i="30" s="1"/>
  <c r="F78" i="30"/>
  <c r="C78" i="30" s="1"/>
  <c r="N77" i="30"/>
  <c r="M77" i="30"/>
  <c r="M76" i="30" s="1"/>
  <c r="L77" i="30"/>
  <c r="K77" i="30"/>
  <c r="J77" i="30"/>
  <c r="H77" i="30"/>
  <c r="H76" i="30" s="1"/>
  <c r="G77" i="30"/>
  <c r="E77" i="30"/>
  <c r="E76" i="30" s="1"/>
  <c r="D77" i="30"/>
  <c r="D76" i="30" s="1"/>
  <c r="N76" i="30"/>
  <c r="K76" i="30"/>
  <c r="G76" i="30"/>
  <c r="O74" i="30"/>
  <c r="L74" i="30"/>
  <c r="I74" i="30"/>
  <c r="F74" i="30"/>
  <c r="C74" i="30" s="1"/>
  <c r="O73" i="30"/>
  <c r="L73" i="30"/>
  <c r="I73" i="30"/>
  <c r="F73" i="30"/>
  <c r="C73" i="30" s="1"/>
  <c r="O72" i="30"/>
  <c r="L72" i="30"/>
  <c r="I72" i="30"/>
  <c r="F72" i="30"/>
  <c r="O71" i="30"/>
  <c r="L71" i="30"/>
  <c r="I71" i="30"/>
  <c r="F71" i="30"/>
  <c r="O70" i="30"/>
  <c r="L70" i="30"/>
  <c r="I70" i="30"/>
  <c r="F70" i="30"/>
  <c r="N69" i="30"/>
  <c r="M69" i="30"/>
  <c r="K69" i="30"/>
  <c r="K67" i="30" s="1"/>
  <c r="J69" i="30"/>
  <c r="H69" i="30"/>
  <c r="G69" i="30"/>
  <c r="G67" i="30" s="1"/>
  <c r="E69" i="30"/>
  <c r="E67" i="30" s="1"/>
  <c r="D69" i="30"/>
  <c r="D67" i="30" s="1"/>
  <c r="O68" i="30"/>
  <c r="L68" i="30"/>
  <c r="I68" i="30"/>
  <c r="F68" i="30"/>
  <c r="N67" i="30"/>
  <c r="M67" i="30"/>
  <c r="J67" i="30"/>
  <c r="H67" i="30"/>
  <c r="O66" i="30"/>
  <c r="L66" i="30"/>
  <c r="I66" i="30"/>
  <c r="F66" i="30"/>
  <c r="O65" i="30"/>
  <c r="L65" i="30"/>
  <c r="I65" i="30"/>
  <c r="F65" i="30"/>
  <c r="O64" i="30"/>
  <c r="L64" i="30"/>
  <c r="I64" i="30"/>
  <c r="F64" i="30"/>
  <c r="O63" i="30"/>
  <c r="L63" i="30"/>
  <c r="I63" i="30"/>
  <c r="F63" i="30"/>
  <c r="O62" i="30"/>
  <c r="L62" i="30"/>
  <c r="I62" i="30"/>
  <c r="F62" i="30"/>
  <c r="O61" i="30"/>
  <c r="L61" i="30"/>
  <c r="I61" i="30"/>
  <c r="F61" i="30"/>
  <c r="O60" i="30"/>
  <c r="L60" i="30"/>
  <c r="I60" i="30"/>
  <c r="F60" i="30"/>
  <c r="O59" i="30"/>
  <c r="L59" i="30"/>
  <c r="I59" i="30"/>
  <c r="I58" i="30" s="1"/>
  <c r="F59" i="30"/>
  <c r="N58" i="30"/>
  <c r="M58" i="30"/>
  <c r="K58" i="30"/>
  <c r="J58" i="30"/>
  <c r="H58" i="30"/>
  <c r="G58" i="30"/>
  <c r="F58" i="30"/>
  <c r="E58" i="30"/>
  <c r="D58" i="30"/>
  <c r="O57" i="30"/>
  <c r="L57" i="30"/>
  <c r="I57" i="30"/>
  <c r="F57" i="30"/>
  <c r="O56" i="30"/>
  <c r="L56" i="30"/>
  <c r="I56" i="30"/>
  <c r="F56" i="30"/>
  <c r="N55" i="30"/>
  <c r="N54" i="30" s="1"/>
  <c r="N53" i="30" s="1"/>
  <c r="M55" i="30"/>
  <c r="M54" i="30" s="1"/>
  <c r="K55" i="30"/>
  <c r="J55" i="30"/>
  <c r="I55" i="30"/>
  <c r="I54" i="30" s="1"/>
  <c r="H55" i="30"/>
  <c r="G55" i="30"/>
  <c r="E55" i="30"/>
  <c r="D55" i="30"/>
  <c r="D54" i="30" s="1"/>
  <c r="H54" i="30"/>
  <c r="H53" i="30" s="1"/>
  <c r="G54" i="30"/>
  <c r="O47" i="30"/>
  <c r="C47" i="30" s="1"/>
  <c r="O46" i="30"/>
  <c r="C46" i="30" s="1"/>
  <c r="N45" i="30"/>
  <c r="M45" i="30"/>
  <c r="L44" i="30"/>
  <c r="L43" i="30" s="1"/>
  <c r="I44" i="30"/>
  <c r="F44" i="30"/>
  <c r="F43" i="30" s="1"/>
  <c r="K43" i="30"/>
  <c r="J43" i="30"/>
  <c r="I43" i="30"/>
  <c r="H43" i="30"/>
  <c r="G43" i="30"/>
  <c r="E43" i="30"/>
  <c r="D43" i="30"/>
  <c r="F42" i="30"/>
  <c r="C42" i="30" s="1"/>
  <c r="E41" i="30"/>
  <c r="D41" i="30"/>
  <c r="L40" i="30"/>
  <c r="C40" i="30" s="1"/>
  <c r="L39" i="30"/>
  <c r="C39" i="30" s="1"/>
  <c r="L38" i="30"/>
  <c r="C38" i="30" s="1"/>
  <c r="L37" i="30"/>
  <c r="C37" i="30" s="1"/>
  <c r="K36" i="30"/>
  <c r="J36" i="30"/>
  <c r="L35" i="30"/>
  <c r="C35" i="30" s="1"/>
  <c r="L34" i="30"/>
  <c r="C34" i="30" s="1"/>
  <c r="K33" i="30"/>
  <c r="J33" i="30"/>
  <c r="L32" i="30"/>
  <c r="C32" i="30" s="1"/>
  <c r="K31" i="30"/>
  <c r="J31" i="30"/>
  <c r="L30" i="30"/>
  <c r="C30" i="30" s="1"/>
  <c r="L29" i="30"/>
  <c r="C29" i="30" s="1"/>
  <c r="L28" i="30"/>
  <c r="C28" i="30" s="1"/>
  <c r="K27" i="30"/>
  <c r="J27" i="30"/>
  <c r="K26" i="30"/>
  <c r="F25" i="30"/>
  <c r="C25" i="30" s="1"/>
  <c r="I24" i="30"/>
  <c r="F24" i="30"/>
  <c r="C24" i="30"/>
  <c r="O23" i="30"/>
  <c r="L23" i="30"/>
  <c r="I23" i="30"/>
  <c r="F23" i="30"/>
  <c r="C23" i="30" s="1"/>
  <c r="O22" i="30"/>
  <c r="O21" i="30" s="1"/>
  <c r="L22" i="30"/>
  <c r="I22" i="30"/>
  <c r="I21" i="30" s="1"/>
  <c r="F22" i="30"/>
  <c r="C22" i="30" s="1"/>
  <c r="N21" i="30"/>
  <c r="N292" i="30" s="1"/>
  <c r="N291" i="30" s="1"/>
  <c r="M21" i="30"/>
  <c r="M292" i="30" s="1"/>
  <c r="M291" i="30" s="1"/>
  <c r="L21" i="30"/>
  <c r="K21" i="30"/>
  <c r="K292" i="30" s="1"/>
  <c r="K291" i="30" s="1"/>
  <c r="J21" i="30"/>
  <c r="J292" i="30" s="1"/>
  <c r="J291" i="30" s="1"/>
  <c r="H21" i="30"/>
  <c r="H292" i="30" s="1"/>
  <c r="G21" i="30"/>
  <c r="G292" i="30" s="1"/>
  <c r="G291" i="30" s="1"/>
  <c r="F21" i="30"/>
  <c r="F292" i="30" s="1"/>
  <c r="E21" i="30"/>
  <c r="E292" i="30" s="1"/>
  <c r="E291" i="30" s="1"/>
  <c r="D21" i="30"/>
  <c r="D292" i="30" s="1"/>
  <c r="D291" i="30" s="1"/>
  <c r="M20" i="30"/>
  <c r="K20" i="30"/>
  <c r="G20" i="30"/>
  <c r="J26" i="30" l="1"/>
  <c r="J54" i="30"/>
  <c r="J53" i="30" s="1"/>
  <c r="C61" i="30"/>
  <c r="C62" i="30"/>
  <c r="C64" i="30"/>
  <c r="C66" i="30"/>
  <c r="O69" i="30"/>
  <c r="O67" i="30" s="1"/>
  <c r="L80" i="30"/>
  <c r="O103" i="30"/>
  <c r="C134" i="30"/>
  <c r="K130" i="30"/>
  <c r="O144" i="30"/>
  <c r="O188" i="30"/>
  <c r="O187" i="30" s="1"/>
  <c r="C206" i="30"/>
  <c r="C208" i="30"/>
  <c r="C226" i="30"/>
  <c r="J231" i="30"/>
  <c r="J230" i="30" s="1"/>
  <c r="O238" i="30"/>
  <c r="O246" i="30"/>
  <c r="C274" i="30"/>
  <c r="C43" i="30"/>
  <c r="K54" i="30"/>
  <c r="L89" i="30"/>
  <c r="O116" i="30"/>
  <c r="C234" i="30"/>
  <c r="O264" i="30"/>
  <c r="G270" i="30"/>
  <c r="G269" i="30" s="1"/>
  <c r="I293" i="30"/>
  <c r="D53" i="30"/>
  <c r="C71" i="30"/>
  <c r="L76" i="30"/>
  <c r="J76" i="30"/>
  <c r="O80" i="30"/>
  <c r="N83" i="30"/>
  <c r="N75" i="30" s="1"/>
  <c r="C146" i="30"/>
  <c r="C148" i="30"/>
  <c r="C158" i="30"/>
  <c r="C162" i="30"/>
  <c r="C163" i="30"/>
  <c r="C182" i="30"/>
  <c r="C190" i="30"/>
  <c r="J187" i="30"/>
  <c r="C220" i="30"/>
  <c r="C254" i="30"/>
  <c r="C258" i="30"/>
  <c r="C262" i="30"/>
  <c r="C266" i="30"/>
  <c r="O276" i="30"/>
  <c r="C288" i="30"/>
  <c r="F41" i="30"/>
  <c r="C41" i="30" s="1"/>
  <c r="C57" i="30"/>
  <c r="O58" i="30"/>
  <c r="G53" i="30"/>
  <c r="D83" i="30"/>
  <c r="C94" i="30"/>
  <c r="C126" i="30"/>
  <c r="C171" i="30"/>
  <c r="C186" i="30"/>
  <c r="C203" i="30"/>
  <c r="M204" i="30"/>
  <c r="C229" i="30"/>
  <c r="K259" i="30"/>
  <c r="C278" i="30"/>
  <c r="L187" i="30"/>
  <c r="E54" i="30"/>
  <c r="E53" i="30" s="1"/>
  <c r="C56" i="30"/>
  <c r="O55" i="30"/>
  <c r="O54" i="30" s="1"/>
  <c r="O53" i="30" s="1"/>
  <c r="C63" i="30"/>
  <c r="L69" i="30"/>
  <c r="F77" i="30"/>
  <c r="I84" i="30"/>
  <c r="C92" i="30"/>
  <c r="C109" i="30"/>
  <c r="C119" i="30"/>
  <c r="C121" i="30"/>
  <c r="O136" i="30"/>
  <c r="C143" i="30"/>
  <c r="I144" i="30"/>
  <c r="C155" i="30"/>
  <c r="C157" i="30"/>
  <c r="L160" i="30"/>
  <c r="C164" i="30"/>
  <c r="F166" i="30"/>
  <c r="F165" i="30" s="1"/>
  <c r="C169" i="30"/>
  <c r="O175" i="30"/>
  <c r="E173" i="30"/>
  <c r="O184" i="30"/>
  <c r="K195" i="30"/>
  <c r="C201" i="30"/>
  <c r="H195" i="30"/>
  <c r="I205" i="30"/>
  <c r="C212" i="30"/>
  <c r="C213" i="30"/>
  <c r="D231" i="30"/>
  <c r="D230" i="30" s="1"/>
  <c r="H231" i="30"/>
  <c r="H230" i="30" s="1"/>
  <c r="K231" i="30"/>
  <c r="K230" i="30" s="1"/>
  <c r="C245" i="30"/>
  <c r="O252" i="30"/>
  <c r="C268" i="30"/>
  <c r="O272" i="30"/>
  <c r="O270" i="30" s="1"/>
  <c r="O269" i="30" s="1"/>
  <c r="I286" i="30"/>
  <c r="C295" i="30"/>
  <c r="L36" i="30"/>
  <c r="C36" i="30" s="1"/>
  <c r="E20" i="30"/>
  <c r="C44" i="30"/>
  <c r="L58" i="30"/>
  <c r="C68" i="30"/>
  <c r="I89" i="30"/>
  <c r="L95" i="30"/>
  <c r="C111" i="30"/>
  <c r="L112" i="30"/>
  <c r="C120" i="30"/>
  <c r="K83" i="30"/>
  <c r="K75" i="30" s="1"/>
  <c r="F122" i="30"/>
  <c r="C125" i="30"/>
  <c r="E130" i="30"/>
  <c r="C139" i="30"/>
  <c r="C156" i="30"/>
  <c r="C176" i="30"/>
  <c r="C177" i="30"/>
  <c r="C183" i="30"/>
  <c r="C189" i="30"/>
  <c r="G195" i="30"/>
  <c r="D195" i="30"/>
  <c r="C207" i="30"/>
  <c r="J204" i="30"/>
  <c r="J195" i="30" s="1"/>
  <c r="N204" i="30"/>
  <c r="N195" i="30" s="1"/>
  <c r="N194" i="30" s="1"/>
  <c r="G231" i="30"/>
  <c r="G230" i="30" s="1"/>
  <c r="C244" i="30"/>
  <c r="C257" i="30"/>
  <c r="E259" i="30"/>
  <c r="O260" i="30"/>
  <c r="O259" i="30" s="1"/>
  <c r="C282" i="30"/>
  <c r="O293" i="30"/>
  <c r="C299" i="30"/>
  <c r="L67" i="30"/>
  <c r="M173" i="30"/>
  <c r="N187" i="30"/>
  <c r="L27" i="30"/>
  <c r="C27" i="30" s="1"/>
  <c r="D20" i="30"/>
  <c r="H20" i="30"/>
  <c r="M53" i="30"/>
  <c r="L55" i="30"/>
  <c r="L54" i="30" s="1"/>
  <c r="L53" i="30" s="1"/>
  <c r="C60" i="30"/>
  <c r="C65" i="30"/>
  <c r="K53" i="30"/>
  <c r="K52" i="30" s="1"/>
  <c r="C70" i="30"/>
  <c r="C72" i="30"/>
  <c r="C79" i="30"/>
  <c r="I76" i="30"/>
  <c r="O84" i="30"/>
  <c r="H83" i="30"/>
  <c r="C91" i="30"/>
  <c r="C97" i="30"/>
  <c r="C102" i="30"/>
  <c r="L103" i="30"/>
  <c r="O112" i="30"/>
  <c r="G83" i="30"/>
  <c r="G75" i="30" s="1"/>
  <c r="G52" i="30" s="1"/>
  <c r="D130" i="30"/>
  <c r="D75" i="30" s="1"/>
  <c r="D52" i="30" s="1"/>
  <c r="H130" i="30"/>
  <c r="O131" i="30"/>
  <c r="L131" i="30"/>
  <c r="C140" i="30"/>
  <c r="C149" i="30"/>
  <c r="L151" i="30"/>
  <c r="O160" i="30"/>
  <c r="L166" i="30"/>
  <c r="L165" i="30" s="1"/>
  <c r="C172" i="30"/>
  <c r="I174" i="30"/>
  <c r="I173" i="30" s="1"/>
  <c r="C180" i="30"/>
  <c r="C181" i="30"/>
  <c r="O179" i="30"/>
  <c r="H187" i="30"/>
  <c r="M187" i="30"/>
  <c r="C211" i="30"/>
  <c r="C219" i="30"/>
  <c r="C221" i="30"/>
  <c r="F227" i="30"/>
  <c r="C227" i="30" s="1"/>
  <c r="F235" i="30"/>
  <c r="C243" i="30"/>
  <c r="C256" i="30"/>
  <c r="M269" i="30"/>
  <c r="F293" i="30"/>
  <c r="F291" i="30" s="1"/>
  <c r="C297" i="30"/>
  <c r="C58" i="30"/>
  <c r="I292" i="30"/>
  <c r="I20" i="30"/>
  <c r="O292" i="30"/>
  <c r="O291" i="30" s="1"/>
  <c r="C138" i="30"/>
  <c r="C240" i="30"/>
  <c r="I238" i="30"/>
  <c r="C21" i="30"/>
  <c r="F55" i="30"/>
  <c r="C81" i="30"/>
  <c r="F80" i="30"/>
  <c r="L84" i="30"/>
  <c r="L83" i="30" s="1"/>
  <c r="C87" i="30"/>
  <c r="C93" i="30"/>
  <c r="F89" i="30"/>
  <c r="C113" i="30"/>
  <c r="F112" i="30"/>
  <c r="C129" i="30"/>
  <c r="F128" i="30"/>
  <c r="C128" i="30" s="1"/>
  <c r="C145" i="30"/>
  <c r="F144" i="30"/>
  <c r="F151" i="30"/>
  <c r="I151" i="30"/>
  <c r="C152" i="30"/>
  <c r="F175" i="30"/>
  <c r="C185" i="30"/>
  <c r="F184" i="30"/>
  <c r="C184" i="30" s="1"/>
  <c r="C90" i="30"/>
  <c r="I95" i="30"/>
  <c r="C96" i="30"/>
  <c r="C137" i="30"/>
  <c r="F136" i="30"/>
  <c r="C178" i="30"/>
  <c r="C301" i="30"/>
  <c r="H291" i="30"/>
  <c r="L31" i="30"/>
  <c r="C59" i="30"/>
  <c r="I69" i="30"/>
  <c r="I67" i="30" s="1"/>
  <c r="I53" i="30" s="1"/>
  <c r="C77" i="30"/>
  <c r="E83" i="30"/>
  <c r="C85" i="30"/>
  <c r="F84" i="30"/>
  <c r="C115" i="30"/>
  <c r="I116" i="30"/>
  <c r="J130" i="30"/>
  <c r="J75" i="30" s="1"/>
  <c r="J52" i="30" s="1"/>
  <c r="M130" i="30"/>
  <c r="M75" i="30" s="1"/>
  <c r="M52" i="30" s="1"/>
  <c r="L136" i="30"/>
  <c r="C147" i="30"/>
  <c r="C159" i="30"/>
  <c r="L174" i="30"/>
  <c r="L173" i="30" s="1"/>
  <c r="C188" i="30"/>
  <c r="C209" i="30"/>
  <c r="F205" i="30"/>
  <c r="C235" i="30"/>
  <c r="L260" i="30"/>
  <c r="C263" i="30"/>
  <c r="L33" i="30"/>
  <c r="C33" i="30" s="1"/>
  <c r="O45" i="30"/>
  <c r="O20" i="30" s="1"/>
  <c r="C168" i="30"/>
  <c r="I166" i="30"/>
  <c r="F20" i="30"/>
  <c r="J20" i="30"/>
  <c r="N20" i="30"/>
  <c r="F69" i="30"/>
  <c r="F67" i="30" s="1"/>
  <c r="O76" i="30"/>
  <c r="C88" i="30"/>
  <c r="O95" i="30"/>
  <c r="O83" i="30" s="1"/>
  <c r="F103" i="30"/>
  <c r="I103" i="30"/>
  <c r="C107" i="30"/>
  <c r="C108" i="30"/>
  <c r="C117" i="30"/>
  <c r="F116" i="30"/>
  <c r="C124" i="30"/>
  <c r="I122" i="30"/>
  <c r="C122" i="30" s="1"/>
  <c r="C127" i="30"/>
  <c r="I131" i="30"/>
  <c r="C132" i="30"/>
  <c r="C135" i="30"/>
  <c r="C141" i="30"/>
  <c r="L144" i="30"/>
  <c r="O151" i="30"/>
  <c r="O130" i="30" s="1"/>
  <c r="C161" i="30"/>
  <c r="F160" i="30"/>
  <c r="C160" i="30" s="1"/>
  <c r="N174" i="30"/>
  <c r="N173" i="30" s="1"/>
  <c r="N52" i="30" s="1"/>
  <c r="C179" i="30"/>
  <c r="L276" i="30"/>
  <c r="L270" i="30" s="1"/>
  <c r="L269" i="30" s="1"/>
  <c r="C279" i="30"/>
  <c r="C123" i="30"/>
  <c r="C167" i="30"/>
  <c r="C197" i="30"/>
  <c r="F196" i="30"/>
  <c r="C200" i="30"/>
  <c r="I198" i="30"/>
  <c r="O231" i="30"/>
  <c r="C239" i="30"/>
  <c r="L238" i="30"/>
  <c r="L231" i="30" s="1"/>
  <c r="C261" i="30"/>
  <c r="F260" i="30"/>
  <c r="I270" i="30"/>
  <c r="I269" i="30" s="1"/>
  <c r="C277" i="30"/>
  <c r="F276" i="30"/>
  <c r="C281" i="30"/>
  <c r="C285" i="30"/>
  <c r="F284" i="30"/>
  <c r="C199" i="30"/>
  <c r="L198" i="30"/>
  <c r="L196" i="30" s="1"/>
  <c r="D194" i="30"/>
  <c r="C215" i="30"/>
  <c r="I216" i="30"/>
  <c r="I204" i="30" s="1"/>
  <c r="L216" i="30"/>
  <c r="L204" i="30" s="1"/>
  <c r="C232" i="30"/>
  <c r="C233" i="30"/>
  <c r="C247" i="30"/>
  <c r="C249" i="30"/>
  <c r="F246" i="30"/>
  <c r="I252" i="30"/>
  <c r="I251" i="30" s="1"/>
  <c r="L252" i="30"/>
  <c r="L251" i="30" s="1"/>
  <c r="C255" i="30"/>
  <c r="I264" i="30"/>
  <c r="I259" i="30" s="1"/>
  <c r="L264" i="30"/>
  <c r="C267" i="30"/>
  <c r="E270" i="30"/>
  <c r="E269" i="30" s="1"/>
  <c r="C280" i="30"/>
  <c r="C287" i="30"/>
  <c r="L286" i="30"/>
  <c r="L292" i="30" s="1"/>
  <c r="L291" i="30" s="1"/>
  <c r="C193" i="30"/>
  <c r="F192" i="30"/>
  <c r="E195" i="30"/>
  <c r="M195" i="30"/>
  <c r="O196" i="30"/>
  <c r="O205" i="30"/>
  <c r="C217" i="30"/>
  <c r="F216" i="30"/>
  <c r="O216" i="30"/>
  <c r="C241" i="30"/>
  <c r="F238" i="30"/>
  <c r="C248" i="30"/>
  <c r="I246" i="30"/>
  <c r="E230" i="30"/>
  <c r="C253" i="30"/>
  <c r="F252" i="30"/>
  <c r="O251" i="30"/>
  <c r="M259" i="30"/>
  <c r="M230" i="30" s="1"/>
  <c r="C265" i="30"/>
  <c r="F264" i="30"/>
  <c r="C264" i="30" s="1"/>
  <c r="C271" i="30"/>
  <c r="C273" i="30"/>
  <c r="F272" i="30"/>
  <c r="C293" i="30"/>
  <c r="C296" i="30"/>
  <c r="F130" i="30" l="1"/>
  <c r="H75" i="30"/>
  <c r="K289" i="30"/>
  <c r="I231" i="30"/>
  <c r="F231" i="30"/>
  <c r="G194" i="30"/>
  <c r="C276" i="30"/>
  <c r="G51" i="30"/>
  <c r="H194" i="30"/>
  <c r="C116" i="30"/>
  <c r="L130" i="30"/>
  <c r="G290" i="30"/>
  <c r="G50" i="30"/>
  <c r="J194" i="30"/>
  <c r="J289" i="30"/>
  <c r="D289" i="30"/>
  <c r="H52" i="30"/>
  <c r="H51" i="30" s="1"/>
  <c r="H289" i="30"/>
  <c r="O204" i="30"/>
  <c r="N289" i="30"/>
  <c r="N51" i="30"/>
  <c r="J51" i="30"/>
  <c r="J50" i="30" s="1"/>
  <c r="C112" i="30"/>
  <c r="C292" i="30"/>
  <c r="K194" i="30"/>
  <c r="K51" i="30" s="1"/>
  <c r="L75" i="30"/>
  <c r="G289" i="30"/>
  <c r="E75" i="30"/>
  <c r="E52" i="30" s="1"/>
  <c r="C238" i="30"/>
  <c r="M194" i="30"/>
  <c r="M51" i="30" s="1"/>
  <c r="D51" i="30"/>
  <c r="D50" i="30" s="1"/>
  <c r="I83" i="30"/>
  <c r="C89" i="30"/>
  <c r="O174" i="30"/>
  <c r="O173" i="30" s="1"/>
  <c r="N50" i="30"/>
  <c r="N290" i="30"/>
  <c r="C260" i="30"/>
  <c r="F259" i="30"/>
  <c r="O75" i="30"/>
  <c r="C67" i="30"/>
  <c r="C252" i="30"/>
  <c r="F251" i="30"/>
  <c r="C251" i="30" s="1"/>
  <c r="C69" i="30"/>
  <c r="C136" i="30"/>
  <c r="C151" i="30"/>
  <c r="C80" i="30"/>
  <c r="F76" i="30"/>
  <c r="C55" i="30"/>
  <c r="F54" i="30"/>
  <c r="I230" i="30"/>
  <c r="L195" i="30"/>
  <c r="C231" i="30"/>
  <c r="F270" i="30"/>
  <c r="C272" i="30"/>
  <c r="C284" i="30"/>
  <c r="F283" i="30"/>
  <c r="C283" i="30" s="1"/>
  <c r="C103" i="30"/>
  <c r="C95" i="30"/>
  <c r="I130" i="30"/>
  <c r="C130" i="30" s="1"/>
  <c r="C45" i="30"/>
  <c r="L259" i="30"/>
  <c r="L230" i="30" s="1"/>
  <c r="C205" i="30"/>
  <c r="F204" i="30"/>
  <c r="C204" i="30" s="1"/>
  <c r="F174" i="30"/>
  <c r="C175" i="30"/>
  <c r="C144" i="30"/>
  <c r="C192" i="30"/>
  <c r="F191" i="30"/>
  <c r="F195" i="30"/>
  <c r="L52" i="30"/>
  <c r="O195" i="30"/>
  <c r="O230" i="30"/>
  <c r="C216" i="30"/>
  <c r="C246" i="30"/>
  <c r="I291" i="30"/>
  <c r="C291" i="30" s="1"/>
  <c r="M289" i="30"/>
  <c r="C198" i="30"/>
  <c r="I196" i="30"/>
  <c r="I195" i="30" s="1"/>
  <c r="I194" i="30" s="1"/>
  <c r="E194" i="30"/>
  <c r="E51" i="30" s="1"/>
  <c r="C286" i="30"/>
  <c r="E289" i="30"/>
  <c r="C131" i="30"/>
  <c r="I165" i="30"/>
  <c r="C165" i="30" s="1"/>
  <c r="C166" i="30"/>
  <c r="C84" i="30"/>
  <c r="F83" i="30"/>
  <c r="C83" i="30" s="1"/>
  <c r="C31" i="30"/>
  <c r="L26" i="30"/>
  <c r="M290" i="30" l="1"/>
  <c r="M50" i="30"/>
  <c r="O52" i="30"/>
  <c r="D290" i="30"/>
  <c r="K50" i="30"/>
  <c r="K290" i="30"/>
  <c r="L289" i="30"/>
  <c r="J290" i="30"/>
  <c r="H50" i="30"/>
  <c r="H290" i="30"/>
  <c r="O194" i="30"/>
  <c r="F230" i="30"/>
  <c r="E290" i="30"/>
  <c r="E50" i="30"/>
  <c r="I75" i="30"/>
  <c r="I52" i="30" s="1"/>
  <c r="I51" i="30" s="1"/>
  <c r="C26" i="30"/>
  <c r="L20" i="30"/>
  <c r="C20" i="30" s="1"/>
  <c r="C191" i="30"/>
  <c r="F187" i="30"/>
  <c r="C187" i="30" s="1"/>
  <c r="C230" i="30"/>
  <c r="O289" i="30"/>
  <c r="C195" i="30"/>
  <c r="F269" i="30"/>
  <c r="C270" i="30"/>
  <c r="L194" i="30"/>
  <c r="L51" i="30" s="1"/>
  <c r="C76" i="30"/>
  <c r="F75" i="30"/>
  <c r="C75" i="30" s="1"/>
  <c r="O51" i="30"/>
  <c r="F173" i="30"/>
  <c r="C173" i="30" s="1"/>
  <c r="C174" i="30"/>
  <c r="F53" i="30"/>
  <c r="C54" i="30"/>
  <c r="C196" i="30"/>
  <c r="C259" i="30"/>
  <c r="F194" i="30" l="1"/>
  <c r="I289" i="30"/>
  <c r="L50" i="30"/>
  <c r="L290" i="30"/>
  <c r="O50" i="30"/>
  <c r="O290" i="30"/>
  <c r="I290" i="30"/>
  <c r="I50" i="30"/>
  <c r="F52" i="30"/>
  <c r="C53" i="30"/>
  <c r="C269" i="30"/>
  <c r="F289" i="30"/>
  <c r="C289" i="30" s="1"/>
  <c r="C194" i="30"/>
  <c r="C52" i="30" l="1"/>
  <c r="F51" i="30"/>
  <c r="F290" i="30" l="1"/>
  <c r="C290" i="30" s="1"/>
  <c r="C51" i="30"/>
  <c r="F50" i="30"/>
  <c r="C50" i="30" s="1"/>
  <c r="R111" i="29" l="1"/>
  <c r="P111" i="29"/>
  <c r="O111" i="29"/>
  <c r="N111" i="29"/>
  <c r="M111" i="29"/>
  <c r="L111" i="29"/>
  <c r="K111" i="29"/>
  <c r="J111" i="29"/>
  <c r="I111" i="29"/>
  <c r="H111" i="29"/>
  <c r="G111" i="29"/>
  <c r="F111" i="29"/>
  <c r="E111" i="29"/>
  <c r="D111" i="29"/>
  <c r="R107" i="29"/>
  <c r="R106" i="29"/>
  <c r="R97" i="29"/>
  <c r="R96" i="29"/>
  <c r="F90" i="29"/>
  <c r="E90" i="29"/>
  <c r="A90" i="29"/>
  <c r="D82" i="29"/>
  <c r="G78" i="29"/>
  <c r="F78" i="29"/>
  <c r="E78" i="29"/>
  <c r="D78" i="29"/>
  <c r="A78" i="29"/>
  <c r="R63" i="29"/>
  <c r="R62" i="29"/>
  <c r="D62" i="29"/>
  <c r="D9" i="29" s="1"/>
  <c r="Q52" i="29"/>
  <c r="P52" i="29"/>
  <c r="O52" i="29"/>
  <c r="N52" i="29"/>
  <c r="M52" i="29"/>
  <c r="K52" i="29"/>
  <c r="J52" i="29"/>
  <c r="I52" i="29"/>
  <c r="H52" i="29"/>
  <c r="E52" i="29"/>
  <c r="F52" i="29" s="1"/>
  <c r="G52" i="29" s="1"/>
  <c r="R50" i="29"/>
  <c r="Q50" i="29"/>
  <c r="P50" i="29"/>
  <c r="O50" i="29"/>
  <c r="N50" i="29"/>
  <c r="M50" i="29"/>
  <c r="L50" i="29"/>
  <c r="K50" i="29"/>
  <c r="J50" i="29"/>
  <c r="I50" i="29"/>
  <c r="H50" i="29"/>
  <c r="G50" i="29"/>
  <c r="E50" i="29"/>
  <c r="F50" i="29" s="1"/>
  <c r="R49" i="29"/>
  <c r="N48" i="29"/>
  <c r="M48" i="29"/>
  <c r="L48" i="29"/>
  <c r="K48" i="29"/>
  <c r="J48" i="29"/>
  <c r="I48" i="29"/>
  <c r="H48" i="29"/>
  <c r="G48" i="29"/>
  <c r="F48" i="29"/>
  <c r="E48" i="29"/>
  <c r="D48" i="29" s="1"/>
  <c r="O46" i="29"/>
  <c r="G46" i="29"/>
  <c r="A45" i="29"/>
  <c r="N46" i="29" s="1"/>
  <c r="R44" i="29"/>
  <c r="Q44" i="29"/>
  <c r="P44" i="29"/>
  <c r="O44" i="29"/>
  <c r="N44" i="29"/>
  <c r="M44" i="29"/>
  <c r="L44" i="29"/>
  <c r="K44" i="29"/>
  <c r="J44" i="29"/>
  <c r="I44" i="29"/>
  <c r="H44" i="29"/>
  <c r="G44" i="29"/>
  <c r="E44" i="29"/>
  <c r="F44" i="29" s="1"/>
  <c r="R43" i="29"/>
  <c r="P42" i="29"/>
  <c r="O42" i="29"/>
  <c r="N42" i="29"/>
  <c r="M42" i="29"/>
  <c r="L42" i="29"/>
  <c r="K42" i="29"/>
  <c r="J42" i="29"/>
  <c r="I42" i="29"/>
  <c r="H42" i="29"/>
  <c r="G42" i="29"/>
  <c r="E42" i="29"/>
  <c r="F42" i="29" s="1"/>
  <c r="D42" i="29"/>
  <c r="O39" i="29"/>
  <c r="N39" i="29"/>
  <c r="M39" i="29"/>
  <c r="L39" i="29"/>
  <c r="K39" i="29"/>
  <c r="J39" i="29"/>
  <c r="I39" i="29"/>
  <c r="H39" i="29"/>
  <c r="G39" i="29"/>
  <c r="F39" i="29"/>
  <c r="G40" i="29" s="1"/>
  <c r="A39" i="29"/>
  <c r="P37" i="29"/>
  <c r="A37" i="29"/>
  <c r="N38" i="29" s="1"/>
  <c r="I36" i="29"/>
  <c r="E36" i="29"/>
  <c r="F36" i="29" s="1"/>
  <c r="A35" i="29"/>
  <c r="H36" i="29" s="1"/>
  <c r="P34" i="29"/>
  <c r="O34" i="29"/>
  <c r="N34" i="29"/>
  <c r="M34" i="29"/>
  <c r="L34" i="29"/>
  <c r="K34" i="29"/>
  <c r="J34" i="29"/>
  <c r="I34" i="29"/>
  <c r="H34" i="29"/>
  <c r="G34" i="29"/>
  <c r="F34" i="29"/>
  <c r="E34" i="29"/>
  <c r="A31" i="29"/>
  <c r="L32" i="29" s="1"/>
  <c r="J29" i="29"/>
  <c r="I29" i="29"/>
  <c r="H29" i="29"/>
  <c r="G29" i="29"/>
  <c r="A29" i="29"/>
  <c r="J27" i="29"/>
  <c r="I27" i="29"/>
  <c r="H27" i="29"/>
  <c r="G27" i="29"/>
  <c r="F27" i="29"/>
  <c r="A27" i="29"/>
  <c r="I26" i="29"/>
  <c r="A25" i="29"/>
  <c r="H26" i="29" s="1"/>
  <c r="R24" i="29"/>
  <c r="R23" i="29"/>
  <c r="A23" i="29"/>
  <c r="P24" i="29" s="1"/>
  <c r="A21" i="29"/>
  <c r="H22" i="29" s="1"/>
  <c r="F19" i="29"/>
  <c r="G20" i="29" s="1"/>
  <c r="A19" i="29"/>
  <c r="A17" i="29"/>
  <c r="O18" i="29" s="1"/>
  <c r="R16" i="29"/>
  <c r="R15" i="29"/>
  <c r="R6" i="29" s="1"/>
  <c r="A15" i="29"/>
  <c r="O16" i="29" s="1"/>
  <c r="R13" i="29"/>
  <c r="Q13" i="29"/>
  <c r="P13" i="29"/>
  <c r="O13" i="29"/>
  <c r="N13" i="29"/>
  <c r="M13" i="29"/>
  <c r="L13" i="29"/>
  <c r="K13" i="29"/>
  <c r="J13" i="29"/>
  <c r="I13" i="29"/>
  <c r="H13" i="29"/>
  <c r="G13" i="29"/>
  <c r="F13" i="29"/>
  <c r="E13" i="29"/>
  <c r="D13" i="29"/>
  <c r="O10" i="29"/>
  <c r="R9" i="29"/>
  <c r="Q9" i="29"/>
  <c r="Q10" i="29" s="1"/>
  <c r="P9" i="29"/>
  <c r="P10" i="29" s="1"/>
  <c r="O9" i="29"/>
  <c r="N9" i="29"/>
  <c r="N10" i="29" s="1"/>
  <c r="M9" i="29"/>
  <c r="M10" i="29" s="1"/>
  <c r="L9" i="29"/>
  <c r="L10" i="29" s="1"/>
  <c r="K9" i="29"/>
  <c r="K10" i="29" s="1"/>
  <c r="J9" i="29"/>
  <c r="J10" i="29" s="1"/>
  <c r="I9" i="29"/>
  <c r="I10" i="29" s="1"/>
  <c r="H9" i="29"/>
  <c r="H10" i="29" s="1"/>
  <c r="G9" i="29"/>
  <c r="G10" i="29" s="1"/>
  <c r="F9" i="29"/>
  <c r="F10" i="29" s="1"/>
  <c r="E9" i="29"/>
  <c r="E10" i="29" s="1"/>
  <c r="G16" i="29" l="1"/>
  <c r="P16" i="29"/>
  <c r="H18" i="29"/>
  <c r="P18" i="29"/>
  <c r="E24" i="29"/>
  <c r="F24" i="29" s="1"/>
  <c r="G24" i="29" s="1"/>
  <c r="I28" i="29"/>
  <c r="M32" i="29"/>
  <c r="G38" i="29"/>
  <c r="O38" i="29"/>
  <c r="K46" i="29"/>
  <c r="I16" i="29"/>
  <c r="J18" i="29"/>
  <c r="H20" i="29"/>
  <c r="I22" i="29"/>
  <c r="I24" i="29"/>
  <c r="N30" i="29"/>
  <c r="K36" i="29"/>
  <c r="I38" i="29"/>
  <c r="N40" i="29"/>
  <c r="E46" i="29"/>
  <c r="F46" i="29" s="1"/>
  <c r="M46" i="29"/>
  <c r="L18" i="29"/>
  <c r="M24" i="29"/>
  <c r="K38" i="29"/>
  <c r="D10" i="29"/>
  <c r="K16" i="29"/>
  <c r="N16" i="29"/>
  <c r="D18" i="29"/>
  <c r="E18" i="29" s="1"/>
  <c r="F18" i="29" s="1"/>
  <c r="N18" i="29"/>
  <c r="I20" i="29"/>
  <c r="Q24" i="29"/>
  <c r="J28" i="29"/>
  <c r="I32" i="29"/>
  <c r="G36" i="29"/>
  <c r="M38" i="29"/>
  <c r="K40" i="29"/>
  <c r="I46" i="29"/>
  <c r="G28" i="29"/>
  <c r="R11" i="29"/>
  <c r="D16" i="29"/>
  <c r="H16" i="29"/>
  <c r="M16" i="29"/>
  <c r="Q16" i="29"/>
  <c r="I18" i="29"/>
  <c r="M18" i="29"/>
  <c r="F20" i="29"/>
  <c r="J20" i="29"/>
  <c r="F22" i="29"/>
  <c r="J22" i="29"/>
  <c r="J24" i="29"/>
  <c r="N24" i="29"/>
  <c r="J26" i="29"/>
  <c r="D28" i="29"/>
  <c r="E28" i="29" s="1"/>
  <c r="H28" i="29"/>
  <c r="D30" i="29"/>
  <c r="E30" i="29" s="1"/>
  <c r="F30" i="29" s="1"/>
  <c r="H30" i="29"/>
  <c r="L30" i="29"/>
  <c r="P30" i="29"/>
  <c r="F32" i="29"/>
  <c r="J32" i="29"/>
  <c r="N32" i="29"/>
  <c r="J36" i="29"/>
  <c r="D38" i="29"/>
  <c r="E38" i="29" s="1"/>
  <c r="F38" i="29" s="1"/>
  <c r="H38" i="29"/>
  <c r="L38" i="29"/>
  <c r="P38" i="29"/>
  <c r="D40" i="29"/>
  <c r="E40" i="29" s="1"/>
  <c r="H40" i="29"/>
  <c r="L40" i="29"/>
  <c r="H46" i="29"/>
  <c r="L46" i="29"/>
  <c r="P46" i="29"/>
  <c r="G30" i="29"/>
  <c r="K30" i="29"/>
  <c r="O30" i="29"/>
  <c r="O40" i="29"/>
  <c r="R14" i="29"/>
  <c r="G22" i="29"/>
  <c r="K24" i="29"/>
  <c r="O24" i="29"/>
  <c r="G26" i="29"/>
  <c r="K26" i="29"/>
  <c r="I30" i="29"/>
  <c r="M30" i="29"/>
  <c r="G32" i="29"/>
  <c r="K32" i="29"/>
  <c r="O32" i="29"/>
  <c r="I40" i="29"/>
  <c r="M40" i="29"/>
  <c r="R109" i="29"/>
  <c r="A14" i="29"/>
  <c r="J16" i="29"/>
  <c r="G18" i="29"/>
  <c r="K18" i="29"/>
  <c r="K14" i="29" s="1"/>
  <c r="D20" i="29"/>
  <c r="E20" i="29" s="1"/>
  <c r="D22" i="29"/>
  <c r="E22" i="29" s="1"/>
  <c r="H24" i="29"/>
  <c r="L24" i="29"/>
  <c r="L11" i="29" s="1"/>
  <c r="L12" i="29" s="1"/>
  <c r="D26" i="29"/>
  <c r="E26" i="29" s="1"/>
  <c r="F26" i="29" s="1"/>
  <c r="F28" i="29"/>
  <c r="J30" i="29"/>
  <c r="D32" i="29"/>
  <c r="E32" i="29" s="1"/>
  <c r="H32" i="29"/>
  <c r="J38" i="29"/>
  <c r="F40" i="29"/>
  <c r="J40" i="29"/>
  <c r="J46" i="29"/>
  <c r="P14" i="29" l="1"/>
  <c r="P6" i="29"/>
  <c r="P7" i="29" s="1"/>
  <c r="P109" i="29"/>
  <c r="O109" i="29"/>
  <c r="I14" i="29"/>
  <c r="N109" i="29"/>
  <c r="G6" i="29"/>
  <c r="G7" i="29" s="1"/>
  <c r="G11" i="29"/>
  <c r="G12" i="29" s="1"/>
  <c r="H11" i="29"/>
  <c r="H12" i="29" s="1"/>
  <c r="H14" i="29"/>
  <c r="H6" i="29"/>
  <c r="H7" i="29" s="1"/>
  <c r="H109" i="29"/>
  <c r="I109" i="29"/>
  <c r="O11" i="29"/>
  <c r="O12" i="29" s="1"/>
  <c r="J6" i="29"/>
  <c r="J7" i="29" s="1"/>
  <c r="J109" i="29"/>
  <c r="J14" i="29"/>
  <c r="J11" i="29"/>
  <c r="J12" i="29" s="1"/>
  <c r="I11" i="29"/>
  <c r="I12" i="29" s="1"/>
  <c r="I6" i="29"/>
  <c r="I7" i="29" s="1"/>
  <c r="D11" i="29"/>
  <c r="D12" i="29" s="1"/>
  <c r="E16" i="29"/>
  <c r="D6" i="29"/>
  <c r="D7" i="29" s="1"/>
  <c r="D109" i="29"/>
  <c r="D14" i="29"/>
  <c r="L6" i="29"/>
  <c r="L7" i="29" s="1"/>
  <c r="P11" i="29"/>
  <c r="P12" i="29" s="1"/>
  <c r="O6" i="29"/>
  <c r="O7" i="29" s="1"/>
  <c r="N6" i="29"/>
  <c r="N7" i="29" s="1"/>
  <c r="N14" i="29"/>
  <c r="N11" i="29"/>
  <c r="N12" i="29" s="1"/>
  <c r="Q6" i="29"/>
  <c r="Q7" i="29" s="1"/>
  <c r="Q109" i="29"/>
  <c r="Q14" i="29"/>
  <c r="Q11" i="29"/>
  <c r="Q12" i="29" s="1"/>
  <c r="G109" i="29"/>
  <c r="O14" i="29"/>
  <c r="L14" i="29"/>
  <c r="K6" i="29"/>
  <c r="K7" i="29" s="1"/>
  <c r="G14" i="29"/>
  <c r="K11" i="29"/>
  <c r="K12" i="29" s="1"/>
  <c r="M6" i="29"/>
  <c r="M7" i="29" s="1"/>
  <c r="M11" i="29"/>
  <c r="M12" i="29" s="1"/>
  <c r="M109" i="29"/>
  <c r="M14" i="29"/>
  <c r="L109" i="29"/>
  <c r="K109" i="29"/>
  <c r="F16" i="29" l="1"/>
  <c r="E6" i="29"/>
  <c r="E7" i="29" s="1"/>
  <c r="E109" i="29"/>
  <c r="E14" i="29"/>
  <c r="E11" i="29"/>
  <c r="E12" i="29" s="1"/>
  <c r="F6" i="29" l="1"/>
  <c r="F7" i="29" s="1"/>
  <c r="F109" i="29"/>
  <c r="F14" i="29"/>
  <c r="F11" i="29"/>
  <c r="F12" i="29" s="1"/>
  <c r="O301" i="28" l="1"/>
  <c r="L301" i="28"/>
  <c r="I301" i="28"/>
  <c r="F301" i="28"/>
  <c r="O300" i="28"/>
  <c r="L300" i="28"/>
  <c r="I300" i="28"/>
  <c r="F300" i="28"/>
  <c r="O299" i="28"/>
  <c r="L299" i="28"/>
  <c r="I299" i="28"/>
  <c r="F299" i="28"/>
  <c r="O298" i="28"/>
  <c r="L298" i="28"/>
  <c r="I298" i="28"/>
  <c r="F298" i="28"/>
  <c r="C298" i="28"/>
  <c r="O297" i="28"/>
  <c r="L297" i="28"/>
  <c r="I297" i="28"/>
  <c r="F297" i="28"/>
  <c r="O296" i="28"/>
  <c r="L296" i="28"/>
  <c r="I296" i="28"/>
  <c r="F296" i="28"/>
  <c r="O295" i="28"/>
  <c r="L295" i="28"/>
  <c r="I295" i="28"/>
  <c r="F295" i="28"/>
  <c r="O294" i="28"/>
  <c r="L294" i="28"/>
  <c r="I294" i="28"/>
  <c r="F294" i="28"/>
  <c r="C294" i="28" s="1"/>
  <c r="N293" i="28"/>
  <c r="M293" i="28"/>
  <c r="K293" i="28"/>
  <c r="J293" i="28"/>
  <c r="H293" i="28"/>
  <c r="G293" i="28"/>
  <c r="E293" i="28"/>
  <c r="D293" i="28"/>
  <c r="O288" i="28"/>
  <c r="L288" i="28"/>
  <c r="I288" i="28"/>
  <c r="F288" i="28"/>
  <c r="O287" i="28"/>
  <c r="L287" i="28"/>
  <c r="L286" i="28" s="1"/>
  <c r="I287" i="28"/>
  <c r="I286" i="28" s="1"/>
  <c r="F287" i="28"/>
  <c r="O286" i="28"/>
  <c r="N286" i="28"/>
  <c r="M286" i="28"/>
  <c r="K286" i="28"/>
  <c r="J286" i="28"/>
  <c r="H286" i="28"/>
  <c r="G286" i="28"/>
  <c r="E286" i="28"/>
  <c r="D286" i="28"/>
  <c r="O285" i="28"/>
  <c r="L285" i="28"/>
  <c r="L284" i="28" s="1"/>
  <c r="L283" i="28" s="1"/>
  <c r="I285" i="28"/>
  <c r="I284" i="28" s="1"/>
  <c r="I283" i="28" s="1"/>
  <c r="F285" i="28"/>
  <c r="O284" i="28"/>
  <c r="O283" i="28" s="1"/>
  <c r="N284" i="28"/>
  <c r="M284" i="28"/>
  <c r="M283" i="28" s="1"/>
  <c r="K284" i="28"/>
  <c r="K283" i="28" s="1"/>
  <c r="J284" i="28"/>
  <c r="J283" i="28" s="1"/>
  <c r="H284" i="28"/>
  <c r="G284" i="28"/>
  <c r="G283" i="28" s="1"/>
  <c r="E284" i="28"/>
  <c r="E283" i="28" s="1"/>
  <c r="D284" i="28"/>
  <c r="D283" i="28" s="1"/>
  <c r="N283" i="28"/>
  <c r="H283" i="28"/>
  <c r="O282" i="28"/>
  <c r="O281" i="28" s="1"/>
  <c r="L282" i="28"/>
  <c r="L281" i="28" s="1"/>
  <c r="I282" i="28"/>
  <c r="I281" i="28" s="1"/>
  <c r="F282" i="28"/>
  <c r="N281" i="28"/>
  <c r="M281" i="28"/>
  <c r="K281" i="28"/>
  <c r="J281" i="28"/>
  <c r="H281" i="28"/>
  <c r="G281" i="28"/>
  <c r="F281" i="28"/>
  <c r="E281" i="28"/>
  <c r="D281" i="28"/>
  <c r="O280" i="28"/>
  <c r="L280" i="28"/>
  <c r="I280" i="28"/>
  <c r="F280" i="28"/>
  <c r="O279" i="28"/>
  <c r="L279" i="28"/>
  <c r="I279" i="28"/>
  <c r="F279" i="28"/>
  <c r="O278" i="28"/>
  <c r="L278" i="28"/>
  <c r="I278" i="28"/>
  <c r="F278" i="28"/>
  <c r="O277" i="28"/>
  <c r="L277" i="28"/>
  <c r="I277" i="28"/>
  <c r="I276" i="28" s="1"/>
  <c r="F277" i="28"/>
  <c r="O276" i="28"/>
  <c r="N276" i="28"/>
  <c r="M276" i="28"/>
  <c r="K276" i="28"/>
  <c r="J276" i="28"/>
  <c r="H276" i="28"/>
  <c r="H270" i="28" s="1"/>
  <c r="H269" i="28" s="1"/>
  <c r="G276" i="28"/>
  <c r="E276" i="28"/>
  <c r="D276" i="28"/>
  <c r="O275" i="28"/>
  <c r="L275" i="28"/>
  <c r="I275" i="28"/>
  <c r="F275" i="28"/>
  <c r="O274" i="28"/>
  <c r="O272" i="28" s="1"/>
  <c r="L274" i="28"/>
  <c r="I274" i="28"/>
  <c r="F274" i="28"/>
  <c r="C274" i="28"/>
  <c r="O273" i="28"/>
  <c r="L273" i="28"/>
  <c r="L272" i="28" s="1"/>
  <c r="I273" i="28"/>
  <c r="F273" i="28"/>
  <c r="N272" i="28"/>
  <c r="M272" i="28"/>
  <c r="K272" i="28"/>
  <c r="K270" i="28" s="1"/>
  <c r="K269" i="28" s="1"/>
  <c r="J272" i="28"/>
  <c r="I272" i="28"/>
  <c r="H272" i="28"/>
  <c r="G272" i="28"/>
  <c r="G270" i="28" s="1"/>
  <c r="G269" i="28" s="1"/>
  <c r="E272" i="28"/>
  <c r="D272" i="28"/>
  <c r="O271" i="28"/>
  <c r="L271" i="28"/>
  <c r="I271" i="28"/>
  <c r="F271" i="28"/>
  <c r="M270" i="28"/>
  <c r="M269" i="28" s="1"/>
  <c r="D270" i="28"/>
  <c r="D269" i="28" s="1"/>
  <c r="O268" i="28"/>
  <c r="L268" i="28"/>
  <c r="I268" i="28"/>
  <c r="F268" i="28"/>
  <c r="C268" i="28" s="1"/>
  <c r="O267" i="28"/>
  <c r="L267" i="28"/>
  <c r="I267" i="28"/>
  <c r="F267" i="28"/>
  <c r="O266" i="28"/>
  <c r="L266" i="28"/>
  <c r="I266" i="28"/>
  <c r="F266" i="28"/>
  <c r="O265" i="28"/>
  <c r="L265" i="28"/>
  <c r="I265" i="28"/>
  <c r="F265" i="28"/>
  <c r="N264" i="28"/>
  <c r="N259" i="28" s="1"/>
  <c r="M264" i="28"/>
  <c r="K264" i="28"/>
  <c r="J264" i="28"/>
  <c r="I264" i="28"/>
  <c r="H264" i="28"/>
  <c r="G264" i="28"/>
  <c r="E264" i="28"/>
  <c r="D264" i="28"/>
  <c r="O263" i="28"/>
  <c r="L263" i="28"/>
  <c r="I263" i="28"/>
  <c r="F263" i="28"/>
  <c r="C263" i="28" s="1"/>
  <c r="O262" i="28"/>
  <c r="L262" i="28"/>
  <c r="I262" i="28"/>
  <c r="F262" i="28"/>
  <c r="O261" i="28"/>
  <c r="L261" i="28"/>
  <c r="L260" i="28" s="1"/>
  <c r="I261" i="28"/>
  <c r="I260" i="28" s="1"/>
  <c r="I259" i="28" s="1"/>
  <c r="F261" i="28"/>
  <c r="N260" i="28"/>
  <c r="M260" i="28"/>
  <c r="K260" i="28"/>
  <c r="J260" i="28"/>
  <c r="J259" i="28" s="1"/>
  <c r="H260" i="28"/>
  <c r="G260" i="28"/>
  <c r="E260" i="28"/>
  <c r="E259" i="28" s="1"/>
  <c r="D260" i="28"/>
  <c r="H259" i="28"/>
  <c r="O258" i="28"/>
  <c r="L258" i="28"/>
  <c r="I258" i="28"/>
  <c r="C258" i="28" s="1"/>
  <c r="F258" i="28"/>
  <c r="O257" i="28"/>
  <c r="L257" i="28"/>
  <c r="I257" i="28"/>
  <c r="F257" i="28"/>
  <c r="O256" i="28"/>
  <c r="L256" i="28"/>
  <c r="I256" i="28"/>
  <c r="F256" i="28"/>
  <c r="O255" i="28"/>
  <c r="L255" i="28"/>
  <c r="I255" i="28"/>
  <c r="F255" i="28"/>
  <c r="O254" i="28"/>
  <c r="L254" i="28"/>
  <c r="I254" i="28"/>
  <c r="F254" i="28"/>
  <c r="O253" i="28"/>
  <c r="L253" i="28"/>
  <c r="I253" i="28"/>
  <c r="I252" i="28" s="1"/>
  <c r="I251" i="28" s="1"/>
  <c r="F253" i="28"/>
  <c r="N252" i="28"/>
  <c r="N251" i="28" s="1"/>
  <c r="M252" i="28"/>
  <c r="M251" i="28" s="1"/>
  <c r="K252" i="28"/>
  <c r="K251" i="28" s="1"/>
  <c r="J252" i="28"/>
  <c r="H252" i="28"/>
  <c r="G252" i="28"/>
  <c r="G251" i="28" s="1"/>
  <c r="E252" i="28"/>
  <c r="E251" i="28" s="1"/>
  <c r="D252" i="28"/>
  <c r="J251" i="28"/>
  <c r="H251" i="28"/>
  <c r="D251" i="28"/>
  <c r="O250" i="28"/>
  <c r="L250" i="28"/>
  <c r="I250" i="28"/>
  <c r="F250" i="28"/>
  <c r="O249" i="28"/>
  <c r="L249" i="28"/>
  <c r="I249" i="28"/>
  <c r="F249" i="28"/>
  <c r="O248" i="28"/>
  <c r="L248" i="28"/>
  <c r="I248" i="28"/>
  <c r="C248" i="28" s="1"/>
  <c r="F248" i="28"/>
  <c r="O247" i="28"/>
  <c r="L247" i="28"/>
  <c r="I247" i="28"/>
  <c r="F247" i="28"/>
  <c r="N246" i="28"/>
  <c r="M246" i="28"/>
  <c r="K246" i="28"/>
  <c r="J246" i="28"/>
  <c r="H246" i="28"/>
  <c r="G246" i="28"/>
  <c r="E246" i="28"/>
  <c r="D246" i="28"/>
  <c r="O245" i="28"/>
  <c r="L245" i="28"/>
  <c r="I245" i="28"/>
  <c r="F245" i="28"/>
  <c r="O244" i="28"/>
  <c r="L244" i="28"/>
  <c r="I244" i="28"/>
  <c r="F244" i="28"/>
  <c r="O243" i="28"/>
  <c r="L243" i="28"/>
  <c r="I243" i="28"/>
  <c r="F243" i="28"/>
  <c r="O242" i="28"/>
  <c r="L242" i="28"/>
  <c r="I242" i="28"/>
  <c r="F242" i="28"/>
  <c r="O241" i="28"/>
  <c r="L241" i="28"/>
  <c r="I241" i="28"/>
  <c r="F241" i="28"/>
  <c r="O240" i="28"/>
  <c r="L240" i="28"/>
  <c r="I240" i="28"/>
  <c r="F240" i="28"/>
  <c r="O239" i="28"/>
  <c r="L239" i="28"/>
  <c r="L238" i="28" s="1"/>
  <c r="I239" i="28"/>
  <c r="F239" i="28"/>
  <c r="O238" i="28"/>
  <c r="N238" i="28"/>
  <c r="M238" i="28"/>
  <c r="K238" i="28"/>
  <c r="J238" i="28"/>
  <c r="H238" i="28"/>
  <c r="G238" i="28"/>
  <c r="E238" i="28"/>
  <c r="D238" i="28"/>
  <c r="O237" i="28"/>
  <c r="L237" i="28"/>
  <c r="I237" i="28"/>
  <c r="F237" i="28"/>
  <c r="O236" i="28"/>
  <c r="O235" i="28" s="1"/>
  <c r="L236" i="28"/>
  <c r="I236" i="28"/>
  <c r="F236" i="28"/>
  <c r="N235" i="28"/>
  <c r="M235" i="28"/>
  <c r="K235" i="28"/>
  <c r="J235" i="28"/>
  <c r="H235" i="28"/>
  <c r="G235" i="28"/>
  <c r="E235" i="28"/>
  <c r="D235" i="28"/>
  <c r="O234" i="28"/>
  <c r="O233" i="28" s="1"/>
  <c r="L234" i="28"/>
  <c r="L233" i="28" s="1"/>
  <c r="I234" i="28"/>
  <c r="I233" i="28" s="1"/>
  <c r="F234" i="28"/>
  <c r="N233" i="28"/>
  <c r="M233" i="28"/>
  <c r="K233" i="28"/>
  <c r="J233" i="28"/>
  <c r="H233" i="28"/>
  <c r="H231" i="28" s="1"/>
  <c r="H230" i="28" s="1"/>
  <c r="G233" i="28"/>
  <c r="F233" i="28"/>
  <c r="E233" i="28"/>
  <c r="D233" i="28"/>
  <c r="O232" i="28"/>
  <c r="L232" i="28"/>
  <c r="I232" i="28"/>
  <c r="F232" i="28"/>
  <c r="C232" i="28" s="1"/>
  <c r="J231" i="28"/>
  <c r="J230" i="28" s="1"/>
  <c r="O229" i="28"/>
  <c r="L229" i="28"/>
  <c r="I229" i="28"/>
  <c r="F229" i="28"/>
  <c r="O228" i="28"/>
  <c r="O227" i="28" s="1"/>
  <c r="L228" i="28"/>
  <c r="L227" i="28" s="1"/>
  <c r="I228" i="28"/>
  <c r="F228" i="28"/>
  <c r="N227" i="28"/>
  <c r="M227" i="28"/>
  <c r="K227" i="28"/>
  <c r="J227" i="28"/>
  <c r="H227" i="28"/>
  <c r="G227" i="28"/>
  <c r="F227" i="28"/>
  <c r="E227" i="28"/>
  <c r="D227" i="28"/>
  <c r="O226" i="28"/>
  <c r="L226" i="28"/>
  <c r="I226" i="28"/>
  <c r="F226" i="28"/>
  <c r="O225" i="28"/>
  <c r="L225" i="28"/>
  <c r="I225" i="28"/>
  <c r="F225" i="28"/>
  <c r="O224" i="28"/>
  <c r="L224" i="28"/>
  <c r="I224" i="28"/>
  <c r="F224" i="28"/>
  <c r="O223" i="28"/>
  <c r="L223" i="28"/>
  <c r="I223" i="28"/>
  <c r="F223" i="28"/>
  <c r="O222" i="28"/>
  <c r="L222" i="28"/>
  <c r="I222" i="28"/>
  <c r="F222" i="28"/>
  <c r="C222" i="28" s="1"/>
  <c r="O221" i="28"/>
  <c r="L221" i="28"/>
  <c r="I221" i="28"/>
  <c r="F221" i="28"/>
  <c r="O220" i="28"/>
  <c r="L220" i="28"/>
  <c r="I220" i="28"/>
  <c r="F220" i="28"/>
  <c r="O219" i="28"/>
  <c r="L219" i="28"/>
  <c r="I219" i="28"/>
  <c r="F219" i="28"/>
  <c r="O218" i="28"/>
  <c r="L218" i="28"/>
  <c r="I218" i="28"/>
  <c r="F218" i="28"/>
  <c r="O217" i="28"/>
  <c r="L217" i="28"/>
  <c r="I217" i="28"/>
  <c r="F217" i="28"/>
  <c r="N216" i="28"/>
  <c r="M216" i="28"/>
  <c r="K216" i="28"/>
  <c r="J216" i="28"/>
  <c r="H216" i="28"/>
  <c r="G216" i="28"/>
  <c r="E216" i="28"/>
  <c r="D216" i="28"/>
  <c r="O215" i="28"/>
  <c r="L215" i="28"/>
  <c r="I215" i="28"/>
  <c r="F215" i="28"/>
  <c r="O214" i="28"/>
  <c r="L214" i="28"/>
  <c r="I214" i="28"/>
  <c r="F214" i="28"/>
  <c r="O213" i="28"/>
  <c r="L213" i="28"/>
  <c r="I213" i="28"/>
  <c r="F213" i="28"/>
  <c r="O212" i="28"/>
  <c r="L212" i="28"/>
  <c r="I212" i="28"/>
  <c r="F212" i="28"/>
  <c r="O211" i="28"/>
  <c r="L211" i="28"/>
  <c r="I211" i="28"/>
  <c r="F211" i="28"/>
  <c r="O210" i="28"/>
  <c r="L210" i="28"/>
  <c r="I210" i="28"/>
  <c r="F210" i="28"/>
  <c r="O209" i="28"/>
  <c r="L209" i="28"/>
  <c r="I209" i="28"/>
  <c r="F209" i="28"/>
  <c r="O208" i="28"/>
  <c r="L208" i="28"/>
  <c r="I208" i="28"/>
  <c r="C208" i="28" s="1"/>
  <c r="F208" i="28"/>
  <c r="O207" i="28"/>
  <c r="L207" i="28"/>
  <c r="I207" i="28"/>
  <c r="F207" i="28"/>
  <c r="O206" i="28"/>
  <c r="L206" i="28"/>
  <c r="I206" i="28"/>
  <c r="F206" i="28"/>
  <c r="N205" i="28"/>
  <c r="M205" i="28"/>
  <c r="K205" i="28"/>
  <c r="J205" i="28"/>
  <c r="H205" i="28"/>
  <c r="G205" i="28"/>
  <c r="E205" i="28"/>
  <c r="E204" i="28" s="1"/>
  <c r="D205" i="28"/>
  <c r="G204" i="28"/>
  <c r="O203" i="28"/>
  <c r="L203" i="28"/>
  <c r="I203" i="28"/>
  <c r="F203" i="28"/>
  <c r="O202" i="28"/>
  <c r="L202" i="28"/>
  <c r="I202" i="28"/>
  <c r="F202" i="28"/>
  <c r="C202" i="28" s="1"/>
  <c r="O201" i="28"/>
  <c r="L201" i="28"/>
  <c r="I201" i="28"/>
  <c r="F201" i="28"/>
  <c r="O200" i="28"/>
  <c r="L200" i="28"/>
  <c r="I200" i="28"/>
  <c r="F200" i="28"/>
  <c r="O199" i="28"/>
  <c r="L199" i="28"/>
  <c r="I199" i="28"/>
  <c r="I198" i="28" s="1"/>
  <c r="F199" i="28"/>
  <c r="N198" i="28"/>
  <c r="N196" i="28" s="1"/>
  <c r="M198" i="28"/>
  <c r="M196" i="28" s="1"/>
  <c r="K198" i="28"/>
  <c r="K196" i="28" s="1"/>
  <c r="J198" i="28"/>
  <c r="H198" i="28"/>
  <c r="G198" i="28"/>
  <c r="G196" i="28" s="1"/>
  <c r="E198" i="28"/>
  <c r="D198" i="28"/>
  <c r="D196" i="28" s="1"/>
  <c r="O197" i="28"/>
  <c r="L197" i="28"/>
  <c r="I197" i="28"/>
  <c r="F197" i="28"/>
  <c r="J196" i="28"/>
  <c r="H196" i="28"/>
  <c r="E196" i="28"/>
  <c r="O193" i="28"/>
  <c r="O192" i="28" s="1"/>
  <c r="O191" i="28" s="1"/>
  <c r="L193" i="28"/>
  <c r="I193" i="28"/>
  <c r="F193" i="28"/>
  <c r="F192" i="28" s="1"/>
  <c r="N192" i="28"/>
  <c r="M192" i="28"/>
  <c r="L192" i="28"/>
  <c r="L191" i="28" s="1"/>
  <c r="K192" i="28"/>
  <c r="K191" i="28" s="1"/>
  <c r="J192" i="28"/>
  <c r="I192" i="28"/>
  <c r="H192" i="28"/>
  <c r="H191" i="28" s="1"/>
  <c r="G192" i="28"/>
  <c r="G191" i="28" s="1"/>
  <c r="E192" i="28"/>
  <c r="D192" i="28"/>
  <c r="D191" i="28" s="1"/>
  <c r="N191" i="28"/>
  <c r="M191" i="28"/>
  <c r="J191" i="28"/>
  <c r="I191" i="28"/>
  <c r="E191" i="28"/>
  <c r="O190" i="28"/>
  <c r="L190" i="28"/>
  <c r="I190" i="28"/>
  <c r="F190" i="28"/>
  <c r="O189" i="28"/>
  <c r="O188" i="28" s="1"/>
  <c r="O187" i="28" s="1"/>
  <c r="L189" i="28"/>
  <c r="I189" i="28"/>
  <c r="I188" i="28" s="1"/>
  <c r="I187" i="28" s="1"/>
  <c r="F189" i="28"/>
  <c r="F188" i="28" s="1"/>
  <c r="C189" i="28"/>
  <c r="N188" i="28"/>
  <c r="M188" i="28"/>
  <c r="K188" i="28"/>
  <c r="J188" i="28"/>
  <c r="J187" i="28" s="1"/>
  <c r="H188" i="28"/>
  <c r="H187" i="28" s="1"/>
  <c r="G188" i="28"/>
  <c r="E188" i="28"/>
  <c r="D188" i="28"/>
  <c r="N187" i="28"/>
  <c r="O186" i="28"/>
  <c r="L186" i="28"/>
  <c r="I186" i="28"/>
  <c r="C186" i="28" s="1"/>
  <c r="F186" i="28"/>
  <c r="O185" i="28"/>
  <c r="L185" i="28"/>
  <c r="L184" i="28" s="1"/>
  <c r="I185" i="28"/>
  <c r="F185" i="28"/>
  <c r="N184" i="28"/>
  <c r="M184" i="28"/>
  <c r="K184" i="28"/>
  <c r="J184" i="28"/>
  <c r="I184" i="28"/>
  <c r="H184" i="28"/>
  <c r="G184" i="28"/>
  <c r="E184" i="28"/>
  <c r="D184" i="28"/>
  <c r="O183" i="28"/>
  <c r="L183" i="28"/>
  <c r="I183" i="28"/>
  <c r="F183" i="28"/>
  <c r="O182" i="28"/>
  <c r="L182" i="28"/>
  <c r="I182" i="28"/>
  <c r="F182" i="28"/>
  <c r="C182" i="28" s="1"/>
  <c r="O181" i="28"/>
  <c r="L181" i="28"/>
  <c r="I181" i="28"/>
  <c r="F181" i="28"/>
  <c r="O180" i="28"/>
  <c r="L180" i="28"/>
  <c r="I180" i="28"/>
  <c r="I179" i="28" s="1"/>
  <c r="F180" i="28"/>
  <c r="N179" i="28"/>
  <c r="M179" i="28"/>
  <c r="K179" i="28"/>
  <c r="J179" i="28"/>
  <c r="H179" i="28"/>
  <c r="G179" i="28"/>
  <c r="E179" i="28"/>
  <c r="D179" i="28"/>
  <c r="O178" i="28"/>
  <c r="L178" i="28"/>
  <c r="I178" i="28"/>
  <c r="C178" i="28" s="1"/>
  <c r="F178" i="28"/>
  <c r="O177" i="28"/>
  <c r="L177" i="28"/>
  <c r="I177" i="28"/>
  <c r="F177" i="28"/>
  <c r="O176" i="28"/>
  <c r="L176" i="28"/>
  <c r="I176" i="28"/>
  <c r="F176" i="28"/>
  <c r="N175" i="28"/>
  <c r="M175" i="28"/>
  <c r="M174" i="28" s="1"/>
  <c r="K175" i="28"/>
  <c r="J175" i="28"/>
  <c r="J174" i="28" s="1"/>
  <c r="J173" i="28" s="1"/>
  <c r="H175" i="28"/>
  <c r="G175" i="28"/>
  <c r="E175" i="28"/>
  <c r="D175" i="28"/>
  <c r="D174" i="28" s="1"/>
  <c r="D173" i="28" s="1"/>
  <c r="G174" i="28"/>
  <c r="G173" i="28" s="1"/>
  <c r="O172" i="28"/>
  <c r="L172" i="28"/>
  <c r="I172" i="28"/>
  <c r="F172" i="28"/>
  <c r="O171" i="28"/>
  <c r="L171" i="28"/>
  <c r="I171" i="28"/>
  <c r="F171" i="28"/>
  <c r="O170" i="28"/>
  <c r="L170" i="28"/>
  <c r="I170" i="28"/>
  <c r="F170" i="28"/>
  <c r="O169" i="28"/>
  <c r="L169" i="28"/>
  <c r="I169" i="28"/>
  <c r="F169" i="28"/>
  <c r="O168" i="28"/>
  <c r="L168" i="28"/>
  <c r="I168" i="28"/>
  <c r="F168" i="28"/>
  <c r="O167" i="28"/>
  <c r="L167" i="28"/>
  <c r="I167" i="28"/>
  <c r="I166" i="28" s="1"/>
  <c r="F167" i="28"/>
  <c r="O166" i="28"/>
  <c r="O165" i="28" s="1"/>
  <c r="N166" i="28"/>
  <c r="N165" i="28" s="1"/>
  <c r="M166" i="28"/>
  <c r="M165" i="28" s="1"/>
  <c r="K166" i="28"/>
  <c r="J166" i="28"/>
  <c r="J165" i="28" s="1"/>
  <c r="H166" i="28"/>
  <c r="H165" i="28" s="1"/>
  <c r="G166" i="28"/>
  <c r="G165" i="28" s="1"/>
  <c r="E166" i="28"/>
  <c r="E165" i="28" s="1"/>
  <c r="D166" i="28"/>
  <c r="D165" i="28" s="1"/>
  <c r="K165" i="28"/>
  <c r="O164" i="28"/>
  <c r="L164" i="28"/>
  <c r="I164" i="28"/>
  <c r="F164" i="28"/>
  <c r="O163" i="28"/>
  <c r="L163" i="28"/>
  <c r="I163" i="28"/>
  <c r="F163" i="28"/>
  <c r="O162" i="28"/>
  <c r="L162" i="28"/>
  <c r="I162" i="28"/>
  <c r="F162" i="28"/>
  <c r="O161" i="28"/>
  <c r="L161" i="28"/>
  <c r="I161" i="28"/>
  <c r="I160" i="28" s="1"/>
  <c r="F161" i="28"/>
  <c r="N160" i="28"/>
  <c r="M160" i="28"/>
  <c r="K160" i="28"/>
  <c r="J160" i="28"/>
  <c r="H160" i="28"/>
  <c r="G160" i="28"/>
  <c r="E160" i="28"/>
  <c r="D160" i="28"/>
  <c r="O159" i="28"/>
  <c r="L159" i="28"/>
  <c r="I159" i="28"/>
  <c r="F159" i="28"/>
  <c r="O158" i="28"/>
  <c r="L158" i="28"/>
  <c r="I158" i="28"/>
  <c r="C158" i="28" s="1"/>
  <c r="F158" i="28"/>
  <c r="O157" i="28"/>
  <c r="L157" i="28"/>
  <c r="I157" i="28"/>
  <c r="F157" i="28"/>
  <c r="C157" i="28" s="1"/>
  <c r="O156" i="28"/>
  <c r="L156" i="28"/>
  <c r="I156" i="28"/>
  <c r="F156" i="28"/>
  <c r="O155" i="28"/>
  <c r="L155" i="28"/>
  <c r="I155" i="28"/>
  <c r="F155" i="28"/>
  <c r="O154" i="28"/>
  <c r="L154" i="28"/>
  <c r="I154" i="28"/>
  <c r="F154" i="28"/>
  <c r="O153" i="28"/>
  <c r="L153" i="28"/>
  <c r="I153" i="28"/>
  <c r="F153" i="28"/>
  <c r="C153" i="28" s="1"/>
  <c r="O152" i="28"/>
  <c r="L152" i="28"/>
  <c r="I152" i="28"/>
  <c r="F152" i="28"/>
  <c r="N151" i="28"/>
  <c r="M151" i="28"/>
  <c r="K151" i="28"/>
  <c r="J151" i="28"/>
  <c r="H151" i="28"/>
  <c r="G151" i="28"/>
  <c r="E151" i="28"/>
  <c r="D151" i="28"/>
  <c r="O150" i="28"/>
  <c r="L150" i="28"/>
  <c r="I150" i="28"/>
  <c r="F150" i="28"/>
  <c r="O149" i="28"/>
  <c r="L149" i="28"/>
  <c r="I149" i="28"/>
  <c r="F149" i="28"/>
  <c r="O148" i="28"/>
  <c r="L148" i="28"/>
  <c r="I148" i="28"/>
  <c r="F148" i="28"/>
  <c r="C148" i="28" s="1"/>
  <c r="O147" i="28"/>
  <c r="L147" i="28"/>
  <c r="I147" i="28"/>
  <c r="F147" i="28"/>
  <c r="O146" i="28"/>
  <c r="L146" i="28"/>
  <c r="I146" i="28"/>
  <c r="F146" i="28"/>
  <c r="O145" i="28"/>
  <c r="L145" i="28"/>
  <c r="I145" i="28"/>
  <c r="F145" i="28"/>
  <c r="O144" i="28"/>
  <c r="N144" i="28"/>
  <c r="M144" i="28"/>
  <c r="K144" i="28"/>
  <c r="J144" i="28"/>
  <c r="H144" i="28"/>
  <c r="G144" i="28"/>
  <c r="E144" i="28"/>
  <c r="D144" i="28"/>
  <c r="O143" i="28"/>
  <c r="L143" i="28"/>
  <c r="I143" i="28"/>
  <c r="F143" i="28"/>
  <c r="C143" i="28" s="1"/>
  <c r="O142" i="28"/>
  <c r="O141" i="28" s="1"/>
  <c r="L142" i="28"/>
  <c r="L141" i="28" s="1"/>
  <c r="I142" i="28"/>
  <c r="F142" i="28"/>
  <c r="N141" i="28"/>
  <c r="M141" i="28"/>
  <c r="K141" i="28"/>
  <c r="J141" i="28"/>
  <c r="H141" i="28"/>
  <c r="G141" i="28"/>
  <c r="E141" i="28"/>
  <c r="D141" i="28"/>
  <c r="O140" i="28"/>
  <c r="L140" i="28"/>
  <c r="I140" i="28"/>
  <c r="F140" i="28"/>
  <c r="O139" i="28"/>
  <c r="L139" i="28"/>
  <c r="I139" i="28"/>
  <c r="F139" i="28"/>
  <c r="O138" i="28"/>
  <c r="L138" i="28"/>
  <c r="I138" i="28"/>
  <c r="F138" i="28"/>
  <c r="O137" i="28"/>
  <c r="L137" i="28"/>
  <c r="I137" i="28"/>
  <c r="F137" i="28"/>
  <c r="F136" i="28" s="1"/>
  <c r="O136" i="28"/>
  <c r="N136" i="28"/>
  <c r="M136" i="28"/>
  <c r="K136" i="28"/>
  <c r="J136" i="28"/>
  <c r="H136" i="28"/>
  <c r="G136" i="28"/>
  <c r="E136" i="28"/>
  <c r="D136" i="28"/>
  <c r="O135" i="28"/>
  <c r="L135" i="28"/>
  <c r="I135" i="28"/>
  <c r="F135" i="28"/>
  <c r="O134" i="28"/>
  <c r="L134" i="28"/>
  <c r="I134" i="28"/>
  <c r="F134" i="28"/>
  <c r="O133" i="28"/>
  <c r="L133" i="28"/>
  <c r="I133" i="28"/>
  <c r="F133" i="28"/>
  <c r="O132" i="28"/>
  <c r="O131" i="28" s="1"/>
  <c r="L132" i="28"/>
  <c r="I132" i="28"/>
  <c r="F132" i="28"/>
  <c r="C132" i="28" s="1"/>
  <c r="N131" i="28"/>
  <c r="M131" i="28"/>
  <c r="M130" i="28" s="1"/>
  <c r="K131" i="28"/>
  <c r="J131" i="28"/>
  <c r="J130" i="28" s="1"/>
  <c r="H131" i="28"/>
  <c r="G131" i="28"/>
  <c r="E131" i="28"/>
  <c r="D131" i="28"/>
  <c r="D130" i="28" s="1"/>
  <c r="O129" i="28"/>
  <c r="L129" i="28"/>
  <c r="L128" i="28" s="1"/>
  <c r="I129" i="28"/>
  <c r="I128" i="28" s="1"/>
  <c r="F129" i="28"/>
  <c r="F128" i="28" s="1"/>
  <c r="O128" i="28"/>
  <c r="N128" i="28"/>
  <c r="M128" i="28"/>
  <c r="K128" i="28"/>
  <c r="J128" i="28"/>
  <c r="H128" i="28"/>
  <c r="G128" i="28"/>
  <c r="E128" i="28"/>
  <c r="D128" i="28"/>
  <c r="O127" i="28"/>
  <c r="L127" i="28"/>
  <c r="I127" i="28"/>
  <c r="F127" i="28"/>
  <c r="O126" i="28"/>
  <c r="L126" i="28"/>
  <c r="I126" i="28"/>
  <c r="C126" i="28" s="1"/>
  <c r="F126" i="28"/>
  <c r="O125" i="28"/>
  <c r="L125" i="28"/>
  <c r="I125" i="28"/>
  <c r="F125" i="28"/>
  <c r="O124" i="28"/>
  <c r="L124" i="28"/>
  <c r="I124" i="28"/>
  <c r="C124" i="28" s="1"/>
  <c r="F124" i="28"/>
  <c r="O123" i="28"/>
  <c r="L123" i="28"/>
  <c r="L122" i="28" s="1"/>
  <c r="I123" i="28"/>
  <c r="F123" i="28"/>
  <c r="N122" i="28"/>
  <c r="M122" i="28"/>
  <c r="K122" i="28"/>
  <c r="J122" i="28"/>
  <c r="H122" i="28"/>
  <c r="G122" i="28"/>
  <c r="E122" i="28"/>
  <c r="D122" i="28"/>
  <c r="O121" i="28"/>
  <c r="L121" i="28"/>
  <c r="I121" i="28"/>
  <c r="F121" i="28"/>
  <c r="O120" i="28"/>
  <c r="L120" i="28"/>
  <c r="I120" i="28"/>
  <c r="F120" i="28"/>
  <c r="O119" i="28"/>
  <c r="L119" i="28"/>
  <c r="I119" i="28"/>
  <c r="F119" i="28"/>
  <c r="O118" i="28"/>
  <c r="L118" i="28"/>
  <c r="I118" i="28"/>
  <c r="F118" i="28"/>
  <c r="O117" i="28"/>
  <c r="L117" i="28"/>
  <c r="I117" i="28"/>
  <c r="F117" i="28"/>
  <c r="N116" i="28"/>
  <c r="M116" i="28"/>
  <c r="K116" i="28"/>
  <c r="J116" i="28"/>
  <c r="H116" i="28"/>
  <c r="G116" i="28"/>
  <c r="E116" i="28"/>
  <c r="D116" i="28"/>
  <c r="O115" i="28"/>
  <c r="L115" i="28"/>
  <c r="I115" i="28"/>
  <c r="F115" i="28"/>
  <c r="O114" i="28"/>
  <c r="L114" i="28"/>
  <c r="I114" i="28"/>
  <c r="F114" i="28"/>
  <c r="O113" i="28"/>
  <c r="L113" i="28"/>
  <c r="L112" i="28" s="1"/>
  <c r="I113" i="28"/>
  <c r="F113" i="28"/>
  <c r="F112" i="28" s="1"/>
  <c r="O112" i="28"/>
  <c r="N112" i="28"/>
  <c r="M112" i="28"/>
  <c r="K112" i="28"/>
  <c r="J112" i="28"/>
  <c r="H112" i="28"/>
  <c r="G112" i="28"/>
  <c r="E112" i="28"/>
  <c r="D112" i="28"/>
  <c r="O111" i="28"/>
  <c r="L111" i="28"/>
  <c r="I111" i="28"/>
  <c r="F111" i="28"/>
  <c r="O110" i="28"/>
  <c r="L110" i="28"/>
  <c r="I110" i="28"/>
  <c r="F110" i="28"/>
  <c r="O109" i="28"/>
  <c r="L109" i="28"/>
  <c r="I109" i="28"/>
  <c r="F109" i="28"/>
  <c r="O108" i="28"/>
  <c r="L108" i="28"/>
  <c r="I108" i="28"/>
  <c r="F108" i="28"/>
  <c r="O107" i="28"/>
  <c r="L107" i="28"/>
  <c r="I107" i="28"/>
  <c r="F107" i="28"/>
  <c r="O106" i="28"/>
  <c r="L106" i="28"/>
  <c r="I106" i="28"/>
  <c r="F106" i="28"/>
  <c r="O105" i="28"/>
  <c r="L105" i="28"/>
  <c r="I105" i="28"/>
  <c r="F105" i="28"/>
  <c r="O104" i="28"/>
  <c r="C104" i="28" s="1"/>
  <c r="L104" i="28"/>
  <c r="I104" i="28"/>
  <c r="I103" i="28" s="1"/>
  <c r="F104" i="28"/>
  <c r="N103" i="28"/>
  <c r="M103" i="28"/>
  <c r="K103" i="28"/>
  <c r="J103" i="28"/>
  <c r="H103" i="28"/>
  <c r="G103" i="28"/>
  <c r="E103" i="28"/>
  <c r="D103" i="28"/>
  <c r="O102" i="28"/>
  <c r="L102" i="28"/>
  <c r="I102" i="28"/>
  <c r="F102" i="28"/>
  <c r="O101" i="28"/>
  <c r="L101" i="28"/>
  <c r="I101" i="28"/>
  <c r="F101" i="28"/>
  <c r="O100" i="28"/>
  <c r="L100" i="28"/>
  <c r="I100" i="28"/>
  <c r="F100" i="28"/>
  <c r="O99" i="28"/>
  <c r="L99" i="28"/>
  <c r="I99" i="28"/>
  <c r="F99" i="28"/>
  <c r="O98" i="28"/>
  <c r="L98" i="28"/>
  <c r="I98" i="28"/>
  <c r="F98" i="28"/>
  <c r="O97" i="28"/>
  <c r="L97" i="28"/>
  <c r="I97" i="28"/>
  <c r="F97" i="28"/>
  <c r="O96" i="28"/>
  <c r="O95" i="28" s="1"/>
  <c r="L96" i="28"/>
  <c r="I96" i="28"/>
  <c r="F96" i="28"/>
  <c r="N95" i="28"/>
  <c r="M95" i="28"/>
  <c r="K95" i="28"/>
  <c r="J95" i="28"/>
  <c r="H95" i="28"/>
  <c r="G95" i="28"/>
  <c r="E95" i="28"/>
  <c r="D95" i="28"/>
  <c r="O94" i="28"/>
  <c r="L94" i="28"/>
  <c r="I94" i="28"/>
  <c r="F94" i="28"/>
  <c r="O93" i="28"/>
  <c r="L93" i="28"/>
  <c r="I93" i="28"/>
  <c r="F93" i="28"/>
  <c r="O92" i="28"/>
  <c r="L92" i="28"/>
  <c r="I92" i="28"/>
  <c r="C92" i="28" s="1"/>
  <c r="F92" i="28"/>
  <c r="O91" i="28"/>
  <c r="L91" i="28"/>
  <c r="I91" i="28"/>
  <c r="F91" i="28"/>
  <c r="O90" i="28"/>
  <c r="L90" i="28"/>
  <c r="L89" i="28" s="1"/>
  <c r="I90" i="28"/>
  <c r="F90" i="28"/>
  <c r="N89" i="28"/>
  <c r="M89" i="28"/>
  <c r="K89" i="28"/>
  <c r="J89" i="28"/>
  <c r="H89" i="28"/>
  <c r="G89" i="28"/>
  <c r="E89" i="28"/>
  <c r="D89" i="28"/>
  <c r="O88" i="28"/>
  <c r="L88" i="28"/>
  <c r="I88" i="28"/>
  <c r="F88" i="28"/>
  <c r="O87" i="28"/>
  <c r="L87" i="28"/>
  <c r="I87" i="28"/>
  <c r="F87" i="28"/>
  <c r="O86" i="28"/>
  <c r="L86" i="28"/>
  <c r="I86" i="28"/>
  <c r="C86" i="28" s="1"/>
  <c r="F86" i="28"/>
  <c r="O85" i="28"/>
  <c r="L85" i="28"/>
  <c r="L84" i="28" s="1"/>
  <c r="I85" i="28"/>
  <c r="I84" i="28" s="1"/>
  <c r="F85" i="28"/>
  <c r="N84" i="28"/>
  <c r="M84" i="28"/>
  <c r="K84" i="28"/>
  <c r="J84" i="28"/>
  <c r="H84" i="28"/>
  <c r="G84" i="28"/>
  <c r="E84" i="28"/>
  <c r="D84" i="28"/>
  <c r="J83" i="28"/>
  <c r="O82" i="28"/>
  <c r="L82" i="28"/>
  <c r="I82" i="28"/>
  <c r="F82" i="28"/>
  <c r="O81" i="28"/>
  <c r="O80" i="28" s="1"/>
  <c r="L81" i="28"/>
  <c r="I81" i="28"/>
  <c r="F81" i="28"/>
  <c r="F80" i="28" s="1"/>
  <c r="N80" i="28"/>
  <c r="M80" i="28"/>
  <c r="L80" i="28"/>
  <c r="K80" i="28"/>
  <c r="J80" i="28"/>
  <c r="I80" i="28"/>
  <c r="H80" i="28"/>
  <c r="G80" i="28"/>
  <c r="E80" i="28"/>
  <c r="D80" i="28"/>
  <c r="O79" i="28"/>
  <c r="L79" i="28"/>
  <c r="I79" i="28"/>
  <c r="F79" i="28"/>
  <c r="O78" i="28"/>
  <c r="O77" i="28" s="1"/>
  <c r="L78" i="28"/>
  <c r="L77" i="28" s="1"/>
  <c r="L76" i="28" s="1"/>
  <c r="I78" i="28"/>
  <c r="I77" i="28" s="1"/>
  <c r="F78" i="28"/>
  <c r="N77" i="28"/>
  <c r="N76" i="28" s="1"/>
  <c r="M77" i="28"/>
  <c r="K77" i="28"/>
  <c r="K76" i="28" s="1"/>
  <c r="J77" i="28"/>
  <c r="J76" i="28" s="1"/>
  <c r="H77" i="28"/>
  <c r="H76" i="28" s="1"/>
  <c r="G77" i="28"/>
  <c r="E77" i="28"/>
  <c r="D77" i="28"/>
  <c r="M76" i="28"/>
  <c r="E76" i="28"/>
  <c r="O74" i="28"/>
  <c r="L74" i="28"/>
  <c r="I74" i="28"/>
  <c r="F74" i="28"/>
  <c r="O73" i="28"/>
  <c r="L73" i="28"/>
  <c r="I73" i="28"/>
  <c r="F73" i="28"/>
  <c r="O72" i="28"/>
  <c r="L72" i="28"/>
  <c r="I72" i="28"/>
  <c r="F72" i="28"/>
  <c r="O71" i="28"/>
  <c r="L71" i="28"/>
  <c r="I71" i="28"/>
  <c r="F71" i="28"/>
  <c r="O70" i="28"/>
  <c r="O69" i="28" s="1"/>
  <c r="L70" i="28"/>
  <c r="I70" i="28"/>
  <c r="F70" i="28"/>
  <c r="C70" i="28" s="1"/>
  <c r="N69" i="28"/>
  <c r="M69" i="28"/>
  <c r="M67" i="28" s="1"/>
  <c r="K69" i="28"/>
  <c r="K67" i="28" s="1"/>
  <c r="J69" i="28"/>
  <c r="H69" i="28"/>
  <c r="G69" i="28"/>
  <c r="G67" i="28" s="1"/>
  <c r="E69" i="28"/>
  <c r="E67" i="28" s="1"/>
  <c r="D69" i="28"/>
  <c r="D67" i="28" s="1"/>
  <c r="O68" i="28"/>
  <c r="L68" i="28"/>
  <c r="I68" i="28"/>
  <c r="F68" i="28"/>
  <c r="N67" i="28"/>
  <c r="J67" i="28"/>
  <c r="H67" i="28"/>
  <c r="O66" i="28"/>
  <c r="L66" i="28"/>
  <c r="I66" i="28"/>
  <c r="F66" i="28"/>
  <c r="O65" i="28"/>
  <c r="L65" i="28"/>
  <c r="I65" i="28"/>
  <c r="F65" i="28"/>
  <c r="O64" i="28"/>
  <c r="L64" i="28"/>
  <c r="I64" i="28"/>
  <c r="F64" i="28"/>
  <c r="O63" i="28"/>
  <c r="L63" i="28"/>
  <c r="I63" i="28"/>
  <c r="F63" i="28"/>
  <c r="O62" i="28"/>
  <c r="L62" i="28"/>
  <c r="I62" i="28"/>
  <c r="F62" i="28"/>
  <c r="O61" i="28"/>
  <c r="L61" i="28"/>
  <c r="I61" i="28"/>
  <c r="F61" i="28"/>
  <c r="O60" i="28"/>
  <c r="L60" i="28"/>
  <c r="I60" i="28"/>
  <c r="F60" i="28"/>
  <c r="O59" i="28"/>
  <c r="L59" i="28"/>
  <c r="I59" i="28"/>
  <c r="I58" i="28" s="1"/>
  <c r="F59" i="28"/>
  <c r="N58" i="28"/>
  <c r="M58" i="28"/>
  <c r="K58" i="28"/>
  <c r="K54" i="28" s="1"/>
  <c r="K53" i="28" s="1"/>
  <c r="J58" i="28"/>
  <c r="H58" i="28"/>
  <c r="G58" i="28"/>
  <c r="E58" i="28"/>
  <c r="D58" i="28"/>
  <c r="O57" i="28"/>
  <c r="L57" i="28"/>
  <c r="I57" i="28"/>
  <c r="F57" i="28"/>
  <c r="O56" i="28"/>
  <c r="L56" i="28"/>
  <c r="I56" i="28"/>
  <c r="I55" i="28" s="1"/>
  <c r="F56" i="28"/>
  <c r="N55" i="28"/>
  <c r="M55" i="28"/>
  <c r="L55" i="28"/>
  <c r="K55" i="28"/>
  <c r="J55" i="28"/>
  <c r="H55" i="28"/>
  <c r="H54" i="28" s="1"/>
  <c r="G55" i="28"/>
  <c r="E55" i="28"/>
  <c r="D55" i="28"/>
  <c r="N54" i="28"/>
  <c r="N53" i="28" s="1"/>
  <c r="M54" i="28"/>
  <c r="J54" i="28"/>
  <c r="J53" i="28" s="1"/>
  <c r="D54" i="28"/>
  <c r="O47" i="28"/>
  <c r="C47" i="28" s="1"/>
  <c r="O46" i="28"/>
  <c r="N45" i="28"/>
  <c r="M45" i="28"/>
  <c r="L44" i="28"/>
  <c r="L43" i="28" s="1"/>
  <c r="I44" i="28"/>
  <c r="I43" i="28" s="1"/>
  <c r="F44" i="28"/>
  <c r="K43" i="28"/>
  <c r="J43" i="28"/>
  <c r="H43" i="28"/>
  <c r="G43" i="28"/>
  <c r="E43" i="28"/>
  <c r="D43" i="28"/>
  <c r="F42" i="28"/>
  <c r="E41" i="28"/>
  <c r="D41" i="28"/>
  <c r="L40" i="28"/>
  <c r="C40" i="28" s="1"/>
  <c r="L39" i="28"/>
  <c r="C39" i="28" s="1"/>
  <c r="L38" i="28"/>
  <c r="C38" i="28" s="1"/>
  <c r="L37" i="28"/>
  <c r="C37" i="28" s="1"/>
  <c r="K36" i="28"/>
  <c r="J36" i="28"/>
  <c r="L35" i="28"/>
  <c r="C35" i="28"/>
  <c r="L34" i="28"/>
  <c r="C34" i="28" s="1"/>
  <c r="K33" i="28"/>
  <c r="J33" i="28"/>
  <c r="L32" i="28"/>
  <c r="L31" i="28" s="1"/>
  <c r="K31" i="28"/>
  <c r="J31" i="28"/>
  <c r="L30" i="28"/>
  <c r="C30" i="28" s="1"/>
  <c r="L29" i="28"/>
  <c r="C29" i="28" s="1"/>
  <c r="L28" i="28"/>
  <c r="K27" i="28"/>
  <c r="K26" i="28" s="1"/>
  <c r="J27" i="28"/>
  <c r="F25" i="28"/>
  <c r="C25" i="28" s="1"/>
  <c r="I24" i="28"/>
  <c r="F24" i="28"/>
  <c r="C24" i="28" s="1"/>
  <c r="O23" i="28"/>
  <c r="L23" i="28"/>
  <c r="I23" i="28"/>
  <c r="F23" i="28"/>
  <c r="C23" i="28" s="1"/>
  <c r="O22" i="28"/>
  <c r="L22" i="28"/>
  <c r="L21" i="28" s="1"/>
  <c r="L292" i="28" s="1"/>
  <c r="I22" i="28"/>
  <c r="F22" i="28"/>
  <c r="N21" i="28"/>
  <c r="N292" i="28" s="1"/>
  <c r="N291" i="28" s="1"/>
  <c r="M21" i="28"/>
  <c r="M292" i="28" s="1"/>
  <c r="M291" i="28" s="1"/>
  <c r="K21" i="28"/>
  <c r="K292" i="28" s="1"/>
  <c r="K291" i="28" s="1"/>
  <c r="J21" i="28"/>
  <c r="J292" i="28" s="1"/>
  <c r="J291" i="28" s="1"/>
  <c r="H21" i="28"/>
  <c r="G21" i="28"/>
  <c r="G292" i="28" s="1"/>
  <c r="G291" i="28" s="1"/>
  <c r="E21" i="28"/>
  <c r="E292" i="28" s="1"/>
  <c r="E291" i="28" s="1"/>
  <c r="D21" i="28"/>
  <c r="D292" i="28" s="1"/>
  <c r="D291" i="28" s="1"/>
  <c r="C65" i="28" l="1"/>
  <c r="L69" i="28"/>
  <c r="L67" i="28" s="1"/>
  <c r="C94" i="28"/>
  <c r="C98" i="28"/>
  <c r="O122" i="28"/>
  <c r="L160" i="28"/>
  <c r="L179" i="28"/>
  <c r="C193" i="28"/>
  <c r="C200" i="28"/>
  <c r="C201" i="28"/>
  <c r="M204" i="28"/>
  <c r="J270" i="28"/>
  <c r="C288" i="28"/>
  <c r="C22" i="28"/>
  <c r="C32" i="28"/>
  <c r="L33" i="28"/>
  <c r="C33" i="28" s="1"/>
  <c r="G20" i="28"/>
  <c r="E54" i="28"/>
  <c r="E53" i="28" s="1"/>
  <c r="C140" i="28"/>
  <c r="I196" i="28"/>
  <c r="O246" i="28"/>
  <c r="C278" i="28"/>
  <c r="G76" i="28"/>
  <c r="C81" i="28"/>
  <c r="C80" i="28"/>
  <c r="C244" i="28"/>
  <c r="C250" i="28"/>
  <c r="C256" i="28"/>
  <c r="N270" i="28"/>
  <c r="I270" i="28"/>
  <c r="I269" i="28" s="1"/>
  <c r="I21" i="28"/>
  <c r="I292" i="28" s="1"/>
  <c r="J26" i="28"/>
  <c r="J75" i="28"/>
  <c r="K174" i="28"/>
  <c r="C220" i="28"/>
  <c r="D259" i="28"/>
  <c r="L136" i="28"/>
  <c r="I54" i="28"/>
  <c r="C62" i="28"/>
  <c r="C72" i="28"/>
  <c r="C73" i="28"/>
  <c r="C79" i="28"/>
  <c r="N83" i="28"/>
  <c r="O84" i="28"/>
  <c r="C88" i="28"/>
  <c r="H83" i="28"/>
  <c r="F95" i="28"/>
  <c r="C108" i="28"/>
  <c r="C109" i="28"/>
  <c r="C111" i="28"/>
  <c r="C170" i="28"/>
  <c r="M173" i="28"/>
  <c r="K173" i="28"/>
  <c r="E195" i="28"/>
  <c r="F235" i="28"/>
  <c r="J52" i="28"/>
  <c r="C44" i="28"/>
  <c r="F43" i="28"/>
  <c r="C43" i="28" s="1"/>
  <c r="C106" i="28"/>
  <c r="C120" i="28"/>
  <c r="C134" i="28"/>
  <c r="C139" i="28"/>
  <c r="L151" i="28"/>
  <c r="C162" i="28"/>
  <c r="M187" i="28"/>
  <c r="C210" i="28"/>
  <c r="C28" i="28"/>
  <c r="L27" i="28"/>
  <c r="C27" i="28" s="1"/>
  <c r="H53" i="28"/>
  <c r="C91" i="28"/>
  <c r="L95" i="28"/>
  <c r="C121" i="28"/>
  <c r="K130" i="28"/>
  <c r="L36" i="28"/>
  <c r="C36" i="28" s="1"/>
  <c r="C42" i="28"/>
  <c r="F41" i="28"/>
  <c r="C41" i="28" s="1"/>
  <c r="C46" i="28"/>
  <c r="O45" i="28"/>
  <c r="C45" i="28" s="1"/>
  <c r="O58" i="28"/>
  <c r="L205" i="28"/>
  <c r="N20" i="28"/>
  <c r="H292" i="28"/>
  <c r="H291" i="28" s="1"/>
  <c r="G54" i="28"/>
  <c r="G53" i="28" s="1"/>
  <c r="C61" i="28"/>
  <c r="C66" i="28"/>
  <c r="C68" i="28"/>
  <c r="C74" i="28"/>
  <c r="I76" i="28"/>
  <c r="C82" i="28"/>
  <c r="M83" i="28"/>
  <c r="M75" i="28" s="1"/>
  <c r="I89" i="28"/>
  <c r="C93" i="28"/>
  <c r="C100" i="28"/>
  <c r="C102" i="28"/>
  <c r="C107" i="28"/>
  <c r="C127" i="28"/>
  <c r="C128" i="28"/>
  <c r="F144" i="28"/>
  <c r="C147" i="28"/>
  <c r="C154" i="28"/>
  <c r="F160" i="28"/>
  <c r="L166" i="28"/>
  <c r="L165" i="28" s="1"/>
  <c r="E174" i="28"/>
  <c r="E173" i="28" s="1"/>
  <c r="I175" i="28"/>
  <c r="I174" i="28" s="1"/>
  <c r="I173" i="28" s="1"/>
  <c r="D187" i="28"/>
  <c r="L198" i="28"/>
  <c r="L196" i="28" s="1"/>
  <c r="C209" i="28"/>
  <c r="C226" i="28"/>
  <c r="E231" i="28"/>
  <c r="E230" i="28" s="1"/>
  <c r="C243" i="28"/>
  <c r="I246" i="28"/>
  <c r="C255" i="28"/>
  <c r="G259" i="28"/>
  <c r="K259" i="28"/>
  <c r="C262" i="28"/>
  <c r="C267" i="28"/>
  <c r="C280" i="28"/>
  <c r="J269" i="28"/>
  <c r="N269" i="28"/>
  <c r="I293" i="28"/>
  <c r="C296" i="28"/>
  <c r="C299" i="28"/>
  <c r="D231" i="28"/>
  <c r="D230" i="28" s="1"/>
  <c r="C242" i="28"/>
  <c r="C254" i="28"/>
  <c r="C257" i="28"/>
  <c r="C266" i="28"/>
  <c r="C281" i="28"/>
  <c r="C282" i="28"/>
  <c r="L293" i="28"/>
  <c r="L291" i="28" s="1"/>
  <c r="C215" i="28"/>
  <c r="C219" i="28"/>
  <c r="L235" i="28"/>
  <c r="C245" i="28"/>
  <c r="O21" i="28"/>
  <c r="O20" i="28" s="1"/>
  <c r="M53" i="28"/>
  <c r="C56" i="28"/>
  <c r="C57" i="28"/>
  <c r="C59" i="28"/>
  <c r="C64" i="28"/>
  <c r="C71" i="28"/>
  <c r="D76" i="28"/>
  <c r="O76" i="28"/>
  <c r="E83" i="28"/>
  <c r="C87" i="28"/>
  <c r="D83" i="28"/>
  <c r="C97" i="28"/>
  <c r="L103" i="28"/>
  <c r="C110" i="28"/>
  <c r="C115" i="28"/>
  <c r="F116" i="28"/>
  <c r="C116" i="28" s="1"/>
  <c r="C119" i="28"/>
  <c r="O116" i="28"/>
  <c r="H130" i="28"/>
  <c r="H75" i="28" s="1"/>
  <c r="N130" i="28"/>
  <c r="N75" i="28" s="1"/>
  <c r="N52" i="28" s="1"/>
  <c r="L131" i="28"/>
  <c r="L144" i="28"/>
  <c r="C150" i="28"/>
  <c r="E130" i="28"/>
  <c r="E75" i="28" s="1"/>
  <c r="C152" i="28"/>
  <c r="C169" i="28"/>
  <c r="H174" i="28"/>
  <c r="H173" i="28" s="1"/>
  <c r="N174" i="28"/>
  <c r="N173" i="28" s="1"/>
  <c r="L175" i="28"/>
  <c r="L174" i="28" s="1"/>
  <c r="L173" i="28" s="1"/>
  <c r="G187" i="28"/>
  <c r="K187" i="28"/>
  <c r="E187" i="28"/>
  <c r="O198" i="28"/>
  <c r="O196" i="28" s="1"/>
  <c r="C212" i="28"/>
  <c r="C214" i="28"/>
  <c r="K204" i="28"/>
  <c r="K195" i="28" s="1"/>
  <c r="C218" i="28"/>
  <c r="C221" i="28"/>
  <c r="N231" i="28"/>
  <c r="N230" i="28" s="1"/>
  <c r="C249" i="28"/>
  <c r="L252" i="28"/>
  <c r="L251" i="28" s="1"/>
  <c r="O260" i="28"/>
  <c r="L264" i="28"/>
  <c r="L259" i="28" s="1"/>
  <c r="L26" i="28"/>
  <c r="L20" i="28" s="1"/>
  <c r="C31" i="28"/>
  <c r="J20" i="28"/>
  <c r="O292" i="28"/>
  <c r="D53" i="28"/>
  <c r="C96" i="28"/>
  <c r="I131" i="28"/>
  <c r="F21" i="28"/>
  <c r="C118" i="28"/>
  <c r="I116" i="28"/>
  <c r="I122" i="28"/>
  <c r="I141" i="28"/>
  <c r="C142" i="28"/>
  <c r="C60" i="28"/>
  <c r="F151" i="28"/>
  <c r="C177" i="28"/>
  <c r="F175" i="28"/>
  <c r="F184" i="28"/>
  <c r="C185" i="28"/>
  <c r="F55" i="28"/>
  <c r="C181" i="28"/>
  <c r="F179" i="28"/>
  <c r="C190" i="28"/>
  <c r="L188" i="28"/>
  <c r="L187" i="28" s="1"/>
  <c r="D20" i="28"/>
  <c r="H20" i="28"/>
  <c r="O55" i="28"/>
  <c r="O54" i="28" s="1"/>
  <c r="L58" i="28"/>
  <c r="L54" i="28" s="1"/>
  <c r="L53" i="28" s="1"/>
  <c r="I69" i="28"/>
  <c r="I67" i="28" s="1"/>
  <c r="I53" i="28" s="1"/>
  <c r="F77" i="28"/>
  <c r="I95" i="28"/>
  <c r="C95" i="28" s="1"/>
  <c r="C99" i="28"/>
  <c r="F103" i="28"/>
  <c r="C103" i="28" s="1"/>
  <c r="O103" i="28"/>
  <c r="L116" i="28"/>
  <c r="L83" i="28" s="1"/>
  <c r="C123" i="28"/>
  <c r="F122" i="28"/>
  <c r="G130" i="28"/>
  <c r="C138" i="28"/>
  <c r="I136" i="28"/>
  <c r="C136" i="28" s="1"/>
  <c r="F141" i="28"/>
  <c r="C301" i="28"/>
  <c r="K20" i="28"/>
  <c r="E20" i="28"/>
  <c r="I20" i="28"/>
  <c r="M20" i="28"/>
  <c r="F58" i="28"/>
  <c r="C63" i="28"/>
  <c r="O67" i="28"/>
  <c r="F69" i="28"/>
  <c r="C78" i="28"/>
  <c r="G83" i="28"/>
  <c r="K83" i="28"/>
  <c r="F84" i="28"/>
  <c r="C85" i="28"/>
  <c r="F89" i="28"/>
  <c r="C90" i="28"/>
  <c r="O89" i="28"/>
  <c r="O83" i="28" s="1"/>
  <c r="C101" i="28"/>
  <c r="C105" i="28"/>
  <c r="C114" i="28"/>
  <c r="I112" i="28"/>
  <c r="C112" i="28" s="1"/>
  <c r="C125" i="28"/>
  <c r="C133" i="28"/>
  <c r="C135" i="28"/>
  <c r="F131" i="28"/>
  <c r="C146" i="28"/>
  <c r="I144" i="28"/>
  <c r="C149" i="28"/>
  <c r="I151" i="28"/>
  <c r="C240" i="28"/>
  <c r="I238" i="28"/>
  <c r="F246" i="28"/>
  <c r="C247" i="28"/>
  <c r="C113" i="28"/>
  <c r="C117" i="28"/>
  <c r="C129" i="28"/>
  <c r="C137" i="28"/>
  <c r="C145" i="28"/>
  <c r="C155" i="28"/>
  <c r="C156" i="28"/>
  <c r="C161" i="28"/>
  <c r="O160" i="28"/>
  <c r="C160" i="28" s="1"/>
  <c r="F166" i="28"/>
  <c r="C167" i="28"/>
  <c r="C168" i="28"/>
  <c r="C183" i="28"/>
  <c r="F198" i="28"/>
  <c r="C198" i="28" s="1"/>
  <c r="C199" i="28"/>
  <c r="O216" i="28"/>
  <c r="C224" i="28"/>
  <c r="I216" i="28"/>
  <c r="O264" i="28"/>
  <c r="E270" i="28"/>
  <c r="E269" i="28" s="1"/>
  <c r="O270" i="28"/>
  <c r="O269" i="28" s="1"/>
  <c r="O151" i="28"/>
  <c r="O130" i="28" s="1"/>
  <c r="I165" i="28"/>
  <c r="O175" i="28"/>
  <c r="O179" i="28"/>
  <c r="C192" i="28"/>
  <c r="F191" i="28"/>
  <c r="E194" i="28"/>
  <c r="G195" i="28"/>
  <c r="O231" i="28"/>
  <c r="I235" i="28"/>
  <c r="C236" i="28"/>
  <c r="M259" i="28"/>
  <c r="C159" i="28"/>
  <c r="C163" i="28"/>
  <c r="C164" i="28"/>
  <c r="C171" i="28"/>
  <c r="C172" i="28"/>
  <c r="C176" i="28"/>
  <c r="C180" i="28"/>
  <c r="O184" i="28"/>
  <c r="M195" i="28"/>
  <c r="C207" i="28"/>
  <c r="F205" i="28"/>
  <c r="I227" i="28"/>
  <c r="C227" i="28" s="1"/>
  <c r="C228" i="28"/>
  <c r="O252" i="28"/>
  <c r="O251" i="28" s="1"/>
  <c r="C197" i="28"/>
  <c r="F196" i="28"/>
  <c r="D204" i="28"/>
  <c r="D195" i="28" s="1"/>
  <c r="H204" i="28"/>
  <c r="H195" i="28" s="1"/>
  <c r="H194" i="28" s="1"/>
  <c r="I205" i="28"/>
  <c r="L216" i="28"/>
  <c r="L204" i="28" s="1"/>
  <c r="C273" i="28"/>
  <c r="F272" i="28"/>
  <c r="C272" i="28" s="1"/>
  <c r="C277" i="28"/>
  <c r="F276" i="28"/>
  <c r="C276" i="28" s="1"/>
  <c r="E289" i="28"/>
  <c r="I291" i="28"/>
  <c r="C300" i="28"/>
  <c r="C203" i="28"/>
  <c r="J204" i="28"/>
  <c r="J195" i="28" s="1"/>
  <c r="J194" i="28" s="1"/>
  <c r="N204" i="28"/>
  <c r="N195" i="28" s="1"/>
  <c r="C211" i="28"/>
  <c r="C223" i="28"/>
  <c r="G231" i="28"/>
  <c r="G230" i="28" s="1"/>
  <c r="K231" i="28"/>
  <c r="K230" i="28" s="1"/>
  <c r="F238" i="28"/>
  <c r="C238" i="28" s="1"/>
  <c r="C239" i="28"/>
  <c r="L246" i="28"/>
  <c r="L231" i="28" s="1"/>
  <c r="C271" i="28"/>
  <c r="C275" i="28"/>
  <c r="C279" i="28"/>
  <c r="F286" i="28"/>
  <c r="C287" i="28"/>
  <c r="O293" i="28"/>
  <c r="C206" i="28"/>
  <c r="O205" i="28"/>
  <c r="O204" i="28" s="1"/>
  <c r="O195" i="28" s="1"/>
  <c r="C213" i="28"/>
  <c r="C217" i="28"/>
  <c r="F216" i="28"/>
  <c r="C225" i="28"/>
  <c r="C229" i="28"/>
  <c r="C233" i="28"/>
  <c r="C234" i="28"/>
  <c r="C237" i="28"/>
  <c r="M231" i="28"/>
  <c r="C241" i="28"/>
  <c r="C253" i="28"/>
  <c r="F252" i="28"/>
  <c r="C261" i="28"/>
  <c r="F260" i="28"/>
  <c r="C265" i="28"/>
  <c r="F264" i="28"/>
  <c r="L276" i="28"/>
  <c r="L270" i="28" s="1"/>
  <c r="L269" i="28" s="1"/>
  <c r="C285" i="28"/>
  <c r="F284" i="28"/>
  <c r="C295" i="28"/>
  <c r="C297" i="28"/>
  <c r="F293" i="28"/>
  <c r="I204" i="28" l="1"/>
  <c r="I195" i="28" s="1"/>
  <c r="D75" i="28"/>
  <c r="I231" i="28"/>
  <c r="I230" i="28" s="1"/>
  <c r="C184" i="28"/>
  <c r="C122" i="28"/>
  <c r="K194" i="28"/>
  <c r="E52" i="28"/>
  <c r="E51" i="28" s="1"/>
  <c r="D289" i="28"/>
  <c r="N289" i="28"/>
  <c r="C235" i="28"/>
  <c r="H52" i="28"/>
  <c r="H51" i="28" s="1"/>
  <c r="H50" i="28" s="1"/>
  <c r="C216" i="28"/>
  <c r="K75" i="28"/>
  <c r="K289" i="28" s="1"/>
  <c r="L75" i="28"/>
  <c r="L52" i="28" s="1"/>
  <c r="O53" i="28"/>
  <c r="D52" i="28"/>
  <c r="L230" i="28"/>
  <c r="I194" i="28"/>
  <c r="O174" i="28"/>
  <c r="O173" i="28" s="1"/>
  <c r="C293" i="28"/>
  <c r="N194" i="28"/>
  <c r="N51" i="28" s="1"/>
  <c r="N290" i="28" s="1"/>
  <c r="C144" i="28"/>
  <c r="G75" i="28"/>
  <c r="G52" i="28" s="1"/>
  <c r="L130" i="28"/>
  <c r="M52" i="28"/>
  <c r="J51" i="28"/>
  <c r="J50" i="28" s="1"/>
  <c r="D194" i="28"/>
  <c r="C188" i="28"/>
  <c r="O259" i="28"/>
  <c r="O230" i="28" s="1"/>
  <c r="C58" i="28"/>
  <c r="I83" i="28"/>
  <c r="C179" i="28"/>
  <c r="N50" i="28"/>
  <c r="O75" i="28"/>
  <c r="O52" i="28" s="1"/>
  <c r="K52" i="28"/>
  <c r="K51" i="28" s="1"/>
  <c r="F165" i="28"/>
  <c r="C165" i="28" s="1"/>
  <c r="C166" i="28"/>
  <c r="C89" i="28"/>
  <c r="C141" i="28"/>
  <c r="C175" i="28"/>
  <c r="F174" i="28"/>
  <c r="I130" i="28"/>
  <c r="O291" i="28"/>
  <c r="F283" i="28"/>
  <c r="C283" i="28" s="1"/>
  <c r="C284" i="28"/>
  <c r="C196" i="28"/>
  <c r="C191" i="28"/>
  <c r="F187" i="28"/>
  <c r="C187" i="28" s="1"/>
  <c r="C246" i="28"/>
  <c r="F292" i="28"/>
  <c r="C21" i="28"/>
  <c r="F20" i="28"/>
  <c r="C20" i="28" s="1"/>
  <c r="L195" i="28"/>
  <c r="L194" i="28" s="1"/>
  <c r="M230" i="28"/>
  <c r="M289" i="28" s="1"/>
  <c r="G194" i="28"/>
  <c r="G51" i="28" s="1"/>
  <c r="J289" i="28"/>
  <c r="C55" i="28"/>
  <c r="F54" i="28"/>
  <c r="H289" i="28"/>
  <c r="C69" i="28"/>
  <c r="F67" i="28"/>
  <c r="C67" i="28" s="1"/>
  <c r="F259" i="28"/>
  <c r="C260" i="28"/>
  <c r="C286" i="28"/>
  <c r="C264" i="28"/>
  <c r="F251" i="28"/>
  <c r="C251" i="28" s="1"/>
  <c r="C252" i="28"/>
  <c r="F270" i="28"/>
  <c r="C205" i="28"/>
  <c r="F204" i="28"/>
  <c r="C204" i="28" s="1"/>
  <c r="F231" i="28"/>
  <c r="C131" i="28"/>
  <c r="F130" i="28"/>
  <c r="F83" i="28"/>
  <c r="C84" i="28"/>
  <c r="F76" i="28"/>
  <c r="C77" i="28"/>
  <c r="C151" i="28"/>
  <c r="D51" i="28"/>
  <c r="C26" i="28"/>
  <c r="E50" i="28" l="1"/>
  <c r="E290" i="28"/>
  <c r="O289" i="28"/>
  <c r="L289" i="28"/>
  <c r="J290" i="28"/>
  <c r="I75" i="28"/>
  <c r="I52" i="28" s="1"/>
  <c r="I51" i="28" s="1"/>
  <c r="H290" i="28"/>
  <c r="C83" i="28"/>
  <c r="C259" i="28"/>
  <c r="M194" i="28"/>
  <c r="M51" i="28" s="1"/>
  <c r="G289" i="28"/>
  <c r="I290" i="28"/>
  <c r="I50" i="28"/>
  <c r="M50" i="28"/>
  <c r="M290" i="28"/>
  <c r="C292" i="28"/>
  <c r="F291" i="28"/>
  <c r="C291" i="28" s="1"/>
  <c r="C130" i="28"/>
  <c r="C54" i="28"/>
  <c r="F53" i="28"/>
  <c r="F195" i="28"/>
  <c r="L51" i="28"/>
  <c r="K50" i="28"/>
  <c r="K290" i="28"/>
  <c r="F75" i="28"/>
  <c r="C75" i="28" s="1"/>
  <c r="C76" i="28"/>
  <c r="C270" i="28"/>
  <c r="F269" i="28"/>
  <c r="O194" i="28"/>
  <c r="O51" i="28" s="1"/>
  <c r="G290" i="28"/>
  <c r="G50" i="28"/>
  <c r="D290" i="28"/>
  <c r="D50" i="28"/>
  <c r="F230" i="28"/>
  <c r="C230" i="28" s="1"/>
  <c r="C231" i="28"/>
  <c r="F173" i="28"/>
  <c r="C173" i="28" s="1"/>
  <c r="C174" i="28"/>
  <c r="I289" i="28"/>
  <c r="F52" i="28" l="1"/>
  <c r="C53" i="28"/>
  <c r="L50" i="28"/>
  <c r="L290" i="28"/>
  <c r="F194" i="28"/>
  <c r="C194" i="28" s="1"/>
  <c r="C195" i="28"/>
  <c r="O50" i="28"/>
  <c r="O290" i="28"/>
  <c r="C269" i="28"/>
  <c r="F289" i="28"/>
  <c r="C289" i="28" s="1"/>
  <c r="C52" i="28" l="1"/>
  <c r="F51" i="28"/>
  <c r="F290" i="28" l="1"/>
  <c r="C290" i="28" s="1"/>
  <c r="C51" i="28"/>
  <c r="F50" i="28"/>
  <c r="C50" i="28" s="1"/>
  <c r="O301" i="26" l="1"/>
  <c r="L301" i="26"/>
  <c r="I301" i="26"/>
  <c r="F301" i="26"/>
  <c r="O300" i="26"/>
  <c r="L300" i="26"/>
  <c r="I300" i="26"/>
  <c r="F300" i="26"/>
  <c r="O299" i="26"/>
  <c r="L299" i="26"/>
  <c r="I299" i="26"/>
  <c r="F299" i="26"/>
  <c r="O298" i="26"/>
  <c r="L298" i="26"/>
  <c r="I298" i="26"/>
  <c r="F298" i="26"/>
  <c r="C298" i="26" s="1"/>
  <c r="O297" i="26"/>
  <c r="L297" i="26"/>
  <c r="I297" i="26"/>
  <c r="F297" i="26"/>
  <c r="O296" i="26"/>
  <c r="L296" i="26"/>
  <c r="I296" i="26"/>
  <c r="F296" i="26"/>
  <c r="O295" i="26"/>
  <c r="L295" i="26"/>
  <c r="I295" i="26"/>
  <c r="F295" i="26"/>
  <c r="O294" i="26"/>
  <c r="L294" i="26"/>
  <c r="I294" i="26"/>
  <c r="F294" i="26"/>
  <c r="N293" i="26"/>
  <c r="M293" i="26"/>
  <c r="L293" i="26"/>
  <c r="K293" i="26"/>
  <c r="J293" i="26"/>
  <c r="H293" i="26"/>
  <c r="G293" i="26"/>
  <c r="E293" i="26"/>
  <c r="D293" i="26"/>
  <c r="O288" i="26"/>
  <c r="L288" i="26"/>
  <c r="I288" i="26"/>
  <c r="F288" i="26"/>
  <c r="O287" i="26"/>
  <c r="L287" i="26"/>
  <c r="L286" i="26" s="1"/>
  <c r="I287" i="26"/>
  <c r="I286" i="26" s="1"/>
  <c r="F287" i="26"/>
  <c r="O286" i="26"/>
  <c r="N286" i="26"/>
  <c r="M286" i="26"/>
  <c r="K286" i="26"/>
  <c r="J286" i="26"/>
  <c r="H286" i="26"/>
  <c r="G286" i="26"/>
  <c r="F286" i="26"/>
  <c r="E286" i="26"/>
  <c r="D286" i="26"/>
  <c r="O285" i="26"/>
  <c r="O284" i="26" s="1"/>
  <c r="O283" i="26" s="1"/>
  <c r="L285" i="26"/>
  <c r="L284" i="26" s="1"/>
  <c r="L283" i="26" s="1"/>
  <c r="I285" i="26"/>
  <c r="I284" i="26" s="1"/>
  <c r="I283" i="26" s="1"/>
  <c r="F285" i="26"/>
  <c r="N284" i="26"/>
  <c r="M284" i="26"/>
  <c r="M283" i="26" s="1"/>
  <c r="K284" i="26"/>
  <c r="K283" i="26" s="1"/>
  <c r="J284" i="26"/>
  <c r="J283" i="26" s="1"/>
  <c r="H284" i="26"/>
  <c r="H283" i="26" s="1"/>
  <c r="G284" i="26"/>
  <c r="E284" i="26"/>
  <c r="E283" i="26" s="1"/>
  <c r="D284" i="26"/>
  <c r="D283" i="26" s="1"/>
  <c r="N283" i="26"/>
  <c r="G283" i="26"/>
  <c r="O282" i="26"/>
  <c r="O281" i="26" s="1"/>
  <c r="L282" i="26"/>
  <c r="L281" i="26" s="1"/>
  <c r="I282" i="26"/>
  <c r="I281" i="26" s="1"/>
  <c r="F282" i="26"/>
  <c r="F281" i="26" s="1"/>
  <c r="N281" i="26"/>
  <c r="M281" i="26"/>
  <c r="K281" i="26"/>
  <c r="J281" i="26"/>
  <c r="H281" i="26"/>
  <c r="G281" i="26"/>
  <c r="E281" i="26"/>
  <c r="D281" i="26"/>
  <c r="O280" i="26"/>
  <c r="L280" i="26"/>
  <c r="I280" i="26"/>
  <c r="F280" i="26"/>
  <c r="O279" i="26"/>
  <c r="L279" i="26"/>
  <c r="I279" i="26"/>
  <c r="F279" i="26"/>
  <c r="O278" i="26"/>
  <c r="L278" i="26"/>
  <c r="I278" i="26"/>
  <c r="F278" i="26"/>
  <c r="O277" i="26"/>
  <c r="L277" i="26"/>
  <c r="I277" i="26"/>
  <c r="I276" i="26" s="1"/>
  <c r="F277" i="26"/>
  <c r="N276" i="26"/>
  <c r="M276" i="26"/>
  <c r="K276" i="26"/>
  <c r="J276" i="26"/>
  <c r="H276" i="26"/>
  <c r="G276" i="26"/>
  <c r="E276" i="26"/>
  <c r="D276" i="26"/>
  <c r="O275" i="26"/>
  <c r="L275" i="26"/>
  <c r="I275" i="26"/>
  <c r="F275" i="26"/>
  <c r="O274" i="26"/>
  <c r="L274" i="26"/>
  <c r="I274" i="26"/>
  <c r="F274" i="26"/>
  <c r="O273" i="26"/>
  <c r="L273" i="26"/>
  <c r="L272" i="26" s="1"/>
  <c r="I273" i="26"/>
  <c r="F273" i="26"/>
  <c r="N272" i="26"/>
  <c r="N270" i="26" s="1"/>
  <c r="N269" i="26" s="1"/>
  <c r="M272" i="26"/>
  <c r="K272" i="26"/>
  <c r="J272" i="26"/>
  <c r="I272" i="26"/>
  <c r="H272" i="26"/>
  <c r="H270" i="26" s="1"/>
  <c r="G272" i="26"/>
  <c r="E272" i="26"/>
  <c r="D272" i="26"/>
  <c r="O271" i="26"/>
  <c r="L271" i="26"/>
  <c r="I271" i="26"/>
  <c r="F271" i="26"/>
  <c r="G270" i="26"/>
  <c r="G269" i="26" s="1"/>
  <c r="O268" i="26"/>
  <c r="L268" i="26"/>
  <c r="I268" i="26"/>
  <c r="F268" i="26"/>
  <c r="O267" i="26"/>
  <c r="L267" i="26"/>
  <c r="I267" i="26"/>
  <c r="F267" i="26"/>
  <c r="O266" i="26"/>
  <c r="L266" i="26"/>
  <c r="I266" i="26"/>
  <c r="F266" i="26"/>
  <c r="O265" i="26"/>
  <c r="L265" i="26"/>
  <c r="I265" i="26"/>
  <c r="F265" i="26"/>
  <c r="N264" i="26"/>
  <c r="M264" i="26"/>
  <c r="K264" i="26"/>
  <c r="J264" i="26"/>
  <c r="H264" i="26"/>
  <c r="G264" i="26"/>
  <c r="E264" i="26"/>
  <c r="D264" i="26"/>
  <c r="O263" i="26"/>
  <c r="L263" i="26"/>
  <c r="I263" i="26"/>
  <c r="F263" i="26"/>
  <c r="O262" i="26"/>
  <c r="L262" i="26"/>
  <c r="I262" i="26"/>
  <c r="F262" i="26"/>
  <c r="O261" i="26"/>
  <c r="O260" i="26" s="1"/>
  <c r="L261" i="26"/>
  <c r="I261" i="26"/>
  <c r="F261" i="26"/>
  <c r="N260" i="26"/>
  <c r="N259" i="26" s="1"/>
  <c r="M260" i="26"/>
  <c r="K260" i="26"/>
  <c r="K259" i="26" s="1"/>
  <c r="J260" i="26"/>
  <c r="J259" i="26" s="1"/>
  <c r="I260" i="26"/>
  <c r="H260" i="26"/>
  <c r="G260" i="26"/>
  <c r="E260" i="26"/>
  <c r="D260" i="26"/>
  <c r="D259" i="26" s="1"/>
  <c r="O258" i="26"/>
  <c r="L258" i="26"/>
  <c r="I258" i="26"/>
  <c r="F258" i="26"/>
  <c r="O257" i="26"/>
  <c r="L257" i="26"/>
  <c r="I257" i="26"/>
  <c r="F257" i="26"/>
  <c r="O256" i="26"/>
  <c r="L256" i="26"/>
  <c r="I256" i="26"/>
  <c r="F256" i="26"/>
  <c r="O255" i="26"/>
  <c r="L255" i="26"/>
  <c r="I255" i="26"/>
  <c r="F255" i="26"/>
  <c r="O254" i="26"/>
  <c r="L254" i="26"/>
  <c r="I254" i="26"/>
  <c r="F254" i="26"/>
  <c r="C254" i="26" s="1"/>
  <c r="O253" i="26"/>
  <c r="L253" i="26"/>
  <c r="I253" i="26"/>
  <c r="F253" i="26"/>
  <c r="N252" i="26"/>
  <c r="M252" i="26"/>
  <c r="M251" i="26" s="1"/>
  <c r="K252" i="26"/>
  <c r="K251" i="26" s="1"/>
  <c r="J252" i="26"/>
  <c r="J251" i="26" s="1"/>
  <c r="H252" i="26"/>
  <c r="H251" i="26" s="1"/>
  <c r="G252" i="26"/>
  <c r="G251" i="26" s="1"/>
  <c r="E252" i="26"/>
  <c r="E251" i="26" s="1"/>
  <c r="D252" i="26"/>
  <c r="D251" i="26" s="1"/>
  <c r="N251" i="26"/>
  <c r="O250" i="26"/>
  <c r="L250" i="26"/>
  <c r="I250" i="26"/>
  <c r="F250" i="26"/>
  <c r="O249" i="26"/>
  <c r="L249" i="26"/>
  <c r="I249" i="26"/>
  <c r="F249" i="26"/>
  <c r="O248" i="26"/>
  <c r="L248" i="26"/>
  <c r="I248" i="26"/>
  <c r="F248" i="26"/>
  <c r="O247" i="26"/>
  <c r="L247" i="26"/>
  <c r="I247" i="26"/>
  <c r="I246" i="26" s="1"/>
  <c r="F247" i="26"/>
  <c r="O246" i="26"/>
  <c r="N246" i="26"/>
  <c r="M246" i="26"/>
  <c r="K246" i="26"/>
  <c r="J246" i="26"/>
  <c r="H246" i="26"/>
  <c r="G246" i="26"/>
  <c r="E246" i="26"/>
  <c r="D246" i="26"/>
  <c r="O245" i="26"/>
  <c r="L245" i="26"/>
  <c r="I245" i="26"/>
  <c r="F245" i="26"/>
  <c r="O244" i="26"/>
  <c r="L244" i="26"/>
  <c r="I244" i="26"/>
  <c r="F244" i="26"/>
  <c r="O243" i="26"/>
  <c r="L243" i="26"/>
  <c r="I243" i="26"/>
  <c r="F243" i="26"/>
  <c r="O242" i="26"/>
  <c r="L242" i="26"/>
  <c r="I242" i="26"/>
  <c r="F242" i="26"/>
  <c r="O241" i="26"/>
  <c r="L241" i="26"/>
  <c r="I241" i="26"/>
  <c r="F241" i="26"/>
  <c r="O240" i="26"/>
  <c r="L240" i="26"/>
  <c r="I240" i="26"/>
  <c r="F240" i="26"/>
  <c r="O239" i="26"/>
  <c r="L239" i="26"/>
  <c r="L238" i="26" s="1"/>
  <c r="I239" i="26"/>
  <c r="I238" i="26" s="1"/>
  <c r="F239" i="26"/>
  <c r="N238" i="26"/>
  <c r="M238" i="26"/>
  <c r="K238" i="26"/>
  <c r="J238" i="26"/>
  <c r="H238" i="26"/>
  <c r="G238" i="26"/>
  <c r="F238" i="26"/>
  <c r="E238" i="26"/>
  <c r="D238" i="26"/>
  <c r="O237" i="26"/>
  <c r="L237" i="26"/>
  <c r="I237" i="26"/>
  <c r="F237" i="26"/>
  <c r="O236" i="26"/>
  <c r="L236" i="26"/>
  <c r="L235" i="26" s="1"/>
  <c r="I236" i="26"/>
  <c r="I235" i="26" s="1"/>
  <c r="F236" i="26"/>
  <c r="F235" i="26" s="1"/>
  <c r="N235" i="26"/>
  <c r="M235" i="26"/>
  <c r="K235" i="26"/>
  <c r="J235" i="26"/>
  <c r="H235" i="26"/>
  <c r="G235" i="26"/>
  <c r="E235" i="26"/>
  <c r="D235" i="26"/>
  <c r="O234" i="26"/>
  <c r="O233" i="26" s="1"/>
  <c r="L234" i="26"/>
  <c r="I234" i="26"/>
  <c r="I233" i="26" s="1"/>
  <c r="F234" i="26"/>
  <c r="C234" i="26"/>
  <c r="N233" i="26"/>
  <c r="M233" i="26"/>
  <c r="L233" i="26"/>
  <c r="K233" i="26"/>
  <c r="J233" i="26"/>
  <c r="H233" i="26"/>
  <c r="G233" i="26"/>
  <c r="F233" i="26"/>
  <c r="E233" i="26"/>
  <c r="D233" i="26"/>
  <c r="O232" i="26"/>
  <c r="L232" i="26"/>
  <c r="I232" i="26"/>
  <c r="F232" i="26"/>
  <c r="M231" i="26"/>
  <c r="O229" i="26"/>
  <c r="L229" i="26"/>
  <c r="I229" i="26"/>
  <c r="F229" i="26"/>
  <c r="C229" i="26" s="1"/>
  <c r="O228" i="26"/>
  <c r="O227" i="26" s="1"/>
  <c r="L228" i="26"/>
  <c r="I228" i="26"/>
  <c r="I227" i="26" s="1"/>
  <c r="F228" i="26"/>
  <c r="N227" i="26"/>
  <c r="M227" i="26"/>
  <c r="L227" i="26"/>
  <c r="K227" i="26"/>
  <c r="J227" i="26"/>
  <c r="H227" i="26"/>
  <c r="G227" i="26"/>
  <c r="E227" i="26"/>
  <c r="D227" i="26"/>
  <c r="O226" i="26"/>
  <c r="L226" i="26"/>
  <c r="I226" i="26"/>
  <c r="F226" i="26"/>
  <c r="O225" i="26"/>
  <c r="L225" i="26"/>
  <c r="I225" i="26"/>
  <c r="F225" i="26"/>
  <c r="O224" i="26"/>
  <c r="L224" i="26"/>
  <c r="I224" i="26"/>
  <c r="F224" i="26"/>
  <c r="O223" i="26"/>
  <c r="L223" i="26"/>
  <c r="I223" i="26"/>
  <c r="F223" i="26"/>
  <c r="O222" i="26"/>
  <c r="L222" i="26"/>
  <c r="I222" i="26"/>
  <c r="F222" i="26"/>
  <c r="O221" i="26"/>
  <c r="L221" i="26"/>
  <c r="I221" i="26"/>
  <c r="F221" i="26"/>
  <c r="O220" i="26"/>
  <c r="L220" i="26"/>
  <c r="I220" i="26"/>
  <c r="F220" i="26"/>
  <c r="O219" i="26"/>
  <c r="L219" i="26"/>
  <c r="I219" i="26"/>
  <c r="F219" i="26"/>
  <c r="O218" i="26"/>
  <c r="L218" i="26"/>
  <c r="I218" i="26"/>
  <c r="F218" i="26"/>
  <c r="O217" i="26"/>
  <c r="O216" i="26" s="1"/>
  <c r="L217" i="26"/>
  <c r="I217" i="26"/>
  <c r="F217" i="26"/>
  <c r="N216" i="26"/>
  <c r="M216" i="26"/>
  <c r="K216" i="26"/>
  <c r="J216" i="26"/>
  <c r="H216" i="26"/>
  <c r="G216" i="26"/>
  <c r="E216" i="26"/>
  <c r="D216" i="26"/>
  <c r="O215" i="26"/>
  <c r="L215" i="26"/>
  <c r="I215" i="26"/>
  <c r="F215" i="26"/>
  <c r="O214" i="26"/>
  <c r="L214" i="26"/>
  <c r="C214" i="26" s="1"/>
  <c r="I214" i="26"/>
  <c r="F214" i="26"/>
  <c r="O213" i="26"/>
  <c r="L213" i="26"/>
  <c r="C213" i="26" s="1"/>
  <c r="I213" i="26"/>
  <c r="F213" i="26"/>
  <c r="O212" i="26"/>
  <c r="L212" i="26"/>
  <c r="I212" i="26"/>
  <c r="F212" i="26"/>
  <c r="O211" i="26"/>
  <c r="L211" i="26"/>
  <c r="I211" i="26"/>
  <c r="F211" i="26"/>
  <c r="O210" i="26"/>
  <c r="L210" i="26"/>
  <c r="C210" i="26" s="1"/>
  <c r="I210" i="26"/>
  <c r="F210" i="26"/>
  <c r="O209" i="26"/>
  <c r="L209" i="26"/>
  <c r="I209" i="26"/>
  <c r="F209" i="26"/>
  <c r="O208" i="26"/>
  <c r="L208" i="26"/>
  <c r="I208" i="26"/>
  <c r="F208" i="26"/>
  <c r="O207" i="26"/>
  <c r="L207" i="26"/>
  <c r="I207" i="26"/>
  <c r="F207" i="26"/>
  <c r="O206" i="26"/>
  <c r="L206" i="26"/>
  <c r="I206" i="26"/>
  <c r="F206" i="26"/>
  <c r="N205" i="26"/>
  <c r="M205" i="26"/>
  <c r="K205" i="26"/>
  <c r="J205" i="26"/>
  <c r="H205" i="26"/>
  <c r="G205" i="26"/>
  <c r="E205" i="26"/>
  <c r="D205" i="26"/>
  <c r="D204" i="26" s="1"/>
  <c r="O203" i="26"/>
  <c r="L203" i="26"/>
  <c r="I203" i="26"/>
  <c r="F203" i="26"/>
  <c r="O202" i="26"/>
  <c r="L202" i="26"/>
  <c r="I202" i="26"/>
  <c r="F202" i="26"/>
  <c r="O201" i="26"/>
  <c r="L201" i="26"/>
  <c r="I201" i="26"/>
  <c r="F201" i="26"/>
  <c r="O200" i="26"/>
  <c r="L200" i="26"/>
  <c r="I200" i="26"/>
  <c r="F200" i="26"/>
  <c r="O199" i="26"/>
  <c r="O198" i="26" s="1"/>
  <c r="L199" i="26"/>
  <c r="L198" i="26" s="1"/>
  <c r="I199" i="26"/>
  <c r="F199" i="26"/>
  <c r="N198" i="26"/>
  <c r="N196" i="26" s="1"/>
  <c r="M198" i="26"/>
  <c r="K198" i="26"/>
  <c r="K196" i="26" s="1"/>
  <c r="J198" i="26"/>
  <c r="J196" i="26" s="1"/>
  <c r="H198" i="26"/>
  <c r="H196" i="26" s="1"/>
  <c r="G198" i="26"/>
  <c r="G196" i="26" s="1"/>
  <c r="F198" i="26"/>
  <c r="E198" i="26"/>
  <c r="D198" i="26"/>
  <c r="O197" i="26"/>
  <c r="L197" i="26"/>
  <c r="I197" i="26"/>
  <c r="F197" i="26"/>
  <c r="M196" i="26"/>
  <c r="L196" i="26"/>
  <c r="E196" i="26"/>
  <c r="D196" i="26"/>
  <c r="O193" i="26"/>
  <c r="L193" i="26"/>
  <c r="L192" i="26" s="1"/>
  <c r="L191" i="26" s="1"/>
  <c r="I193" i="26"/>
  <c r="I192" i="26" s="1"/>
  <c r="I191" i="26" s="1"/>
  <c r="F193" i="26"/>
  <c r="O192" i="26"/>
  <c r="O191" i="26" s="1"/>
  <c r="N192" i="26"/>
  <c r="N191" i="26" s="1"/>
  <c r="M192" i="26"/>
  <c r="K192" i="26"/>
  <c r="K191" i="26" s="1"/>
  <c r="J192" i="26"/>
  <c r="J191" i="26" s="1"/>
  <c r="H192" i="26"/>
  <c r="H191" i="26" s="1"/>
  <c r="G192" i="26"/>
  <c r="G191" i="26" s="1"/>
  <c r="F192" i="26"/>
  <c r="F191" i="26" s="1"/>
  <c r="E192" i="26"/>
  <c r="D192" i="26"/>
  <c r="D191" i="26" s="1"/>
  <c r="M191" i="26"/>
  <c r="E191" i="26"/>
  <c r="O190" i="26"/>
  <c r="L190" i="26"/>
  <c r="I190" i="26"/>
  <c r="F190" i="26"/>
  <c r="O189" i="26"/>
  <c r="O188" i="26" s="1"/>
  <c r="O187" i="26" s="1"/>
  <c r="L189" i="26"/>
  <c r="L188" i="26" s="1"/>
  <c r="L187" i="26" s="1"/>
  <c r="I189" i="26"/>
  <c r="I188" i="26" s="1"/>
  <c r="F189" i="26"/>
  <c r="N188" i="26"/>
  <c r="N187" i="26" s="1"/>
  <c r="M188" i="26"/>
  <c r="K188" i="26"/>
  <c r="J188" i="26"/>
  <c r="J187" i="26" s="1"/>
  <c r="H188" i="26"/>
  <c r="G188" i="26"/>
  <c r="F188" i="26"/>
  <c r="E188" i="26"/>
  <c r="D188" i="26"/>
  <c r="O186" i="26"/>
  <c r="L186" i="26"/>
  <c r="I186" i="26"/>
  <c r="F186" i="26"/>
  <c r="O185" i="26"/>
  <c r="L185" i="26"/>
  <c r="L184" i="26" s="1"/>
  <c r="I185" i="26"/>
  <c r="I184" i="26" s="1"/>
  <c r="F185" i="26"/>
  <c r="O184" i="26"/>
  <c r="N184" i="26"/>
  <c r="M184" i="26"/>
  <c r="K184" i="26"/>
  <c r="J184" i="26"/>
  <c r="H184" i="26"/>
  <c r="G184" i="26"/>
  <c r="F184" i="26"/>
  <c r="E184" i="26"/>
  <c r="D184" i="26"/>
  <c r="O183" i="26"/>
  <c r="L183" i="26"/>
  <c r="I183" i="26"/>
  <c r="F183" i="26"/>
  <c r="O182" i="26"/>
  <c r="L182" i="26"/>
  <c r="I182" i="26"/>
  <c r="F182" i="26"/>
  <c r="O181" i="26"/>
  <c r="L181" i="26"/>
  <c r="I181" i="26"/>
  <c r="F181" i="26"/>
  <c r="O180" i="26"/>
  <c r="O179" i="26" s="1"/>
  <c r="L180" i="26"/>
  <c r="L179" i="26" s="1"/>
  <c r="I180" i="26"/>
  <c r="C180" i="26" s="1"/>
  <c r="F180" i="26"/>
  <c r="N179" i="26"/>
  <c r="M179" i="26"/>
  <c r="K179" i="26"/>
  <c r="J179" i="26"/>
  <c r="H179" i="26"/>
  <c r="G179" i="26"/>
  <c r="E179" i="26"/>
  <c r="D179" i="26"/>
  <c r="O178" i="26"/>
  <c r="L178" i="26"/>
  <c r="I178" i="26"/>
  <c r="F178" i="26"/>
  <c r="O177" i="26"/>
  <c r="L177" i="26"/>
  <c r="I177" i="26"/>
  <c r="F177" i="26"/>
  <c r="O176" i="26"/>
  <c r="O175" i="26" s="1"/>
  <c r="O174" i="26" s="1"/>
  <c r="L176" i="26"/>
  <c r="I176" i="26"/>
  <c r="C176" i="26" s="1"/>
  <c r="F176" i="26"/>
  <c r="N175" i="26"/>
  <c r="M175" i="26"/>
  <c r="K175" i="26"/>
  <c r="J175" i="26"/>
  <c r="J174" i="26" s="1"/>
  <c r="H175" i="26"/>
  <c r="G175" i="26"/>
  <c r="G174" i="26" s="1"/>
  <c r="F175" i="26"/>
  <c r="E175" i="26"/>
  <c r="D175" i="26"/>
  <c r="K174" i="26"/>
  <c r="O172" i="26"/>
  <c r="L172" i="26"/>
  <c r="I172" i="26"/>
  <c r="C172" i="26" s="1"/>
  <c r="F172" i="26"/>
  <c r="O171" i="26"/>
  <c r="L171" i="26"/>
  <c r="I171" i="26"/>
  <c r="F171" i="26"/>
  <c r="O170" i="26"/>
  <c r="L170" i="26"/>
  <c r="I170" i="26"/>
  <c r="F170" i="26"/>
  <c r="O169" i="26"/>
  <c r="L169" i="26"/>
  <c r="I169" i="26"/>
  <c r="F169" i="26"/>
  <c r="O168" i="26"/>
  <c r="L168" i="26"/>
  <c r="I168" i="26"/>
  <c r="F168" i="26"/>
  <c r="O167" i="26"/>
  <c r="L167" i="26"/>
  <c r="I167" i="26"/>
  <c r="F167" i="26"/>
  <c r="N166" i="26"/>
  <c r="M166" i="26"/>
  <c r="M165" i="26" s="1"/>
  <c r="K166" i="26"/>
  <c r="K165" i="26" s="1"/>
  <c r="J166" i="26"/>
  <c r="J165" i="26" s="1"/>
  <c r="H166" i="26"/>
  <c r="H165" i="26" s="1"/>
  <c r="G166" i="26"/>
  <c r="E166" i="26"/>
  <c r="E165" i="26" s="1"/>
  <c r="D166" i="26"/>
  <c r="D165" i="26" s="1"/>
  <c r="N165" i="26"/>
  <c r="G165" i="26"/>
  <c r="O164" i="26"/>
  <c r="L164" i="26"/>
  <c r="I164" i="26"/>
  <c r="F164" i="26"/>
  <c r="O163" i="26"/>
  <c r="L163" i="26"/>
  <c r="I163" i="26"/>
  <c r="F163" i="26"/>
  <c r="O162" i="26"/>
  <c r="L162" i="26"/>
  <c r="I162" i="26"/>
  <c r="F162" i="26"/>
  <c r="O161" i="26"/>
  <c r="L161" i="26"/>
  <c r="L160" i="26" s="1"/>
  <c r="I161" i="26"/>
  <c r="F161" i="26"/>
  <c r="F160" i="26" s="1"/>
  <c r="O160" i="26"/>
  <c r="N160" i="26"/>
  <c r="M160" i="26"/>
  <c r="K160" i="26"/>
  <c r="J160" i="26"/>
  <c r="H160" i="26"/>
  <c r="G160" i="26"/>
  <c r="E160" i="26"/>
  <c r="D160" i="26"/>
  <c r="O159" i="26"/>
  <c r="L159" i="26"/>
  <c r="I159" i="26"/>
  <c r="F159" i="26"/>
  <c r="O158" i="26"/>
  <c r="L158" i="26"/>
  <c r="I158" i="26"/>
  <c r="F158" i="26"/>
  <c r="O157" i="26"/>
  <c r="L157" i="26"/>
  <c r="I157" i="26"/>
  <c r="F157" i="26"/>
  <c r="O156" i="26"/>
  <c r="L156" i="26"/>
  <c r="I156" i="26"/>
  <c r="C156" i="26" s="1"/>
  <c r="F156" i="26"/>
  <c r="O155" i="26"/>
  <c r="L155" i="26"/>
  <c r="I155" i="26"/>
  <c r="F155" i="26"/>
  <c r="O154" i="26"/>
  <c r="L154" i="26"/>
  <c r="I154" i="26"/>
  <c r="F154" i="26"/>
  <c r="O153" i="26"/>
  <c r="L153" i="26"/>
  <c r="I153" i="26"/>
  <c r="F153" i="26"/>
  <c r="O152" i="26"/>
  <c r="L152" i="26"/>
  <c r="I152" i="26"/>
  <c r="F152" i="26"/>
  <c r="N151" i="26"/>
  <c r="M151" i="26"/>
  <c r="K151" i="26"/>
  <c r="J151" i="26"/>
  <c r="H151" i="26"/>
  <c r="G151" i="26"/>
  <c r="E151" i="26"/>
  <c r="D151" i="26"/>
  <c r="O150" i="26"/>
  <c r="L150" i="26"/>
  <c r="I150" i="26"/>
  <c r="F150" i="26"/>
  <c r="O149" i="26"/>
  <c r="L149" i="26"/>
  <c r="I149" i="26"/>
  <c r="F149" i="26"/>
  <c r="O148" i="26"/>
  <c r="L148" i="26"/>
  <c r="I148" i="26"/>
  <c r="F148" i="26"/>
  <c r="O147" i="26"/>
  <c r="L147" i="26"/>
  <c r="I147" i="26"/>
  <c r="F147" i="26"/>
  <c r="O146" i="26"/>
  <c r="L146" i="26"/>
  <c r="I146" i="26"/>
  <c r="F146" i="26"/>
  <c r="O145" i="26"/>
  <c r="L145" i="26"/>
  <c r="I145" i="26"/>
  <c r="F145" i="26"/>
  <c r="N144" i="26"/>
  <c r="M144" i="26"/>
  <c r="K144" i="26"/>
  <c r="J144" i="26"/>
  <c r="H144" i="26"/>
  <c r="G144" i="26"/>
  <c r="E144" i="26"/>
  <c r="D144" i="26"/>
  <c r="O143" i="26"/>
  <c r="L143" i="26"/>
  <c r="I143" i="26"/>
  <c r="F143" i="26"/>
  <c r="O142" i="26"/>
  <c r="L142" i="26"/>
  <c r="L141" i="26" s="1"/>
  <c r="I142" i="26"/>
  <c r="F142" i="26"/>
  <c r="O141" i="26"/>
  <c r="N141" i="26"/>
  <c r="M141" i="26"/>
  <c r="K141" i="26"/>
  <c r="J141" i="26"/>
  <c r="H141" i="26"/>
  <c r="G141" i="26"/>
  <c r="F141" i="26"/>
  <c r="E141" i="26"/>
  <c r="D141" i="26"/>
  <c r="O140" i="26"/>
  <c r="L140" i="26"/>
  <c r="I140" i="26"/>
  <c r="F140" i="26"/>
  <c r="C140" i="26" s="1"/>
  <c r="O139" i="26"/>
  <c r="L139" i="26"/>
  <c r="I139" i="26"/>
  <c r="F139" i="26"/>
  <c r="O138" i="26"/>
  <c r="L138" i="26"/>
  <c r="I138" i="26"/>
  <c r="F138" i="26"/>
  <c r="O137" i="26"/>
  <c r="L137" i="26"/>
  <c r="I137" i="26"/>
  <c r="F137" i="26"/>
  <c r="O136" i="26"/>
  <c r="N136" i="26"/>
  <c r="M136" i="26"/>
  <c r="K136" i="26"/>
  <c r="J136" i="26"/>
  <c r="H136" i="26"/>
  <c r="G136" i="26"/>
  <c r="E136" i="26"/>
  <c r="D136" i="26"/>
  <c r="O135" i="26"/>
  <c r="L135" i="26"/>
  <c r="I135" i="26"/>
  <c r="F135" i="26"/>
  <c r="O134" i="26"/>
  <c r="L134" i="26"/>
  <c r="I134" i="26"/>
  <c r="F134" i="26"/>
  <c r="O133" i="26"/>
  <c r="L133" i="26"/>
  <c r="I133" i="26"/>
  <c r="F133" i="26"/>
  <c r="O132" i="26"/>
  <c r="O131" i="26" s="1"/>
  <c r="L132" i="26"/>
  <c r="I132" i="26"/>
  <c r="C132" i="26" s="1"/>
  <c r="F132" i="26"/>
  <c r="F131" i="26" s="1"/>
  <c r="N131" i="26"/>
  <c r="M131" i="26"/>
  <c r="K131" i="26"/>
  <c r="J131" i="26"/>
  <c r="H131" i="26"/>
  <c r="G131" i="26"/>
  <c r="E131" i="26"/>
  <c r="D131" i="26"/>
  <c r="O129" i="26"/>
  <c r="L129" i="26"/>
  <c r="I129" i="26"/>
  <c r="I128" i="26" s="1"/>
  <c r="F129" i="26"/>
  <c r="O128" i="26"/>
  <c r="N128" i="26"/>
  <c r="M128" i="26"/>
  <c r="K128" i="26"/>
  <c r="J128" i="26"/>
  <c r="H128" i="26"/>
  <c r="G128" i="26"/>
  <c r="F128" i="26"/>
  <c r="E128" i="26"/>
  <c r="D128" i="26"/>
  <c r="O127" i="26"/>
  <c r="L127" i="26"/>
  <c r="I127" i="26"/>
  <c r="F127" i="26"/>
  <c r="O126" i="26"/>
  <c r="L126" i="26"/>
  <c r="I126" i="26"/>
  <c r="F126" i="26"/>
  <c r="O125" i="26"/>
  <c r="L125" i="26"/>
  <c r="I125" i="26"/>
  <c r="E122" i="26"/>
  <c r="O124" i="26"/>
  <c r="L124" i="26"/>
  <c r="I124" i="26"/>
  <c r="F124" i="26"/>
  <c r="C124" i="26" s="1"/>
  <c r="O123" i="26"/>
  <c r="L123" i="26"/>
  <c r="I123" i="26"/>
  <c r="F123" i="26"/>
  <c r="C123" i="26" s="1"/>
  <c r="O122" i="26"/>
  <c r="N122" i="26"/>
  <c r="M122" i="26"/>
  <c r="K122" i="26"/>
  <c r="J122" i="26"/>
  <c r="H122" i="26"/>
  <c r="G122" i="26"/>
  <c r="D122" i="26"/>
  <c r="O121" i="26"/>
  <c r="L121" i="26"/>
  <c r="I121" i="26"/>
  <c r="F121" i="26"/>
  <c r="C121" i="26" s="1"/>
  <c r="O120" i="26"/>
  <c r="L120" i="26"/>
  <c r="I120" i="26"/>
  <c r="F120" i="26"/>
  <c r="O119" i="26"/>
  <c r="L119" i="26"/>
  <c r="I119" i="26"/>
  <c r="F119" i="26"/>
  <c r="O118" i="26"/>
  <c r="L118" i="26"/>
  <c r="I118" i="26"/>
  <c r="F118" i="26"/>
  <c r="O117" i="26"/>
  <c r="L117" i="26"/>
  <c r="I117" i="26"/>
  <c r="F117" i="26"/>
  <c r="N116" i="26"/>
  <c r="M116" i="26"/>
  <c r="K116" i="26"/>
  <c r="J116" i="26"/>
  <c r="H116" i="26"/>
  <c r="G116" i="26"/>
  <c r="E116" i="26"/>
  <c r="D116" i="26"/>
  <c r="O115" i="26"/>
  <c r="L115" i="26"/>
  <c r="I115" i="26"/>
  <c r="F115" i="26"/>
  <c r="O114" i="26"/>
  <c r="L114" i="26"/>
  <c r="I114" i="26"/>
  <c r="F114" i="26"/>
  <c r="O113" i="26"/>
  <c r="O112" i="26" s="1"/>
  <c r="L113" i="26"/>
  <c r="L112" i="26" s="1"/>
  <c r="I113" i="26"/>
  <c r="F113" i="26"/>
  <c r="F112" i="26" s="1"/>
  <c r="N112" i="26"/>
  <c r="M112" i="26"/>
  <c r="K112" i="26"/>
  <c r="J112" i="26"/>
  <c r="H112" i="26"/>
  <c r="G112" i="26"/>
  <c r="E112" i="26"/>
  <c r="D112" i="26"/>
  <c r="O111" i="26"/>
  <c r="L111" i="26"/>
  <c r="I111" i="26"/>
  <c r="F111" i="26"/>
  <c r="O110" i="26"/>
  <c r="L110" i="26"/>
  <c r="I110" i="26"/>
  <c r="F110" i="26"/>
  <c r="O109" i="26"/>
  <c r="L109" i="26"/>
  <c r="I109" i="26"/>
  <c r="F109" i="26"/>
  <c r="C109" i="26" s="1"/>
  <c r="O108" i="26"/>
  <c r="L108" i="26"/>
  <c r="I108" i="26"/>
  <c r="F108" i="26"/>
  <c r="O107" i="26"/>
  <c r="L107" i="26"/>
  <c r="I107" i="26"/>
  <c r="F107" i="26"/>
  <c r="O106" i="26"/>
  <c r="L106" i="26"/>
  <c r="I106" i="26"/>
  <c r="F106" i="26"/>
  <c r="O105" i="26"/>
  <c r="L105" i="26"/>
  <c r="I105" i="26"/>
  <c r="F105" i="26"/>
  <c r="O104" i="26"/>
  <c r="L104" i="26"/>
  <c r="I104" i="26"/>
  <c r="F104" i="26"/>
  <c r="N103" i="26"/>
  <c r="M103" i="26"/>
  <c r="K103" i="26"/>
  <c r="J103" i="26"/>
  <c r="H103" i="26"/>
  <c r="G103" i="26"/>
  <c r="E103" i="26"/>
  <c r="D103" i="26"/>
  <c r="O102" i="26"/>
  <c r="L102" i="26"/>
  <c r="I102" i="26"/>
  <c r="F102" i="26"/>
  <c r="O101" i="26"/>
  <c r="L101" i="26"/>
  <c r="I101" i="26"/>
  <c r="F101" i="26"/>
  <c r="O100" i="26"/>
  <c r="L100" i="26"/>
  <c r="I100" i="26"/>
  <c r="F100" i="26"/>
  <c r="C100" i="26" s="1"/>
  <c r="O99" i="26"/>
  <c r="L99" i="26"/>
  <c r="I99" i="26"/>
  <c r="F99" i="26"/>
  <c r="O98" i="26"/>
  <c r="L98" i="26"/>
  <c r="I98" i="26"/>
  <c r="F98" i="26"/>
  <c r="O97" i="26"/>
  <c r="L97" i="26"/>
  <c r="I97" i="26"/>
  <c r="F97" i="26"/>
  <c r="C97" i="26" s="1"/>
  <c r="O96" i="26"/>
  <c r="L96" i="26"/>
  <c r="I96" i="26"/>
  <c r="I95" i="26" s="1"/>
  <c r="F96" i="26"/>
  <c r="N95" i="26"/>
  <c r="M95" i="26"/>
  <c r="K95" i="26"/>
  <c r="J95" i="26"/>
  <c r="H95" i="26"/>
  <c r="G95" i="26"/>
  <c r="E95" i="26"/>
  <c r="D95" i="26"/>
  <c r="O94" i="26"/>
  <c r="L94" i="26"/>
  <c r="I94" i="26"/>
  <c r="F94" i="26"/>
  <c r="O93" i="26"/>
  <c r="L93" i="26"/>
  <c r="I93" i="26"/>
  <c r="F93" i="26"/>
  <c r="O92" i="26"/>
  <c r="L92" i="26"/>
  <c r="I92" i="26"/>
  <c r="F92" i="26"/>
  <c r="O91" i="26"/>
  <c r="L91" i="26"/>
  <c r="I91" i="26"/>
  <c r="F91" i="26"/>
  <c r="O90" i="26"/>
  <c r="L90" i="26"/>
  <c r="I90" i="26"/>
  <c r="I89" i="26" s="1"/>
  <c r="F90" i="26"/>
  <c r="N89" i="26"/>
  <c r="M89" i="26"/>
  <c r="K89" i="26"/>
  <c r="J89" i="26"/>
  <c r="H89" i="26"/>
  <c r="G89" i="26"/>
  <c r="E89" i="26"/>
  <c r="D89" i="26"/>
  <c r="O88" i="26"/>
  <c r="L88" i="26"/>
  <c r="I88" i="26"/>
  <c r="F88" i="26"/>
  <c r="O87" i="26"/>
  <c r="L87" i="26"/>
  <c r="I87" i="26"/>
  <c r="F87" i="26"/>
  <c r="O86" i="26"/>
  <c r="L86" i="26"/>
  <c r="I86" i="26"/>
  <c r="F86" i="26"/>
  <c r="O85" i="26"/>
  <c r="O84" i="26" s="1"/>
  <c r="L85" i="26"/>
  <c r="I85" i="26"/>
  <c r="F85" i="26"/>
  <c r="F84" i="26" s="1"/>
  <c r="N84" i="26"/>
  <c r="M84" i="26"/>
  <c r="K84" i="26"/>
  <c r="J84" i="26"/>
  <c r="H84" i="26"/>
  <c r="G84" i="26"/>
  <c r="E84" i="26"/>
  <c r="D84" i="26"/>
  <c r="O82" i="26"/>
  <c r="L82" i="26"/>
  <c r="I82" i="26"/>
  <c r="F82" i="26"/>
  <c r="O81" i="26"/>
  <c r="O80" i="26" s="1"/>
  <c r="L81" i="26"/>
  <c r="L80" i="26" s="1"/>
  <c r="I81" i="26"/>
  <c r="F81" i="26"/>
  <c r="F80" i="26" s="1"/>
  <c r="N80" i="26"/>
  <c r="M80" i="26"/>
  <c r="K80" i="26"/>
  <c r="J80" i="26"/>
  <c r="H80" i="26"/>
  <c r="G80" i="26"/>
  <c r="E80" i="26"/>
  <c r="D80" i="26"/>
  <c r="O79" i="26"/>
  <c r="L79" i="26"/>
  <c r="I79" i="26"/>
  <c r="F79" i="26"/>
  <c r="O78" i="26"/>
  <c r="L78" i="26"/>
  <c r="I78" i="26"/>
  <c r="I77" i="26" s="1"/>
  <c r="F78" i="26"/>
  <c r="O77" i="26"/>
  <c r="O76" i="26" s="1"/>
  <c r="N77" i="26"/>
  <c r="N76" i="26" s="1"/>
  <c r="M77" i="26"/>
  <c r="K77" i="26"/>
  <c r="J77" i="26"/>
  <c r="H77" i="26"/>
  <c r="G77" i="26"/>
  <c r="G76" i="26" s="1"/>
  <c r="F77" i="26"/>
  <c r="E77" i="26"/>
  <c r="D77" i="26"/>
  <c r="E76" i="26"/>
  <c r="O74" i="26"/>
  <c r="L74" i="26"/>
  <c r="I74" i="26"/>
  <c r="F74" i="26"/>
  <c r="O73" i="26"/>
  <c r="L73" i="26"/>
  <c r="I73" i="26"/>
  <c r="F73" i="26"/>
  <c r="C73" i="26" s="1"/>
  <c r="O72" i="26"/>
  <c r="L72" i="26"/>
  <c r="I72" i="26"/>
  <c r="F72" i="26"/>
  <c r="O71" i="26"/>
  <c r="L71" i="26"/>
  <c r="I71" i="26"/>
  <c r="F71" i="26"/>
  <c r="O70" i="26"/>
  <c r="L70" i="26"/>
  <c r="I70" i="26"/>
  <c r="F70" i="26"/>
  <c r="O69" i="26"/>
  <c r="N69" i="26"/>
  <c r="M69" i="26"/>
  <c r="K69" i="26"/>
  <c r="K67" i="26" s="1"/>
  <c r="J69" i="26"/>
  <c r="H69" i="26"/>
  <c r="H67" i="26" s="1"/>
  <c r="G69" i="26"/>
  <c r="G67" i="26" s="1"/>
  <c r="E69" i="26"/>
  <c r="E67" i="26" s="1"/>
  <c r="D69" i="26"/>
  <c r="D67" i="26" s="1"/>
  <c r="O68" i="26"/>
  <c r="L68" i="26"/>
  <c r="I68" i="26"/>
  <c r="F68" i="26"/>
  <c r="N67" i="26"/>
  <c r="M67" i="26"/>
  <c r="J67" i="26"/>
  <c r="O66" i="26"/>
  <c r="L66" i="26"/>
  <c r="I66" i="26"/>
  <c r="F66" i="26"/>
  <c r="O65" i="26"/>
  <c r="L65" i="26"/>
  <c r="I65" i="26"/>
  <c r="F65" i="26"/>
  <c r="O64" i="26"/>
  <c r="L64" i="26"/>
  <c r="I64" i="26"/>
  <c r="F64" i="26"/>
  <c r="O63" i="26"/>
  <c r="L63" i="26"/>
  <c r="I63" i="26"/>
  <c r="F63" i="26"/>
  <c r="O62" i="26"/>
  <c r="L62" i="26"/>
  <c r="I62" i="26"/>
  <c r="F62" i="26"/>
  <c r="O61" i="26"/>
  <c r="L61" i="26"/>
  <c r="I61" i="26"/>
  <c r="F61" i="26"/>
  <c r="O60" i="26"/>
  <c r="L60" i="26"/>
  <c r="I60" i="26"/>
  <c r="F60" i="26"/>
  <c r="O59" i="26"/>
  <c r="L59" i="26"/>
  <c r="I59" i="26"/>
  <c r="F59" i="26"/>
  <c r="N58" i="26"/>
  <c r="M58" i="26"/>
  <c r="K58" i="26"/>
  <c r="J58" i="26"/>
  <c r="H58" i="26"/>
  <c r="G58" i="26"/>
  <c r="E58" i="26"/>
  <c r="D58" i="26"/>
  <c r="O57" i="26"/>
  <c r="L57" i="26"/>
  <c r="I57" i="26"/>
  <c r="F57" i="26"/>
  <c r="O56" i="26"/>
  <c r="L56" i="26"/>
  <c r="I56" i="26"/>
  <c r="I55" i="26" s="1"/>
  <c r="F56" i="26"/>
  <c r="N55" i="26"/>
  <c r="M55" i="26"/>
  <c r="K55" i="26"/>
  <c r="K54" i="26" s="1"/>
  <c r="K53" i="26" s="1"/>
  <c r="J55" i="26"/>
  <c r="H55" i="26"/>
  <c r="H54" i="26" s="1"/>
  <c r="G55" i="26"/>
  <c r="E55" i="26"/>
  <c r="E54" i="26" s="1"/>
  <c r="D55" i="26"/>
  <c r="D54" i="26" s="1"/>
  <c r="D53" i="26" s="1"/>
  <c r="H53" i="26"/>
  <c r="O47" i="26"/>
  <c r="C47" i="26" s="1"/>
  <c r="O46" i="26"/>
  <c r="C46" i="26" s="1"/>
  <c r="N45" i="26"/>
  <c r="M45" i="26"/>
  <c r="L44" i="26"/>
  <c r="I44" i="26"/>
  <c r="C44" i="26" s="1"/>
  <c r="F44" i="26"/>
  <c r="L43" i="26"/>
  <c r="K43" i="26"/>
  <c r="J43" i="26"/>
  <c r="H43" i="26"/>
  <c r="G43" i="26"/>
  <c r="F43" i="26"/>
  <c r="E43" i="26"/>
  <c r="D43" i="26"/>
  <c r="F42" i="26"/>
  <c r="C42" i="26" s="1"/>
  <c r="E41" i="26"/>
  <c r="D41" i="26"/>
  <c r="L40" i="26"/>
  <c r="C40" i="26" s="1"/>
  <c r="L39" i="26"/>
  <c r="C39" i="26" s="1"/>
  <c r="L38" i="26"/>
  <c r="C38" i="26" s="1"/>
  <c r="L37" i="26"/>
  <c r="C37" i="26" s="1"/>
  <c r="K36" i="26"/>
  <c r="J36" i="26"/>
  <c r="L35" i="26"/>
  <c r="C35" i="26" s="1"/>
  <c r="L34" i="26"/>
  <c r="C34" i="26" s="1"/>
  <c r="K33" i="26"/>
  <c r="J33" i="26"/>
  <c r="L32" i="26"/>
  <c r="L31" i="26" s="1"/>
  <c r="K31" i="26"/>
  <c r="J31" i="26"/>
  <c r="C31" i="26"/>
  <c r="L30" i="26"/>
  <c r="C30" i="26" s="1"/>
  <c r="L29" i="26"/>
  <c r="C29" i="26" s="1"/>
  <c r="L28" i="26"/>
  <c r="C28" i="26" s="1"/>
  <c r="K27" i="26"/>
  <c r="J27" i="26"/>
  <c r="F25" i="26"/>
  <c r="C25" i="26" s="1"/>
  <c r="I24" i="26"/>
  <c r="O23" i="26"/>
  <c r="L23" i="26"/>
  <c r="I23" i="26"/>
  <c r="F23" i="26"/>
  <c r="O22" i="26"/>
  <c r="O21" i="26" s="1"/>
  <c r="L22" i="26"/>
  <c r="I22" i="26"/>
  <c r="I21" i="26" s="1"/>
  <c r="I292" i="26" s="1"/>
  <c r="F22" i="26"/>
  <c r="N21" i="26"/>
  <c r="M21" i="26"/>
  <c r="M292" i="26" s="1"/>
  <c r="M291" i="26" s="1"/>
  <c r="L21" i="26"/>
  <c r="K21" i="26"/>
  <c r="K292" i="26" s="1"/>
  <c r="K291" i="26" s="1"/>
  <c r="J21" i="26"/>
  <c r="H21" i="26"/>
  <c r="G21" i="26"/>
  <c r="G292" i="26" s="1"/>
  <c r="E21" i="26"/>
  <c r="D21" i="26"/>
  <c r="H20" i="26"/>
  <c r="F41" i="26" l="1"/>
  <c r="C41" i="26" s="1"/>
  <c r="C202" i="26"/>
  <c r="C61" i="26"/>
  <c r="N231" i="26"/>
  <c r="N230" i="26" s="1"/>
  <c r="C262" i="26"/>
  <c r="C274" i="26"/>
  <c r="N130" i="26"/>
  <c r="M130" i="26"/>
  <c r="D187" i="26"/>
  <c r="J231" i="26"/>
  <c r="I43" i="26"/>
  <c r="C43" i="26" s="1"/>
  <c r="M20" i="26"/>
  <c r="C127" i="26"/>
  <c r="M204" i="26"/>
  <c r="E53" i="26"/>
  <c r="M187" i="26"/>
  <c r="G291" i="26"/>
  <c r="L292" i="26"/>
  <c r="L291" i="26" s="1"/>
  <c r="L55" i="26"/>
  <c r="G54" i="26"/>
  <c r="G53" i="26" s="1"/>
  <c r="C81" i="26"/>
  <c r="C105" i="26"/>
  <c r="C117" i="26"/>
  <c r="I116" i="26"/>
  <c r="C164" i="26"/>
  <c r="C168" i="26"/>
  <c r="M174" i="26"/>
  <c r="M173" i="26" s="1"/>
  <c r="C184" i="26"/>
  <c r="H187" i="26"/>
  <c r="C201" i="26"/>
  <c r="C209" i="26"/>
  <c r="H204" i="26"/>
  <c r="H195" i="26" s="1"/>
  <c r="C225" i="26"/>
  <c r="C250" i="26"/>
  <c r="K270" i="26"/>
  <c r="K269" i="26" s="1"/>
  <c r="C286" i="26"/>
  <c r="K130" i="26"/>
  <c r="L260" i="26"/>
  <c r="J270" i="26"/>
  <c r="J269" i="26" s="1"/>
  <c r="J194" i="26" s="1"/>
  <c r="J76" i="26"/>
  <c r="M76" i="26"/>
  <c r="C93" i="26"/>
  <c r="C94" i="26"/>
  <c r="C114" i="26"/>
  <c r="C148" i="26"/>
  <c r="C152" i="26"/>
  <c r="E174" i="26"/>
  <c r="E173" i="26" s="1"/>
  <c r="J173" i="26"/>
  <c r="O173" i="26"/>
  <c r="N174" i="26"/>
  <c r="N173" i="26" s="1"/>
  <c r="E187" i="26"/>
  <c r="C217" i="26"/>
  <c r="C222" i="26"/>
  <c r="C223" i="26"/>
  <c r="C224" i="26"/>
  <c r="C242" i="26"/>
  <c r="C243" i="26"/>
  <c r="C244" i="26"/>
  <c r="C245" i="26"/>
  <c r="C266" i="26"/>
  <c r="C282" i="26"/>
  <c r="E130" i="26"/>
  <c r="H292" i="26"/>
  <c r="H291" i="26" s="1"/>
  <c r="D292" i="26"/>
  <c r="D291" i="26" s="1"/>
  <c r="L33" i="26"/>
  <c r="C33" i="26" s="1"/>
  <c r="C57" i="26"/>
  <c r="C65" i="26"/>
  <c r="K76" i="26"/>
  <c r="D76" i="26"/>
  <c r="I80" i="26"/>
  <c r="C101" i="26"/>
  <c r="J130" i="26"/>
  <c r="C150" i="26"/>
  <c r="C228" i="26"/>
  <c r="E231" i="26"/>
  <c r="C258" i="26"/>
  <c r="D270" i="26"/>
  <c r="D269" i="26" s="1"/>
  <c r="C278" i="26"/>
  <c r="C294" i="26"/>
  <c r="C295" i="26"/>
  <c r="C297" i="26"/>
  <c r="E83" i="26"/>
  <c r="E75" i="26" s="1"/>
  <c r="E52" i="26" s="1"/>
  <c r="J230" i="26"/>
  <c r="I131" i="26"/>
  <c r="I216" i="26"/>
  <c r="C233" i="26"/>
  <c r="J26" i="26"/>
  <c r="C56" i="26"/>
  <c r="N54" i="26"/>
  <c r="N53" i="26" s="1"/>
  <c r="C62" i="26"/>
  <c r="C74" i="26"/>
  <c r="I76" i="26"/>
  <c r="C82" i="26"/>
  <c r="K83" i="26"/>
  <c r="C88" i="26"/>
  <c r="O89" i="26"/>
  <c r="M83" i="26"/>
  <c r="I103" i="26"/>
  <c r="C113" i="26"/>
  <c r="C118" i="26"/>
  <c r="H130" i="26"/>
  <c r="G130" i="26"/>
  <c r="C157" i="26"/>
  <c r="C159" i="26"/>
  <c r="O166" i="26"/>
  <c r="O165" i="26" s="1"/>
  <c r="F187" i="26"/>
  <c r="K187" i="26"/>
  <c r="C192" i="26"/>
  <c r="D195" i="26"/>
  <c r="M195" i="26"/>
  <c r="K204" i="26"/>
  <c r="K195" i="26" s="1"/>
  <c r="I205" i="26"/>
  <c r="C211" i="26"/>
  <c r="C212" i="26"/>
  <c r="O205" i="26"/>
  <c r="O204" i="26" s="1"/>
  <c r="C255" i="26"/>
  <c r="C256" i="26"/>
  <c r="C257" i="26"/>
  <c r="L264" i="26"/>
  <c r="L259" i="26" s="1"/>
  <c r="C287" i="26"/>
  <c r="C288" i="26"/>
  <c r="I293" i="26"/>
  <c r="C299" i="26"/>
  <c r="C300" i="26"/>
  <c r="C85" i="26"/>
  <c r="I179" i="26"/>
  <c r="I264" i="26"/>
  <c r="I259" i="26" s="1"/>
  <c r="G20" i="26"/>
  <c r="L27" i="26"/>
  <c r="K26" i="26"/>
  <c r="K20" i="26" s="1"/>
  <c r="L36" i="26"/>
  <c r="C36" i="26" s="1"/>
  <c r="J54" i="26"/>
  <c r="J53" i="26" s="1"/>
  <c r="C59" i="26"/>
  <c r="C60" i="26"/>
  <c r="O58" i="26"/>
  <c r="C66" i="26"/>
  <c r="I84" i="26"/>
  <c r="O95" i="26"/>
  <c r="C110" i="26"/>
  <c r="C115" i="26"/>
  <c r="N83" i="26"/>
  <c r="N75" i="26" s="1"/>
  <c r="N52" i="26" s="1"/>
  <c r="C145" i="26"/>
  <c r="O144" i="26"/>
  <c r="L151" i="26"/>
  <c r="C158" i="26"/>
  <c r="C163" i="26"/>
  <c r="C169" i="26"/>
  <c r="C171" i="26"/>
  <c r="I175" i="26"/>
  <c r="I174" i="26" s="1"/>
  <c r="I173" i="26" s="1"/>
  <c r="K173" i="26"/>
  <c r="C188" i="26"/>
  <c r="G187" i="26"/>
  <c r="I187" i="26"/>
  <c r="F196" i="26"/>
  <c r="C203" i="26"/>
  <c r="G204" i="26"/>
  <c r="G195" i="26" s="1"/>
  <c r="D231" i="26"/>
  <c r="D230" i="26" s="1"/>
  <c r="D194" i="26" s="1"/>
  <c r="H231" i="26"/>
  <c r="C237" i="26"/>
  <c r="I252" i="26"/>
  <c r="I251" i="26" s="1"/>
  <c r="G259" i="26"/>
  <c r="E292" i="26"/>
  <c r="E291" i="26" s="1"/>
  <c r="F21" i="26"/>
  <c r="F292" i="26" s="1"/>
  <c r="E20" i="26"/>
  <c r="O45" i="26"/>
  <c r="C45" i="26" s="1"/>
  <c r="M54" i="26"/>
  <c r="M53" i="26" s="1"/>
  <c r="C64" i="26"/>
  <c r="I69" i="26"/>
  <c r="I67" i="26" s="1"/>
  <c r="H76" i="26"/>
  <c r="C80" i="26"/>
  <c r="C86" i="26"/>
  <c r="C102" i="26"/>
  <c r="C108" i="26"/>
  <c r="I112" i="26"/>
  <c r="C112" i="26" s="1"/>
  <c r="F116" i="26"/>
  <c r="C120" i="26"/>
  <c r="J83" i="26"/>
  <c r="J75" i="26" s="1"/>
  <c r="J289" i="26" s="1"/>
  <c r="C149" i="26"/>
  <c r="D130" i="26"/>
  <c r="L166" i="26"/>
  <c r="L165" i="26" s="1"/>
  <c r="C170" i="26"/>
  <c r="D174" i="26"/>
  <c r="D173" i="26" s="1"/>
  <c r="L175" i="26"/>
  <c r="L174" i="26" s="1"/>
  <c r="L173" i="26" s="1"/>
  <c r="C181" i="26"/>
  <c r="C182" i="26"/>
  <c r="G173" i="26"/>
  <c r="E204" i="26"/>
  <c r="E195" i="26" s="1"/>
  <c r="C221" i="26"/>
  <c r="C226" i="26"/>
  <c r="F227" i="26"/>
  <c r="C227" i="26" s="1"/>
  <c r="J204" i="26"/>
  <c r="J195" i="26" s="1"/>
  <c r="N204" i="26"/>
  <c r="N195" i="26" s="1"/>
  <c r="I231" i="26"/>
  <c r="C241" i="26"/>
  <c r="O238" i="26"/>
  <c r="C238" i="26" s="1"/>
  <c r="L246" i="26"/>
  <c r="L252" i="26"/>
  <c r="L251" i="26" s="1"/>
  <c r="H259" i="26"/>
  <c r="M259" i="26"/>
  <c r="M230" i="26" s="1"/>
  <c r="C267" i="26"/>
  <c r="C268" i="26"/>
  <c r="H269" i="26"/>
  <c r="C275" i="26"/>
  <c r="O276" i="26"/>
  <c r="L276" i="26"/>
  <c r="L270" i="26" s="1"/>
  <c r="L269" i="26" s="1"/>
  <c r="O292" i="26"/>
  <c r="C21" i="26"/>
  <c r="C154" i="26"/>
  <c r="I151" i="26"/>
  <c r="C301" i="26"/>
  <c r="D20" i="26"/>
  <c r="I20" i="26"/>
  <c r="F24" i="26"/>
  <c r="C24" i="26" s="1"/>
  <c r="C32" i="26"/>
  <c r="F55" i="26"/>
  <c r="O55" i="26"/>
  <c r="F58" i="26"/>
  <c r="I58" i="26"/>
  <c r="I54" i="26" s="1"/>
  <c r="C63" i="26"/>
  <c r="C71" i="26"/>
  <c r="C72" i="26"/>
  <c r="F69" i="26"/>
  <c r="F67" i="26" s="1"/>
  <c r="F76" i="26"/>
  <c r="C79" i="26"/>
  <c r="G83" i="26"/>
  <c r="L84" i="26"/>
  <c r="C87" i="26"/>
  <c r="L89" i="26"/>
  <c r="C90" i="26"/>
  <c r="C96" i="26"/>
  <c r="F95" i="26"/>
  <c r="C107" i="26"/>
  <c r="O116" i="26"/>
  <c r="I122" i="26"/>
  <c r="C126" i="26"/>
  <c r="C137" i="26"/>
  <c r="L136" i="26"/>
  <c r="C147" i="26"/>
  <c r="F144" i="26"/>
  <c r="J292" i="26"/>
  <c r="J291" i="26" s="1"/>
  <c r="J20" i="26"/>
  <c r="N292" i="26"/>
  <c r="N291" i="26" s="1"/>
  <c r="N20" i="26"/>
  <c r="C183" i="26"/>
  <c r="F179" i="26"/>
  <c r="C22" i="26"/>
  <c r="L58" i="26"/>
  <c r="L54" i="26" s="1"/>
  <c r="O67" i="26"/>
  <c r="H83" i="26"/>
  <c r="H75" i="26" s="1"/>
  <c r="H52" i="26" s="1"/>
  <c r="C99" i="26"/>
  <c r="C111" i="26"/>
  <c r="L116" i="26"/>
  <c r="C116" i="26"/>
  <c r="C119" i="26"/>
  <c r="L122" i="26"/>
  <c r="C129" i="26"/>
  <c r="L128" i="26"/>
  <c r="C128" i="26" s="1"/>
  <c r="L95" i="26"/>
  <c r="C98" i="26"/>
  <c r="C104" i="26"/>
  <c r="F103" i="26"/>
  <c r="C133" i="26"/>
  <c r="L131" i="26"/>
  <c r="C23" i="26"/>
  <c r="C68" i="26"/>
  <c r="C70" i="26"/>
  <c r="L69" i="26"/>
  <c r="L67" i="26" s="1"/>
  <c r="C78" i="26"/>
  <c r="L77" i="26"/>
  <c r="D83" i="26"/>
  <c r="C91" i="26"/>
  <c r="C92" i="26"/>
  <c r="F89" i="26"/>
  <c r="O103" i="26"/>
  <c r="L103" i="26"/>
  <c r="C106" i="26"/>
  <c r="C218" i="26"/>
  <c r="L216" i="26"/>
  <c r="C131" i="26"/>
  <c r="C146" i="26"/>
  <c r="I144" i="26"/>
  <c r="C206" i="26"/>
  <c r="L205" i="26"/>
  <c r="F125" i="26"/>
  <c r="C135" i="26"/>
  <c r="C139" i="26"/>
  <c r="F136" i="26"/>
  <c r="C143" i="26"/>
  <c r="L144" i="26"/>
  <c r="O151" i="26"/>
  <c r="O130" i="26" s="1"/>
  <c r="I166" i="26"/>
  <c r="I165" i="26" s="1"/>
  <c r="C177" i="26"/>
  <c r="C178" i="26"/>
  <c r="C134" i="26"/>
  <c r="C138" i="26"/>
  <c r="I136" i="26"/>
  <c r="I141" i="26"/>
  <c r="C141" i="26" s="1"/>
  <c r="C142" i="26"/>
  <c r="C153" i="26"/>
  <c r="C155" i="26"/>
  <c r="F151" i="26"/>
  <c r="C162" i="26"/>
  <c r="I160" i="26"/>
  <c r="C160" i="26" s="1"/>
  <c r="C167" i="26"/>
  <c r="F166" i="26"/>
  <c r="H174" i="26"/>
  <c r="H173" i="26" s="1"/>
  <c r="C185" i="26"/>
  <c r="C186" i="26"/>
  <c r="C190" i="26"/>
  <c r="C191" i="26"/>
  <c r="C161" i="26"/>
  <c r="C189" i="26"/>
  <c r="C193" i="26"/>
  <c r="F216" i="26"/>
  <c r="E259" i="26"/>
  <c r="E230" i="26" s="1"/>
  <c r="C261" i="26"/>
  <c r="F260" i="26"/>
  <c r="C271" i="26"/>
  <c r="M270" i="26"/>
  <c r="M269" i="26" s="1"/>
  <c r="C277" i="26"/>
  <c r="F276" i="26"/>
  <c r="C285" i="26"/>
  <c r="F284" i="26"/>
  <c r="I291" i="26"/>
  <c r="C197" i="26"/>
  <c r="O196" i="26"/>
  <c r="C200" i="26"/>
  <c r="C207" i="26"/>
  <c r="C208" i="26"/>
  <c r="F205" i="26"/>
  <c r="C215" i="26"/>
  <c r="C219" i="26"/>
  <c r="C220" i="26"/>
  <c r="K231" i="26"/>
  <c r="K230" i="26" s="1"/>
  <c r="O235" i="26"/>
  <c r="C235" i="26" s="1"/>
  <c r="C247" i="26"/>
  <c r="C248" i="26"/>
  <c r="C249" i="26"/>
  <c r="F246" i="26"/>
  <c r="C246" i="26" s="1"/>
  <c r="O252" i="26"/>
  <c r="O251" i="26" s="1"/>
  <c r="C263" i="26"/>
  <c r="O264" i="26"/>
  <c r="O259" i="26" s="1"/>
  <c r="I270" i="26"/>
  <c r="I269" i="26" s="1"/>
  <c r="E270" i="26"/>
  <c r="E269" i="26" s="1"/>
  <c r="O272" i="26"/>
  <c r="O270" i="26" s="1"/>
  <c r="O269" i="26" s="1"/>
  <c r="C279" i="26"/>
  <c r="C280" i="26"/>
  <c r="C281" i="26"/>
  <c r="O293" i="26"/>
  <c r="I198" i="26"/>
  <c r="C199" i="26"/>
  <c r="C232" i="26"/>
  <c r="G231" i="26"/>
  <c r="L231" i="26"/>
  <c r="C236" i="26"/>
  <c r="C239" i="26"/>
  <c r="C240" i="26"/>
  <c r="C253" i="26"/>
  <c r="F252" i="26"/>
  <c r="C265" i="26"/>
  <c r="F264" i="26"/>
  <c r="C273" i="26"/>
  <c r="F272" i="26"/>
  <c r="C296" i="26"/>
  <c r="O291" i="26"/>
  <c r="F293" i="26"/>
  <c r="I230" i="26" l="1"/>
  <c r="C292" i="26"/>
  <c r="K75" i="26"/>
  <c r="K52" i="26" s="1"/>
  <c r="I83" i="26"/>
  <c r="C67" i="26"/>
  <c r="I53" i="26"/>
  <c r="C293" i="26"/>
  <c r="O195" i="26"/>
  <c r="D75" i="26"/>
  <c r="D289" i="26" s="1"/>
  <c r="C187" i="26"/>
  <c r="G75" i="26"/>
  <c r="G52" i="26" s="1"/>
  <c r="G230" i="26"/>
  <c r="G194" i="26" s="1"/>
  <c r="G51" i="26" s="1"/>
  <c r="C175" i="26"/>
  <c r="O54" i="26"/>
  <c r="O20" i="26"/>
  <c r="M75" i="26"/>
  <c r="M52" i="26" s="1"/>
  <c r="M51" i="26" s="1"/>
  <c r="M50" i="26" s="1"/>
  <c r="I204" i="26"/>
  <c r="M194" i="26"/>
  <c r="K289" i="26"/>
  <c r="N194" i="26"/>
  <c r="N51" i="26" s="1"/>
  <c r="N290" i="26" s="1"/>
  <c r="N289" i="26"/>
  <c r="L130" i="26"/>
  <c r="H230" i="26"/>
  <c r="H194" i="26" s="1"/>
  <c r="H51" i="26" s="1"/>
  <c r="C27" i="26"/>
  <c r="L26" i="26"/>
  <c r="L230" i="26"/>
  <c r="E194" i="26"/>
  <c r="E51" i="26" s="1"/>
  <c r="E290" i="26" s="1"/>
  <c r="O83" i="26"/>
  <c r="O75" i="26" s="1"/>
  <c r="J52" i="26"/>
  <c r="J51" i="26" s="1"/>
  <c r="E289" i="26"/>
  <c r="C264" i="26"/>
  <c r="C276" i="26"/>
  <c r="C216" i="26"/>
  <c r="I130" i="26"/>
  <c r="L53" i="26"/>
  <c r="C144" i="26"/>
  <c r="O53" i="26"/>
  <c r="E50" i="26"/>
  <c r="D52" i="26"/>
  <c r="D51" i="26" s="1"/>
  <c r="C260" i="26"/>
  <c r="F259" i="26"/>
  <c r="C259" i="26" s="1"/>
  <c r="F231" i="26"/>
  <c r="F270" i="26"/>
  <c r="C272" i="26"/>
  <c r="G289" i="26"/>
  <c r="C166" i="26"/>
  <c r="F165" i="26"/>
  <c r="C165" i="26" s="1"/>
  <c r="C151" i="26"/>
  <c r="C103" i="26"/>
  <c r="C95" i="26"/>
  <c r="C55" i="26"/>
  <c r="F54" i="26"/>
  <c r="F20" i="26"/>
  <c r="L83" i="26"/>
  <c r="C252" i="26"/>
  <c r="F251" i="26"/>
  <c r="C251" i="26" s="1"/>
  <c r="O231" i="26"/>
  <c r="O230" i="26" s="1"/>
  <c r="O289" i="26" s="1"/>
  <c r="F204" i="26"/>
  <c r="C205" i="26"/>
  <c r="K194" i="26"/>
  <c r="K51" i="26" s="1"/>
  <c r="C284" i="26"/>
  <c r="F283" i="26"/>
  <c r="C283" i="26" s="1"/>
  <c r="C125" i="26"/>
  <c r="F122" i="26"/>
  <c r="C122" i="26" s="1"/>
  <c r="L204" i="26"/>
  <c r="L195" i="26" s="1"/>
  <c r="C179" i="26"/>
  <c r="F174" i="26"/>
  <c r="C69" i="26"/>
  <c r="O52" i="26"/>
  <c r="C198" i="26"/>
  <c r="I196" i="26"/>
  <c r="C136" i="26"/>
  <c r="F130" i="26"/>
  <c r="C130" i="26" s="1"/>
  <c r="C89" i="26"/>
  <c r="L76" i="26"/>
  <c r="C77" i="26"/>
  <c r="C84" i="26"/>
  <c r="C58" i="26"/>
  <c r="F291" i="26"/>
  <c r="C291" i="26" s="1"/>
  <c r="H289" i="26" l="1"/>
  <c r="I75" i="26"/>
  <c r="I52" i="26" s="1"/>
  <c r="N50" i="26"/>
  <c r="M289" i="26"/>
  <c r="L75" i="26"/>
  <c r="L52" i="26" s="1"/>
  <c r="H290" i="26"/>
  <c r="H50" i="26"/>
  <c r="O194" i="26"/>
  <c r="O51" i="26" s="1"/>
  <c r="M290" i="26"/>
  <c r="J50" i="26"/>
  <c r="J290" i="26"/>
  <c r="C26" i="26"/>
  <c r="L20" i="26"/>
  <c r="C20" i="26" s="1"/>
  <c r="K50" i="26"/>
  <c r="K290" i="26"/>
  <c r="F53" i="26"/>
  <c r="C54" i="26"/>
  <c r="C231" i="26"/>
  <c r="F230" i="26"/>
  <c r="C230" i="26" s="1"/>
  <c r="G290" i="26"/>
  <c r="G50" i="26"/>
  <c r="I195" i="26"/>
  <c r="C196" i="26"/>
  <c r="C174" i="26"/>
  <c r="F173" i="26"/>
  <c r="C173" i="26" s="1"/>
  <c r="F269" i="26"/>
  <c r="C270" i="26"/>
  <c r="F83" i="26"/>
  <c r="C204" i="26"/>
  <c r="F195" i="26"/>
  <c r="L194" i="26"/>
  <c r="L51" i="26" s="1"/>
  <c r="L289" i="26"/>
  <c r="C76" i="26"/>
  <c r="D290" i="26"/>
  <c r="D50" i="26"/>
  <c r="L50" i="26" l="1"/>
  <c r="L290" i="26"/>
  <c r="O50" i="26"/>
  <c r="O290" i="26"/>
  <c r="C195" i="26"/>
  <c r="F194" i="26"/>
  <c r="C269" i="26"/>
  <c r="I194" i="26"/>
  <c r="I51" i="26" s="1"/>
  <c r="I289" i="26"/>
  <c r="C83" i="26"/>
  <c r="F75" i="26"/>
  <c r="C75" i="26" s="1"/>
  <c r="C53" i="26"/>
  <c r="C194" i="26" l="1"/>
  <c r="F289" i="26"/>
  <c r="C289" i="26" s="1"/>
  <c r="F52" i="26"/>
  <c r="I290" i="26"/>
  <c r="I50" i="26"/>
  <c r="C52" i="26" l="1"/>
  <c r="F51" i="26"/>
  <c r="F290" i="26" l="1"/>
  <c r="C290" i="26" s="1"/>
  <c r="C51" i="26"/>
  <c r="F50" i="26"/>
  <c r="C50" i="26" s="1"/>
  <c r="O301" i="23" l="1"/>
  <c r="L301" i="23"/>
  <c r="I301" i="23"/>
  <c r="F301" i="23"/>
  <c r="O300" i="23"/>
  <c r="L300" i="23"/>
  <c r="I300" i="23"/>
  <c r="F300" i="23"/>
  <c r="O299" i="23"/>
  <c r="L299" i="23"/>
  <c r="I299" i="23"/>
  <c r="F299" i="23"/>
  <c r="O298" i="23"/>
  <c r="L298" i="23"/>
  <c r="I298" i="23"/>
  <c r="F298" i="23"/>
  <c r="O297" i="23"/>
  <c r="L297" i="23"/>
  <c r="I297" i="23"/>
  <c r="F297" i="23"/>
  <c r="C297" i="23" s="1"/>
  <c r="O296" i="23"/>
  <c r="L296" i="23"/>
  <c r="I296" i="23"/>
  <c r="F296" i="23"/>
  <c r="C296" i="23" s="1"/>
  <c r="O295" i="23"/>
  <c r="L295" i="23"/>
  <c r="I295" i="23"/>
  <c r="F295" i="23"/>
  <c r="C295" i="23" s="1"/>
  <c r="O294" i="23"/>
  <c r="L294" i="23"/>
  <c r="I294" i="23"/>
  <c r="I293" i="23" s="1"/>
  <c r="F294" i="23"/>
  <c r="C294" i="23" s="1"/>
  <c r="N293" i="23"/>
  <c r="M293" i="23"/>
  <c r="L293" i="23"/>
  <c r="K293" i="23"/>
  <c r="J293" i="23"/>
  <c r="H293" i="23"/>
  <c r="G293" i="23"/>
  <c r="E293" i="23"/>
  <c r="D293" i="23"/>
  <c r="O288" i="23"/>
  <c r="L288" i="23"/>
  <c r="I288" i="23"/>
  <c r="F288" i="23"/>
  <c r="O287" i="23"/>
  <c r="L287" i="23"/>
  <c r="L286" i="23" s="1"/>
  <c r="I287" i="23"/>
  <c r="I286" i="23" s="1"/>
  <c r="F287" i="23"/>
  <c r="N286" i="23"/>
  <c r="M286" i="23"/>
  <c r="K286" i="23"/>
  <c r="J286" i="23"/>
  <c r="H286" i="23"/>
  <c r="G286" i="23"/>
  <c r="E286" i="23"/>
  <c r="D286" i="23"/>
  <c r="O285" i="23"/>
  <c r="O284" i="23" s="1"/>
  <c r="O283" i="23" s="1"/>
  <c r="L285" i="23"/>
  <c r="I285" i="23"/>
  <c r="F285" i="23"/>
  <c r="F284" i="23" s="1"/>
  <c r="F283" i="23" s="1"/>
  <c r="N284" i="23"/>
  <c r="N283" i="23" s="1"/>
  <c r="M284" i="23"/>
  <c r="M283" i="23" s="1"/>
  <c r="K284" i="23"/>
  <c r="K283" i="23" s="1"/>
  <c r="J284" i="23"/>
  <c r="I284" i="23"/>
  <c r="I283" i="23" s="1"/>
  <c r="H284" i="23"/>
  <c r="H283" i="23" s="1"/>
  <c r="G284" i="23"/>
  <c r="G283" i="23" s="1"/>
  <c r="E284" i="23"/>
  <c r="E283" i="23" s="1"/>
  <c r="D284" i="23"/>
  <c r="J283" i="23"/>
  <c r="D283" i="23"/>
  <c r="O282" i="23"/>
  <c r="O281" i="23" s="1"/>
  <c r="L282" i="23"/>
  <c r="L281" i="23" s="1"/>
  <c r="I282" i="23"/>
  <c r="I281" i="23" s="1"/>
  <c r="F282" i="23"/>
  <c r="F281" i="23" s="1"/>
  <c r="N281" i="23"/>
  <c r="M281" i="23"/>
  <c r="K281" i="23"/>
  <c r="J281" i="23"/>
  <c r="H281" i="23"/>
  <c r="G281" i="23"/>
  <c r="E281" i="23"/>
  <c r="D281" i="23"/>
  <c r="O280" i="23"/>
  <c r="L280" i="23"/>
  <c r="I280" i="23"/>
  <c r="F280" i="23"/>
  <c r="O279" i="23"/>
  <c r="L279" i="23"/>
  <c r="I279" i="23"/>
  <c r="F279" i="23"/>
  <c r="O278" i="23"/>
  <c r="L278" i="23"/>
  <c r="I278" i="23"/>
  <c r="F278" i="23"/>
  <c r="O277" i="23"/>
  <c r="L277" i="23"/>
  <c r="I277" i="23"/>
  <c r="F277" i="23"/>
  <c r="O276" i="23"/>
  <c r="N276" i="23"/>
  <c r="M276" i="23"/>
  <c r="K276" i="23"/>
  <c r="J276" i="23"/>
  <c r="H276" i="23"/>
  <c r="G276" i="23"/>
  <c r="E276" i="23"/>
  <c r="D276" i="23"/>
  <c r="O275" i="23"/>
  <c r="L275" i="23"/>
  <c r="I275" i="23"/>
  <c r="F275" i="23"/>
  <c r="O274" i="23"/>
  <c r="L274" i="23"/>
  <c r="I274" i="23"/>
  <c r="F274" i="23"/>
  <c r="O273" i="23"/>
  <c r="L273" i="23"/>
  <c r="L272" i="23" s="1"/>
  <c r="I273" i="23"/>
  <c r="F273" i="23"/>
  <c r="O272" i="23"/>
  <c r="N272" i="23"/>
  <c r="M272" i="23"/>
  <c r="K272" i="23"/>
  <c r="J272" i="23"/>
  <c r="J270" i="23" s="1"/>
  <c r="H272" i="23"/>
  <c r="G272" i="23"/>
  <c r="F272" i="23"/>
  <c r="E272" i="23"/>
  <c r="D272" i="23"/>
  <c r="D270" i="23" s="1"/>
  <c r="O271" i="23"/>
  <c r="L271" i="23"/>
  <c r="I271" i="23"/>
  <c r="F271" i="23"/>
  <c r="O268" i="23"/>
  <c r="L268" i="23"/>
  <c r="I268" i="23"/>
  <c r="F268" i="23"/>
  <c r="O267" i="23"/>
  <c r="L267" i="23"/>
  <c r="I267" i="23"/>
  <c r="F267" i="23"/>
  <c r="O266" i="23"/>
  <c r="L266" i="23"/>
  <c r="I266" i="23"/>
  <c r="F266" i="23"/>
  <c r="O265" i="23"/>
  <c r="L265" i="23"/>
  <c r="L264" i="23" s="1"/>
  <c r="I265" i="23"/>
  <c r="F265" i="23"/>
  <c r="N264" i="23"/>
  <c r="N259" i="23" s="1"/>
  <c r="M264" i="23"/>
  <c r="K264" i="23"/>
  <c r="J264" i="23"/>
  <c r="H264" i="23"/>
  <c r="H259" i="23" s="1"/>
  <c r="G264" i="23"/>
  <c r="E264" i="23"/>
  <c r="D264" i="23"/>
  <c r="O263" i="23"/>
  <c r="L263" i="23"/>
  <c r="I263" i="23"/>
  <c r="F263" i="23"/>
  <c r="O262" i="23"/>
  <c r="L262" i="23"/>
  <c r="I262" i="23"/>
  <c r="F262" i="23"/>
  <c r="O261" i="23"/>
  <c r="O260" i="23" s="1"/>
  <c r="L261" i="23"/>
  <c r="L260" i="23" s="1"/>
  <c r="L259" i="23" s="1"/>
  <c r="I261" i="23"/>
  <c r="F261" i="23"/>
  <c r="N260" i="23"/>
  <c r="M260" i="23"/>
  <c r="K260" i="23"/>
  <c r="J260" i="23"/>
  <c r="H260" i="23"/>
  <c r="G260" i="23"/>
  <c r="E260" i="23"/>
  <c r="E259" i="23" s="1"/>
  <c r="D260" i="23"/>
  <c r="D259" i="23" s="1"/>
  <c r="O258" i="23"/>
  <c r="L258" i="23"/>
  <c r="I258" i="23"/>
  <c r="F258" i="23"/>
  <c r="O257" i="23"/>
  <c r="L257" i="23"/>
  <c r="I257" i="23"/>
  <c r="F257" i="23"/>
  <c r="O256" i="23"/>
  <c r="L256" i="23"/>
  <c r="I256" i="23"/>
  <c r="F256" i="23"/>
  <c r="O255" i="23"/>
  <c r="L255" i="23"/>
  <c r="I255" i="23"/>
  <c r="F255" i="23"/>
  <c r="O254" i="23"/>
  <c r="L254" i="23"/>
  <c r="I254" i="23"/>
  <c r="F254" i="23"/>
  <c r="O253" i="23"/>
  <c r="L253" i="23"/>
  <c r="I253" i="23"/>
  <c r="F253" i="23"/>
  <c r="N252" i="23"/>
  <c r="M252" i="23"/>
  <c r="K252" i="23"/>
  <c r="K251" i="23" s="1"/>
  <c r="J252" i="23"/>
  <c r="H252" i="23"/>
  <c r="H251" i="23" s="1"/>
  <c r="G252" i="23"/>
  <c r="G251" i="23" s="1"/>
  <c r="E252" i="23"/>
  <c r="E251" i="23" s="1"/>
  <c r="D252" i="23"/>
  <c r="N251" i="23"/>
  <c r="M251" i="23"/>
  <c r="J251" i="23"/>
  <c r="D251" i="23"/>
  <c r="O250" i="23"/>
  <c r="L250" i="23"/>
  <c r="I250" i="23"/>
  <c r="F250" i="23"/>
  <c r="O249" i="23"/>
  <c r="L249" i="23"/>
  <c r="I249" i="23"/>
  <c r="F249" i="23"/>
  <c r="O248" i="23"/>
  <c r="L248" i="23"/>
  <c r="I248" i="23"/>
  <c r="F248" i="23"/>
  <c r="O247" i="23"/>
  <c r="L247" i="23"/>
  <c r="I247" i="23"/>
  <c r="I246" i="23" s="1"/>
  <c r="F247" i="23"/>
  <c r="N246" i="23"/>
  <c r="M246" i="23"/>
  <c r="K246" i="23"/>
  <c r="J246" i="23"/>
  <c r="H246" i="23"/>
  <c r="G246" i="23"/>
  <c r="E246" i="23"/>
  <c r="D246" i="23"/>
  <c r="O245" i="23"/>
  <c r="L245" i="23"/>
  <c r="I245" i="23"/>
  <c r="F245" i="23"/>
  <c r="O244" i="23"/>
  <c r="L244" i="23"/>
  <c r="I244" i="23"/>
  <c r="F244" i="23"/>
  <c r="C244" i="23" s="1"/>
  <c r="O243" i="23"/>
  <c r="L243" i="23"/>
  <c r="I243" i="23"/>
  <c r="F243" i="23"/>
  <c r="O242" i="23"/>
  <c r="L242" i="23"/>
  <c r="I242" i="23"/>
  <c r="F242" i="23"/>
  <c r="O241" i="23"/>
  <c r="L241" i="23"/>
  <c r="I241" i="23"/>
  <c r="F241" i="23"/>
  <c r="O240" i="23"/>
  <c r="L240" i="23"/>
  <c r="I240" i="23"/>
  <c r="F240" i="23"/>
  <c r="O239" i="23"/>
  <c r="L239" i="23"/>
  <c r="I239" i="23"/>
  <c r="F239" i="23"/>
  <c r="N238" i="23"/>
  <c r="M238" i="23"/>
  <c r="K238" i="23"/>
  <c r="J238" i="23"/>
  <c r="H238" i="23"/>
  <c r="G238" i="23"/>
  <c r="E238" i="23"/>
  <c r="D238" i="23"/>
  <c r="O237" i="23"/>
  <c r="L237" i="23"/>
  <c r="I237" i="23"/>
  <c r="F237" i="23"/>
  <c r="O236" i="23"/>
  <c r="O235" i="23" s="1"/>
  <c r="L236" i="23"/>
  <c r="I236" i="23"/>
  <c r="I235" i="23" s="1"/>
  <c r="F236" i="23"/>
  <c r="F235" i="23" s="1"/>
  <c r="N235" i="23"/>
  <c r="M235" i="23"/>
  <c r="K235" i="23"/>
  <c r="J235" i="23"/>
  <c r="H235" i="23"/>
  <c r="G235" i="23"/>
  <c r="E235" i="23"/>
  <c r="D235" i="23"/>
  <c r="O234" i="23"/>
  <c r="O233" i="23" s="1"/>
  <c r="L234" i="23"/>
  <c r="L233" i="23" s="1"/>
  <c r="I234" i="23"/>
  <c r="I233" i="23" s="1"/>
  <c r="F234" i="23"/>
  <c r="N233" i="23"/>
  <c r="M233" i="23"/>
  <c r="K233" i="23"/>
  <c r="J233" i="23"/>
  <c r="H233" i="23"/>
  <c r="H231" i="23" s="1"/>
  <c r="G233" i="23"/>
  <c r="F233" i="23"/>
  <c r="E233" i="23"/>
  <c r="D233" i="23"/>
  <c r="D231" i="23" s="1"/>
  <c r="O232" i="23"/>
  <c r="L232" i="23"/>
  <c r="I232" i="23"/>
  <c r="F232" i="23"/>
  <c r="O229" i="23"/>
  <c r="L229" i="23"/>
  <c r="I229" i="23"/>
  <c r="F229" i="23"/>
  <c r="O228" i="23"/>
  <c r="O227" i="23" s="1"/>
  <c r="L228" i="23"/>
  <c r="I228" i="23"/>
  <c r="I227" i="23" s="1"/>
  <c r="F228" i="23"/>
  <c r="N227" i="23"/>
  <c r="M227" i="23"/>
  <c r="L227" i="23"/>
  <c r="K227" i="23"/>
  <c r="J227" i="23"/>
  <c r="H227" i="23"/>
  <c r="G227" i="23"/>
  <c r="F227" i="23"/>
  <c r="E227" i="23"/>
  <c r="D227" i="23"/>
  <c r="O226" i="23"/>
  <c r="L226" i="23"/>
  <c r="I226" i="23"/>
  <c r="F226" i="23"/>
  <c r="O225" i="23"/>
  <c r="L225" i="23"/>
  <c r="I225" i="23"/>
  <c r="F225" i="23"/>
  <c r="O224" i="23"/>
  <c r="L224" i="23"/>
  <c r="I224" i="23"/>
  <c r="F224" i="23"/>
  <c r="O223" i="23"/>
  <c r="L223" i="23"/>
  <c r="I223" i="23"/>
  <c r="F223" i="23"/>
  <c r="O222" i="23"/>
  <c r="L222" i="23"/>
  <c r="I222" i="23"/>
  <c r="F222" i="23"/>
  <c r="O221" i="23"/>
  <c r="L221" i="23"/>
  <c r="I221" i="23"/>
  <c r="F221" i="23"/>
  <c r="O220" i="23"/>
  <c r="C220" i="23" s="1"/>
  <c r="L220" i="23"/>
  <c r="I220" i="23"/>
  <c r="F220" i="23"/>
  <c r="O219" i="23"/>
  <c r="L219" i="23"/>
  <c r="I219" i="23"/>
  <c r="F219" i="23"/>
  <c r="O218" i="23"/>
  <c r="L218" i="23"/>
  <c r="I218" i="23"/>
  <c r="F218" i="23"/>
  <c r="O217" i="23"/>
  <c r="L217" i="23"/>
  <c r="I217" i="23"/>
  <c r="F217" i="23"/>
  <c r="N216" i="23"/>
  <c r="M216" i="23"/>
  <c r="L216" i="23"/>
  <c r="K216" i="23"/>
  <c r="J216" i="23"/>
  <c r="H216" i="23"/>
  <c r="G216" i="23"/>
  <c r="E216" i="23"/>
  <c r="D216" i="23"/>
  <c r="O215" i="23"/>
  <c r="L215" i="23"/>
  <c r="I215" i="23"/>
  <c r="F215" i="23"/>
  <c r="O214" i="23"/>
  <c r="L214" i="23"/>
  <c r="I214" i="23"/>
  <c r="F214" i="23"/>
  <c r="O213" i="23"/>
  <c r="L213" i="23"/>
  <c r="I213" i="23"/>
  <c r="F213" i="23"/>
  <c r="O212" i="23"/>
  <c r="L212" i="23"/>
  <c r="I212" i="23"/>
  <c r="F212" i="23"/>
  <c r="O211" i="23"/>
  <c r="L211" i="23"/>
  <c r="I211" i="23"/>
  <c r="F211" i="23"/>
  <c r="O210" i="23"/>
  <c r="L210" i="23"/>
  <c r="I210" i="23"/>
  <c r="F210" i="23"/>
  <c r="O209" i="23"/>
  <c r="L209" i="23"/>
  <c r="I209" i="23"/>
  <c r="F209" i="23"/>
  <c r="O208" i="23"/>
  <c r="L208" i="23"/>
  <c r="I208" i="23"/>
  <c r="F208" i="23"/>
  <c r="O207" i="23"/>
  <c r="L207" i="23"/>
  <c r="I207" i="23"/>
  <c r="F207" i="23"/>
  <c r="O206" i="23"/>
  <c r="L206" i="23"/>
  <c r="I206" i="23"/>
  <c r="F206" i="23"/>
  <c r="N205" i="23"/>
  <c r="M205" i="23"/>
  <c r="M204" i="23" s="1"/>
  <c r="K205" i="23"/>
  <c r="J205" i="23"/>
  <c r="J204" i="23" s="1"/>
  <c r="H205" i="23"/>
  <c r="G205" i="23"/>
  <c r="E205" i="23"/>
  <c r="D205" i="23"/>
  <c r="E204" i="23"/>
  <c r="O203" i="23"/>
  <c r="L203" i="23"/>
  <c r="I203" i="23"/>
  <c r="F203" i="23"/>
  <c r="O202" i="23"/>
  <c r="L202" i="23"/>
  <c r="I202" i="23"/>
  <c r="F202" i="23"/>
  <c r="O201" i="23"/>
  <c r="L201" i="23"/>
  <c r="I201" i="23"/>
  <c r="F201" i="23"/>
  <c r="O200" i="23"/>
  <c r="L200" i="23"/>
  <c r="I200" i="23"/>
  <c r="F200" i="23"/>
  <c r="O199" i="23"/>
  <c r="L199" i="23"/>
  <c r="I199" i="23"/>
  <c r="F199" i="23"/>
  <c r="N198" i="23"/>
  <c r="N196" i="23" s="1"/>
  <c r="M198" i="23"/>
  <c r="M196" i="23" s="1"/>
  <c r="K198" i="23"/>
  <c r="K196" i="23" s="1"/>
  <c r="J198" i="23"/>
  <c r="J196" i="23" s="1"/>
  <c r="H198" i="23"/>
  <c r="H196" i="23" s="1"/>
  <c r="G198" i="23"/>
  <c r="G196" i="23" s="1"/>
  <c r="E198" i="23"/>
  <c r="E196" i="23" s="1"/>
  <c r="E195" i="23" s="1"/>
  <c r="D198" i="23"/>
  <c r="D196" i="23" s="1"/>
  <c r="O197" i="23"/>
  <c r="L197" i="23"/>
  <c r="I197" i="23"/>
  <c r="F197" i="23"/>
  <c r="O193" i="23"/>
  <c r="L193" i="23"/>
  <c r="I193" i="23"/>
  <c r="I192" i="23" s="1"/>
  <c r="I191" i="23" s="1"/>
  <c r="F193" i="23"/>
  <c r="F192" i="23" s="1"/>
  <c r="F191" i="23" s="1"/>
  <c r="O192" i="23"/>
  <c r="O191" i="23" s="1"/>
  <c r="N192" i="23"/>
  <c r="N191" i="23" s="1"/>
  <c r="M192" i="23"/>
  <c r="M191" i="23" s="1"/>
  <c r="K192" i="23"/>
  <c r="K191" i="23" s="1"/>
  <c r="J192" i="23"/>
  <c r="H192" i="23"/>
  <c r="H191" i="23" s="1"/>
  <c r="G192" i="23"/>
  <c r="G191" i="23" s="1"/>
  <c r="E192" i="23"/>
  <c r="E191" i="23" s="1"/>
  <c r="D192" i="23"/>
  <c r="D191" i="23" s="1"/>
  <c r="J191" i="23"/>
  <c r="O190" i="23"/>
  <c r="L190" i="23"/>
  <c r="I190" i="23"/>
  <c r="F190" i="23"/>
  <c r="O189" i="23"/>
  <c r="O188" i="23" s="1"/>
  <c r="O187" i="23" s="1"/>
  <c r="L189" i="23"/>
  <c r="I189" i="23"/>
  <c r="F189" i="23"/>
  <c r="F188" i="23" s="1"/>
  <c r="N188" i="23"/>
  <c r="M188" i="23"/>
  <c r="K188" i="23"/>
  <c r="J188" i="23"/>
  <c r="H188" i="23"/>
  <c r="G188" i="23"/>
  <c r="G187" i="23" s="1"/>
  <c r="E188" i="23"/>
  <c r="D188" i="23"/>
  <c r="D187" i="23" s="1"/>
  <c r="O186" i="23"/>
  <c r="L186" i="23"/>
  <c r="I186" i="23"/>
  <c r="F186" i="23"/>
  <c r="O185" i="23"/>
  <c r="O184" i="23" s="1"/>
  <c r="L185" i="23"/>
  <c r="L184" i="23" s="1"/>
  <c r="I185" i="23"/>
  <c r="F185" i="23"/>
  <c r="F184" i="23" s="1"/>
  <c r="N184" i="23"/>
  <c r="M184" i="23"/>
  <c r="K184" i="23"/>
  <c r="J184" i="23"/>
  <c r="H184" i="23"/>
  <c r="G184" i="23"/>
  <c r="E184" i="23"/>
  <c r="D184" i="23"/>
  <c r="O183" i="23"/>
  <c r="L183" i="23"/>
  <c r="I183" i="23"/>
  <c r="F183" i="23"/>
  <c r="O182" i="23"/>
  <c r="L182" i="23"/>
  <c r="I182" i="23"/>
  <c r="F182" i="23"/>
  <c r="O181" i="23"/>
  <c r="L181" i="23"/>
  <c r="I181" i="23"/>
  <c r="F181" i="23"/>
  <c r="O180" i="23"/>
  <c r="L180" i="23"/>
  <c r="L179" i="23" s="1"/>
  <c r="I180" i="23"/>
  <c r="I179" i="23" s="1"/>
  <c r="F180" i="23"/>
  <c r="N179" i="23"/>
  <c r="M179" i="23"/>
  <c r="K179" i="23"/>
  <c r="J179" i="23"/>
  <c r="H179" i="23"/>
  <c r="G179" i="23"/>
  <c r="E179" i="23"/>
  <c r="D179" i="23"/>
  <c r="O178" i="23"/>
  <c r="L178" i="23"/>
  <c r="I178" i="23"/>
  <c r="F178" i="23"/>
  <c r="O177" i="23"/>
  <c r="L177" i="23"/>
  <c r="I177" i="23"/>
  <c r="F177" i="23"/>
  <c r="O176" i="23"/>
  <c r="L176" i="23"/>
  <c r="L175" i="23" s="1"/>
  <c r="I176" i="23"/>
  <c r="I175" i="23" s="1"/>
  <c r="F176" i="23"/>
  <c r="F175" i="23" s="1"/>
  <c r="N175" i="23"/>
  <c r="M175" i="23"/>
  <c r="K175" i="23"/>
  <c r="K174" i="23" s="1"/>
  <c r="K173" i="23" s="1"/>
  <c r="J175" i="23"/>
  <c r="H175" i="23"/>
  <c r="G175" i="23"/>
  <c r="G174" i="23" s="1"/>
  <c r="E175" i="23"/>
  <c r="D175" i="23"/>
  <c r="D174" i="23" s="1"/>
  <c r="O172" i="23"/>
  <c r="L172" i="23"/>
  <c r="I172" i="23"/>
  <c r="F172" i="23"/>
  <c r="O171" i="23"/>
  <c r="L171" i="23"/>
  <c r="I171" i="23"/>
  <c r="F171" i="23"/>
  <c r="O170" i="23"/>
  <c r="L170" i="23"/>
  <c r="I170" i="23"/>
  <c r="F170" i="23"/>
  <c r="O169" i="23"/>
  <c r="L169" i="23"/>
  <c r="I169" i="23"/>
  <c r="F169" i="23"/>
  <c r="O168" i="23"/>
  <c r="L168" i="23"/>
  <c r="I168" i="23"/>
  <c r="F168" i="23"/>
  <c r="O167" i="23"/>
  <c r="L167" i="23"/>
  <c r="I167" i="23"/>
  <c r="F167" i="23"/>
  <c r="N166" i="23"/>
  <c r="M166" i="23"/>
  <c r="M165" i="23" s="1"/>
  <c r="K166" i="23"/>
  <c r="K165" i="23" s="1"/>
  <c r="J166" i="23"/>
  <c r="J165" i="23" s="1"/>
  <c r="H166" i="23"/>
  <c r="G166" i="23"/>
  <c r="G165" i="23" s="1"/>
  <c r="E166" i="23"/>
  <c r="E165" i="23" s="1"/>
  <c r="D166" i="23"/>
  <c r="D165" i="23" s="1"/>
  <c r="N165" i="23"/>
  <c r="H165" i="23"/>
  <c r="O164" i="23"/>
  <c r="L164" i="23"/>
  <c r="I164" i="23"/>
  <c r="F164" i="23"/>
  <c r="O163" i="23"/>
  <c r="L163" i="23"/>
  <c r="I163" i="23"/>
  <c r="F163" i="23"/>
  <c r="O162" i="23"/>
  <c r="L162" i="23"/>
  <c r="I162" i="23"/>
  <c r="F162" i="23"/>
  <c r="O161" i="23"/>
  <c r="L161" i="23"/>
  <c r="I161" i="23"/>
  <c r="F161" i="23"/>
  <c r="O160" i="23"/>
  <c r="N160" i="23"/>
  <c r="M160" i="23"/>
  <c r="K160" i="23"/>
  <c r="J160" i="23"/>
  <c r="H160" i="23"/>
  <c r="G160" i="23"/>
  <c r="F160" i="23"/>
  <c r="E160" i="23"/>
  <c r="D160" i="23"/>
  <c r="O159" i="23"/>
  <c r="L159" i="23"/>
  <c r="I159" i="23"/>
  <c r="F159" i="23"/>
  <c r="O158" i="23"/>
  <c r="L158" i="23"/>
  <c r="I158" i="23"/>
  <c r="F158" i="23"/>
  <c r="O157" i="23"/>
  <c r="L157" i="23"/>
  <c r="I157" i="23"/>
  <c r="F157" i="23"/>
  <c r="O156" i="23"/>
  <c r="L156" i="23"/>
  <c r="I156" i="23"/>
  <c r="F156" i="23"/>
  <c r="O155" i="23"/>
  <c r="L155" i="23"/>
  <c r="I155" i="23"/>
  <c r="F155" i="23"/>
  <c r="O154" i="23"/>
  <c r="L154" i="23"/>
  <c r="I154" i="23"/>
  <c r="F154" i="23"/>
  <c r="O153" i="23"/>
  <c r="L153" i="23"/>
  <c r="I153" i="23"/>
  <c r="F153" i="23"/>
  <c r="O152" i="23"/>
  <c r="L152" i="23"/>
  <c r="I152" i="23"/>
  <c r="F152" i="23"/>
  <c r="N151" i="23"/>
  <c r="M151" i="23"/>
  <c r="K151" i="23"/>
  <c r="J151" i="23"/>
  <c r="H151" i="23"/>
  <c r="G151" i="23"/>
  <c r="E151" i="23"/>
  <c r="D151" i="23"/>
  <c r="O150" i="23"/>
  <c r="L150" i="23"/>
  <c r="I150" i="23"/>
  <c r="F150" i="23"/>
  <c r="O149" i="23"/>
  <c r="L149" i="23"/>
  <c r="I149" i="23"/>
  <c r="F149" i="23"/>
  <c r="O148" i="23"/>
  <c r="L148" i="23"/>
  <c r="I148" i="23"/>
  <c r="F148" i="23"/>
  <c r="O147" i="23"/>
  <c r="L147" i="23"/>
  <c r="I147" i="23"/>
  <c r="F147" i="23"/>
  <c r="O146" i="23"/>
  <c r="L146" i="23"/>
  <c r="I146" i="23"/>
  <c r="F146" i="23"/>
  <c r="O145" i="23"/>
  <c r="L145" i="23"/>
  <c r="L144" i="23" s="1"/>
  <c r="I145" i="23"/>
  <c r="F145" i="23"/>
  <c r="N144" i="23"/>
  <c r="M144" i="23"/>
  <c r="M130" i="23" s="1"/>
  <c r="K144" i="23"/>
  <c r="J144" i="23"/>
  <c r="H144" i="23"/>
  <c r="G144" i="23"/>
  <c r="E144" i="23"/>
  <c r="D144" i="23"/>
  <c r="O143" i="23"/>
  <c r="L143" i="23"/>
  <c r="I143" i="23"/>
  <c r="F143" i="23"/>
  <c r="O142" i="23"/>
  <c r="L142" i="23"/>
  <c r="L141" i="23" s="1"/>
  <c r="I142" i="23"/>
  <c r="F142" i="23"/>
  <c r="O141" i="23"/>
  <c r="N141" i="23"/>
  <c r="M141" i="23"/>
  <c r="K141" i="23"/>
  <c r="J141" i="23"/>
  <c r="H141" i="23"/>
  <c r="G141" i="23"/>
  <c r="F141" i="23"/>
  <c r="E141" i="23"/>
  <c r="D141" i="23"/>
  <c r="O140" i="23"/>
  <c r="L140" i="23"/>
  <c r="I140" i="23"/>
  <c r="F140" i="23"/>
  <c r="O139" i="23"/>
  <c r="L139" i="23"/>
  <c r="I139" i="23"/>
  <c r="F139" i="23"/>
  <c r="O138" i="23"/>
  <c r="L138" i="23"/>
  <c r="I138" i="23"/>
  <c r="F138" i="23"/>
  <c r="O137" i="23"/>
  <c r="O136" i="23" s="1"/>
  <c r="L137" i="23"/>
  <c r="L136" i="23" s="1"/>
  <c r="I137" i="23"/>
  <c r="F137" i="23"/>
  <c r="N136" i="23"/>
  <c r="M136" i="23"/>
  <c r="K136" i="23"/>
  <c r="J136" i="23"/>
  <c r="H136" i="23"/>
  <c r="G136" i="23"/>
  <c r="E136" i="23"/>
  <c r="D136" i="23"/>
  <c r="O135" i="23"/>
  <c r="L135" i="23"/>
  <c r="I135" i="23"/>
  <c r="F135" i="23"/>
  <c r="O134" i="23"/>
  <c r="L134" i="23"/>
  <c r="I134" i="23"/>
  <c r="F134" i="23"/>
  <c r="O133" i="23"/>
  <c r="L133" i="23"/>
  <c r="I133" i="23"/>
  <c r="F133" i="23"/>
  <c r="C133" i="23" s="1"/>
  <c r="O132" i="23"/>
  <c r="L132" i="23"/>
  <c r="I132" i="23"/>
  <c r="F132" i="23"/>
  <c r="N131" i="23"/>
  <c r="M131" i="23"/>
  <c r="L131" i="23"/>
  <c r="K131" i="23"/>
  <c r="J131" i="23"/>
  <c r="H131" i="23"/>
  <c r="G131" i="23"/>
  <c r="E131" i="23"/>
  <c r="D131" i="23"/>
  <c r="O129" i="23"/>
  <c r="L129" i="23"/>
  <c r="L128" i="23" s="1"/>
  <c r="I129" i="23"/>
  <c r="I128" i="23" s="1"/>
  <c r="F129" i="23"/>
  <c r="O128" i="23"/>
  <c r="N128" i="23"/>
  <c r="M128" i="23"/>
  <c r="K128" i="23"/>
  <c r="J128" i="23"/>
  <c r="H128" i="23"/>
  <c r="G128" i="23"/>
  <c r="E128" i="23"/>
  <c r="D128" i="23"/>
  <c r="O127" i="23"/>
  <c r="L127" i="23"/>
  <c r="I127" i="23"/>
  <c r="F127" i="23"/>
  <c r="O126" i="23"/>
  <c r="L126" i="23"/>
  <c r="I126" i="23"/>
  <c r="F126" i="23"/>
  <c r="O125" i="23"/>
  <c r="L125" i="23"/>
  <c r="I125" i="23"/>
  <c r="F125" i="23"/>
  <c r="O124" i="23"/>
  <c r="L124" i="23"/>
  <c r="I124" i="23"/>
  <c r="F124" i="23"/>
  <c r="O123" i="23"/>
  <c r="L123" i="23"/>
  <c r="I123" i="23"/>
  <c r="I122" i="23" s="1"/>
  <c r="F123" i="23"/>
  <c r="N122" i="23"/>
  <c r="M122" i="23"/>
  <c r="K122" i="23"/>
  <c r="J122" i="23"/>
  <c r="H122" i="23"/>
  <c r="G122" i="23"/>
  <c r="E122" i="23"/>
  <c r="D122" i="23"/>
  <c r="O121" i="23"/>
  <c r="L121" i="23"/>
  <c r="I121" i="23"/>
  <c r="F121" i="23"/>
  <c r="O120" i="23"/>
  <c r="L120" i="23"/>
  <c r="I120" i="23"/>
  <c r="F120" i="23"/>
  <c r="O119" i="23"/>
  <c r="L119" i="23"/>
  <c r="I119" i="23"/>
  <c r="F119" i="23"/>
  <c r="O118" i="23"/>
  <c r="L118" i="23"/>
  <c r="I118" i="23"/>
  <c r="F118" i="23"/>
  <c r="O117" i="23"/>
  <c r="L117" i="23"/>
  <c r="I117" i="23"/>
  <c r="F117" i="23"/>
  <c r="N116" i="23"/>
  <c r="M116" i="23"/>
  <c r="K116" i="23"/>
  <c r="J116" i="23"/>
  <c r="H116" i="23"/>
  <c r="G116" i="23"/>
  <c r="E116" i="23"/>
  <c r="D116" i="23"/>
  <c r="O115" i="23"/>
  <c r="L115" i="23"/>
  <c r="I115" i="23"/>
  <c r="F115" i="23"/>
  <c r="O114" i="23"/>
  <c r="L114" i="23"/>
  <c r="I114" i="23"/>
  <c r="F114" i="23"/>
  <c r="O113" i="23"/>
  <c r="O112" i="23" s="1"/>
  <c r="L113" i="23"/>
  <c r="L112" i="23" s="1"/>
  <c r="I113" i="23"/>
  <c r="F113" i="23"/>
  <c r="N112" i="23"/>
  <c r="M112" i="23"/>
  <c r="K112" i="23"/>
  <c r="J112" i="23"/>
  <c r="H112" i="23"/>
  <c r="G112" i="23"/>
  <c r="E112" i="23"/>
  <c r="D112" i="23"/>
  <c r="O111" i="23"/>
  <c r="L111" i="23"/>
  <c r="I111" i="23"/>
  <c r="F111" i="23"/>
  <c r="O110" i="23"/>
  <c r="L110" i="23"/>
  <c r="I110" i="23"/>
  <c r="F110" i="23"/>
  <c r="O109" i="23"/>
  <c r="L109" i="23"/>
  <c r="I109" i="23"/>
  <c r="F109" i="23"/>
  <c r="O108" i="23"/>
  <c r="L108" i="23"/>
  <c r="I108" i="23"/>
  <c r="F108" i="23"/>
  <c r="O107" i="23"/>
  <c r="L107" i="23"/>
  <c r="I107" i="23"/>
  <c r="F107" i="23"/>
  <c r="O106" i="23"/>
  <c r="L106" i="23"/>
  <c r="I106" i="23"/>
  <c r="F106" i="23"/>
  <c r="O105" i="23"/>
  <c r="L105" i="23"/>
  <c r="I105" i="23"/>
  <c r="F105" i="23"/>
  <c r="O104" i="23"/>
  <c r="L104" i="23"/>
  <c r="L103" i="23" s="1"/>
  <c r="I104" i="23"/>
  <c r="F104" i="23"/>
  <c r="N103" i="23"/>
  <c r="M103" i="23"/>
  <c r="K103" i="23"/>
  <c r="J103" i="23"/>
  <c r="H103" i="23"/>
  <c r="G103" i="23"/>
  <c r="E103" i="23"/>
  <c r="D103" i="23"/>
  <c r="O102" i="23"/>
  <c r="L102" i="23"/>
  <c r="I102" i="23"/>
  <c r="F102" i="23"/>
  <c r="O101" i="23"/>
  <c r="L101" i="23"/>
  <c r="I101" i="23"/>
  <c r="F101" i="23"/>
  <c r="O100" i="23"/>
  <c r="L100" i="23"/>
  <c r="I100" i="23"/>
  <c r="F100" i="23"/>
  <c r="O99" i="23"/>
  <c r="L99" i="23"/>
  <c r="I99" i="23"/>
  <c r="F99" i="23"/>
  <c r="O98" i="23"/>
  <c r="L98" i="23"/>
  <c r="I98" i="23"/>
  <c r="F98" i="23"/>
  <c r="O97" i="23"/>
  <c r="L97" i="23"/>
  <c r="I97" i="23"/>
  <c r="F97" i="23"/>
  <c r="O96" i="23"/>
  <c r="L96" i="23"/>
  <c r="I96" i="23"/>
  <c r="I95" i="23" s="1"/>
  <c r="F96" i="23"/>
  <c r="N95" i="23"/>
  <c r="M95" i="23"/>
  <c r="K95" i="23"/>
  <c r="J95" i="23"/>
  <c r="H95" i="23"/>
  <c r="G95" i="23"/>
  <c r="E95" i="23"/>
  <c r="D95" i="23"/>
  <c r="O94" i="23"/>
  <c r="L94" i="23"/>
  <c r="I94" i="23"/>
  <c r="F94" i="23"/>
  <c r="O93" i="23"/>
  <c r="L93" i="23"/>
  <c r="I93" i="23"/>
  <c r="F93" i="23"/>
  <c r="O92" i="23"/>
  <c r="L92" i="23"/>
  <c r="I92" i="23"/>
  <c r="F92" i="23"/>
  <c r="O91" i="23"/>
  <c r="L91" i="23"/>
  <c r="I91" i="23"/>
  <c r="F91" i="23"/>
  <c r="O90" i="23"/>
  <c r="O89" i="23" s="1"/>
  <c r="L90" i="23"/>
  <c r="I90" i="23"/>
  <c r="F90" i="23"/>
  <c r="F89" i="23" s="1"/>
  <c r="N89" i="23"/>
  <c r="M89" i="23"/>
  <c r="K89" i="23"/>
  <c r="J89" i="23"/>
  <c r="H89" i="23"/>
  <c r="G89" i="23"/>
  <c r="E89" i="23"/>
  <c r="D89" i="23"/>
  <c r="O88" i="23"/>
  <c r="L88" i="23"/>
  <c r="I88" i="23"/>
  <c r="F88" i="23"/>
  <c r="C88" i="23" s="1"/>
  <c r="O87" i="23"/>
  <c r="L87" i="23"/>
  <c r="I87" i="23"/>
  <c r="F87" i="23"/>
  <c r="O86" i="23"/>
  <c r="L86" i="23"/>
  <c r="I86" i="23"/>
  <c r="F86" i="23"/>
  <c r="O85" i="23"/>
  <c r="L85" i="23"/>
  <c r="L84" i="23" s="1"/>
  <c r="I85" i="23"/>
  <c r="I84" i="23" s="1"/>
  <c r="F85" i="23"/>
  <c r="N84" i="23"/>
  <c r="M84" i="23"/>
  <c r="K84" i="23"/>
  <c r="J84" i="23"/>
  <c r="H84" i="23"/>
  <c r="G84" i="23"/>
  <c r="E84" i="23"/>
  <c r="D84" i="23"/>
  <c r="O82" i="23"/>
  <c r="L82" i="23"/>
  <c r="I82" i="23"/>
  <c r="F82" i="23"/>
  <c r="O81" i="23"/>
  <c r="L81" i="23"/>
  <c r="L80" i="23" s="1"/>
  <c r="I81" i="23"/>
  <c r="I80" i="23" s="1"/>
  <c r="F81" i="23"/>
  <c r="O80" i="23"/>
  <c r="N80" i="23"/>
  <c r="M80" i="23"/>
  <c r="K80" i="23"/>
  <c r="J80" i="23"/>
  <c r="H80" i="23"/>
  <c r="G80" i="23"/>
  <c r="F80" i="23"/>
  <c r="E80" i="23"/>
  <c r="D80" i="23"/>
  <c r="O79" i="23"/>
  <c r="L79" i="23"/>
  <c r="I79" i="23"/>
  <c r="F79" i="23"/>
  <c r="O78" i="23"/>
  <c r="L78" i="23"/>
  <c r="L77" i="23" s="1"/>
  <c r="L76" i="23" s="1"/>
  <c r="I78" i="23"/>
  <c r="I77" i="23" s="1"/>
  <c r="F78" i="23"/>
  <c r="F77" i="23" s="1"/>
  <c r="N77" i="23"/>
  <c r="M77" i="23"/>
  <c r="K77" i="23"/>
  <c r="J77" i="23"/>
  <c r="H77" i="23"/>
  <c r="H76" i="23" s="1"/>
  <c r="G77" i="23"/>
  <c r="E77" i="23"/>
  <c r="D77" i="23"/>
  <c r="D76" i="23" s="1"/>
  <c r="N76" i="23"/>
  <c r="O74" i="23"/>
  <c r="L74" i="23"/>
  <c r="I74" i="23"/>
  <c r="F74" i="23"/>
  <c r="O73" i="23"/>
  <c r="L73" i="23"/>
  <c r="I73" i="23"/>
  <c r="F73" i="23"/>
  <c r="O72" i="23"/>
  <c r="L72" i="23"/>
  <c r="I72" i="23"/>
  <c r="F72" i="23"/>
  <c r="O71" i="23"/>
  <c r="L71" i="23"/>
  <c r="I71" i="23"/>
  <c r="F71" i="23"/>
  <c r="O70" i="23"/>
  <c r="L70" i="23"/>
  <c r="I70" i="23"/>
  <c r="F70" i="23"/>
  <c r="F69" i="23" s="1"/>
  <c r="N69" i="23"/>
  <c r="N67" i="23" s="1"/>
  <c r="M69" i="23"/>
  <c r="M67" i="23" s="1"/>
  <c r="K69" i="23"/>
  <c r="J69" i="23"/>
  <c r="J67" i="23" s="1"/>
  <c r="H69" i="23"/>
  <c r="H67" i="23" s="1"/>
  <c r="G69" i="23"/>
  <c r="E69" i="23"/>
  <c r="E67" i="23" s="1"/>
  <c r="D69" i="23"/>
  <c r="D67" i="23" s="1"/>
  <c r="O68" i="23"/>
  <c r="L68" i="23"/>
  <c r="I68" i="23"/>
  <c r="F68" i="23"/>
  <c r="K67" i="23"/>
  <c r="G67" i="23"/>
  <c r="O66" i="23"/>
  <c r="L66" i="23"/>
  <c r="I66" i="23"/>
  <c r="F66" i="23"/>
  <c r="O65" i="23"/>
  <c r="L65" i="23"/>
  <c r="I65" i="23"/>
  <c r="F65" i="23"/>
  <c r="O64" i="23"/>
  <c r="L64" i="23"/>
  <c r="I64" i="23"/>
  <c r="F64" i="23"/>
  <c r="O63" i="23"/>
  <c r="L63" i="23"/>
  <c r="I63" i="23"/>
  <c r="F63" i="23"/>
  <c r="O62" i="23"/>
  <c r="L62" i="23"/>
  <c r="I62" i="23"/>
  <c r="F62" i="23"/>
  <c r="O61" i="23"/>
  <c r="L61" i="23"/>
  <c r="I61" i="23"/>
  <c r="F61" i="23"/>
  <c r="O60" i="23"/>
  <c r="L60" i="23"/>
  <c r="I60" i="23"/>
  <c r="F60" i="23"/>
  <c r="O59" i="23"/>
  <c r="L59" i="23"/>
  <c r="I59" i="23"/>
  <c r="F59" i="23"/>
  <c r="N58" i="23"/>
  <c r="M58" i="23"/>
  <c r="K58" i="23"/>
  <c r="J58" i="23"/>
  <c r="H58" i="23"/>
  <c r="G58" i="23"/>
  <c r="E58" i="23"/>
  <c r="D58" i="23"/>
  <c r="O57" i="23"/>
  <c r="L57" i="23"/>
  <c r="I57" i="23"/>
  <c r="F57" i="23"/>
  <c r="O56" i="23"/>
  <c r="O55" i="23" s="1"/>
  <c r="L56" i="23"/>
  <c r="L55" i="23" s="1"/>
  <c r="I56" i="23"/>
  <c r="I55" i="23" s="1"/>
  <c r="F56" i="23"/>
  <c r="N55" i="23"/>
  <c r="M55" i="23"/>
  <c r="K55" i="23"/>
  <c r="K54" i="23" s="1"/>
  <c r="K53" i="23" s="1"/>
  <c r="J55" i="23"/>
  <c r="H55" i="23"/>
  <c r="G55" i="23"/>
  <c r="F55" i="23"/>
  <c r="E55" i="23"/>
  <c r="D55" i="23"/>
  <c r="D54" i="23" s="1"/>
  <c r="N54" i="23"/>
  <c r="J54" i="23"/>
  <c r="O47" i="23"/>
  <c r="C47" i="23"/>
  <c r="O46" i="23"/>
  <c r="N45" i="23"/>
  <c r="M45" i="23"/>
  <c r="L44" i="23"/>
  <c r="L43" i="23" s="1"/>
  <c r="I44" i="23"/>
  <c r="I43" i="23" s="1"/>
  <c r="F44" i="23"/>
  <c r="F43" i="23" s="1"/>
  <c r="K43" i="23"/>
  <c r="J43" i="23"/>
  <c r="H43" i="23"/>
  <c r="G43" i="23"/>
  <c r="E43" i="23"/>
  <c r="D43" i="23"/>
  <c r="F42" i="23"/>
  <c r="C42" i="23" s="1"/>
  <c r="E41" i="23"/>
  <c r="D41" i="23"/>
  <c r="L40" i="23"/>
  <c r="C40" i="23" s="1"/>
  <c r="L39" i="23"/>
  <c r="C39" i="23" s="1"/>
  <c r="L38" i="23"/>
  <c r="C38" i="23" s="1"/>
  <c r="L37" i="23"/>
  <c r="C37" i="23" s="1"/>
  <c r="K36" i="23"/>
  <c r="J36" i="23"/>
  <c r="L35" i="23"/>
  <c r="C35" i="23" s="1"/>
  <c r="L34" i="23"/>
  <c r="C34" i="23" s="1"/>
  <c r="K33" i="23"/>
  <c r="J33" i="23"/>
  <c r="L32" i="23"/>
  <c r="C32" i="23" s="1"/>
  <c r="K31" i="23"/>
  <c r="J31" i="23"/>
  <c r="L30" i="23"/>
  <c r="C30" i="23"/>
  <c r="L29" i="23"/>
  <c r="C29" i="23" s="1"/>
  <c r="L28" i="23"/>
  <c r="C28" i="23" s="1"/>
  <c r="K27" i="23"/>
  <c r="J27" i="23"/>
  <c r="F25" i="23"/>
  <c r="C25" i="23" s="1"/>
  <c r="I24" i="23"/>
  <c r="F24" i="23"/>
  <c r="C24" i="23" s="1"/>
  <c r="O23" i="23"/>
  <c r="L23" i="23"/>
  <c r="I23" i="23"/>
  <c r="F23" i="23"/>
  <c r="O22" i="23"/>
  <c r="L22" i="23"/>
  <c r="I22" i="23"/>
  <c r="I21" i="23" s="1"/>
  <c r="F22" i="23"/>
  <c r="O21" i="23"/>
  <c r="N21" i="23"/>
  <c r="N292" i="23" s="1"/>
  <c r="N291" i="23" s="1"/>
  <c r="M21" i="23"/>
  <c r="K21" i="23"/>
  <c r="J21" i="23"/>
  <c r="J292" i="23" s="1"/>
  <c r="J291" i="23" s="1"/>
  <c r="H21" i="23"/>
  <c r="G21" i="23"/>
  <c r="F21" i="23"/>
  <c r="E21" i="23"/>
  <c r="E292" i="23" s="1"/>
  <c r="D21" i="23"/>
  <c r="K292" i="23" l="1"/>
  <c r="C109" i="23"/>
  <c r="C117" i="23"/>
  <c r="C120" i="23"/>
  <c r="C208" i="23"/>
  <c r="C217" i="23"/>
  <c r="J259" i="23"/>
  <c r="D269" i="23"/>
  <c r="M270" i="23"/>
  <c r="M269" i="23" s="1"/>
  <c r="C280" i="23"/>
  <c r="G292" i="23"/>
  <c r="C96" i="23"/>
  <c r="C169" i="23"/>
  <c r="C177" i="23"/>
  <c r="H187" i="23"/>
  <c r="M195" i="23"/>
  <c r="C240" i="23"/>
  <c r="C241" i="23"/>
  <c r="C243" i="23"/>
  <c r="E270" i="23"/>
  <c r="E269" i="23" s="1"/>
  <c r="J53" i="23"/>
  <c r="M76" i="23"/>
  <c r="D83" i="23"/>
  <c r="J83" i="23"/>
  <c r="C85" i="23"/>
  <c r="O84" i="23"/>
  <c r="C200" i="23"/>
  <c r="N204" i="23"/>
  <c r="N195" i="23" s="1"/>
  <c r="L33" i="23"/>
  <c r="C33" i="23" s="1"/>
  <c r="G76" i="23"/>
  <c r="C113" i="23"/>
  <c r="J174" i="23"/>
  <c r="J173" i="23" s="1"/>
  <c r="N174" i="23"/>
  <c r="N173" i="23" s="1"/>
  <c r="M187" i="23"/>
  <c r="C213" i="23"/>
  <c r="G204" i="23"/>
  <c r="C224" i="23"/>
  <c r="K231" i="23"/>
  <c r="C248" i="23"/>
  <c r="C268" i="23"/>
  <c r="J269" i="23"/>
  <c r="H270" i="23"/>
  <c r="H269" i="23" s="1"/>
  <c r="N270" i="23"/>
  <c r="N269" i="23" s="1"/>
  <c r="O286" i="23"/>
  <c r="O292" i="23" s="1"/>
  <c r="K291" i="23"/>
  <c r="F41" i="23"/>
  <c r="C41" i="23" s="1"/>
  <c r="C44" i="23"/>
  <c r="C63" i="23"/>
  <c r="C92" i="23"/>
  <c r="L122" i="23"/>
  <c r="C145" i="23"/>
  <c r="C153" i="23"/>
  <c r="C156" i="23"/>
  <c r="G173" i="23"/>
  <c r="E174" i="23"/>
  <c r="E173" i="23" s="1"/>
  <c r="C181" i="23"/>
  <c r="C183" i="23"/>
  <c r="N187" i="23"/>
  <c r="C193" i="23"/>
  <c r="C201" i="23"/>
  <c r="C207" i="23"/>
  <c r="C232" i="23"/>
  <c r="J231" i="23"/>
  <c r="J230" i="23" s="1"/>
  <c r="N231" i="23"/>
  <c r="N230" i="23" s="1"/>
  <c r="G231" i="23"/>
  <c r="C250" i="23"/>
  <c r="C256" i="23"/>
  <c r="M259" i="23"/>
  <c r="K270" i="23"/>
  <c r="K269" i="23" s="1"/>
  <c r="M54" i="23"/>
  <c r="M53" i="23" s="1"/>
  <c r="L95" i="23"/>
  <c r="G291" i="23"/>
  <c r="L27" i="23"/>
  <c r="C27" i="23" s="1"/>
  <c r="G54" i="23"/>
  <c r="G53" i="23" s="1"/>
  <c r="E54" i="23"/>
  <c r="E53" i="23" s="1"/>
  <c r="C80" i="23"/>
  <c r="C105" i="23"/>
  <c r="C108" i="23"/>
  <c r="C121" i="23"/>
  <c r="N130" i="23"/>
  <c r="C149" i="23"/>
  <c r="E130" i="23"/>
  <c r="C168" i="23"/>
  <c r="M174" i="23"/>
  <c r="M173" i="23" s="1"/>
  <c r="K187" i="23"/>
  <c r="C212" i="23"/>
  <c r="G270" i="23"/>
  <c r="G269" i="23" s="1"/>
  <c r="C288" i="23"/>
  <c r="C298" i="23"/>
  <c r="D292" i="23"/>
  <c r="D291" i="23" s="1"/>
  <c r="D20" i="23"/>
  <c r="H292" i="23"/>
  <c r="H291" i="23" s="1"/>
  <c r="H20" i="23"/>
  <c r="L36" i="23"/>
  <c r="C36" i="23" s="1"/>
  <c r="I112" i="23"/>
  <c r="C125" i="23"/>
  <c r="C137" i="23"/>
  <c r="C172" i="23"/>
  <c r="L21" i="23"/>
  <c r="L292" i="23" s="1"/>
  <c r="L291" i="23" s="1"/>
  <c r="C60" i="23"/>
  <c r="I58" i="23"/>
  <c r="I54" i="23" s="1"/>
  <c r="C71" i="23"/>
  <c r="I69" i="23"/>
  <c r="I67" i="23" s="1"/>
  <c r="J76" i="23"/>
  <c r="K83" i="23"/>
  <c r="C101" i="23"/>
  <c r="L174" i="23"/>
  <c r="L173" i="23" s="1"/>
  <c r="C56" i="23"/>
  <c r="C129" i="23"/>
  <c r="F128" i="23"/>
  <c r="C128" i="23" s="1"/>
  <c r="C228" i="23"/>
  <c r="E291" i="23"/>
  <c r="C43" i="23"/>
  <c r="C57" i="23"/>
  <c r="N53" i="23"/>
  <c r="L69" i="23"/>
  <c r="L67" i="23" s="1"/>
  <c r="K76" i="23"/>
  <c r="E83" i="23"/>
  <c r="L89" i="23"/>
  <c r="C97" i="23"/>
  <c r="C98" i="23"/>
  <c r="C100" i="23"/>
  <c r="H83" i="23"/>
  <c r="I103" i="23"/>
  <c r="H130" i="23"/>
  <c r="I131" i="23"/>
  <c r="O144" i="23"/>
  <c r="I166" i="23"/>
  <c r="I165" i="23" s="1"/>
  <c r="C171" i="23"/>
  <c r="H174" i="23"/>
  <c r="C182" i="23"/>
  <c r="C185" i="23"/>
  <c r="F187" i="23"/>
  <c r="J187" i="23"/>
  <c r="J195" i="23"/>
  <c r="O198" i="23"/>
  <c r="O196" i="23" s="1"/>
  <c r="K204" i="23"/>
  <c r="K195" i="23" s="1"/>
  <c r="C210" i="23"/>
  <c r="O205" i="23"/>
  <c r="C223" i="23"/>
  <c r="C229" i="23"/>
  <c r="L235" i="23"/>
  <c r="C235" i="23" s="1"/>
  <c r="M231" i="23"/>
  <c r="I238" i="23"/>
  <c r="I231" i="23" s="1"/>
  <c r="C245" i="23"/>
  <c r="L246" i="23"/>
  <c r="C253" i="23"/>
  <c r="O252" i="23"/>
  <c r="O251" i="23" s="1"/>
  <c r="C273" i="23"/>
  <c r="C274" i="23"/>
  <c r="C275" i="23"/>
  <c r="C281" i="23"/>
  <c r="C282" i="23"/>
  <c r="F293" i="23"/>
  <c r="C299" i="23"/>
  <c r="C300" i="23"/>
  <c r="C301" i="23"/>
  <c r="C23" i="23"/>
  <c r="J26" i="23"/>
  <c r="J20" i="23" s="1"/>
  <c r="D53" i="23"/>
  <c r="H54" i="23"/>
  <c r="H53" i="23" s="1"/>
  <c r="C59" i="23"/>
  <c r="L58" i="23"/>
  <c r="L54" i="23" s="1"/>
  <c r="C70" i="23"/>
  <c r="E76" i="23"/>
  <c r="E75" i="23" s="1"/>
  <c r="C79" i="23"/>
  <c r="G83" i="23"/>
  <c r="M83" i="23"/>
  <c r="M75" i="23" s="1"/>
  <c r="C91" i="23"/>
  <c r="C110" i="23"/>
  <c r="C127" i="23"/>
  <c r="G130" i="23"/>
  <c r="C140" i="23"/>
  <c r="C148" i="23"/>
  <c r="L151" i="23"/>
  <c r="C164" i="23"/>
  <c r="C170" i="23"/>
  <c r="D173" i="23"/>
  <c r="I174" i="23"/>
  <c r="C178" i="23"/>
  <c r="E187" i="23"/>
  <c r="I198" i="23"/>
  <c r="I196" i="23" s="1"/>
  <c r="C203" i="23"/>
  <c r="C215" i="23"/>
  <c r="C225" i="23"/>
  <c r="C226" i="23"/>
  <c r="D204" i="23"/>
  <c r="D195" i="23" s="1"/>
  <c r="H204" i="23"/>
  <c r="H195" i="23" s="1"/>
  <c r="C227" i="23"/>
  <c r="C236" i="23"/>
  <c r="L238" i="23"/>
  <c r="O246" i="23"/>
  <c r="I252" i="23"/>
  <c r="I251" i="23" s="1"/>
  <c r="C257" i="23"/>
  <c r="C258" i="23"/>
  <c r="C262" i="23"/>
  <c r="C265" i="23"/>
  <c r="C266" i="23"/>
  <c r="O264" i="23"/>
  <c r="O259" i="23" s="1"/>
  <c r="I272" i="23"/>
  <c r="C272" i="23" s="1"/>
  <c r="C278" i="23"/>
  <c r="O293" i="23"/>
  <c r="E231" i="23"/>
  <c r="E230" i="23" s="1"/>
  <c r="E194" i="23" s="1"/>
  <c r="F20" i="23"/>
  <c r="C22" i="23"/>
  <c r="M292" i="23"/>
  <c r="M291" i="23" s="1"/>
  <c r="K26" i="23"/>
  <c r="K20" i="23" s="1"/>
  <c r="C61" i="23"/>
  <c r="C62" i="23"/>
  <c r="I76" i="23"/>
  <c r="L116" i="23"/>
  <c r="J130" i="23"/>
  <c r="C152" i="23"/>
  <c r="C157" i="23"/>
  <c r="L166" i="23"/>
  <c r="L165" i="23" s="1"/>
  <c r="C180" i="23"/>
  <c r="C189" i="23"/>
  <c r="L198" i="23"/>
  <c r="L196" i="23" s="1"/>
  <c r="C209" i="23"/>
  <c r="O216" i="23"/>
  <c r="O204" i="23" s="1"/>
  <c r="C221" i="23"/>
  <c r="O238" i="23"/>
  <c r="L252" i="23"/>
  <c r="L251" i="23" s="1"/>
  <c r="I260" i="23"/>
  <c r="I264" i="23"/>
  <c r="I276" i="23"/>
  <c r="F76" i="23"/>
  <c r="I292" i="23"/>
  <c r="I291" i="23" s="1"/>
  <c r="C21" i="23"/>
  <c r="I20" i="23"/>
  <c r="C55" i="23"/>
  <c r="H75" i="23"/>
  <c r="F67" i="23"/>
  <c r="C118" i="23"/>
  <c r="I116" i="23"/>
  <c r="C124" i="23"/>
  <c r="F122" i="23"/>
  <c r="E20" i="23"/>
  <c r="M20" i="23"/>
  <c r="L31" i="23"/>
  <c r="C64" i="23"/>
  <c r="C68" i="23"/>
  <c r="C72" i="23"/>
  <c r="N83" i="23"/>
  <c r="C90" i="23"/>
  <c r="C154" i="23"/>
  <c r="I151" i="23"/>
  <c r="C161" i="23"/>
  <c r="L160" i="23"/>
  <c r="C199" i="23"/>
  <c r="F198" i="23"/>
  <c r="F196" i="23" s="1"/>
  <c r="N20" i="23"/>
  <c r="C46" i="23"/>
  <c r="O45" i="23"/>
  <c r="O20" i="23" s="1"/>
  <c r="O58" i="23"/>
  <c r="O54" i="23" s="1"/>
  <c r="C65" i="23"/>
  <c r="C66" i="23"/>
  <c r="C73" i="23"/>
  <c r="C74" i="23"/>
  <c r="O77" i="23"/>
  <c r="O76" i="23" s="1"/>
  <c r="I89" i="23"/>
  <c r="C89" i="23" s="1"/>
  <c r="C93" i="23"/>
  <c r="C94" i="23"/>
  <c r="F103" i="23"/>
  <c r="C104" i="23"/>
  <c r="O116" i="23"/>
  <c r="C190" i="23"/>
  <c r="I188" i="23"/>
  <c r="C211" i="23"/>
  <c r="F205" i="23"/>
  <c r="C277" i="23"/>
  <c r="L276" i="23"/>
  <c r="L270" i="23" s="1"/>
  <c r="L269" i="23" s="1"/>
  <c r="G20" i="23"/>
  <c r="F58" i="23"/>
  <c r="O69" i="23"/>
  <c r="O67" i="23" s="1"/>
  <c r="C78" i="23"/>
  <c r="C81" i="23"/>
  <c r="C82" i="23"/>
  <c r="C86" i="23"/>
  <c r="C87" i="23"/>
  <c r="F84" i="23"/>
  <c r="O95" i="23"/>
  <c r="F131" i="23"/>
  <c r="C132" i="23"/>
  <c r="C107" i="23"/>
  <c r="C126" i="23"/>
  <c r="D130" i="23"/>
  <c r="D75" i="23" s="1"/>
  <c r="D52" i="23" s="1"/>
  <c r="C134" i="23"/>
  <c r="C135" i="23"/>
  <c r="C139" i="23"/>
  <c r="F136" i="23"/>
  <c r="C136" i="23" s="1"/>
  <c r="C143" i="23"/>
  <c r="C146" i="23"/>
  <c r="C147" i="23"/>
  <c r="F144" i="23"/>
  <c r="O151" i="23"/>
  <c r="C158" i="23"/>
  <c r="C159" i="23"/>
  <c r="C186" i="23"/>
  <c r="I184" i="23"/>
  <c r="L205" i="23"/>
  <c r="L204" i="23" s="1"/>
  <c r="C267" i="23"/>
  <c r="F264" i="23"/>
  <c r="F95" i="23"/>
  <c r="C102" i="23"/>
  <c r="C106" i="23"/>
  <c r="C138" i="23"/>
  <c r="I136" i="23"/>
  <c r="I141" i="23"/>
  <c r="C141" i="23" s="1"/>
  <c r="C142" i="23"/>
  <c r="I144" i="23"/>
  <c r="F151" i="23"/>
  <c r="C163" i="23"/>
  <c r="F166" i="23"/>
  <c r="C167" i="23"/>
  <c r="O166" i="23"/>
  <c r="O165" i="23" s="1"/>
  <c r="C176" i="23"/>
  <c r="O175" i="23"/>
  <c r="O179" i="23"/>
  <c r="L188" i="23"/>
  <c r="L192" i="23"/>
  <c r="G195" i="23"/>
  <c r="C197" i="23"/>
  <c r="C222" i="23"/>
  <c r="H230" i="23"/>
  <c r="C242" i="23"/>
  <c r="C285" i="23"/>
  <c r="L284" i="23"/>
  <c r="F286" i="23"/>
  <c r="F292" i="23" s="1"/>
  <c r="C287" i="23"/>
  <c r="C99" i="23"/>
  <c r="O103" i="23"/>
  <c r="C111" i="23"/>
  <c r="C114" i="23"/>
  <c r="C115" i="23"/>
  <c r="F112" i="23"/>
  <c r="C119" i="23"/>
  <c r="F116" i="23"/>
  <c r="C123" i="23"/>
  <c r="O122" i="23"/>
  <c r="O131" i="23"/>
  <c r="K130" i="23"/>
  <c r="K75" i="23" s="1"/>
  <c r="K52" i="23" s="1"/>
  <c r="C150" i="23"/>
  <c r="C155" i="23"/>
  <c r="C162" i="23"/>
  <c r="I160" i="23"/>
  <c r="H173" i="23"/>
  <c r="F179" i="23"/>
  <c r="C254" i="23"/>
  <c r="C255" i="23"/>
  <c r="F252" i="23"/>
  <c r="C271" i="23"/>
  <c r="C206" i="23"/>
  <c r="C214" i="23"/>
  <c r="C218" i="23"/>
  <c r="C219" i="23"/>
  <c r="F216" i="23"/>
  <c r="C237" i="23"/>
  <c r="F246" i="23"/>
  <c r="C247" i="23"/>
  <c r="K259" i="23"/>
  <c r="K230" i="23" s="1"/>
  <c r="C261" i="23"/>
  <c r="C263" i="23"/>
  <c r="F260" i="23"/>
  <c r="C279" i="23"/>
  <c r="F276" i="23"/>
  <c r="C202" i="23"/>
  <c r="I205" i="23"/>
  <c r="I216" i="23"/>
  <c r="D230" i="23"/>
  <c r="C233" i="23"/>
  <c r="C234" i="23"/>
  <c r="F238" i="23"/>
  <c r="C239" i="23"/>
  <c r="C249" i="23"/>
  <c r="G259" i="23"/>
  <c r="G230" i="23" s="1"/>
  <c r="I259" i="23"/>
  <c r="O270" i="23"/>
  <c r="O269" i="23" s="1"/>
  <c r="M194" i="23" l="1"/>
  <c r="M230" i="23"/>
  <c r="F231" i="23"/>
  <c r="I173" i="23"/>
  <c r="L130" i="23"/>
  <c r="N75" i="23"/>
  <c r="N52" i="23" s="1"/>
  <c r="H194" i="23"/>
  <c r="O53" i="23"/>
  <c r="H52" i="23"/>
  <c r="G75" i="23"/>
  <c r="O195" i="23"/>
  <c r="N194" i="23"/>
  <c r="N51" i="23" s="1"/>
  <c r="N50" i="23" s="1"/>
  <c r="C246" i="23"/>
  <c r="I230" i="23"/>
  <c r="C112" i="23"/>
  <c r="O231" i="23"/>
  <c r="O291" i="23"/>
  <c r="J194" i="23"/>
  <c r="J75" i="23"/>
  <c r="J52" i="23" s="1"/>
  <c r="J51" i="23" s="1"/>
  <c r="J50" i="23" s="1"/>
  <c r="E52" i="23"/>
  <c r="E51" i="23" s="1"/>
  <c r="E290" i="23" s="1"/>
  <c r="E289" i="23"/>
  <c r="M52" i="23"/>
  <c r="M289" i="23"/>
  <c r="O230" i="23"/>
  <c r="C276" i="23"/>
  <c r="C293" i="23"/>
  <c r="L83" i="23"/>
  <c r="H51" i="23"/>
  <c r="H290" i="23" s="1"/>
  <c r="C238" i="23"/>
  <c r="K194" i="23"/>
  <c r="H289" i="23"/>
  <c r="I130" i="23"/>
  <c r="I75" i="23" s="1"/>
  <c r="N289" i="23"/>
  <c r="O83" i="23"/>
  <c r="J289" i="23"/>
  <c r="C198" i="23"/>
  <c r="C122" i="23"/>
  <c r="I83" i="23"/>
  <c r="L231" i="23"/>
  <c r="L230" i="23" s="1"/>
  <c r="G289" i="23"/>
  <c r="D289" i="23"/>
  <c r="C160" i="23"/>
  <c r="K51" i="23"/>
  <c r="K50" i="23" s="1"/>
  <c r="C116" i="23"/>
  <c r="C264" i="23"/>
  <c r="G52" i="23"/>
  <c r="I270" i="23"/>
  <c r="I269" i="23" s="1"/>
  <c r="L53" i="23"/>
  <c r="I53" i="23"/>
  <c r="K290" i="23"/>
  <c r="K289" i="23"/>
  <c r="C131" i="23"/>
  <c r="F130" i="23"/>
  <c r="O130" i="23"/>
  <c r="O75" i="23" s="1"/>
  <c r="O174" i="23"/>
  <c r="O173" i="23" s="1"/>
  <c r="C179" i="23"/>
  <c r="G194" i="23"/>
  <c r="C166" i="23"/>
  <c r="F165" i="23"/>
  <c r="C165" i="23" s="1"/>
  <c r="C144" i="23"/>
  <c r="D194" i="23"/>
  <c r="D51" i="23" s="1"/>
  <c r="C58" i="23"/>
  <c r="F54" i="23"/>
  <c r="L26" i="23"/>
  <c r="C31" i="23"/>
  <c r="C69" i="23"/>
  <c r="C184" i="23"/>
  <c r="F259" i="23"/>
  <c r="C259" i="23" s="1"/>
  <c r="C260" i="23"/>
  <c r="C216" i="23"/>
  <c r="F270" i="23"/>
  <c r="C175" i="23"/>
  <c r="C286" i="23"/>
  <c r="L191" i="23"/>
  <c r="C191" i="23" s="1"/>
  <c r="C192" i="23"/>
  <c r="L195" i="23"/>
  <c r="F83" i="23"/>
  <c r="C84" i="23"/>
  <c r="C188" i="23"/>
  <c r="I187" i="23"/>
  <c r="C103" i="23"/>
  <c r="C45" i="23"/>
  <c r="C67" i="23"/>
  <c r="C76" i="23"/>
  <c r="F204" i="23"/>
  <c r="C205" i="23"/>
  <c r="I204" i="23"/>
  <c r="I195" i="23" s="1"/>
  <c r="I194" i="23" s="1"/>
  <c r="C196" i="23"/>
  <c r="F251" i="23"/>
  <c r="C251" i="23" s="1"/>
  <c r="C252" i="23"/>
  <c r="L283" i="23"/>
  <c r="C283" i="23" s="1"/>
  <c r="C284" i="23"/>
  <c r="C151" i="23"/>
  <c r="C95" i="23"/>
  <c r="F291" i="23"/>
  <c r="C291" i="23" s="1"/>
  <c r="C292" i="23"/>
  <c r="F174" i="23"/>
  <c r="C77" i="23"/>
  <c r="L75" i="23" l="1"/>
  <c r="M51" i="23"/>
  <c r="E50" i="23"/>
  <c r="H50" i="23"/>
  <c r="J290" i="23"/>
  <c r="O52" i="23"/>
  <c r="C130" i="23"/>
  <c r="L194" i="23"/>
  <c r="N290" i="23"/>
  <c r="O194" i="23"/>
  <c r="L187" i="23"/>
  <c r="L52" i="23" s="1"/>
  <c r="C204" i="23"/>
  <c r="C83" i="23"/>
  <c r="G51" i="23"/>
  <c r="G290" i="23" s="1"/>
  <c r="C231" i="23"/>
  <c r="D290" i="23"/>
  <c r="D50" i="23"/>
  <c r="F230" i="23"/>
  <c r="C230" i="23" s="1"/>
  <c r="C174" i="23"/>
  <c r="F173" i="23"/>
  <c r="C173" i="23" s="1"/>
  <c r="O289" i="23"/>
  <c r="I52" i="23"/>
  <c r="I51" i="23" s="1"/>
  <c r="F195" i="23"/>
  <c r="C26" i="23"/>
  <c r="L20" i="23"/>
  <c r="C20" i="23" s="1"/>
  <c r="I289" i="23"/>
  <c r="F75" i="23"/>
  <c r="C75" i="23" s="1"/>
  <c r="C270" i="23"/>
  <c r="F269" i="23"/>
  <c r="C54" i="23"/>
  <c r="F53" i="23"/>
  <c r="L289" i="23"/>
  <c r="L51" i="23" l="1"/>
  <c r="L50" i="23" s="1"/>
  <c r="O51" i="23"/>
  <c r="M50" i="23"/>
  <c r="M290" i="23"/>
  <c r="O50" i="23"/>
  <c r="O290" i="23"/>
  <c r="G50" i="23"/>
  <c r="C187" i="23"/>
  <c r="L290" i="23"/>
  <c r="C269" i="23"/>
  <c r="F289" i="23"/>
  <c r="C289" i="23" s="1"/>
  <c r="I290" i="23"/>
  <c r="I50" i="23"/>
  <c r="C53" i="23"/>
  <c r="F52" i="23"/>
  <c r="C195" i="23"/>
  <c r="F194" i="23"/>
  <c r="C194" i="23" s="1"/>
  <c r="F51" i="23" l="1"/>
  <c r="C52" i="23"/>
  <c r="F290" i="23" l="1"/>
  <c r="C290" i="23" s="1"/>
  <c r="F50" i="23"/>
  <c r="C50" i="23" s="1"/>
  <c r="C51" i="23"/>
  <c r="O301" i="22" l="1"/>
  <c r="L301" i="22"/>
  <c r="I301" i="22"/>
  <c r="F301" i="22"/>
  <c r="O300" i="22"/>
  <c r="L300" i="22"/>
  <c r="I300" i="22"/>
  <c r="F300" i="22"/>
  <c r="O299" i="22"/>
  <c r="L299" i="22"/>
  <c r="I299" i="22"/>
  <c r="F299" i="22"/>
  <c r="O298" i="22"/>
  <c r="L298" i="22"/>
  <c r="I298" i="22"/>
  <c r="F298" i="22"/>
  <c r="O297" i="22"/>
  <c r="L297" i="22"/>
  <c r="I297" i="22"/>
  <c r="F297" i="22"/>
  <c r="O296" i="22"/>
  <c r="L296" i="22"/>
  <c r="I296" i="22"/>
  <c r="F296" i="22"/>
  <c r="O295" i="22"/>
  <c r="L295" i="22"/>
  <c r="I295" i="22"/>
  <c r="F295" i="22"/>
  <c r="O294" i="22"/>
  <c r="L294" i="22"/>
  <c r="L293" i="22" s="1"/>
  <c r="I294" i="22"/>
  <c r="F294" i="22"/>
  <c r="N293" i="22"/>
  <c r="M293" i="22"/>
  <c r="K293" i="22"/>
  <c r="J293" i="22"/>
  <c r="H293" i="22"/>
  <c r="G293" i="22"/>
  <c r="E293" i="22"/>
  <c r="D293" i="22"/>
  <c r="O288" i="22"/>
  <c r="L288" i="22"/>
  <c r="I288" i="22"/>
  <c r="F288" i="22"/>
  <c r="O287" i="22"/>
  <c r="L287" i="22"/>
  <c r="L286" i="22" s="1"/>
  <c r="I287" i="22"/>
  <c r="I286" i="22" s="1"/>
  <c r="F287" i="22"/>
  <c r="F286" i="22" s="1"/>
  <c r="N286" i="22"/>
  <c r="M286" i="22"/>
  <c r="K286" i="22"/>
  <c r="J286" i="22"/>
  <c r="H286" i="22"/>
  <c r="G286" i="22"/>
  <c r="E286" i="22"/>
  <c r="D286" i="22"/>
  <c r="O285" i="22"/>
  <c r="O284" i="22" s="1"/>
  <c r="O283" i="22" s="1"/>
  <c r="L285" i="22"/>
  <c r="L284" i="22" s="1"/>
  <c r="I285" i="22"/>
  <c r="I284" i="22" s="1"/>
  <c r="I283" i="22" s="1"/>
  <c r="F285" i="22"/>
  <c r="N284" i="22"/>
  <c r="N283" i="22" s="1"/>
  <c r="M284" i="22"/>
  <c r="M283" i="22" s="1"/>
  <c r="K284" i="22"/>
  <c r="K283" i="22" s="1"/>
  <c r="J284" i="22"/>
  <c r="J283" i="22" s="1"/>
  <c r="H284" i="22"/>
  <c r="H283" i="22" s="1"/>
  <c r="G284" i="22"/>
  <c r="G283" i="22" s="1"/>
  <c r="E284" i="22"/>
  <c r="D284" i="22"/>
  <c r="D283" i="22" s="1"/>
  <c r="E283" i="22"/>
  <c r="O282" i="22"/>
  <c r="L282" i="22"/>
  <c r="L281" i="22" s="1"/>
  <c r="I282" i="22"/>
  <c r="I281" i="22" s="1"/>
  <c r="F282" i="22"/>
  <c r="O281" i="22"/>
  <c r="N281" i="22"/>
  <c r="M281" i="22"/>
  <c r="K281" i="22"/>
  <c r="J281" i="22"/>
  <c r="H281" i="22"/>
  <c r="G281" i="22"/>
  <c r="F281" i="22"/>
  <c r="E281" i="22"/>
  <c r="D281" i="22"/>
  <c r="O280" i="22"/>
  <c r="L280" i="22"/>
  <c r="I280" i="22"/>
  <c r="F280" i="22"/>
  <c r="O279" i="22"/>
  <c r="L279" i="22"/>
  <c r="I279" i="22"/>
  <c r="F279" i="22"/>
  <c r="O278" i="22"/>
  <c r="L278" i="22"/>
  <c r="I278" i="22"/>
  <c r="F278" i="22"/>
  <c r="O277" i="22"/>
  <c r="O276" i="22" s="1"/>
  <c r="L277" i="22"/>
  <c r="L276" i="22" s="1"/>
  <c r="I277" i="22"/>
  <c r="F277" i="22"/>
  <c r="N276" i="22"/>
  <c r="M276" i="22"/>
  <c r="K276" i="22"/>
  <c r="J276" i="22"/>
  <c r="H276" i="22"/>
  <c r="G276" i="22"/>
  <c r="E276" i="22"/>
  <c r="D276" i="22"/>
  <c r="O275" i="22"/>
  <c r="L275" i="22"/>
  <c r="I275" i="22"/>
  <c r="F275" i="22"/>
  <c r="O274" i="22"/>
  <c r="L274" i="22"/>
  <c r="I274" i="22"/>
  <c r="F274" i="22"/>
  <c r="O273" i="22"/>
  <c r="O272" i="22" s="1"/>
  <c r="L273" i="22"/>
  <c r="I273" i="22"/>
  <c r="F273" i="22"/>
  <c r="N272" i="22"/>
  <c r="M272" i="22"/>
  <c r="K272" i="22"/>
  <c r="J272" i="22"/>
  <c r="H272" i="22"/>
  <c r="G272" i="22"/>
  <c r="G270" i="22" s="1"/>
  <c r="E272" i="22"/>
  <c r="E270" i="22" s="1"/>
  <c r="E269" i="22" s="1"/>
  <c r="D272" i="22"/>
  <c r="O271" i="22"/>
  <c r="L271" i="22"/>
  <c r="I271" i="22"/>
  <c r="F271" i="22"/>
  <c r="J270" i="22"/>
  <c r="J269" i="22" s="1"/>
  <c r="O268" i="22"/>
  <c r="L268" i="22"/>
  <c r="I268" i="22"/>
  <c r="F268" i="22"/>
  <c r="O267" i="22"/>
  <c r="L267" i="22"/>
  <c r="I267" i="22"/>
  <c r="F267" i="22"/>
  <c r="O266" i="22"/>
  <c r="L266" i="22"/>
  <c r="I266" i="22"/>
  <c r="F266" i="22"/>
  <c r="O265" i="22"/>
  <c r="L265" i="22"/>
  <c r="I265" i="22"/>
  <c r="F265" i="22"/>
  <c r="O264" i="22"/>
  <c r="N264" i="22"/>
  <c r="M264" i="22"/>
  <c r="K264" i="22"/>
  <c r="J264" i="22"/>
  <c r="H264" i="22"/>
  <c r="G264" i="22"/>
  <c r="E264" i="22"/>
  <c r="D264" i="22"/>
  <c r="O263" i="22"/>
  <c r="L263" i="22"/>
  <c r="I263" i="22"/>
  <c r="F263" i="22"/>
  <c r="O262" i="22"/>
  <c r="L262" i="22"/>
  <c r="I262" i="22"/>
  <c r="F262" i="22"/>
  <c r="O261" i="22"/>
  <c r="L261" i="22"/>
  <c r="I261" i="22"/>
  <c r="F261" i="22"/>
  <c r="O260" i="22"/>
  <c r="N260" i="22"/>
  <c r="M260" i="22"/>
  <c r="K260" i="22"/>
  <c r="J260" i="22"/>
  <c r="H260" i="22"/>
  <c r="H259" i="22" s="1"/>
  <c r="G260" i="22"/>
  <c r="E260" i="22"/>
  <c r="D260" i="22"/>
  <c r="N259" i="22"/>
  <c r="J259" i="22"/>
  <c r="O258" i="22"/>
  <c r="L258" i="22"/>
  <c r="I258" i="22"/>
  <c r="F258" i="22"/>
  <c r="O257" i="22"/>
  <c r="L257" i="22"/>
  <c r="I257" i="22"/>
  <c r="F257" i="22"/>
  <c r="O256" i="22"/>
  <c r="L256" i="22"/>
  <c r="I256" i="22"/>
  <c r="F256" i="22"/>
  <c r="O255" i="22"/>
  <c r="L255" i="22"/>
  <c r="I255" i="22"/>
  <c r="F255" i="22"/>
  <c r="O254" i="22"/>
  <c r="L254" i="22"/>
  <c r="I254" i="22"/>
  <c r="F254" i="22"/>
  <c r="O253" i="22"/>
  <c r="L253" i="22"/>
  <c r="I253" i="22"/>
  <c r="F253" i="22"/>
  <c r="N252" i="22"/>
  <c r="M252" i="22"/>
  <c r="K252" i="22"/>
  <c r="K251" i="22" s="1"/>
  <c r="J252" i="22"/>
  <c r="J251" i="22" s="1"/>
  <c r="H252" i="22"/>
  <c r="H251" i="22" s="1"/>
  <c r="G252" i="22"/>
  <c r="G251" i="22" s="1"/>
  <c r="E252" i="22"/>
  <c r="E251" i="22" s="1"/>
  <c r="D252" i="22"/>
  <c r="D251" i="22" s="1"/>
  <c r="N251" i="22"/>
  <c r="M251" i="22"/>
  <c r="O250" i="22"/>
  <c r="L250" i="22"/>
  <c r="I250" i="22"/>
  <c r="F250" i="22"/>
  <c r="O249" i="22"/>
  <c r="L249" i="22"/>
  <c r="I249" i="22"/>
  <c r="F249" i="22"/>
  <c r="O248" i="22"/>
  <c r="L248" i="22"/>
  <c r="I248" i="22"/>
  <c r="F248" i="22"/>
  <c r="O247" i="22"/>
  <c r="L247" i="22"/>
  <c r="I247" i="22"/>
  <c r="I246" i="22" s="1"/>
  <c r="F247" i="22"/>
  <c r="F246" i="22" s="1"/>
  <c r="N246" i="22"/>
  <c r="M246" i="22"/>
  <c r="K246" i="22"/>
  <c r="J246" i="22"/>
  <c r="H246" i="22"/>
  <c r="G246" i="22"/>
  <c r="E246" i="22"/>
  <c r="D246" i="22"/>
  <c r="O245" i="22"/>
  <c r="L245" i="22"/>
  <c r="I245" i="22"/>
  <c r="F245" i="22"/>
  <c r="O244" i="22"/>
  <c r="L244" i="22"/>
  <c r="I244" i="22"/>
  <c r="F244" i="22"/>
  <c r="O243" i="22"/>
  <c r="L243" i="22"/>
  <c r="I243" i="22"/>
  <c r="F243" i="22"/>
  <c r="O242" i="22"/>
  <c r="L242" i="22"/>
  <c r="I242" i="22"/>
  <c r="F242" i="22"/>
  <c r="O241" i="22"/>
  <c r="L241" i="22"/>
  <c r="I241" i="22"/>
  <c r="F241" i="22"/>
  <c r="O240" i="22"/>
  <c r="L240" i="22"/>
  <c r="I240" i="22"/>
  <c r="F240" i="22"/>
  <c r="O239" i="22"/>
  <c r="L239" i="22"/>
  <c r="I239" i="22"/>
  <c r="F239" i="22"/>
  <c r="F238" i="22" s="1"/>
  <c r="N238" i="22"/>
  <c r="M238" i="22"/>
  <c r="K238" i="22"/>
  <c r="J238" i="22"/>
  <c r="H238" i="22"/>
  <c r="G238" i="22"/>
  <c r="E238" i="22"/>
  <c r="D238" i="22"/>
  <c r="O237" i="22"/>
  <c r="L237" i="22"/>
  <c r="I237" i="22"/>
  <c r="F237" i="22"/>
  <c r="O236" i="22"/>
  <c r="O235" i="22" s="1"/>
  <c r="L236" i="22"/>
  <c r="I236" i="22"/>
  <c r="F236" i="22"/>
  <c r="F235" i="22" s="1"/>
  <c r="N235" i="22"/>
  <c r="M235" i="22"/>
  <c r="K235" i="22"/>
  <c r="J235" i="22"/>
  <c r="I235" i="22"/>
  <c r="H235" i="22"/>
  <c r="G235" i="22"/>
  <c r="E235" i="22"/>
  <c r="D235" i="22"/>
  <c r="O234" i="22"/>
  <c r="L234" i="22"/>
  <c r="L233" i="22" s="1"/>
  <c r="I234" i="22"/>
  <c r="I233" i="22" s="1"/>
  <c r="F234" i="22"/>
  <c r="O233" i="22"/>
  <c r="N233" i="22"/>
  <c r="M233" i="22"/>
  <c r="K233" i="22"/>
  <c r="J233" i="22"/>
  <c r="H233" i="22"/>
  <c r="G233" i="22"/>
  <c r="F233" i="22"/>
  <c r="E233" i="22"/>
  <c r="D233" i="22"/>
  <c r="O232" i="22"/>
  <c r="L232" i="22"/>
  <c r="I232" i="22"/>
  <c r="F232" i="22"/>
  <c r="O229" i="22"/>
  <c r="L229" i="22"/>
  <c r="I229" i="22"/>
  <c r="F229" i="22"/>
  <c r="O228" i="22"/>
  <c r="O227" i="22" s="1"/>
  <c r="L228" i="22"/>
  <c r="L227" i="22" s="1"/>
  <c r="I228" i="22"/>
  <c r="I227" i="22" s="1"/>
  <c r="F228" i="22"/>
  <c r="F227" i="22" s="1"/>
  <c r="N227" i="22"/>
  <c r="M227" i="22"/>
  <c r="K227" i="22"/>
  <c r="J227" i="22"/>
  <c r="H227" i="22"/>
  <c r="G227" i="22"/>
  <c r="E227" i="22"/>
  <c r="D227" i="22"/>
  <c r="O226" i="22"/>
  <c r="L226" i="22"/>
  <c r="I226" i="22"/>
  <c r="F226" i="22"/>
  <c r="O225" i="22"/>
  <c r="L225" i="22"/>
  <c r="I225" i="22"/>
  <c r="F225" i="22"/>
  <c r="O224" i="22"/>
  <c r="O216" i="22" s="1"/>
  <c r="L224" i="22"/>
  <c r="I224" i="22"/>
  <c r="F224" i="22"/>
  <c r="C224" i="22" s="1"/>
  <c r="O223" i="22"/>
  <c r="L223" i="22"/>
  <c r="I223" i="22"/>
  <c r="F223" i="22"/>
  <c r="O222" i="22"/>
  <c r="L222" i="22"/>
  <c r="I222" i="22"/>
  <c r="F222" i="22"/>
  <c r="O221" i="22"/>
  <c r="L221" i="22"/>
  <c r="I221" i="22"/>
  <c r="F221" i="22"/>
  <c r="O220" i="22"/>
  <c r="L220" i="22"/>
  <c r="I220" i="22"/>
  <c r="F220" i="22"/>
  <c r="O219" i="22"/>
  <c r="L219" i="22"/>
  <c r="I219" i="22"/>
  <c r="F219" i="22"/>
  <c r="O218" i="22"/>
  <c r="L218" i="22"/>
  <c r="I218" i="22"/>
  <c r="F218" i="22"/>
  <c r="O217" i="22"/>
  <c r="L217" i="22"/>
  <c r="I217" i="22"/>
  <c r="F217" i="22"/>
  <c r="N216" i="22"/>
  <c r="M216" i="22"/>
  <c r="K216" i="22"/>
  <c r="J216" i="22"/>
  <c r="H216" i="22"/>
  <c r="G216" i="22"/>
  <c r="E216" i="22"/>
  <c r="D216" i="22"/>
  <c r="O215" i="22"/>
  <c r="L215" i="22"/>
  <c r="I215" i="22"/>
  <c r="F215" i="22"/>
  <c r="O214" i="22"/>
  <c r="L214" i="22"/>
  <c r="I214" i="22"/>
  <c r="F214" i="22"/>
  <c r="O213" i="22"/>
  <c r="L213" i="22"/>
  <c r="I213" i="22"/>
  <c r="F213" i="22"/>
  <c r="O212" i="22"/>
  <c r="L212" i="22"/>
  <c r="I212" i="22"/>
  <c r="F212" i="22"/>
  <c r="O211" i="22"/>
  <c r="L211" i="22"/>
  <c r="I211" i="22"/>
  <c r="F211" i="22"/>
  <c r="O210" i="22"/>
  <c r="L210" i="22"/>
  <c r="I210" i="22"/>
  <c r="F210" i="22"/>
  <c r="O209" i="22"/>
  <c r="L209" i="22"/>
  <c r="I209" i="22"/>
  <c r="F209" i="22"/>
  <c r="O208" i="22"/>
  <c r="L208" i="22"/>
  <c r="I208" i="22"/>
  <c r="F208" i="22"/>
  <c r="O207" i="22"/>
  <c r="L207" i="22"/>
  <c r="I207" i="22"/>
  <c r="F207" i="22"/>
  <c r="O206" i="22"/>
  <c r="L206" i="22"/>
  <c r="I206" i="22"/>
  <c r="F206" i="22"/>
  <c r="N205" i="22"/>
  <c r="M205" i="22"/>
  <c r="K205" i="22"/>
  <c r="K204" i="22" s="1"/>
  <c r="J205" i="22"/>
  <c r="H205" i="22"/>
  <c r="G205" i="22"/>
  <c r="E205" i="22"/>
  <c r="D205" i="22"/>
  <c r="O203" i="22"/>
  <c r="L203" i="22"/>
  <c r="I203" i="22"/>
  <c r="F203" i="22"/>
  <c r="O202" i="22"/>
  <c r="L202" i="22"/>
  <c r="I202" i="22"/>
  <c r="F202" i="22"/>
  <c r="O201" i="22"/>
  <c r="L201" i="22"/>
  <c r="I201" i="22"/>
  <c r="F201" i="22"/>
  <c r="O200" i="22"/>
  <c r="L200" i="22"/>
  <c r="I200" i="22"/>
  <c r="F200" i="22"/>
  <c r="O199" i="22"/>
  <c r="L199" i="22"/>
  <c r="I199" i="22"/>
  <c r="I198" i="22" s="1"/>
  <c r="F199" i="22"/>
  <c r="F198" i="22" s="1"/>
  <c r="N198" i="22"/>
  <c r="N196" i="22" s="1"/>
  <c r="M198" i="22"/>
  <c r="M196" i="22" s="1"/>
  <c r="K198" i="22"/>
  <c r="K196" i="22" s="1"/>
  <c r="J198" i="22"/>
  <c r="J196" i="22" s="1"/>
  <c r="H198" i="22"/>
  <c r="H196" i="22" s="1"/>
  <c r="G198" i="22"/>
  <c r="G196" i="22" s="1"/>
  <c r="E198" i="22"/>
  <c r="E196" i="22" s="1"/>
  <c r="D198" i="22"/>
  <c r="D196" i="22" s="1"/>
  <c r="O197" i="22"/>
  <c r="L197" i="22"/>
  <c r="I197" i="22"/>
  <c r="F197" i="22"/>
  <c r="O193" i="22"/>
  <c r="L193" i="22"/>
  <c r="L192" i="22" s="1"/>
  <c r="L191" i="22" s="1"/>
  <c r="I193" i="22"/>
  <c r="I192" i="22" s="1"/>
  <c r="F193" i="22"/>
  <c r="F192" i="22" s="1"/>
  <c r="F191" i="22" s="1"/>
  <c r="O192" i="22"/>
  <c r="O191" i="22" s="1"/>
  <c r="N192" i="22"/>
  <c r="M192" i="22"/>
  <c r="M191" i="22" s="1"/>
  <c r="K192" i="22"/>
  <c r="K191" i="22" s="1"/>
  <c r="J192" i="22"/>
  <c r="J191" i="22" s="1"/>
  <c r="H192" i="22"/>
  <c r="H191" i="22" s="1"/>
  <c r="G192" i="22"/>
  <c r="G191" i="22" s="1"/>
  <c r="E192" i="22"/>
  <c r="E191" i="22" s="1"/>
  <c r="D192" i="22"/>
  <c r="N191" i="22"/>
  <c r="N187" i="22" s="1"/>
  <c r="D191" i="22"/>
  <c r="O190" i="22"/>
  <c r="L190" i="22"/>
  <c r="I190" i="22"/>
  <c r="F190" i="22"/>
  <c r="O189" i="22"/>
  <c r="L189" i="22"/>
  <c r="L188" i="22" s="1"/>
  <c r="I189" i="22"/>
  <c r="F189" i="22"/>
  <c r="F188" i="22" s="1"/>
  <c r="F187" i="22" s="1"/>
  <c r="O188" i="22"/>
  <c r="O187" i="22" s="1"/>
  <c r="N188" i="22"/>
  <c r="M188" i="22"/>
  <c r="K188" i="22"/>
  <c r="K187" i="22" s="1"/>
  <c r="J188" i="22"/>
  <c r="H188" i="22"/>
  <c r="G188" i="22"/>
  <c r="E188" i="22"/>
  <c r="D188" i="22"/>
  <c r="D187" i="22" s="1"/>
  <c r="O186" i="22"/>
  <c r="L186" i="22"/>
  <c r="I186" i="22"/>
  <c r="F186" i="22"/>
  <c r="O185" i="22"/>
  <c r="L185" i="22"/>
  <c r="L184" i="22" s="1"/>
  <c r="I185" i="22"/>
  <c r="F185" i="22"/>
  <c r="F184" i="22" s="1"/>
  <c r="O184" i="22"/>
  <c r="N184" i="22"/>
  <c r="M184" i="22"/>
  <c r="K184" i="22"/>
  <c r="J184" i="22"/>
  <c r="H184" i="22"/>
  <c r="G184" i="22"/>
  <c r="E184" i="22"/>
  <c r="D184" i="22"/>
  <c r="O183" i="22"/>
  <c r="L183" i="22"/>
  <c r="I183" i="22"/>
  <c r="F183" i="22"/>
  <c r="O182" i="22"/>
  <c r="L182" i="22"/>
  <c r="I182" i="22"/>
  <c r="F182" i="22"/>
  <c r="O181" i="22"/>
  <c r="L181" i="22"/>
  <c r="I181" i="22"/>
  <c r="F181" i="22"/>
  <c r="O180" i="22"/>
  <c r="O179" i="22" s="1"/>
  <c r="L180" i="22"/>
  <c r="I180" i="22"/>
  <c r="I179" i="22" s="1"/>
  <c r="F180" i="22"/>
  <c r="N179" i="22"/>
  <c r="M179" i="22"/>
  <c r="K179" i="22"/>
  <c r="J179" i="22"/>
  <c r="H179" i="22"/>
  <c r="G179" i="22"/>
  <c r="E179" i="22"/>
  <c r="D179" i="22"/>
  <c r="O178" i="22"/>
  <c r="L178" i="22"/>
  <c r="I178" i="22"/>
  <c r="F178" i="22"/>
  <c r="O177" i="22"/>
  <c r="L177" i="22"/>
  <c r="I177" i="22"/>
  <c r="F177" i="22"/>
  <c r="O176" i="22"/>
  <c r="O175" i="22" s="1"/>
  <c r="O174" i="22" s="1"/>
  <c r="O173" i="22" s="1"/>
  <c r="L176" i="22"/>
  <c r="L175" i="22" s="1"/>
  <c r="I176" i="22"/>
  <c r="I175" i="22" s="1"/>
  <c r="F176" i="22"/>
  <c r="N175" i="22"/>
  <c r="M175" i="22"/>
  <c r="K175" i="22"/>
  <c r="J175" i="22"/>
  <c r="J174" i="22" s="1"/>
  <c r="J173" i="22" s="1"/>
  <c r="H175" i="22"/>
  <c r="G175" i="22"/>
  <c r="G174" i="22" s="1"/>
  <c r="F175" i="22"/>
  <c r="E175" i="22"/>
  <c r="E174" i="22" s="1"/>
  <c r="E173" i="22" s="1"/>
  <c r="D175" i="22"/>
  <c r="K174" i="22"/>
  <c r="I174" i="22"/>
  <c r="O172" i="22"/>
  <c r="L172" i="22"/>
  <c r="I172" i="22"/>
  <c r="F172" i="22"/>
  <c r="O171" i="22"/>
  <c r="L171" i="22"/>
  <c r="I171" i="22"/>
  <c r="F171" i="22"/>
  <c r="O170" i="22"/>
  <c r="L170" i="22"/>
  <c r="I170" i="22"/>
  <c r="F170" i="22"/>
  <c r="O169" i="22"/>
  <c r="L169" i="22"/>
  <c r="I169" i="22"/>
  <c r="F169" i="22"/>
  <c r="O168" i="22"/>
  <c r="L168" i="22"/>
  <c r="I168" i="22"/>
  <c r="F168" i="22"/>
  <c r="O167" i="22"/>
  <c r="L167" i="22"/>
  <c r="I167" i="22"/>
  <c r="F167" i="22"/>
  <c r="N166" i="22"/>
  <c r="N165" i="22" s="1"/>
  <c r="M166" i="22"/>
  <c r="M165" i="22" s="1"/>
  <c r="K166" i="22"/>
  <c r="K165" i="22" s="1"/>
  <c r="J166" i="22"/>
  <c r="J165" i="22" s="1"/>
  <c r="I166" i="22"/>
  <c r="I165" i="22" s="1"/>
  <c r="H166" i="22"/>
  <c r="G166" i="22"/>
  <c r="G165" i="22" s="1"/>
  <c r="E166" i="22"/>
  <c r="E165" i="22" s="1"/>
  <c r="D166" i="22"/>
  <c r="D165" i="22" s="1"/>
  <c r="H165" i="22"/>
  <c r="O164" i="22"/>
  <c r="L164" i="22"/>
  <c r="I164" i="22"/>
  <c r="F164" i="22"/>
  <c r="O163" i="22"/>
  <c r="L163" i="22"/>
  <c r="I163" i="22"/>
  <c r="F163" i="22"/>
  <c r="O162" i="22"/>
  <c r="L162" i="22"/>
  <c r="I162" i="22"/>
  <c r="F162" i="22"/>
  <c r="O161" i="22"/>
  <c r="L161" i="22"/>
  <c r="L160" i="22" s="1"/>
  <c r="I161" i="22"/>
  <c r="I160" i="22" s="1"/>
  <c r="F161" i="22"/>
  <c r="O160" i="22"/>
  <c r="N160" i="22"/>
  <c r="M160" i="22"/>
  <c r="K160" i="22"/>
  <c r="J160" i="22"/>
  <c r="H160" i="22"/>
  <c r="G160" i="22"/>
  <c r="E160" i="22"/>
  <c r="D160" i="22"/>
  <c r="O159" i="22"/>
  <c r="L159" i="22"/>
  <c r="I159" i="22"/>
  <c r="F159" i="22"/>
  <c r="O158" i="22"/>
  <c r="L158" i="22"/>
  <c r="I158" i="22"/>
  <c r="F158" i="22"/>
  <c r="O157" i="22"/>
  <c r="L157" i="22"/>
  <c r="I157" i="22"/>
  <c r="F157" i="22"/>
  <c r="O156" i="22"/>
  <c r="L156" i="22"/>
  <c r="I156" i="22"/>
  <c r="C156" i="22" s="1"/>
  <c r="F156" i="22"/>
  <c r="O155" i="22"/>
  <c r="L155" i="22"/>
  <c r="I155" i="22"/>
  <c r="F155" i="22"/>
  <c r="O154" i="22"/>
  <c r="L154" i="22"/>
  <c r="I154" i="22"/>
  <c r="C154" i="22" s="1"/>
  <c r="F154" i="22"/>
  <c r="O153" i="22"/>
  <c r="L153" i="22"/>
  <c r="I153" i="22"/>
  <c r="F153" i="22"/>
  <c r="O152" i="22"/>
  <c r="O151" i="22" s="1"/>
  <c r="L152" i="22"/>
  <c r="I152" i="22"/>
  <c r="C152" i="22" s="1"/>
  <c r="F152" i="22"/>
  <c r="N151" i="22"/>
  <c r="M151" i="22"/>
  <c r="K151" i="22"/>
  <c r="J151" i="22"/>
  <c r="H151" i="22"/>
  <c r="G151" i="22"/>
  <c r="E151" i="22"/>
  <c r="D151" i="22"/>
  <c r="O150" i="22"/>
  <c r="L150" i="22"/>
  <c r="I150" i="22"/>
  <c r="F150" i="22"/>
  <c r="O149" i="22"/>
  <c r="L149" i="22"/>
  <c r="I149" i="22"/>
  <c r="F149" i="22"/>
  <c r="O148" i="22"/>
  <c r="L148" i="22"/>
  <c r="I148" i="22"/>
  <c r="F148" i="22"/>
  <c r="O147" i="22"/>
  <c r="L147" i="22"/>
  <c r="I147" i="22"/>
  <c r="F147" i="22"/>
  <c r="O146" i="22"/>
  <c r="L146" i="22"/>
  <c r="I146" i="22"/>
  <c r="C146" i="22" s="1"/>
  <c r="F146" i="22"/>
  <c r="O145" i="22"/>
  <c r="L145" i="22"/>
  <c r="I145" i="22"/>
  <c r="F145" i="22"/>
  <c r="N144" i="22"/>
  <c r="M144" i="22"/>
  <c r="K144" i="22"/>
  <c r="J144" i="22"/>
  <c r="H144" i="22"/>
  <c r="G144" i="22"/>
  <c r="E144" i="22"/>
  <c r="D144" i="22"/>
  <c r="O143" i="22"/>
  <c r="L143" i="22"/>
  <c r="I143" i="22"/>
  <c r="F143" i="22"/>
  <c r="O142" i="22"/>
  <c r="O141" i="22" s="1"/>
  <c r="L142" i="22"/>
  <c r="L141" i="22" s="1"/>
  <c r="I142" i="22"/>
  <c r="I141" i="22" s="1"/>
  <c r="F142" i="22"/>
  <c r="N141" i="22"/>
  <c r="M141" i="22"/>
  <c r="K141" i="22"/>
  <c r="J141" i="22"/>
  <c r="H141" i="22"/>
  <c r="G141" i="22"/>
  <c r="E141" i="22"/>
  <c r="D141" i="22"/>
  <c r="O140" i="22"/>
  <c r="L140" i="22"/>
  <c r="I140" i="22"/>
  <c r="F140" i="22"/>
  <c r="O139" i="22"/>
  <c r="L139" i="22"/>
  <c r="I139" i="22"/>
  <c r="F139" i="22"/>
  <c r="O138" i="22"/>
  <c r="L138" i="22"/>
  <c r="I138" i="22"/>
  <c r="F138" i="22"/>
  <c r="O137" i="22"/>
  <c r="L137" i="22"/>
  <c r="I137" i="22"/>
  <c r="F137" i="22"/>
  <c r="N136" i="22"/>
  <c r="M136" i="22"/>
  <c r="K136" i="22"/>
  <c r="J136" i="22"/>
  <c r="H136" i="22"/>
  <c r="G136" i="22"/>
  <c r="E136" i="22"/>
  <c r="D136" i="22"/>
  <c r="O135" i="22"/>
  <c r="L135" i="22"/>
  <c r="I135" i="22"/>
  <c r="F135" i="22"/>
  <c r="O134" i="22"/>
  <c r="L134" i="22"/>
  <c r="I134" i="22"/>
  <c r="F134" i="22"/>
  <c r="O133" i="22"/>
  <c r="L133" i="22"/>
  <c r="I133" i="22"/>
  <c r="F133" i="22"/>
  <c r="O132" i="22"/>
  <c r="O131" i="22" s="1"/>
  <c r="L132" i="22"/>
  <c r="I132" i="22"/>
  <c r="I131" i="22" s="1"/>
  <c r="F132" i="22"/>
  <c r="N131" i="22"/>
  <c r="M131" i="22"/>
  <c r="K131" i="22"/>
  <c r="J131" i="22"/>
  <c r="H131" i="22"/>
  <c r="H130" i="22" s="1"/>
  <c r="G131" i="22"/>
  <c r="E131" i="22"/>
  <c r="D131" i="22"/>
  <c r="D130" i="22" s="1"/>
  <c r="O129" i="22"/>
  <c r="L129" i="22"/>
  <c r="L128" i="22" s="1"/>
  <c r="I129" i="22"/>
  <c r="I128" i="22" s="1"/>
  <c r="F129" i="22"/>
  <c r="O128" i="22"/>
  <c r="N128" i="22"/>
  <c r="M128" i="22"/>
  <c r="K128" i="22"/>
  <c r="J128" i="22"/>
  <c r="H128" i="22"/>
  <c r="G128" i="22"/>
  <c r="E128" i="22"/>
  <c r="D128" i="22"/>
  <c r="O127" i="22"/>
  <c r="L127" i="22"/>
  <c r="I127" i="22"/>
  <c r="F127" i="22"/>
  <c r="O126" i="22"/>
  <c r="L126" i="22"/>
  <c r="I126" i="22"/>
  <c r="F126" i="22"/>
  <c r="O125" i="22"/>
  <c r="L125" i="22"/>
  <c r="I125" i="22"/>
  <c r="F125" i="22"/>
  <c r="O124" i="22"/>
  <c r="L124" i="22"/>
  <c r="I124" i="22"/>
  <c r="F124" i="22"/>
  <c r="O123" i="22"/>
  <c r="L123" i="22"/>
  <c r="I123" i="22"/>
  <c r="I122" i="22" s="1"/>
  <c r="F123" i="22"/>
  <c r="N122" i="22"/>
  <c r="M122" i="22"/>
  <c r="K122" i="22"/>
  <c r="J122" i="22"/>
  <c r="H122" i="22"/>
  <c r="G122" i="22"/>
  <c r="E122" i="22"/>
  <c r="D122" i="22"/>
  <c r="O121" i="22"/>
  <c r="L121" i="22"/>
  <c r="I121" i="22"/>
  <c r="F121" i="22"/>
  <c r="O120" i="22"/>
  <c r="L120" i="22"/>
  <c r="I120" i="22"/>
  <c r="F120" i="22"/>
  <c r="O119" i="22"/>
  <c r="L119" i="22"/>
  <c r="I119" i="22"/>
  <c r="F119" i="22"/>
  <c r="O118" i="22"/>
  <c r="L118" i="22"/>
  <c r="I118" i="22"/>
  <c r="F118" i="22"/>
  <c r="O117" i="22"/>
  <c r="L117" i="22"/>
  <c r="I117" i="22"/>
  <c r="I116" i="22" s="1"/>
  <c r="F117" i="22"/>
  <c r="F116" i="22" s="1"/>
  <c r="N116" i="22"/>
  <c r="M116" i="22"/>
  <c r="K116" i="22"/>
  <c r="J116" i="22"/>
  <c r="H116" i="22"/>
  <c r="G116" i="22"/>
  <c r="E116" i="22"/>
  <c r="D116" i="22"/>
  <c r="O115" i="22"/>
  <c r="L115" i="22"/>
  <c r="I115" i="22"/>
  <c r="F115" i="22"/>
  <c r="O114" i="22"/>
  <c r="L114" i="22"/>
  <c r="I114" i="22"/>
  <c r="F114" i="22"/>
  <c r="O113" i="22"/>
  <c r="L113" i="22"/>
  <c r="I113" i="22"/>
  <c r="I112" i="22" s="1"/>
  <c r="F113" i="22"/>
  <c r="N112" i="22"/>
  <c r="M112" i="22"/>
  <c r="K112" i="22"/>
  <c r="J112" i="22"/>
  <c r="H112" i="22"/>
  <c r="G112" i="22"/>
  <c r="E112" i="22"/>
  <c r="D112" i="22"/>
  <c r="O111" i="22"/>
  <c r="L111" i="22"/>
  <c r="I111" i="22"/>
  <c r="F111" i="22"/>
  <c r="O110" i="22"/>
  <c r="L110" i="22"/>
  <c r="I110" i="22"/>
  <c r="F110" i="22"/>
  <c r="O109" i="22"/>
  <c r="L109" i="22"/>
  <c r="I109" i="22"/>
  <c r="F109" i="22"/>
  <c r="O108" i="22"/>
  <c r="L108" i="22"/>
  <c r="I108" i="22"/>
  <c r="F108" i="22"/>
  <c r="O107" i="22"/>
  <c r="L107" i="22"/>
  <c r="I107" i="22"/>
  <c r="F107" i="22"/>
  <c r="O106" i="22"/>
  <c r="L106" i="22"/>
  <c r="I106" i="22"/>
  <c r="F106" i="22"/>
  <c r="O105" i="22"/>
  <c r="L105" i="22"/>
  <c r="I105" i="22"/>
  <c r="F105" i="22"/>
  <c r="O104" i="22"/>
  <c r="O103" i="22" s="1"/>
  <c r="L104" i="22"/>
  <c r="I104" i="22"/>
  <c r="I103" i="22" s="1"/>
  <c r="F104" i="22"/>
  <c r="N103" i="22"/>
  <c r="M103" i="22"/>
  <c r="K103" i="22"/>
  <c r="J103" i="22"/>
  <c r="H103" i="22"/>
  <c r="G103" i="22"/>
  <c r="E103" i="22"/>
  <c r="D103" i="22"/>
  <c r="O102" i="22"/>
  <c r="L102" i="22"/>
  <c r="I102" i="22"/>
  <c r="F102" i="22"/>
  <c r="O101" i="22"/>
  <c r="L101" i="22"/>
  <c r="I101" i="22"/>
  <c r="F101" i="22"/>
  <c r="O100" i="22"/>
  <c r="L100" i="22"/>
  <c r="I100" i="22"/>
  <c r="F100" i="22"/>
  <c r="O99" i="22"/>
  <c r="L99" i="22"/>
  <c r="I99" i="22"/>
  <c r="F99" i="22"/>
  <c r="O98" i="22"/>
  <c r="L98" i="22"/>
  <c r="I98" i="22"/>
  <c r="F98" i="22"/>
  <c r="O97" i="22"/>
  <c r="L97" i="22"/>
  <c r="C97" i="22" s="1"/>
  <c r="I97" i="22"/>
  <c r="F97" i="22"/>
  <c r="O96" i="22"/>
  <c r="L96" i="22"/>
  <c r="I96" i="22"/>
  <c r="I95" i="22" s="1"/>
  <c r="F96" i="22"/>
  <c r="N95" i="22"/>
  <c r="M95" i="22"/>
  <c r="M83" i="22" s="1"/>
  <c r="K95" i="22"/>
  <c r="J95" i="22"/>
  <c r="H95" i="22"/>
  <c r="G95" i="22"/>
  <c r="E95" i="22"/>
  <c r="D95" i="22"/>
  <c r="O94" i="22"/>
  <c r="L94" i="22"/>
  <c r="I94" i="22"/>
  <c r="F94" i="22"/>
  <c r="O93" i="22"/>
  <c r="L93" i="22"/>
  <c r="I93" i="22"/>
  <c r="F93" i="22"/>
  <c r="O92" i="22"/>
  <c r="L92" i="22"/>
  <c r="I92" i="22"/>
  <c r="F92" i="22"/>
  <c r="O91" i="22"/>
  <c r="L91" i="22"/>
  <c r="I91" i="22"/>
  <c r="F91" i="22"/>
  <c r="O90" i="22"/>
  <c r="O89" i="22" s="1"/>
  <c r="L90" i="22"/>
  <c r="L89" i="22" s="1"/>
  <c r="I90" i="22"/>
  <c r="F90" i="22"/>
  <c r="F89" i="22" s="1"/>
  <c r="N89" i="22"/>
  <c r="M89" i="22"/>
  <c r="K89" i="22"/>
  <c r="J89" i="22"/>
  <c r="H89" i="22"/>
  <c r="G89" i="22"/>
  <c r="E89" i="22"/>
  <c r="D89" i="22"/>
  <c r="O88" i="22"/>
  <c r="L88" i="22"/>
  <c r="I88" i="22"/>
  <c r="F88" i="22"/>
  <c r="O87" i="22"/>
  <c r="L87" i="22"/>
  <c r="I87" i="22"/>
  <c r="F87" i="22"/>
  <c r="O86" i="22"/>
  <c r="L86" i="22"/>
  <c r="I86" i="22"/>
  <c r="F86" i="22"/>
  <c r="O85" i="22"/>
  <c r="O84" i="22" s="1"/>
  <c r="L85" i="22"/>
  <c r="I85" i="22"/>
  <c r="I84" i="22" s="1"/>
  <c r="F85" i="22"/>
  <c r="N84" i="22"/>
  <c r="M84" i="22"/>
  <c r="L84" i="22"/>
  <c r="K84" i="22"/>
  <c r="J84" i="22"/>
  <c r="H84" i="22"/>
  <c r="G84" i="22"/>
  <c r="E84" i="22"/>
  <c r="D84" i="22"/>
  <c r="O82" i="22"/>
  <c r="L82" i="22"/>
  <c r="I82" i="22"/>
  <c r="F82" i="22"/>
  <c r="O81" i="22"/>
  <c r="O80" i="22" s="1"/>
  <c r="L81" i="22"/>
  <c r="L80" i="22" s="1"/>
  <c r="I81" i="22"/>
  <c r="I80" i="22" s="1"/>
  <c r="F81" i="22"/>
  <c r="N80" i="22"/>
  <c r="M80" i="22"/>
  <c r="K80" i="22"/>
  <c r="J80" i="22"/>
  <c r="H80" i="22"/>
  <c r="G80" i="22"/>
  <c r="F80" i="22"/>
  <c r="E80" i="22"/>
  <c r="D80" i="22"/>
  <c r="O79" i="22"/>
  <c r="L79" i="22"/>
  <c r="I79" i="22"/>
  <c r="F79" i="22"/>
  <c r="O78" i="22"/>
  <c r="O77" i="22" s="1"/>
  <c r="L78" i="22"/>
  <c r="L77" i="22" s="1"/>
  <c r="I78" i="22"/>
  <c r="F78" i="22"/>
  <c r="F77" i="22" s="1"/>
  <c r="N77" i="22"/>
  <c r="M77" i="22"/>
  <c r="K77" i="22"/>
  <c r="J77" i="22"/>
  <c r="J76" i="22" s="1"/>
  <c r="H77" i="22"/>
  <c r="H76" i="22" s="1"/>
  <c r="G77" i="22"/>
  <c r="E77" i="22"/>
  <c r="E76" i="22" s="1"/>
  <c r="D77" i="22"/>
  <c r="D76" i="22" s="1"/>
  <c r="N76" i="22"/>
  <c r="O74" i="22"/>
  <c r="L74" i="22"/>
  <c r="I74" i="22"/>
  <c r="F74" i="22"/>
  <c r="O73" i="22"/>
  <c r="L73" i="22"/>
  <c r="I73" i="22"/>
  <c r="F73" i="22"/>
  <c r="O72" i="22"/>
  <c r="L72" i="22"/>
  <c r="I72" i="22"/>
  <c r="F72" i="22"/>
  <c r="O71" i="22"/>
  <c r="L71" i="22"/>
  <c r="I71" i="22"/>
  <c r="F71" i="22"/>
  <c r="O70" i="22"/>
  <c r="L70" i="22"/>
  <c r="I70" i="22"/>
  <c r="F70" i="22"/>
  <c r="F69" i="22" s="1"/>
  <c r="N69" i="22"/>
  <c r="N67" i="22" s="1"/>
  <c r="M69" i="22"/>
  <c r="K69" i="22"/>
  <c r="K67" i="22" s="1"/>
  <c r="J69" i="22"/>
  <c r="J67" i="22" s="1"/>
  <c r="H69" i="22"/>
  <c r="H67" i="22" s="1"/>
  <c r="G69" i="22"/>
  <c r="G67" i="22" s="1"/>
  <c r="E69" i="22"/>
  <c r="D69" i="22"/>
  <c r="D67" i="22" s="1"/>
  <c r="O68" i="22"/>
  <c r="L68" i="22"/>
  <c r="I68" i="22"/>
  <c r="F68" i="22"/>
  <c r="M67" i="22"/>
  <c r="E67" i="22"/>
  <c r="O66" i="22"/>
  <c r="L66" i="22"/>
  <c r="I66" i="22"/>
  <c r="F66" i="22"/>
  <c r="O65" i="22"/>
  <c r="L65" i="22"/>
  <c r="I65" i="22"/>
  <c r="F65" i="22"/>
  <c r="O64" i="22"/>
  <c r="L64" i="22"/>
  <c r="I64" i="22"/>
  <c r="F64" i="22"/>
  <c r="O63" i="22"/>
  <c r="L63" i="22"/>
  <c r="I63" i="22"/>
  <c r="F63" i="22"/>
  <c r="O62" i="22"/>
  <c r="L62" i="22"/>
  <c r="I62" i="22"/>
  <c r="F62" i="22"/>
  <c r="O61" i="22"/>
  <c r="L61" i="22"/>
  <c r="I61" i="22"/>
  <c r="F61" i="22"/>
  <c r="O60" i="22"/>
  <c r="L60" i="22"/>
  <c r="I60" i="22"/>
  <c r="F60" i="22"/>
  <c r="O59" i="22"/>
  <c r="O58" i="22" s="1"/>
  <c r="L59" i="22"/>
  <c r="I59" i="22"/>
  <c r="F59" i="22"/>
  <c r="N58" i="22"/>
  <c r="M58" i="22"/>
  <c r="K58" i="22"/>
  <c r="J58" i="22"/>
  <c r="H58" i="22"/>
  <c r="G58" i="22"/>
  <c r="F58" i="22"/>
  <c r="E58" i="22"/>
  <c r="D58" i="22"/>
  <c r="O57" i="22"/>
  <c r="L57" i="22"/>
  <c r="I57" i="22"/>
  <c r="F57" i="22"/>
  <c r="O56" i="22"/>
  <c r="L56" i="22"/>
  <c r="L55" i="22" s="1"/>
  <c r="I56" i="22"/>
  <c r="F56" i="22"/>
  <c r="N55" i="22"/>
  <c r="M55" i="22"/>
  <c r="K55" i="22"/>
  <c r="K54" i="22" s="1"/>
  <c r="J55" i="22"/>
  <c r="J54" i="22" s="1"/>
  <c r="I55" i="22"/>
  <c r="H55" i="22"/>
  <c r="G55" i="22"/>
  <c r="E55" i="22"/>
  <c r="E54" i="22" s="1"/>
  <c r="D55" i="22"/>
  <c r="D54" i="22" s="1"/>
  <c r="D53" i="22" s="1"/>
  <c r="O47" i="22"/>
  <c r="C47" i="22" s="1"/>
  <c r="O46" i="22"/>
  <c r="C46" i="22" s="1"/>
  <c r="N45" i="22"/>
  <c r="M45" i="22"/>
  <c r="L44" i="22"/>
  <c r="L43" i="22" s="1"/>
  <c r="I44" i="22"/>
  <c r="I43" i="22" s="1"/>
  <c r="F44" i="22"/>
  <c r="F43" i="22" s="1"/>
  <c r="K43" i="22"/>
  <c r="J43" i="22"/>
  <c r="H43" i="22"/>
  <c r="G43" i="22"/>
  <c r="E43" i="22"/>
  <c r="D43" i="22"/>
  <c r="F42" i="22"/>
  <c r="C42" i="22" s="1"/>
  <c r="E41" i="22"/>
  <c r="D41" i="22"/>
  <c r="L40" i="22"/>
  <c r="C40" i="22" s="1"/>
  <c r="L39" i="22"/>
  <c r="C39" i="22" s="1"/>
  <c r="L38" i="22"/>
  <c r="C38" i="22" s="1"/>
  <c r="L37" i="22"/>
  <c r="C37" i="22" s="1"/>
  <c r="K36" i="22"/>
  <c r="J36" i="22"/>
  <c r="L35" i="22"/>
  <c r="C35" i="22" s="1"/>
  <c r="L34" i="22"/>
  <c r="C34" i="22" s="1"/>
  <c r="L33" i="22"/>
  <c r="C33" i="22" s="1"/>
  <c r="K33" i="22"/>
  <c r="J33" i="22"/>
  <c r="L32" i="22"/>
  <c r="K31" i="22"/>
  <c r="J31" i="22"/>
  <c r="L30" i="22"/>
  <c r="C30" i="22" s="1"/>
  <c r="L29" i="22"/>
  <c r="C29" i="22" s="1"/>
  <c r="L28" i="22"/>
  <c r="C28" i="22" s="1"/>
  <c r="K27" i="22"/>
  <c r="J27" i="22"/>
  <c r="F25" i="22"/>
  <c r="C25" i="22" s="1"/>
  <c r="I24" i="22"/>
  <c r="F24" i="22"/>
  <c r="O23" i="22"/>
  <c r="L23" i="22"/>
  <c r="I23" i="22"/>
  <c r="F23" i="22"/>
  <c r="O22" i="22"/>
  <c r="O21" i="22" s="1"/>
  <c r="L22" i="22"/>
  <c r="L21" i="22" s="1"/>
  <c r="I22" i="22"/>
  <c r="F22" i="22"/>
  <c r="F21" i="22" s="1"/>
  <c r="N21" i="22"/>
  <c r="M21" i="22"/>
  <c r="K21" i="22"/>
  <c r="K292" i="22" s="1"/>
  <c r="K291" i="22" s="1"/>
  <c r="J21" i="22"/>
  <c r="H21" i="22"/>
  <c r="G21" i="22"/>
  <c r="G292" i="22" s="1"/>
  <c r="E21" i="22"/>
  <c r="E292" i="22" s="1"/>
  <c r="E291" i="22" s="1"/>
  <c r="D21" i="22"/>
  <c r="I136" i="22" l="1"/>
  <c r="H54" i="22"/>
  <c r="C73" i="22"/>
  <c r="C93" i="22"/>
  <c r="C176" i="22"/>
  <c r="C201" i="22"/>
  <c r="D231" i="22"/>
  <c r="N231" i="22"/>
  <c r="N230" i="22" s="1"/>
  <c r="C248" i="22"/>
  <c r="C273" i="22"/>
  <c r="N270" i="22"/>
  <c r="G20" i="22"/>
  <c r="G76" i="22"/>
  <c r="M76" i="22"/>
  <c r="C81" i="22"/>
  <c r="O136" i="22"/>
  <c r="O130" i="22" s="1"/>
  <c r="N204" i="22"/>
  <c r="C240" i="22"/>
  <c r="F272" i="22"/>
  <c r="K26" i="22"/>
  <c r="K20" i="22" s="1"/>
  <c r="J26" i="22"/>
  <c r="F41" i="22"/>
  <c r="C41" i="22" s="1"/>
  <c r="M20" i="22"/>
  <c r="C120" i="22"/>
  <c r="M174" i="22"/>
  <c r="L179" i="22"/>
  <c r="C208" i="22"/>
  <c r="C212" i="22"/>
  <c r="C220" i="22"/>
  <c r="C222" i="22"/>
  <c r="C223" i="22"/>
  <c r="C256" i="22"/>
  <c r="C265" i="22"/>
  <c r="M270" i="22"/>
  <c r="C285" i="22"/>
  <c r="H53" i="22"/>
  <c r="K195" i="22"/>
  <c r="C24" i="22"/>
  <c r="C65" i="22"/>
  <c r="C72" i="22"/>
  <c r="O69" i="22"/>
  <c r="O67" i="22" s="1"/>
  <c r="C96" i="22"/>
  <c r="O95" i="22"/>
  <c r="C101" i="22"/>
  <c r="O112" i="22"/>
  <c r="C164" i="22"/>
  <c r="C172" i="22"/>
  <c r="M259" i="22"/>
  <c r="G269" i="22"/>
  <c r="M269" i="22"/>
  <c r="C301" i="22"/>
  <c r="O293" i="22"/>
  <c r="E83" i="22"/>
  <c r="C85" i="22"/>
  <c r="C114" i="22"/>
  <c r="C115" i="22"/>
  <c r="O116" i="22"/>
  <c r="O122" i="22"/>
  <c r="O83" i="22" s="1"/>
  <c r="E130" i="22"/>
  <c r="K130" i="22"/>
  <c r="C142" i="22"/>
  <c r="C143" i="22"/>
  <c r="C162" i="22"/>
  <c r="J187" i="22"/>
  <c r="C200" i="22"/>
  <c r="C213" i="22"/>
  <c r="G204" i="22"/>
  <c r="G195" i="22" s="1"/>
  <c r="O238" i="22"/>
  <c r="C277" i="22"/>
  <c r="I276" i="22"/>
  <c r="C297" i="22"/>
  <c r="O166" i="22"/>
  <c r="O165" i="22" s="1"/>
  <c r="N54" i="22"/>
  <c r="N53" i="22" s="1"/>
  <c r="O55" i="22"/>
  <c r="O54" i="22" s="1"/>
  <c r="O53" i="22" s="1"/>
  <c r="L69" i="22"/>
  <c r="L67" i="22" s="1"/>
  <c r="L95" i="22"/>
  <c r="C107" i="22"/>
  <c r="C124" i="22"/>
  <c r="L131" i="22"/>
  <c r="G130" i="22"/>
  <c r="C140" i="22"/>
  <c r="C158" i="22"/>
  <c r="C159" i="22"/>
  <c r="C170" i="22"/>
  <c r="G187" i="22"/>
  <c r="M187" i="22"/>
  <c r="H187" i="22"/>
  <c r="J204" i="22"/>
  <c r="C207" i="22"/>
  <c r="O205" i="22"/>
  <c r="C232" i="22"/>
  <c r="H231" i="22"/>
  <c r="C244" i="22"/>
  <c r="C254" i="22"/>
  <c r="O252" i="22"/>
  <c r="O251" i="22" s="1"/>
  <c r="E259" i="22"/>
  <c r="K259" i="22"/>
  <c r="D259" i="22"/>
  <c r="D230" i="22" s="1"/>
  <c r="C281" i="22"/>
  <c r="L292" i="22"/>
  <c r="L291" i="22" s="1"/>
  <c r="I191" i="22"/>
  <c r="C191" i="22" s="1"/>
  <c r="C192" i="22"/>
  <c r="L58" i="22"/>
  <c r="L54" i="22" s="1"/>
  <c r="L53" i="22" s="1"/>
  <c r="L76" i="22"/>
  <c r="O144" i="22"/>
  <c r="I216" i="22"/>
  <c r="L264" i="22"/>
  <c r="C23" i="22"/>
  <c r="L36" i="22"/>
  <c r="C36" i="22" s="1"/>
  <c r="E53" i="22"/>
  <c r="C56" i="22"/>
  <c r="C61" i="22"/>
  <c r="C71" i="22"/>
  <c r="C74" i="22"/>
  <c r="C82" i="22"/>
  <c r="C86" i="22"/>
  <c r="C88" i="22"/>
  <c r="C98" i="22"/>
  <c r="C100" i="22"/>
  <c r="C102" i="22"/>
  <c r="F103" i="22"/>
  <c r="C106" i="22"/>
  <c r="C119" i="22"/>
  <c r="C126" i="22"/>
  <c r="C133" i="22"/>
  <c r="C134" i="22"/>
  <c r="M130" i="22"/>
  <c r="C139" i="22"/>
  <c r="C147" i="22"/>
  <c r="L151" i="22"/>
  <c r="C169" i="22"/>
  <c r="M173" i="22"/>
  <c r="C177" i="22"/>
  <c r="C180" i="22"/>
  <c r="J195" i="22"/>
  <c r="C199" i="22"/>
  <c r="O198" i="22"/>
  <c r="O196" i="22" s="1"/>
  <c r="I205" i="22"/>
  <c r="I204" i="22" s="1"/>
  <c r="C210" i="22"/>
  <c r="H204" i="22"/>
  <c r="H195" i="22" s="1"/>
  <c r="M204" i="22"/>
  <c r="M231" i="22"/>
  <c r="I238" i="22"/>
  <c r="I231" i="22" s="1"/>
  <c r="C247" i="22"/>
  <c r="O246" i="22"/>
  <c r="I252" i="22"/>
  <c r="I251" i="22" s="1"/>
  <c r="G259" i="22"/>
  <c r="I260" i="22"/>
  <c r="K270" i="22"/>
  <c r="K269" i="22" s="1"/>
  <c r="C275" i="22"/>
  <c r="O286" i="22"/>
  <c r="O292" i="22" s="1"/>
  <c r="O291" i="22" s="1"/>
  <c r="L103" i="22"/>
  <c r="C138" i="22"/>
  <c r="L246" i="22"/>
  <c r="G291" i="22"/>
  <c r="G54" i="22"/>
  <c r="C60" i="22"/>
  <c r="C62" i="22"/>
  <c r="C64" i="22"/>
  <c r="E75" i="22"/>
  <c r="K76" i="22"/>
  <c r="H83" i="22"/>
  <c r="H75" i="22" s="1"/>
  <c r="C87" i="22"/>
  <c r="K83" i="22"/>
  <c r="C92" i="22"/>
  <c r="C99" i="22"/>
  <c r="C111" i="22"/>
  <c r="C118" i="22"/>
  <c r="C135" i="22"/>
  <c r="I144" i="22"/>
  <c r="C150" i="22"/>
  <c r="C168" i="22"/>
  <c r="C171" i="22"/>
  <c r="G173" i="22"/>
  <c r="C178" i="22"/>
  <c r="L187" i="22"/>
  <c r="C197" i="22"/>
  <c r="I196" i="22"/>
  <c r="C203" i="22"/>
  <c r="L205" i="22"/>
  <c r="C215" i="22"/>
  <c r="D204" i="22"/>
  <c r="D195" i="22" s="1"/>
  <c r="C221" i="22"/>
  <c r="E204" i="22"/>
  <c r="E195" i="22" s="1"/>
  <c r="C229" i="22"/>
  <c r="K231" i="22"/>
  <c r="C239" i="22"/>
  <c r="C245" i="22"/>
  <c r="C253" i="22"/>
  <c r="C267" i="22"/>
  <c r="C268" i="22"/>
  <c r="N269" i="22"/>
  <c r="I272" i="22"/>
  <c r="C282" i="22"/>
  <c r="F284" i="22"/>
  <c r="F283" i="22" s="1"/>
  <c r="C288" i="22"/>
  <c r="C295" i="22"/>
  <c r="C80" i="22"/>
  <c r="E20" i="22"/>
  <c r="D292" i="22"/>
  <c r="D291" i="22" s="1"/>
  <c r="H292" i="22"/>
  <c r="H291" i="22" s="1"/>
  <c r="M292" i="22"/>
  <c r="M291" i="22" s="1"/>
  <c r="M54" i="22"/>
  <c r="M53" i="22" s="1"/>
  <c r="I58" i="22"/>
  <c r="I54" i="22" s="1"/>
  <c r="C63" i="22"/>
  <c r="C66" i="22"/>
  <c r="C68" i="22"/>
  <c r="G75" i="22"/>
  <c r="C79" i="22"/>
  <c r="D83" i="22"/>
  <c r="D75" i="22" s="1"/>
  <c r="J83" i="22"/>
  <c r="J75" i="22" s="1"/>
  <c r="N83" i="22"/>
  <c r="G83" i="22"/>
  <c r="C91" i="22"/>
  <c r="C94" i="22"/>
  <c r="C108" i="22"/>
  <c r="C110" i="22"/>
  <c r="C113" i="22"/>
  <c r="L116" i="22"/>
  <c r="C116" i="22" s="1"/>
  <c r="F151" i="22"/>
  <c r="C157" i="22"/>
  <c r="C163" i="22"/>
  <c r="L166" i="22"/>
  <c r="L165" i="22" s="1"/>
  <c r="N174" i="22"/>
  <c r="N173" i="22" s="1"/>
  <c r="C182" i="22"/>
  <c r="M195" i="22"/>
  <c r="L198" i="22"/>
  <c r="C198" i="22" s="1"/>
  <c r="C209" i="22"/>
  <c r="C225" i="22"/>
  <c r="C228" i="22"/>
  <c r="G231" i="22"/>
  <c r="E231" i="22"/>
  <c r="C236" i="22"/>
  <c r="C243" i="22"/>
  <c r="C257" i="22"/>
  <c r="I264" i="22"/>
  <c r="H270" i="22"/>
  <c r="H269" i="22" s="1"/>
  <c r="L272" i="22"/>
  <c r="L270" i="22" s="1"/>
  <c r="L269" i="22" s="1"/>
  <c r="C278" i="22"/>
  <c r="C279" i="22"/>
  <c r="C280" i="22"/>
  <c r="C298" i="22"/>
  <c r="C43" i="22"/>
  <c r="O76" i="22"/>
  <c r="J292" i="22"/>
  <c r="J291" i="22" s="1"/>
  <c r="J20" i="22"/>
  <c r="N292" i="22"/>
  <c r="N291" i="22" s="1"/>
  <c r="N20" i="22"/>
  <c r="C44" i="22"/>
  <c r="J53" i="22"/>
  <c r="G53" i="22"/>
  <c r="G52" i="22" s="1"/>
  <c r="K53" i="22"/>
  <c r="F76" i="22"/>
  <c r="I21" i="22"/>
  <c r="C21" i="22" s="1"/>
  <c r="C22" i="22"/>
  <c r="C32" i="22"/>
  <c r="L31" i="22"/>
  <c r="C31" i="22" s="1"/>
  <c r="C103" i="22"/>
  <c r="F292" i="22"/>
  <c r="F20" i="22"/>
  <c r="L27" i="22"/>
  <c r="O45" i="22"/>
  <c r="M75" i="22"/>
  <c r="M52" i="22" s="1"/>
  <c r="C148" i="22"/>
  <c r="L174" i="22"/>
  <c r="L173" i="22" s="1"/>
  <c r="C190" i="22"/>
  <c r="I188" i="22"/>
  <c r="L238" i="22"/>
  <c r="C241" i="22"/>
  <c r="C255" i="22"/>
  <c r="F252" i="22"/>
  <c r="D20" i="22"/>
  <c r="H20" i="22"/>
  <c r="F55" i="22"/>
  <c r="F67" i="22"/>
  <c r="C70" i="22"/>
  <c r="C78" i="22"/>
  <c r="C90" i="22"/>
  <c r="F95" i="22"/>
  <c r="C95" i="22" s="1"/>
  <c r="C121" i="22"/>
  <c r="C125" i="22"/>
  <c r="F128" i="22"/>
  <c r="C128" i="22" s="1"/>
  <c r="C129" i="22"/>
  <c r="J130" i="22"/>
  <c r="N130" i="22"/>
  <c r="L136" i="22"/>
  <c r="L144" i="22"/>
  <c r="C149" i="22"/>
  <c r="C153" i="22"/>
  <c r="D174" i="22"/>
  <c r="D173" i="22" s="1"/>
  <c r="H174" i="22"/>
  <c r="H173" i="22" s="1"/>
  <c r="C186" i="22"/>
  <c r="I184" i="22"/>
  <c r="C184" i="22" s="1"/>
  <c r="C233" i="22"/>
  <c r="C237" i="22"/>
  <c r="L235" i="22"/>
  <c r="L231" i="22" s="1"/>
  <c r="C57" i="22"/>
  <c r="C59" i="22"/>
  <c r="I69" i="22"/>
  <c r="I67" i="22" s="1"/>
  <c r="I77" i="22"/>
  <c r="I76" i="22" s="1"/>
  <c r="F84" i="22"/>
  <c r="I89" i="22"/>
  <c r="I83" i="22" s="1"/>
  <c r="C104" i="22"/>
  <c r="C109" i="22"/>
  <c r="L112" i="22"/>
  <c r="C117" i="22"/>
  <c r="L122" i="22"/>
  <c r="C127" i="22"/>
  <c r="F131" i="22"/>
  <c r="C132" i="22"/>
  <c r="I151" i="22"/>
  <c r="I130" i="22" s="1"/>
  <c r="C155" i="22"/>
  <c r="C167" i="22"/>
  <c r="F166" i="22"/>
  <c r="C181" i="22"/>
  <c r="C183" i="22"/>
  <c r="F179" i="22"/>
  <c r="C179" i="22" s="1"/>
  <c r="O204" i="22"/>
  <c r="O195" i="22" s="1"/>
  <c r="C261" i="22"/>
  <c r="L260" i="22"/>
  <c r="C123" i="22"/>
  <c r="F122" i="22"/>
  <c r="C105" i="22"/>
  <c r="F112" i="22"/>
  <c r="C112" i="22" s="1"/>
  <c r="F136" i="22"/>
  <c r="C137" i="22"/>
  <c r="F141" i="22"/>
  <c r="C141" i="22" s="1"/>
  <c r="F144" i="22"/>
  <c r="C145" i="22"/>
  <c r="F160" i="22"/>
  <c r="C160" i="22" s="1"/>
  <c r="C161" i="22"/>
  <c r="K173" i="22"/>
  <c r="C175" i="22"/>
  <c r="E187" i="22"/>
  <c r="C211" i="22"/>
  <c r="F205" i="22"/>
  <c r="C217" i="22"/>
  <c r="L216" i="22"/>
  <c r="O259" i="22"/>
  <c r="C185" i="22"/>
  <c r="C189" i="22"/>
  <c r="C193" i="22"/>
  <c r="L196" i="22"/>
  <c r="N195" i="22"/>
  <c r="C202" i="22"/>
  <c r="C227" i="22"/>
  <c r="J231" i="22"/>
  <c r="J230" i="22" s="1"/>
  <c r="J194" i="22" s="1"/>
  <c r="C250" i="22"/>
  <c r="O270" i="22"/>
  <c r="O269" i="22" s="1"/>
  <c r="L283" i="22"/>
  <c r="F196" i="22"/>
  <c r="C206" i="22"/>
  <c r="C214" i="22"/>
  <c r="C218" i="22"/>
  <c r="C219" i="22"/>
  <c r="F216" i="22"/>
  <c r="C226" i="22"/>
  <c r="H230" i="22"/>
  <c r="O231" i="22"/>
  <c r="K230" i="22"/>
  <c r="C234" i="22"/>
  <c r="C262" i="22"/>
  <c r="C263" i="22"/>
  <c r="F260" i="22"/>
  <c r="C266" i="22"/>
  <c r="C274" i="22"/>
  <c r="C294" i="22"/>
  <c r="C296" i="22"/>
  <c r="F293" i="22"/>
  <c r="F231" i="22"/>
  <c r="C242" i="22"/>
  <c r="C249" i="22"/>
  <c r="L252" i="22"/>
  <c r="L251" i="22" s="1"/>
  <c r="C258" i="22"/>
  <c r="C271" i="22"/>
  <c r="D270" i="22"/>
  <c r="D269" i="22" s="1"/>
  <c r="C287" i="22"/>
  <c r="I293" i="22"/>
  <c r="C299" i="22"/>
  <c r="C300" i="22"/>
  <c r="F264" i="22"/>
  <c r="F276" i="22"/>
  <c r="C264" i="22" l="1"/>
  <c r="C122" i="22"/>
  <c r="C286" i="22"/>
  <c r="K75" i="22"/>
  <c r="K52" i="22" s="1"/>
  <c r="C283" i="22"/>
  <c r="O230" i="22"/>
  <c r="O194" i="22" s="1"/>
  <c r="L83" i="22"/>
  <c r="N75" i="22"/>
  <c r="N52" i="22" s="1"/>
  <c r="C58" i="22"/>
  <c r="C246" i="22"/>
  <c r="M230" i="22"/>
  <c r="M289" i="22" s="1"/>
  <c r="I195" i="22"/>
  <c r="C69" i="22"/>
  <c r="E230" i="22"/>
  <c r="E194" i="22" s="1"/>
  <c r="I270" i="22"/>
  <c r="I269" i="22" s="1"/>
  <c r="C67" i="22"/>
  <c r="F291" i="22"/>
  <c r="G230" i="22"/>
  <c r="G194" i="22" s="1"/>
  <c r="G51" i="22" s="1"/>
  <c r="H194" i="22"/>
  <c r="C284" i="22"/>
  <c r="C235" i="22"/>
  <c r="N194" i="22"/>
  <c r="E289" i="22"/>
  <c r="I173" i="22"/>
  <c r="C151" i="22"/>
  <c r="I53" i="22"/>
  <c r="C238" i="22"/>
  <c r="C77" i="22"/>
  <c r="O75" i="22"/>
  <c r="O52" i="22" s="1"/>
  <c r="D289" i="22"/>
  <c r="H52" i="22"/>
  <c r="I187" i="22"/>
  <c r="C187" i="22" s="1"/>
  <c r="G289" i="22"/>
  <c r="I259" i="22"/>
  <c r="I230" i="22" s="1"/>
  <c r="C272" i="22"/>
  <c r="K289" i="22"/>
  <c r="L204" i="22"/>
  <c r="L195" i="22" s="1"/>
  <c r="L259" i="22"/>
  <c r="L230" i="22" s="1"/>
  <c r="C188" i="22"/>
  <c r="D52" i="22"/>
  <c r="L130" i="22"/>
  <c r="L75" i="22" s="1"/>
  <c r="L52" i="22" s="1"/>
  <c r="C27" i="22"/>
  <c r="L26" i="22"/>
  <c r="C76" i="22"/>
  <c r="C196" i="22"/>
  <c r="F174" i="22"/>
  <c r="C131" i="22"/>
  <c r="F130" i="22"/>
  <c r="C130" i="22" s="1"/>
  <c r="C84" i="22"/>
  <c r="F83" i="22"/>
  <c r="C83" i="22" s="1"/>
  <c r="C55" i="22"/>
  <c r="F54" i="22"/>
  <c r="F251" i="22"/>
  <c r="C251" i="22" s="1"/>
  <c r="C252" i="22"/>
  <c r="D194" i="22"/>
  <c r="J52" i="22"/>
  <c r="J51" i="22" s="1"/>
  <c r="H51" i="22"/>
  <c r="C293" i="22"/>
  <c r="J289" i="22"/>
  <c r="F259" i="22"/>
  <c r="C260" i="22"/>
  <c r="K194" i="22"/>
  <c r="C136" i="22"/>
  <c r="I75" i="22"/>
  <c r="C45" i="22"/>
  <c r="O20" i="22"/>
  <c r="C89" i="22"/>
  <c r="E52" i="22"/>
  <c r="C166" i="22"/>
  <c r="F165" i="22"/>
  <c r="C165" i="22" s="1"/>
  <c r="H289" i="22"/>
  <c r="C276" i="22"/>
  <c r="F270" i="22"/>
  <c r="C231" i="22"/>
  <c r="C216" i="22"/>
  <c r="F204" i="22"/>
  <c r="C205" i="22"/>
  <c r="C144" i="22"/>
  <c r="I292" i="22"/>
  <c r="I291" i="22" s="1"/>
  <c r="I20" i="22"/>
  <c r="N289" i="22" l="1"/>
  <c r="I194" i="22"/>
  <c r="N51" i="22"/>
  <c r="N290" i="22" s="1"/>
  <c r="O51" i="22"/>
  <c r="O50" i="22" s="1"/>
  <c r="G290" i="22"/>
  <c r="G50" i="22"/>
  <c r="E51" i="22"/>
  <c r="C204" i="22"/>
  <c r="D51" i="22"/>
  <c r="D290" i="22" s="1"/>
  <c r="L289" i="22"/>
  <c r="O289" i="22"/>
  <c r="M194" i="22"/>
  <c r="M51" i="22" s="1"/>
  <c r="C291" i="22"/>
  <c r="L194" i="22"/>
  <c r="L51" i="22" s="1"/>
  <c r="F195" i="22"/>
  <c r="C195" i="22" s="1"/>
  <c r="I52" i="22"/>
  <c r="I51" i="22" s="1"/>
  <c r="I50" i="22" s="1"/>
  <c r="C259" i="22"/>
  <c r="K51" i="22"/>
  <c r="F230" i="22"/>
  <c r="C230" i="22" s="1"/>
  <c r="I290" i="22"/>
  <c r="J50" i="22"/>
  <c r="J290" i="22"/>
  <c r="C174" i="22"/>
  <c r="F173" i="22"/>
  <c r="C173" i="22" s="1"/>
  <c r="F53" i="22"/>
  <c r="C54" i="22"/>
  <c r="F75" i="22"/>
  <c r="C75" i="22" s="1"/>
  <c r="I289" i="22"/>
  <c r="C292" i="22"/>
  <c r="F269" i="22"/>
  <c r="C270" i="22"/>
  <c r="E290" i="22"/>
  <c r="E50" i="22"/>
  <c r="K50" i="22"/>
  <c r="K290" i="22"/>
  <c r="H290" i="22"/>
  <c r="H50" i="22"/>
  <c r="D50" i="22"/>
  <c r="C26" i="22"/>
  <c r="L20" i="22"/>
  <c r="C20" i="22" s="1"/>
  <c r="O290" i="22" l="1"/>
  <c r="N50" i="22"/>
  <c r="M50" i="22"/>
  <c r="M290" i="22"/>
  <c r="L50" i="22"/>
  <c r="L290" i="22"/>
  <c r="F194" i="22"/>
  <c r="C194" i="22" s="1"/>
  <c r="F52" i="22"/>
  <c r="C53" i="22"/>
  <c r="C269" i="22"/>
  <c r="F289" i="22"/>
  <c r="C289" i="22" s="1"/>
  <c r="C52" i="22" l="1"/>
  <c r="F51" i="22"/>
  <c r="F290" i="22" l="1"/>
  <c r="C290" i="22" s="1"/>
  <c r="C51" i="22"/>
  <c r="F50" i="22"/>
  <c r="C50" i="22" s="1"/>
  <c r="I51" i="21" l="1"/>
  <c r="H51" i="21"/>
  <c r="I50" i="21"/>
  <c r="H50" i="21"/>
  <c r="I49" i="21"/>
  <c r="H49" i="21"/>
  <c r="D49" i="21"/>
  <c r="I48" i="21"/>
  <c r="H48" i="21"/>
  <c r="I47" i="21"/>
  <c r="H47" i="21"/>
  <c r="I46" i="21"/>
  <c r="H46" i="21"/>
  <c r="I45" i="21"/>
  <c r="H45" i="21"/>
  <c r="I44" i="21"/>
  <c r="H44" i="21"/>
  <c r="I43" i="21"/>
  <c r="H43" i="21"/>
  <c r="I42" i="21"/>
  <c r="H42" i="21"/>
  <c r="I41" i="21"/>
  <c r="H41" i="21"/>
  <c r="G40" i="21"/>
  <c r="F40" i="21"/>
  <c r="E40" i="21"/>
  <c r="D40" i="21"/>
  <c r="I33" i="21"/>
  <c r="H33" i="21"/>
  <c r="I32" i="21"/>
  <c r="H32" i="21"/>
  <c r="I31" i="21"/>
  <c r="H31" i="21"/>
  <c r="I30" i="21"/>
  <c r="H30" i="21"/>
  <c r="I29" i="21"/>
  <c r="H29" i="21"/>
  <c r="I28" i="21"/>
  <c r="H28" i="21"/>
  <c r="I27" i="21"/>
  <c r="H27" i="21"/>
  <c r="I26" i="21"/>
  <c r="H26" i="21"/>
  <c r="H25" i="21"/>
  <c r="E25" i="21"/>
  <c r="I25" i="21" s="1"/>
  <c r="I24" i="21"/>
  <c r="H24" i="21"/>
  <c r="I23" i="21"/>
  <c r="H23" i="21"/>
  <c r="I22" i="21"/>
  <c r="H22" i="21"/>
  <c r="I21" i="21"/>
  <c r="H21" i="21"/>
  <c r="I20" i="21"/>
  <c r="H20" i="21"/>
  <c r="I19" i="21"/>
  <c r="H19" i="21"/>
  <c r="I18" i="21"/>
  <c r="H18" i="21"/>
  <c r="I17" i="21"/>
  <c r="H17" i="21"/>
  <c r="I16" i="21"/>
  <c r="H16" i="21"/>
  <c r="I15" i="21"/>
  <c r="H15" i="21"/>
  <c r="I14" i="21"/>
  <c r="H14" i="21"/>
  <c r="G13" i="21"/>
  <c r="F13" i="21"/>
  <c r="D13" i="21"/>
  <c r="H13" i="21" s="1"/>
  <c r="O301" i="20"/>
  <c r="L301" i="20"/>
  <c r="I301" i="20"/>
  <c r="F301" i="20"/>
  <c r="O300" i="20"/>
  <c r="L300" i="20"/>
  <c r="I300" i="20"/>
  <c r="F300" i="20"/>
  <c r="O299" i="20"/>
  <c r="L299" i="20"/>
  <c r="I299" i="20"/>
  <c r="F299" i="20"/>
  <c r="O298" i="20"/>
  <c r="L298" i="20"/>
  <c r="C298" i="20" s="1"/>
  <c r="I298" i="20"/>
  <c r="F298" i="20"/>
  <c r="O297" i="20"/>
  <c r="L297" i="20"/>
  <c r="I297" i="20"/>
  <c r="F297" i="20"/>
  <c r="O296" i="20"/>
  <c r="L296" i="20"/>
  <c r="I296" i="20"/>
  <c r="F296" i="20"/>
  <c r="O295" i="20"/>
  <c r="L295" i="20"/>
  <c r="I295" i="20"/>
  <c r="F295" i="20"/>
  <c r="O294" i="20"/>
  <c r="O293" i="20" s="1"/>
  <c r="L294" i="20"/>
  <c r="C294" i="20" s="1"/>
  <c r="I294" i="20"/>
  <c r="F294" i="20"/>
  <c r="N293" i="20"/>
  <c r="M293" i="20"/>
  <c r="K293" i="20"/>
  <c r="J293" i="20"/>
  <c r="H293" i="20"/>
  <c r="G293" i="20"/>
  <c r="E293" i="20"/>
  <c r="D293" i="20"/>
  <c r="O288" i="20"/>
  <c r="L288" i="20"/>
  <c r="I288" i="20"/>
  <c r="F288" i="20"/>
  <c r="O287" i="20"/>
  <c r="L287" i="20"/>
  <c r="L286" i="20" s="1"/>
  <c r="I287" i="20"/>
  <c r="F287" i="20"/>
  <c r="O286" i="20"/>
  <c r="N286" i="20"/>
  <c r="M286" i="20"/>
  <c r="K286" i="20"/>
  <c r="J286" i="20"/>
  <c r="H286" i="20"/>
  <c r="G286" i="20"/>
  <c r="F286" i="20"/>
  <c r="E286" i="20"/>
  <c r="D286" i="20"/>
  <c r="O285" i="20"/>
  <c r="L285" i="20"/>
  <c r="L284" i="20" s="1"/>
  <c r="L283" i="20" s="1"/>
  <c r="I285" i="20"/>
  <c r="I284" i="20" s="1"/>
  <c r="I283" i="20" s="1"/>
  <c r="F285" i="20"/>
  <c r="O284" i="20"/>
  <c r="O283" i="20" s="1"/>
  <c r="N284" i="20"/>
  <c r="N283" i="20" s="1"/>
  <c r="M284" i="20"/>
  <c r="M283" i="20" s="1"/>
  <c r="K284" i="20"/>
  <c r="K283" i="20" s="1"/>
  <c r="J284" i="20"/>
  <c r="J283" i="20" s="1"/>
  <c r="H284" i="20"/>
  <c r="G284" i="20"/>
  <c r="E284" i="20"/>
  <c r="E283" i="20" s="1"/>
  <c r="D284" i="20"/>
  <c r="D283" i="20" s="1"/>
  <c r="H283" i="20"/>
  <c r="G283" i="20"/>
  <c r="O282" i="20"/>
  <c r="O281" i="20" s="1"/>
  <c r="L282" i="20"/>
  <c r="L281" i="20" s="1"/>
  <c r="I282" i="20"/>
  <c r="I281" i="20" s="1"/>
  <c r="F282" i="20"/>
  <c r="N281" i="20"/>
  <c r="M281" i="20"/>
  <c r="K281" i="20"/>
  <c r="J281" i="20"/>
  <c r="H281" i="20"/>
  <c r="G281" i="20"/>
  <c r="F281" i="20"/>
  <c r="E281" i="20"/>
  <c r="D281" i="20"/>
  <c r="O280" i="20"/>
  <c r="L280" i="20"/>
  <c r="I280" i="20"/>
  <c r="F280" i="20"/>
  <c r="O279" i="20"/>
  <c r="L279" i="20"/>
  <c r="I279" i="20"/>
  <c r="F279" i="20"/>
  <c r="O278" i="20"/>
  <c r="L278" i="20"/>
  <c r="I278" i="20"/>
  <c r="F278" i="20"/>
  <c r="O277" i="20"/>
  <c r="L277" i="20"/>
  <c r="I277" i="20"/>
  <c r="F277" i="20"/>
  <c r="N276" i="20"/>
  <c r="N270" i="20" s="1"/>
  <c r="N269" i="20" s="1"/>
  <c r="M276" i="20"/>
  <c r="K276" i="20"/>
  <c r="J276" i="20"/>
  <c r="I276" i="20"/>
  <c r="H276" i="20"/>
  <c r="G276" i="20"/>
  <c r="E276" i="20"/>
  <c r="D276" i="20"/>
  <c r="D270" i="20" s="1"/>
  <c r="D269" i="20" s="1"/>
  <c r="O275" i="20"/>
  <c r="L275" i="20"/>
  <c r="I275" i="20"/>
  <c r="F275" i="20"/>
  <c r="O274" i="20"/>
  <c r="L274" i="20"/>
  <c r="I274" i="20"/>
  <c r="F274" i="20"/>
  <c r="C274" i="20" s="1"/>
  <c r="O273" i="20"/>
  <c r="L273" i="20"/>
  <c r="I273" i="20"/>
  <c r="I272" i="20" s="1"/>
  <c r="F273" i="20"/>
  <c r="N272" i="20"/>
  <c r="M272" i="20"/>
  <c r="L272" i="20"/>
  <c r="K272" i="20"/>
  <c r="K270" i="20" s="1"/>
  <c r="K269" i="20" s="1"/>
  <c r="J272" i="20"/>
  <c r="H272" i="20"/>
  <c r="H270" i="20" s="1"/>
  <c r="G272" i="20"/>
  <c r="G270" i="20" s="1"/>
  <c r="E272" i="20"/>
  <c r="D272" i="20"/>
  <c r="O271" i="20"/>
  <c r="L271" i="20"/>
  <c r="I271" i="20"/>
  <c r="F271" i="20"/>
  <c r="J270" i="20"/>
  <c r="H269" i="20"/>
  <c r="O268" i="20"/>
  <c r="L268" i="20"/>
  <c r="I268" i="20"/>
  <c r="F268" i="20"/>
  <c r="O267" i="20"/>
  <c r="L267" i="20"/>
  <c r="I267" i="20"/>
  <c r="F267" i="20"/>
  <c r="O266" i="20"/>
  <c r="L266" i="20"/>
  <c r="I266" i="20"/>
  <c r="F266" i="20"/>
  <c r="O265" i="20"/>
  <c r="L265" i="20"/>
  <c r="I265" i="20"/>
  <c r="F265" i="20"/>
  <c r="N264" i="20"/>
  <c r="M264" i="20"/>
  <c r="K264" i="20"/>
  <c r="J264" i="20"/>
  <c r="H264" i="20"/>
  <c r="G264" i="20"/>
  <c r="E264" i="20"/>
  <c r="D264" i="20"/>
  <c r="O263" i="20"/>
  <c r="L263" i="20"/>
  <c r="I263" i="20"/>
  <c r="F263" i="20"/>
  <c r="O262" i="20"/>
  <c r="L262" i="20"/>
  <c r="I262" i="20"/>
  <c r="F262" i="20"/>
  <c r="O261" i="20"/>
  <c r="L261" i="20"/>
  <c r="I261" i="20"/>
  <c r="F261" i="20"/>
  <c r="N260" i="20"/>
  <c r="M260" i="20"/>
  <c r="K260" i="20"/>
  <c r="J260" i="20"/>
  <c r="J259" i="20" s="1"/>
  <c r="H260" i="20"/>
  <c r="H259" i="20" s="1"/>
  <c r="G260" i="20"/>
  <c r="E260" i="20"/>
  <c r="D260" i="20"/>
  <c r="D259" i="20" s="1"/>
  <c r="N259" i="20"/>
  <c r="O258" i="20"/>
  <c r="L258" i="20"/>
  <c r="I258" i="20"/>
  <c r="F258" i="20"/>
  <c r="O257" i="20"/>
  <c r="L257" i="20"/>
  <c r="I257" i="20"/>
  <c r="F257" i="20"/>
  <c r="O256" i="20"/>
  <c r="L256" i="20"/>
  <c r="I256" i="20"/>
  <c r="F256" i="20"/>
  <c r="O255" i="20"/>
  <c r="L255" i="20"/>
  <c r="I255" i="20"/>
  <c r="F255" i="20"/>
  <c r="O254" i="20"/>
  <c r="L254" i="20"/>
  <c r="C254" i="20" s="1"/>
  <c r="I254" i="20"/>
  <c r="F254" i="20"/>
  <c r="O253" i="20"/>
  <c r="L253" i="20"/>
  <c r="I253" i="20"/>
  <c r="F253" i="20"/>
  <c r="N252" i="20"/>
  <c r="M252" i="20"/>
  <c r="M251" i="20" s="1"/>
  <c r="K252" i="20"/>
  <c r="J252" i="20"/>
  <c r="J251" i="20" s="1"/>
  <c r="H252" i="20"/>
  <c r="H251" i="20" s="1"/>
  <c r="G252" i="20"/>
  <c r="G251" i="20" s="1"/>
  <c r="E252" i="20"/>
  <c r="E251" i="20" s="1"/>
  <c r="D252" i="20"/>
  <c r="D251" i="20" s="1"/>
  <c r="N251" i="20"/>
  <c r="K251" i="20"/>
  <c r="O250" i="20"/>
  <c r="L250" i="20"/>
  <c r="I250" i="20"/>
  <c r="F250" i="20"/>
  <c r="O249" i="20"/>
  <c r="L249" i="20"/>
  <c r="I249" i="20"/>
  <c r="F249" i="20"/>
  <c r="O248" i="20"/>
  <c r="L248" i="20"/>
  <c r="I248" i="20"/>
  <c r="F248" i="20"/>
  <c r="O247" i="20"/>
  <c r="L247" i="20"/>
  <c r="L246" i="20" s="1"/>
  <c r="I247" i="20"/>
  <c r="F247" i="20"/>
  <c r="O246" i="20"/>
  <c r="N246" i="20"/>
  <c r="M246" i="20"/>
  <c r="K246" i="20"/>
  <c r="J246" i="20"/>
  <c r="H246" i="20"/>
  <c r="G246" i="20"/>
  <c r="E246" i="20"/>
  <c r="D246" i="20"/>
  <c r="O245" i="20"/>
  <c r="L245" i="20"/>
  <c r="I245" i="20"/>
  <c r="F245" i="20"/>
  <c r="O244" i="20"/>
  <c r="L244" i="20"/>
  <c r="I244" i="20"/>
  <c r="F244" i="20"/>
  <c r="O243" i="20"/>
  <c r="L243" i="20"/>
  <c r="I243" i="20"/>
  <c r="F243" i="20"/>
  <c r="O242" i="20"/>
  <c r="L242" i="20"/>
  <c r="I242" i="20"/>
  <c r="F242" i="20"/>
  <c r="O241" i="20"/>
  <c r="L241" i="20"/>
  <c r="I241" i="20"/>
  <c r="F241" i="20"/>
  <c r="O240" i="20"/>
  <c r="L240" i="20"/>
  <c r="I240" i="20"/>
  <c r="F240" i="20"/>
  <c r="O239" i="20"/>
  <c r="L239" i="20"/>
  <c r="I239" i="20"/>
  <c r="F239" i="20"/>
  <c r="N238" i="20"/>
  <c r="M238" i="20"/>
  <c r="M231" i="20" s="1"/>
  <c r="K238" i="20"/>
  <c r="J238" i="20"/>
  <c r="H238" i="20"/>
  <c r="G238" i="20"/>
  <c r="E238" i="20"/>
  <c r="D238" i="20"/>
  <c r="O237" i="20"/>
  <c r="L237" i="20"/>
  <c r="I237" i="20"/>
  <c r="F237" i="20"/>
  <c r="O236" i="20"/>
  <c r="L236" i="20"/>
  <c r="L235" i="20" s="1"/>
  <c r="I236" i="20"/>
  <c r="F236" i="20"/>
  <c r="O235" i="20"/>
  <c r="N235" i="20"/>
  <c r="M235" i="20"/>
  <c r="K235" i="20"/>
  <c r="J235" i="20"/>
  <c r="H235" i="20"/>
  <c r="G235" i="20"/>
  <c r="E235" i="20"/>
  <c r="D235" i="20"/>
  <c r="O234" i="20"/>
  <c r="O233" i="20" s="1"/>
  <c r="L234" i="20"/>
  <c r="L233" i="20" s="1"/>
  <c r="I234" i="20"/>
  <c r="F234" i="20"/>
  <c r="C234" i="20" s="1"/>
  <c r="N233" i="20"/>
  <c r="M233" i="20"/>
  <c r="K233" i="20"/>
  <c r="J233" i="20"/>
  <c r="I233" i="20"/>
  <c r="H233" i="20"/>
  <c r="G233" i="20"/>
  <c r="E233" i="20"/>
  <c r="D233" i="20"/>
  <c r="O232" i="20"/>
  <c r="L232" i="20"/>
  <c r="I232" i="20"/>
  <c r="F232" i="20"/>
  <c r="N231" i="20"/>
  <c r="O229" i="20"/>
  <c r="L229" i="20"/>
  <c r="I229" i="20"/>
  <c r="F229" i="20"/>
  <c r="O228" i="20"/>
  <c r="O227" i="20" s="1"/>
  <c r="L228" i="20"/>
  <c r="I228" i="20"/>
  <c r="I227" i="20" s="1"/>
  <c r="F228" i="20"/>
  <c r="N227" i="20"/>
  <c r="M227" i="20"/>
  <c r="L227" i="20"/>
  <c r="K227" i="20"/>
  <c r="J227" i="20"/>
  <c r="H227" i="20"/>
  <c r="G227" i="20"/>
  <c r="G204" i="20" s="1"/>
  <c r="F227" i="20"/>
  <c r="E227" i="20"/>
  <c r="D227" i="20"/>
  <c r="O226" i="20"/>
  <c r="L226" i="20"/>
  <c r="I226" i="20"/>
  <c r="F226" i="20"/>
  <c r="O225" i="20"/>
  <c r="L225" i="20"/>
  <c r="I225" i="20"/>
  <c r="D225" i="20"/>
  <c r="F225" i="20" s="1"/>
  <c r="O224" i="20"/>
  <c r="L224" i="20"/>
  <c r="I224" i="20"/>
  <c r="D224" i="20"/>
  <c r="F224" i="20" s="1"/>
  <c r="O223" i="20"/>
  <c r="L223" i="20"/>
  <c r="I223" i="20"/>
  <c r="F223" i="20"/>
  <c r="O222" i="20"/>
  <c r="L222" i="20"/>
  <c r="I222" i="20"/>
  <c r="F222" i="20"/>
  <c r="O221" i="20"/>
  <c r="L221" i="20"/>
  <c r="I221" i="20"/>
  <c r="F221" i="20"/>
  <c r="O220" i="20"/>
  <c r="O216" i="20" s="1"/>
  <c r="L220" i="20"/>
  <c r="I220" i="20"/>
  <c r="F220" i="20"/>
  <c r="C220" i="20"/>
  <c r="O219" i="20"/>
  <c r="L219" i="20"/>
  <c r="I219" i="20"/>
  <c r="F219" i="20"/>
  <c r="O218" i="20"/>
  <c r="L218" i="20"/>
  <c r="I218" i="20"/>
  <c r="F218" i="20"/>
  <c r="C218" i="20" s="1"/>
  <c r="O217" i="20"/>
  <c r="L217" i="20"/>
  <c r="I217" i="20"/>
  <c r="F217" i="20"/>
  <c r="N216" i="20"/>
  <c r="M216" i="20"/>
  <c r="K216" i="20"/>
  <c r="J216" i="20"/>
  <c r="H216" i="20"/>
  <c r="G216" i="20"/>
  <c r="E216" i="20"/>
  <c r="D216" i="20"/>
  <c r="O215" i="20"/>
  <c r="L215" i="20"/>
  <c r="I215" i="20"/>
  <c r="F215" i="20"/>
  <c r="C215" i="20" s="1"/>
  <c r="O214" i="20"/>
  <c r="L214" i="20"/>
  <c r="I214" i="20"/>
  <c r="F214" i="20"/>
  <c r="C214" i="20" s="1"/>
  <c r="O213" i="20"/>
  <c r="L213" i="20"/>
  <c r="I213" i="20"/>
  <c r="F213" i="20"/>
  <c r="O212" i="20"/>
  <c r="L212" i="20"/>
  <c r="I212" i="20"/>
  <c r="F212" i="20"/>
  <c r="C212" i="20" s="1"/>
  <c r="O211" i="20"/>
  <c r="L211" i="20"/>
  <c r="I211" i="20"/>
  <c r="F211" i="20"/>
  <c r="O210" i="20"/>
  <c r="L210" i="20"/>
  <c r="I210" i="20"/>
  <c r="F210" i="20"/>
  <c r="O209" i="20"/>
  <c r="L209" i="20"/>
  <c r="I209" i="20"/>
  <c r="F209" i="20"/>
  <c r="O208" i="20"/>
  <c r="L208" i="20"/>
  <c r="I208" i="20"/>
  <c r="F208" i="20"/>
  <c r="O207" i="20"/>
  <c r="L207" i="20"/>
  <c r="I207" i="20"/>
  <c r="F207" i="20"/>
  <c r="O206" i="20"/>
  <c r="L206" i="20"/>
  <c r="I206" i="20"/>
  <c r="F206" i="20"/>
  <c r="N205" i="20"/>
  <c r="M205" i="20"/>
  <c r="K205" i="20"/>
  <c r="J205" i="20"/>
  <c r="H205" i="20"/>
  <c r="H204" i="20" s="1"/>
  <c r="G205" i="20"/>
  <c r="E205" i="20"/>
  <c r="D205" i="20"/>
  <c r="M204" i="20"/>
  <c r="E204" i="20"/>
  <c r="O203" i="20"/>
  <c r="L203" i="20"/>
  <c r="I203" i="20"/>
  <c r="F203" i="20"/>
  <c r="O202" i="20"/>
  <c r="L202" i="20"/>
  <c r="I202" i="20"/>
  <c r="F202" i="20"/>
  <c r="O201" i="20"/>
  <c r="L201" i="20"/>
  <c r="I201" i="20"/>
  <c r="F201" i="20"/>
  <c r="O200" i="20"/>
  <c r="L200" i="20"/>
  <c r="I200" i="20"/>
  <c r="F200" i="20"/>
  <c r="O199" i="20"/>
  <c r="L199" i="20"/>
  <c r="L198" i="20" s="1"/>
  <c r="I199" i="20"/>
  <c r="D199" i="20"/>
  <c r="F199" i="20" s="1"/>
  <c r="N198" i="20"/>
  <c r="N196" i="20" s="1"/>
  <c r="M198" i="20"/>
  <c r="K198" i="20"/>
  <c r="K196" i="20" s="1"/>
  <c r="J198" i="20"/>
  <c r="J196" i="20" s="1"/>
  <c r="H198" i="20"/>
  <c r="H196" i="20" s="1"/>
  <c r="H195" i="20" s="1"/>
  <c r="G198" i="20"/>
  <c r="G196" i="20" s="1"/>
  <c r="E198" i="20"/>
  <c r="E196" i="20" s="1"/>
  <c r="E195" i="20" s="1"/>
  <c r="D198" i="20"/>
  <c r="D196" i="20" s="1"/>
  <c r="O197" i="20"/>
  <c r="L197" i="20"/>
  <c r="I197" i="20"/>
  <c r="F197" i="20"/>
  <c r="M196" i="20"/>
  <c r="M195" i="20" s="1"/>
  <c r="L196" i="20"/>
  <c r="O193" i="20"/>
  <c r="O192" i="20" s="1"/>
  <c r="O191" i="20" s="1"/>
  <c r="L193" i="20"/>
  <c r="I193" i="20"/>
  <c r="I192" i="20" s="1"/>
  <c r="I191" i="20" s="1"/>
  <c r="F193" i="20"/>
  <c r="N192" i="20"/>
  <c r="N191" i="20" s="1"/>
  <c r="M192" i="20"/>
  <c r="M191" i="20" s="1"/>
  <c r="L192" i="20"/>
  <c r="L191" i="20" s="1"/>
  <c r="K192" i="20"/>
  <c r="J192" i="20"/>
  <c r="H192" i="20"/>
  <c r="H191" i="20" s="1"/>
  <c r="G192" i="20"/>
  <c r="E192" i="20"/>
  <c r="D192" i="20"/>
  <c r="D191" i="20" s="1"/>
  <c r="K191" i="20"/>
  <c r="J191" i="20"/>
  <c r="G191" i="20"/>
  <c r="E191" i="20"/>
  <c r="O190" i="20"/>
  <c r="L190" i="20"/>
  <c r="I190" i="20"/>
  <c r="F190" i="20"/>
  <c r="O189" i="20"/>
  <c r="O188" i="20" s="1"/>
  <c r="L189" i="20"/>
  <c r="I189" i="20"/>
  <c r="I188" i="20" s="1"/>
  <c r="F189" i="20"/>
  <c r="N188" i="20"/>
  <c r="M188" i="20"/>
  <c r="K188" i="20"/>
  <c r="J188" i="20"/>
  <c r="H188" i="20"/>
  <c r="G188" i="20"/>
  <c r="G187" i="20" s="1"/>
  <c r="E188" i="20"/>
  <c r="D188" i="20"/>
  <c r="O186" i="20"/>
  <c r="L186" i="20"/>
  <c r="I186" i="20"/>
  <c r="F186" i="20"/>
  <c r="O185" i="20"/>
  <c r="O184" i="20" s="1"/>
  <c r="L185" i="20"/>
  <c r="I185" i="20"/>
  <c r="I184" i="20" s="1"/>
  <c r="F185" i="20"/>
  <c r="N184" i="20"/>
  <c r="M184" i="20"/>
  <c r="K184" i="20"/>
  <c r="J184" i="20"/>
  <c r="H184" i="20"/>
  <c r="G184" i="20"/>
  <c r="F184" i="20"/>
  <c r="E184" i="20"/>
  <c r="D184" i="20"/>
  <c r="O183" i="20"/>
  <c r="L183" i="20"/>
  <c r="I183" i="20"/>
  <c r="F183" i="20"/>
  <c r="O182" i="20"/>
  <c r="L182" i="20"/>
  <c r="I182" i="20"/>
  <c r="F182" i="20"/>
  <c r="C182" i="20" s="1"/>
  <c r="O181" i="20"/>
  <c r="L181" i="20"/>
  <c r="I181" i="20"/>
  <c r="F181" i="20"/>
  <c r="C181" i="20" s="1"/>
  <c r="O180" i="20"/>
  <c r="L180" i="20"/>
  <c r="L179" i="20" s="1"/>
  <c r="I180" i="20"/>
  <c r="F180" i="20"/>
  <c r="N179" i="20"/>
  <c r="M179" i="20"/>
  <c r="K179" i="20"/>
  <c r="J179" i="20"/>
  <c r="H179" i="20"/>
  <c r="G179" i="20"/>
  <c r="E179" i="20"/>
  <c r="D179" i="20"/>
  <c r="O178" i="20"/>
  <c r="L178" i="20"/>
  <c r="I178" i="20"/>
  <c r="F178" i="20"/>
  <c r="O177" i="20"/>
  <c r="L177" i="20"/>
  <c r="I177" i="20"/>
  <c r="F177" i="20"/>
  <c r="O176" i="20"/>
  <c r="L176" i="20"/>
  <c r="I176" i="20"/>
  <c r="F176" i="20"/>
  <c r="N175" i="20"/>
  <c r="N174" i="20" s="1"/>
  <c r="M175" i="20"/>
  <c r="K175" i="20"/>
  <c r="J175" i="20"/>
  <c r="J174" i="20" s="1"/>
  <c r="H175" i="20"/>
  <c r="H174" i="20" s="1"/>
  <c r="G175" i="20"/>
  <c r="E175" i="20"/>
  <c r="D175" i="20"/>
  <c r="D174" i="20" s="1"/>
  <c r="O172" i="20"/>
  <c r="L172" i="20"/>
  <c r="I172" i="20"/>
  <c r="F172" i="20"/>
  <c r="O171" i="20"/>
  <c r="L171" i="20"/>
  <c r="I171" i="20"/>
  <c r="F171" i="20"/>
  <c r="O170" i="20"/>
  <c r="L170" i="20"/>
  <c r="I170" i="20"/>
  <c r="F170" i="20"/>
  <c r="O169" i="20"/>
  <c r="L169" i="20"/>
  <c r="I169" i="20"/>
  <c r="F169" i="20"/>
  <c r="O168" i="20"/>
  <c r="L168" i="20"/>
  <c r="I168" i="20"/>
  <c r="F168" i="20"/>
  <c r="O167" i="20"/>
  <c r="O166" i="20" s="1"/>
  <c r="O165" i="20" s="1"/>
  <c r="L167" i="20"/>
  <c r="I167" i="20"/>
  <c r="F167" i="20"/>
  <c r="N166" i="20"/>
  <c r="N165" i="20" s="1"/>
  <c r="M166" i="20"/>
  <c r="K166" i="20"/>
  <c r="J166" i="20"/>
  <c r="J165" i="20" s="1"/>
  <c r="H166" i="20"/>
  <c r="H165" i="20" s="1"/>
  <c r="G166" i="20"/>
  <c r="G165" i="20" s="1"/>
  <c r="F166" i="20"/>
  <c r="E166" i="20"/>
  <c r="D166" i="20"/>
  <c r="D165" i="20" s="1"/>
  <c r="M165" i="20"/>
  <c r="K165" i="20"/>
  <c r="E165" i="20"/>
  <c r="O164" i="20"/>
  <c r="L164" i="20"/>
  <c r="I164" i="20"/>
  <c r="F164" i="20"/>
  <c r="O163" i="20"/>
  <c r="L163" i="20"/>
  <c r="I163" i="20"/>
  <c r="F163" i="20"/>
  <c r="O162" i="20"/>
  <c r="L162" i="20"/>
  <c r="I162" i="20"/>
  <c r="F162" i="20"/>
  <c r="O161" i="20"/>
  <c r="O160" i="20" s="1"/>
  <c r="L161" i="20"/>
  <c r="L160" i="20" s="1"/>
  <c r="I161" i="20"/>
  <c r="I160" i="20" s="1"/>
  <c r="F161" i="20"/>
  <c r="N160" i="20"/>
  <c r="M160" i="20"/>
  <c r="K160" i="20"/>
  <c r="J160" i="20"/>
  <c r="H160" i="20"/>
  <c r="G160" i="20"/>
  <c r="E160" i="20"/>
  <c r="D160" i="20"/>
  <c r="O159" i="20"/>
  <c r="C159" i="20" s="1"/>
  <c r="L159" i="20"/>
  <c r="I159" i="20"/>
  <c r="F159" i="20"/>
  <c r="O158" i="20"/>
  <c r="L158" i="20"/>
  <c r="I158" i="20"/>
  <c r="F158" i="20"/>
  <c r="O157" i="20"/>
  <c r="L157" i="20"/>
  <c r="I157" i="20"/>
  <c r="F157" i="20"/>
  <c r="O156" i="20"/>
  <c r="L156" i="20"/>
  <c r="I156" i="20"/>
  <c r="F156" i="20"/>
  <c r="O155" i="20"/>
  <c r="L155" i="20"/>
  <c r="I155" i="20"/>
  <c r="F155" i="20"/>
  <c r="O154" i="20"/>
  <c r="L154" i="20"/>
  <c r="I154" i="20"/>
  <c r="F154" i="20"/>
  <c r="O153" i="20"/>
  <c r="L153" i="20"/>
  <c r="I153" i="20"/>
  <c r="F153" i="20"/>
  <c r="O152" i="20"/>
  <c r="L152" i="20"/>
  <c r="I152" i="20"/>
  <c r="F152" i="20"/>
  <c r="N151" i="20"/>
  <c r="M151" i="20"/>
  <c r="K151" i="20"/>
  <c r="J151" i="20"/>
  <c r="H151" i="20"/>
  <c r="G151" i="20"/>
  <c r="E151" i="20"/>
  <c r="D151" i="20"/>
  <c r="O150" i="20"/>
  <c r="L150" i="20"/>
  <c r="I150" i="20"/>
  <c r="F150" i="20"/>
  <c r="O149" i="20"/>
  <c r="L149" i="20"/>
  <c r="I149" i="20"/>
  <c r="D149" i="20"/>
  <c r="O148" i="20"/>
  <c r="L148" i="20"/>
  <c r="I148" i="20"/>
  <c r="F148" i="20"/>
  <c r="O147" i="20"/>
  <c r="L147" i="20"/>
  <c r="I147" i="20"/>
  <c r="F147" i="20"/>
  <c r="O146" i="20"/>
  <c r="L146" i="20"/>
  <c r="I146" i="20"/>
  <c r="F146" i="20"/>
  <c r="O145" i="20"/>
  <c r="L145" i="20"/>
  <c r="I145" i="20"/>
  <c r="F145" i="20"/>
  <c r="N144" i="20"/>
  <c r="M144" i="20"/>
  <c r="K144" i="20"/>
  <c r="J144" i="20"/>
  <c r="H144" i="20"/>
  <c r="G144" i="20"/>
  <c r="E144" i="20"/>
  <c r="O143" i="20"/>
  <c r="L143" i="20"/>
  <c r="I143" i="20"/>
  <c r="F143" i="20"/>
  <c r="O142" i="20"/>
  <c r="O141" i="20" s="1"/>
  <c r="L142" i="20"/>
  <c r="I142" i="20"/>
  <c r="I141" i="20" s="1"/>
  <c r="F142" i="20"/>
  <c r="N141" i="20"/>
  <c r="M141" i="20"/>
  <c r="K141" i="20"/>
  <c r="J141" i="20"/>
  <c r="H141" i="20"/>
  <c r="G141" i="20"/>
  <c r="E141" i="20"/>
  <c r="D141" i="20"/>
  <c r="O140" i="20"/>
  <c r="L140" i="20"/>
  <c r="I140" i="20"/>
  <c r="F140" i="20"/>
  <c r="O139" i="20"/>
  <c r="L139" i="20"/>
  <c r="I139" i="20"/>
  <c r="F139" i="20"/>
  <c r="O138" i="20"/>
  <c r="L138" i="20"/>
  <c r="I138" i="20"/>
  <c r="F138" i="20"/>
  <c r="O137" i="20"/>
  <c r="L137" i="20"/>
  <c r="I137" i="20"/>
  <c r="I136" i="20" s="1"/>
  <c r="F137" i="20"/>
  <c r="O136" i="20"/>
  <c r="N136" i="20"/>
  <c r="M136" i="20"/>
  <c r="K136" i="20"/>
  <c r="J136" i="20"/>
  <c r="H136" i="20"/>
  <c r="G136" i="20"/>
  <c r="E136" i="20"/>
  <c r="D136" i="20"/>
  <c r="O135" i="20"/>
  <c r="L135" i="20"/>
  <c r="I135" i="20"/>
  <c r="F135" i="20"/>
  <c r="O134" i="20"/>
  <c r="L134" i="20"/>
  <c r="I134" i="20"/>
  <c r="F134" i="20"/>
  <c r="O133" i="20"/>
  <c r="L133" i="20"/>
  <c r="I133" i="20"/>
  <c r="F133" i="20"/>
  <c r="O132" i="20"/>
  <c r="L132" i="20"/>
  <c r="I132" i="20"/>
  <c r="I131" i="20" s="1"/>
  <c r="D132" i="20"/>
  <c r="O131" i="20"/>
  <c r="N131" i="20"/>
  <c r="M131" i="20"/>
  <c r="K131" i="20"/>
  <c r="J131" i="20"/>
  <c r="J130" i="20" s="1"/>
  <c r="H131" i="20"/>
  <c r="G131" i="20"/>
  <c r="E131" i="20"/>
  <c r="O129" i="20"/>
  <c r="O128" i="20" s="1"/>
  <c r="L129" i="20"/>
  <c r="L128" i="20" s="1"/>
  <c r="I129" i="20"/>
  <c r="I128" i="20" s="1"/>
  <c r="F129" i="20"/>
  <c r="N128" i="20"/>
  <c r="M128" i="20"/>
  <c r="K128" i="20"/>
  <c r="J128" i="20"/>
  <c r="H128" i="20"/>
  <c r="G128" i="20"/>
  <c r="F128" i="20"/>
  <c r="E128" i="20"/>
  <c r="D128" i="20"/>
  <c r="O127" i="20"/>
  <c r="L127" i="20"/>
  <c r="I127" i="20"/>
  <c r="F127" i="20"/>
  <c r="O126" i="20"/>
  <c r="L126" i="20"/>
  <c r="I126" i="20"/>
  <c r="F126" i="20"/>
  <c r="O125" i="20"/>
  <c r="L125" i="20"/>
  <c r="I125" i="20"/>
  <c r="F125" i="20"/>
  <c r="O124" i="20"/>
  <c r="L124" i="20"/>
  <c r="I124" i="20"/>
  <c r="F124" i="20"/>
  <c r="O123" i="20"/>
  <c r="L123" i="20"/>
  <c r="L122" i="20" s="1"/>
  <c r="I123" i="20"/>
  <c r="F123" i="20"/>
  <c r="C123" i="20" s="1"/>
  <c r="N122" i="20"/>
  <c r="M122" i="20"/>
  <c r="K122" i="20"/>
  <c r="J122" i="20"/>
  <c r="H122" i="20"/>
  <c r="G122" i="20"/>
  <c r="E122" i="20"/>
  <c r="D122" i="20"/>
  <c r="O121" i="20"/>
  <c r="L121" i="20"/>
  <c r="I121" i="20"/>
  <c r="F121" i="20"/>
  <c r="O120" i="20"/>
  <c r="L120" i="20"/>
  <c r="I120" i="20"/>
  <c r="F120" i="20"/>
  <c r="O119" i="20"/>
  <c r="L119" i="20"/>
  <c r="I119" i="20"/>
  <c r="F119" i="20"/>
  <c r="O118" i="20"/>
  <c r="L118" i="20"/>
  <c r="I118" i="20"/>
  <c r="F118" i="20"/>
  <c r="O117" i="20"/>
  <c r="O116" i="20" s="1"/>
  <c r="L117" i="20"/>
  <c r="I117" i="20"/>
  <c r="F117" i="20"/>
  <c r="N116" i="20"/>
  <c r="M116" i="20"/>
  <c r="K116" i="20"/>
  <c r="J116" i="20"/>
  <c r="H116" i="20"/>
  <c r="G116" i="20"/>
  <c r="E116" i="20"/>
  <c r="D116" i="20"/>
  <c r="O115" i="20"/>
  <c r="L115" i="20"/>
  <c r="I115" i="20"/>
  <c r="D115" i="20"/>
  <c r="O114" i="20"/>
  <c r="L114" i="20"/>
  <c r="I114" i="20"/>
  <c r="F114" i="20"/>
  <c r="O113" i="20"/>
  <c r="L113" i="20"/>
  <c r="I113" i="20"/>
  <c r="I112" i="20" s="1"/>
  <c r="F113" i="20"/>
  <c r="N112" i="20"/>
  <c r="M112" i="20"/>
  <c r="K112" i="20"/>
  <c r="J112" i="20"/>
  <c r="H112" i="20"/>
  <c r="G112" i="20"/>
  <c r="E112" i="20"/>
  <c r="O111" i="20"/>
  <c r="L111" i="20"/>
  <c r="I111" i="20"/>
  <c r="F111" i="20"/>
  <c r="C111" i="20" s="1"/>
  <c r="O110" i="20"/>
  <c r="L110" i="20"/>
  <c r="I110" i="20"/>
  <c r="F110" i="20"/>
  <c r="O109" i="20"/>
  <c r="L109" i="20"/>
  <c r="I109" i="20"/>
  <c r="F109" i="20"/>
  <c r="O108" i="20"/>
  <c r="L108" i="20"/>
  <c r="I108" i="20"/>
  <c r="F108" i="20"/>
  <c r="C108" i="20" s="1"/>
  <c r="O107" i="20"/>
  <c r="L107" i="20"/>
  <c r="I107" i="20"/>
  <c r="F107" i="20"/>
  <c r="C107" i="20" s="1"/>
  <c r="O106" i="20"/>
  <c r="L106" i="20"/>
  <c r="I106" i="20"/>
  <c r="F106" i="20"/>
  <c r="O105" i="20"/>
  <c r="L105" i="20"/>
  <c r="I105" i="20"/>
  <c r="F105" i="20"/>
  <c r="O104" i="20"/>
  <c r="L104" i="20"/>
  <c r="L103" i="20" s="1"/>
  <c r="I104" i="20"/>
  <c r="F104" i="20"/>
  <c r="N103" i="20"/>
  <c r="M103" i="20"/>
  <c r="K103" i="20"/>
  <c r="J103" i="20"/>
  <c r="H103" i="20"/>
  <c r="G103" i="20"/>
  <c r="E103" i="20"/>
  <c r="D103" i="20"/>
  <c r="O102" i="20"/>
  <c r="L102" i="20"/>
  <c r="I102" i="20"/>
  <c r="F102" i="20"/>
  <c r="O101" i="20"/>
  <c r="L101" i="20"/>
  <c r="I101" i="20"/>
  <c r="F101" i="20"/>
  <c r="O100" i="20"/>
  <c r="L100" i="20"/>
  <c r="I100" i="20"/>
  <c r="F100" i="20"/>
  <c r="O99" i="20"/>
  <c r="L99" i="20"/>
  <c r="I99" i="20"/>
  <c r="F99" i="20"/>
  <c r="C99" i="20" s="1"/>
  <c r="O98" i="20"/>
  <c r="L98" i="20"/>
  <c r="I98" i="20"/>
  <c r="F98" i="20"/>
  <c r="O97" i="20"/>
  <c r="L97" i="20"/>
  <c r="I97" i="20"/>
  <c r="F97" i="20"/>
  <c r="O96" i="20"/>
  <c r="L96" i="20"/>
  <c r="I96" i="20"/>
  <c r="F96" i="20"/>
  <c r="O95" i="20"/>
  <c r="N95" i="20"/>
  <c r="M95" i="20"/>
  <c r="K95" i="20"/>
  <c r="J95" i="20"/>
  <c r="H95" i="20"/>
  <c r="G95" i="20"/>
  <c r="E95" i="20"/>
  <c r="D95" i="20"/>
  <c r="O94" i="20"/>
  <c r="L94" i="20"/>
  <c r="I94" i="20"/>
  <c r="F94" i="20"/>
  <c r="O93" i="20"/>
  <c r="L93" i="20"/>
  <c r="I93" i="20"/>
  <c r="F93" i="20"/>
  <c r="O92" i="20"/>
  <c r="L92" i="20"/>
  <c r="I92" i="20"/>
  <c r="F92" i="20"/>
  <c r="O91" i="20"/>
  <c r="L91" i="20"/>
  <c r="I91" i="20"/>
  <c r="F91" i="20"/>
  <c r="O90" i="20"/>
  <c r="L90" i="20"/>
  <c r="I90" i="20"/>
  <c r="F90" i="20"/>
  <c r="N89" i="20"/>
  <c r="M89" i="20"/>
  <c r="K89" i="20"/>
  <c r="J89" i="20"/>
  <c r="H89" i="20"/>
  <c r="G89" i="20"/>
  <c r="E89" i="20"/>
  <c r="D89" i="20"/>
  <c r="O88" i="20"/>
  <c r="L88" i="20"/>
  <c r="I88" i="20"/>
  <c r="F88" i="20"/>
  <c r="O87" i="20"/>
  <c r="L87" i="20"/>
  <c r="I87" i="20"/>
  <c r="F87" i="20"/>
  <c r="O86" i="20"/>
  <c r="L86" i="20"/>
  <c r="I86" i="20"/>
  <c r="F86" i="20"/>
  <c r="O85" i="20"/>
  <c r="L85" i="20"/>
  <c r="I85" i="20"/>
  <c r="I84" i="20" s="1"/>
  <c r="F85" i="20"/>
  <c r="N84" i="20"/>
  <c r="M84" i="20"/>
  <c r="M83" i="20" s="1"/>
  <c r="K84" i="20"/>
  <c r="J84" i="20"/>
  <c r="H84" i="20"/>
  <c r="G84" i="20"/>
  <c r="E84" i="20"/>
  <c r="D84" i="20"/>
  <c r="O82" i="20"/>
  <c r="L82" i="20"/>
  <c r="I82" i="20"/>
  <c r="F82" i="20"/>
  <c r="O81" i="20"/>
  <c r="O80" i="20" s="1"/>
  <c r="L81" i="20"/>
  <c r="L80" i="20" s="1"/>
  <c r="I81" i="20"/>
  <c r="I80" i="20" s="1"/>
  <c r="F81" i="20"/>
  <c r="N80" i="20"/>
  <c r="M80" i="20"/>
  <c r="K80" i="20"/>
  <c r="J80" i="20"/>
  <c r="H80" i="20"/>
  <c r="G80" i="20"/>
  <c r="F80" i="20"/>
  <c r="E80" i="20"/>
  <c r="D80" i="20"/>
  <c r="O79" i="20"/>
  <c r="L79" i="20"/>
  <c r="I79" i="20"/>
  <c r="F79" i="20"/>
  <c r="O78" i="20"/>
  <c r="L78" i="20"/>
  <c r="L77" i="20" s="1"/>
  <c r="I78" i="20"/>
  <c r="F78" i="20"/>
  <c r="N77" i="20"/>
  <c r="M77" i="20"/>
  <c r="K77" i="20"/>
  <c r="K76" i="20" s="1"/>
  <c r="J77" i="20"/>
  <c r="I77" i="20"/>
  <c r="I76" i="20" s="1"/>
  <c r="H77" i="20"/>
  <c r="G77" i="20"/>
  <c r="G76" i="20" s="1"/>
  <c r="E77" i="20"/>
  <c r="D77" i="20"/>
  <c r="O74" i="20"/>
  <c r="L74" i="20"/>
  <c r="I74" i="20"/>
  <c r="F74" i="20"/>
  <c r="O73" i="20"/>
  <c r="L73" i="20"/>
  <c r="I73" i="20"/>
  <c r="F73" i="20"/>
  <c r="O72" i="20"/>
  <c r="L72" i="20"/>
  <c r="I72" i="20"/>
  <c r="F72" i="20"/>
  <c r="O71" i="20"/>
  <c r="L71" i="20"/>
  <c r="I71" i="20"/>
  <c r="C71" i="20" s="1"/>
  <c r="F71" i="20"/>
  <c r="O70" i="20"/>
  <c r="L70" i="20"/>
  <c r="L69" i="20" s="1"/>
  <c r="I70" i="20"/>
  <c r="F70" i="20"/>
  <c r="N69" i="20"/>
  <c r="M69" i="20"/>
  <c r="M67" i="20" s="1"/>
  <c r="K69" i="20"/>
  <c r="K67" i="20" s="1"/>
  <c r="J69" i="20"/>
  <c r="H69" i="20"/>
  <c r="H67" i="20" s="1"/>
  <c r="G69" i="20"/>
  <c r="G67" i="20" s="1"/>
  <c r="E69" i="20"/>
  <c r="E67" i="20" s="1"/>
  <c r="D69" i="20"/>
  <c r="D67" i="20" s="1"/>
  <c r="O68" i="20"/>
  <c r="L68" i="20"/>
  <c r="I68" i="20"/>
  <c r="F68" i="20"/>
  <c r="N67" i="20"/>
  <c r="J67" i="20"/>
  <c r="O66" i="20"/>
  <c r="L66" i="20"/>
  <c r="I66" i="20"/>
  <c r="F66" i="20"/>
  <c r="O65" i="20"/>
  <c r="L65" i="20"/>
  <c r="I65" i="20"/>
  <c r="F65" i="20"/>
  <c r="O64" i="20"/>
  <c r="L64" i="20"/>
  <c r="I64" i="20"/>
  <c r="F64" i="20"/>
  <c r="O63" i="20"/>
  <c r="L63" i="20"/>
  <c r="I63" i="20"/>
  <c r="F63" i="20"/>
  <c r="O62" i="20"/>
  <c r="L62" i="20"/>
  <c r="I62" i="20"/>
  <c r="F62" i="20"/>
  <c r="O61" i="20"/>
  <c r="L61" i="20"/>
  <c r="I61" i="20"/>
  <c r="F61" i="20"/>
  <c r="O60" i="20"/>
  <c r="L60" i="20"/>
  <c r="I60" i="20"/>
  <c r="F60" i="20"/>
  <c r="O59" i="20"/>
  <c r="O58" i="20" s="1"/>
  <c r="L59" i="20"/>
  <c r="L58" i="20" s="1"/>
  <c r="I59" i="20"/>
  <c r="C59" i="20" s="1"/>
  <c r="F59" i="20"/>
  <c r="N58" i="20"/>
  <c r="M58" i="20"/>
  <c r="M54" i="20" s="1"/>
  <c r="M53" i="20" s="1"/>
  <c r="K58" i="20"/>
  <c r="J58" i="20"/>
  <c r="H58" i="20"/>
  <c r="G58" i="20"/>
  <c r="E58" i="20"/>
  <c r="D58" i="20"/>
  <c r="O57" i="20"/>
  <c r="L57" i="20"/>
  <c r="I57" i="20"/>
  <c r="F57" i="20"/>
  <c r="O56" i="20"/>
  <c r="L56" i="20"/>
  <c r="L55" i="20" s="1"/>
  <c r="I56" i="20"/>
  <c r="I55" i="20" s="1"/>
  <c r="F56" i="20"/>
  <c r="O55" i="20"/>
  <c r="N55" i="20"/>
  <c r="M55" i="20"/>
  <c r="K55" i="20"/>
  <c r="J55" i="20"/>
  <c r="H55" i="20"/>
  <c r="H54" i="20" s="1"/>
  <c r="G55" i="20"/>
  <c r="F55" i="20"/>
  <c r="E55" i="20"/>
  <c r="D55" i="20"/>
  <c r="D54" i="20" s="1"/>
  <c r="D53" i="20" s="1"/>
  <c r="O47" i="20"/>
  <c r="C47" i="20" s="1"/>
  <c r="O46" i="20"/>
  <c r="N45" i="20"/>
  <c r="M45" i="20"/>
  <c r="L44" i="20"/>
  <c r="L43" i="20" s="1"/>
  <c r="I44" i="20"/>
  <c r="I43" i="20" s="1"/>
  <c r="F44" i="20"/>
  <c r="K43" i="20"/>
  <c r="J43" i="20"/>
  <c r="H43" i="20"/>
  <c r="G43" i="20"/>
  <c r="F43" i="20"/>
  <c r="E43" i="20"/>
  <c r="D43" i="20"/>
  <c r="F42" i="20"/>
  <c r="C42" i="20" s="1"/>
  <c r="F41" i="20"/>
  <c r="C41" i="20" s="1"/>
  <c r="E41" i="20"/>
  <c r="D41" i="20"/>
  <c r="L40" i="20"/>
  <c r="C40" i="20" s="1"/>
  <c r="L39" i="20"/>
  <c r="C39" i="20" s="1"/>
  <c r="L38" i="20"/>
  <c r="L37" i="20"/>
  <c r="C37" i="20" s="1"/>
  <c r="K36" i="20"/>
  <c r="J36" i="20"/>
  <c r="L35" i="20"/>
  <c r="C35" i="20" s="1"/>
  <c r="L34" i="20"/>
  <c r="C34" i="20" s="1"/>
  <c r="K33" i="20"/>
  <c r="J33" i="20"/>
  <c r="L32" i="20"/>
  <c r="C32" i="20" s="1"/>
  <c r="K31" i="20"/>
  <c r="J31" i="20"/>
  <c r="L30" i="20"/>
  <c r="C30" i="20" s="1"/>
  <c r="L29" i="20"/>
  <c r="C29" i="20" s="1"/>
  <c r="L28" i="20"/>
  <c r="C28" i="20" s="1"/>
  <c r="K27" i="20"/>
  <c r="K26" i="20" s="1"/>
  <c r="J27" i="20"/>
  <c r="F25" i="20"/>
  <c r="C25" i="20" s="1"/>
  <c r="I24" i="20"/>
  <c r="F24" i="20"/>
  <c r="O23" i="20"/>
  <c r="L23" i="20"/>
  <c r="I23" i="20"/>
  <c r="F23" i="20"/>
  <c r="O22" i="20"/>
  <c r="O21" i="20" s="1"/>
  <c r="L22" i="20"/>
  <c r="L21" i="20" s="1"/>
  <c r="L292" i="20" s="1"/>
  <c r="I22" i="20"/>
  <c r="I21" i="20" s="1"/>
  <c r="F22" i="20"/>
  <c r="F21" i="20" s="1"/>
  <c r="F292" i="20" s="1"/>
  <c r="N21" i="20"/>
  <c r="N292" i="20" s="1"/>
  <c r="M21" i="20"/>
  <c r="K21" i="20"/>
  <c r="J21" i="20"/>
  <c r="H21" i="20"/>
  <c r="H292" i="20" s="1"/>
  <c r="G21" i="20"/>
  <c r="G20" i="20" s="1"/>
  <c r="E21" i="20"/>
  <c r="D21" i="20"/>
  <c r="D292" i="20" s="1"/>
  <c r="O151" i="20" l="1"/>
  <c r="D204" i="20"/>
  <c r="L293" i="20"/>
  <c r="H291" i="20"/>
  <c r="N291" i="20"/>
  <c r="C43" i="20"/>
  <c r="M20" i="20"/>
  <c r="L54" i="20"/>
  <c r="C125" i="20"/>
  <c r="C127" i="20"/>
  <c r="C157" i="20"/>
  <c r="C158" i="20"/>
  <c r="C177" i="20"/>
  <c r="J187" i="20"/>
  <c r="C189" i="20"/>
  <c r="K187" i="20"/>
  <c r="C197" i="20"/>
  <c r="D195" i="20"/>
  <c r="C208" i="20"/>
  <c r="K204" i="20"/>
  <c r="K195" i="20" s="1"/>
  <c r="K194" i="20" s="1"/>
  <c r="O238" i="20"/>
  <c r="C262" i="20"/>
  <c r="K259" i="20"/>
  <c r="G269" i="20"/>
  <c r="I270" i="20"/>
  <c r="C287" i="20"/>
  <c r="C288" i="20"/>
  <c r="L166" i="20"/>
  <c r="L165" i="20" s="1"/>
  <c r="O187" i="20"/>
  <c r="K20" i="20"/>
  <c r="C70" i="20"/>
  <c r="C79" i="20"/>
  <c r="N76" i="20"/>
  <c r="C146" i="20"/>
  <c r="C153" i="20"/>
  <c r="C163" i="20"/>
  <c r="E187" i="20"/>
  <c r="C200" i="20"/>
  <c r="C202" i="20"/>
  <c r="C242" i="20"/>
  <c r="C245" i="20"/>
  <c r="L260" i="20"/>
  <c r="G259" i="20"/>
  <c r="J269" i="20"/>
  <c r="I286" i="20"/>
  <c r="N187" i="20"/>
  <c r="J292" i="20"/>
  <c r="J291" i="20" s="1"/>
  <c r="E292" i="20"/>
  <c r="E291" i="20" s="1"/>
  <c r="C24" i="20"/>
  <c r="G54" i="20"/>
  <c r="G53" i="20" s="1"/>
  <c r="E54" i="20"/>
  <c r="E53" i="20" s="1"/>
  <c r="K54" i="20"/>
  <c r="K53" i="20" s="1"/>
  <c r="C63" i="20"/>
  <c r="J76" i="20"/>
  <c r="C91" i="20"/>
  <c r="C94" i="20"/>
  <c r="C138" i="20"/>
  <c r="C140" i="20"/>
  <c r="C171" i="20"/>
  <c r="N173" i="20"/>
  <c r="C185" i="20"/>
  <c r="M187" i="20"/>
  <c r="C227" i="20"/>
  <c r="C228" i="20"/>
  <c r="C229" i="20"/>
  <c r="F233" i="20"/>
  <c r="J231" i="20"/>
  <c r="E231" i="20"/>
  <c r="K231" i="20"/>
  <c r="K230" i="20" s="1"/>
  <c r="C250" i="20"/>
  <c r="O272" i="20"/>
  <c r="I144" i="20"/>
  <c r="I269" i="20"/>
  <c r="K292" i="20"/>
  <c r="K291" i="20" s="1"/>
  <c r="J26" i="20"/>
  <c r="C129" i="20"/>
  <c r="H130" i="20"/>
  <c r="C223" i="20"/>
  <c r="N230" i="20"/>
  <c r="M292" i="20"/>
  <c r="M291" i="20" s="1"/>
  <c r="L291" i="20"/>
  <c r="C46" i="20"/>
  <c r="O45" i="20"/>
  <c r="H76" i="20"/>
  <c r="L76" i="20"/>
  <c r="C87" i="20"/>
  <c r="C88" i="20"/>
  <c r="C128" i="20"/>
  <c r="L141" i="20"/>
  <c r="C161" i="20"/>
  <c r="H173" i="20"/>
  <c r="F188" i="20"/>
  <c r="I187" i="20"/>
  <c r="C201" i="20"/>
  <c r="C226" i="20"/>
  <c r="C258" i="20"/>
  <c r="I260" i="20"/>
  <c r="C278" i="20"/>
  <c r="C280" i="20"/>
  <c r="L184" i="20"/>
  <c r="C184" i="20" s="1"/>
  <c r="I264" i="20"/>
  <c r="L27" i="20"/>
  <c r="C27" i="20" s="1"/>
  <c r="C74" i="20"/>
  <c r="C221" i="20"/>
  <c r="C224" i="20"/>
  <c r="C225" i="20"/>
  <c r="O252" i="20"/>
  <c r="O251" i="20" s="1"/>
  <c r="C295" i="20"/>
  <c r="E20" i="20"/>
  <c r="D291" i="20"/>
  <c r="C38" i="20"/>
  <c r="L36" i="20"/>
  <c r="C36" i="20" s="1"/>
  <c r="D76" i="20"/>
  <c r="M76" i="20"/>
  <c r="K83" i="20"/>
  <c r="C117" i="20"/>
  <c r="C156" i="20"/>
  <c r="C169" i="20"/>
  <c r="I175" i="20"/>
  <c r="C193" i="20"/>
  <c r="F192" i="20"/>
  <c r="F191" i="20" s="1"/>
  <c r="C191" i="20" s="1"/>
  <c r="C266" i="20"/>
  <c r="L276" i="20"/>
  <c r="C282" i="20"/>
  <c r="C23" i="20"/>
  <c r="C44" i="20"/>
  <c r="N54" i="20"/>
  <c r="N53" i="20" s="1"/>
  <c r="C62" i="20"/>
  <c r="H53" i="20"/>
  <c r="I69" i="20"/>
  <c r="I67" i="20" s="1"/>
  <c r="E76" i="20"/>
  <c r="C82" i="20"/>
  <c r="N83" i="20"/>
  <c r="L84" i="20"/>
  <c r="I89" i="20"/>
  <c r="C96" i="20"/>
  <c r="O112" i="20"/>
  <c r="L116" i="20"/>
  <c r="M130" i="20"/>
  <c r="C134" i="20"/>
  <c r="N130" i="20"/>
  <c r="O144" i="20"/>
  <c r="C168" i="20"/>
  <c r="E174" i="20"/>
  <c r="E173" i="20" s="1"/>
  <c r="O175" i="20"/>
  <c r="D187" i="20"/>
  <c r="H187" i="20"/>
  <c r="L188" i="20"/>
  <c r="L187" i="20" s="1"/>
  <c r="G195" i="20"/>
  <c r="O198" i="20"/>
  <c r="J204" i="20"/>
  <c r="J195" i="20" s="1"/>
  <c r="C207" i="20"/>
  <c r="O205" i="20"/>
  <c r="O204" i="20" s="1"/>
  <c r="C213" i="20"/>
  <c r="D231" i="20"/>
  <c r="D230" i="20" s="1"/>
  <c r="D194" i="20" s="1"/>
  <c r="H231" i="20"/>
  <c r="H230" i="20" s="1"/>
  <c r="H194" i="20" s="1"/>
  <c r="C244" i="20"/>
  <c r="C255" i="20"/>
  <c r="C257" i="20"/>
  <c r="E259" i="20"/>
  <c r="O260" i="20"/>
  <c r="M270" i="20"/>
  <c r="M269" i="20" s="1"/>
  <c r="O276" i="20"/>
  <c r="O270" i="20" s="1"/>
  <c r="O269" i="20" s="1"/>
  <c r="I293" i="20"/>
  <c r="C299" i="20"/>
  <c r="C300" i="20"/>
  <c r="G292" i="20"/>
  <c r="G291" i="20" s="1"/>
  <c r="J54" i="20"/>
  <c r="J53" i="20" s="1"/>
  <c r="C55" i="20"/>
  <c r="C66" i="20"/>
  <c r="F77" i="20"/>
  <c r="F76" i="20" s="1"/>
  <c r="J83" i="20"/>
  <c r="J75" i="20" s="1"/>
  <c r="J52" i="20" s="1"/>
  <c r="C85" i="20"/>
  <c r="C86" i="20"/>
  <c r="H83" i="20"/>
  <c r="L89" i="20"/>
  <c r="G83" i="20"/>
  <c r="I95" i="20"/>
  <c r="C100" i="20"/>
  <c r="C101" i="20"/>
  <c r="C102" i="20"/>
  <c r="C105" i="20"/>
  <c r="O103" i="20"/>
  <c r="C114" i="20"/>
  <c r="F141" i="20"/>
  <c r="C172" i="20"/>
  <c r="J173" i="20"/>
  <c r="G174" i="20"/>
  <c r="G173" i="20" s="1"/>
  <c r="K174" i="20"/>
  <c r="K173" i="20" s="1"/>
  <c r="O179" i="20"/>
  <c r="I198" i="20"/>
  <c r="I196" i="20" s="1"/>
  <c r="C203" i="20"/>
  <c r="C209" i="20"/>
  <c r="C211" i="20"/>
  <c r="C243" i="20"/>
  <c r="L252" i="20"/>
  <c r="L251" i="20" s="1"/>
  <c r="O264" i="20"/>
  <c r="C275" i="20"/>
  <c r="H40" i="21"/>
  <c r="I40" i="21"/>
  <c r="E13" i="21"/>
  <c r="I13" i="21" s="1"/>
  <c r="I292" i="20"/>
  <c r="I20" i="20"/>
  <c r="O292" i="20"/>
  <c r="O291" i="20" s="1"/>
  <c r="O20" i="20"/>
  <c r="C124" i="20"/>
  <c r="F122" i="20"/>
  <c r="C145" i="20"/>
  <c r="C183" i="20"/>
  <c r="I179" i="20"/>
  <c r="C237" i="20"/>
  <c r="F235" i="20"/>
  <c r="C256" i="20"/>
  <c r="I252" i="20"/>
  <c r="I251" i="20" s="1"/>
  <c r="C301" i="20"/>
  <c r="D20" i="20"/>
  <c r="H20" i="20"/>
  <c r="C21" i="20"/>
  <c r="C45" i="20"/>
  <c r="O54" i="20"/>
  <c r="C56" i="20"/>
  <c r="C57" i="20"/>
  <c r="C60" i="20"/>
  <c r="C61" i="20"/>
  <c r="F58" i="20"/>
  <c r="L67" i="20"/>
  <c r="O69" i="20"/>
  <c r="O67" i="20" s="1"/>
  <c r="C78" i="20"/>
  <c r="O77" i="20"/>
  <c r="O76" i="20" s="1"/>
  <c r="C80" i="20"/>
  <c r="C81" i="20"/>
  <c r="O84" i="20"/>
  <c r="C92" i="20"/>
  <c r="C93" i="20"/>
  <c r="L95" i="20"/>
  <c r="C118" i="20"/>
  <c r="C121" i="20"/>
  <c r="F116" i="20"/>
  <c r="C141" i="20"/>
  <c r="C176" i="20"/>
  <c r="F175" i="20"/>
  <c r="C199" i="20"/>
  <c r="F198" i="20"/>
  <c r="C76" i="20"/>
  <c r="C90" i="20"/>
  <c r="F89" i="20"/>
  <c r="C22" i="20"/>
  <c r="I58" i="20"/>
  <c r="I54" i="20" s="1"/>
  <c r="F69" i="20"/>
  <c r="C77" i="20"/>
  <c r="E83" i="20"/>
  <c r="C104" i="20"/>
  <c r="C106" i="20"/>
  <c r="F103" i="20"/>
  <c r="C119" i="20"/>
  <c r="I116" i="20"/>
  <c r="E130" i="20"/>
  <c r="O130" i="20"/>
  <c r="C162" i="20"/>
  <c r="F160" i="20"/>
  <c r="C160" i="20" s="1"/>
  <c r="L33" i="20"/>
  <c r="C33" i="20" s="1"/>
  <c r="L31" i="20"/>
  <c r="F20" i="20"/>
  <c r="J20" i="20"/>
  <c r="N20" i="20"/>
  <c r="C64" i="20"/>
  <c r="C65" i="20"/>
  <c r="C68" i="20"/>
  <c r="C72" i="20"/>
  <c r="C73" i="20"/>
  <c r="F84" i="20"/>
  <c r="O89" i="20"/>
  <c r="C97" i="20"/>
  <c r="C98" i="20"/>
  <c r="F95" i="20"/>
  <c r="I103" i="20"/>
  <c r="C110" i="20"/>
  <c r="I151" i="20"/>
  <c r="I130" i="20" s="1"/>
  <c r="C155" i="20"/>
  <c r="C277" i="20"/>
  <c r="F276" i="20"/>
  <c r="L112" i="20"/>
  <c r="F115" i="20"/>
  <c r="C115" i="20" s="1"/>
  <c r="D112" i="20"/>
  <c r="D83" i="20" s="1"/>
  <c r="I122" i="20"/>
  <c r="C126" i="20"/>
  <c r="G130" i="20"/>
  <c r="G75" i="20" s="1"/>
  <c r="K130" i="20"/>
  <c r="K75" i="20" s="1"/>
  <c r="F132" i="20"/>
  <c r="D131" i="20"/>
  <c r="C133" i="20"/>
  <c r="C137" i="20"/>
  <c r="F136" i="20"/>
  <c r="C142" i="20"/>
  <c r="C147" i="20"/>
  <c r="C148" i="20"/>
  <c r="C152" i="20"/>
  <c r="F151" i="20"/>
  <c r="C164" i="20"/>
  <c r="C178" i="20"/>
  <c r="O196" i="20"/>
  <c r="O195" i="20" s="1"/>
  <c r="C217" i="20"/>
  <c r="L216" i="20"/>
  <c r="O231" i="20"/>
  <c r="C109" i="20"/>
  <c r="C135" i="20"/>
  <c r="C139" i="20"/>
  <c r="C143" i="20"/>
  <c r="L144" i="20"/>
  <c r="D144" i="20"/>
  <c r="F149" i="20"/>
  <c r="C149" i="20" s="1"/>
  <c r="C150" i="20"/>
  <c r="C154" i="20"/>
  <c r="F165" i="20"/>
  <c r="C165" i="20" s="1"/>
  <c r="I166" i="20"/>
  <c r="I165" i="20" s="1"/>
  <c r="C167" i="20"/>
  <c r="C170" i="20"/>
  <c r="D173" i="20"/>
  <c r="M174" i="20"/>
  <c r="M173" i="20" s="1"/>
  <c r="L175" i="20"/>
  <c r="L174" i="20" s="1"/>
  <c r="C180" i="20"/>
  <c r="F179" i="20"/>
  <c r="C186" i="20"/>
  <c r="C190" i="20"/>
  <c r="C113" i="20"/>
  <c r="C120" i="20"/>
  <c r="O122" i="20"/>
  <c r="L131" i="20"/>
  <c r="L136" i="20"/>
  <c r="L151" i="20"/>
  <c r="C239" i="20"/>
  <c r="L238" i="20"/>
  <c r="C261" i="20"/>
  <c r="F260" i="20"/>
  <c r="N204" i="20"/>
  <c r="N195" i="20" s="1"/>
  <c r="L205" i="20"/>
  <c r="L204" i="20" s="1"/>
  <c r="L195" i="20" s="1"/>
  <c r="L231" i="20"/>
  <c r="I235" i="20"/>
  <c r="C236" i="20"/>
  <c r="C247" i="20"/>
  <c r="C249" i="20"/>
  <c r="F246" i="20"/>
  <c r="C263" i="20"/>
  <c r="L264" i="20"/>
  <c r="L259" i="20" s="1"/>
  <c r="C267" i="20"/>
  <c r="E270" i="20"/>
  <c r="E269" i="20" s="1"/>
  <c r="C279" i="20"/>
  <c r="C285" i="20"/>
  <c r="F284" i="20"/>
  <c r="C286" i="20"/>
  <c r="C219" i="20"/>
  <c r="F216" i="20"/>
  <c r="J230" i="20"/>
  <c r="C232" i="20"/>
  <c r="C241" i="20"/>
  <c r="F238" i="20"/>
  <c r="C248" i="20"/>
  <c r="I246" i="20"/>
  <c r="E230" i="20"/>
  <c r="C253" i="20"/>
  <c r="F252" i="20"/>
  <c r="M259" i="20"/>
  <c r="M230" i="20" s="1"/>
  <c r="C265" i="20"/>
  <c r="F264" i="20"/>
  <c r="C271" i="20"/>
  <c r="L270" i="20"/>
  <c r="L269" i="20" s="1"/>
  <c r="C273" i="20"/>
  <c r="F272" i="20"/>
  <c r="C192" i="20"/>
  <c r="F205" i="20"/>
  <c r="I205" i="20"/>
  <c r="C206" i="20"/>
  <c r="C210" i="20"/>
  <c r="I216" i="20"/>
  <c r="C222" i="20"/>
  <c r="C233" i="20"/>
  <c r="G231" i="20"/>
  <c r="G230" i="20" s="1"/>
  <c r="C240" i="20"/>
  <c r="I238" i="20"/>
  <c r="I259" i="20"/>
  <c r="C268" i="20"/>
  <c r="C281" i="20"/>
  <c r="C296" i="20"/>
  <c r="C297" i="20"/>
  <c r="F293" i="20"/>
  <c r="G194" i="20" l="1"/>
  <c r="L53" i="20"/>
  <c r="H75" i="20"/>
  <c r="C292" i="20"/>
  <c r="I291" i="20"/>
  <c r="C188" i="20"/>
  <c r="C293" i="20"/>
  <c r="F187" i="20"/>
  <c r="C187" i="20" s="1"/>
  <c r="G52" i="20"/>
  <c r="N75" i="20"/>
  <c r="N52" i="20" s="1"/>
  <c r="H52" i="20"/>
  <c r="H51" i="20" s="1"/>
  <c r="H289" i="20"/>
  <c r="J194" i="20"/>
  <c r="J51" i="20" s="1"/>
  <c r="J50" i="20" s="1"/>
  <c r="M75" i="20"/>
  <c r="M289" i="20" s="1"/>
  <c r="C264" i="20"/>
  <c r="C238" i="20"/>
  <c r="L83" i="20"/>
  <c r="C95" i="20"/>
  <c r="I174" i="20"/>
  <c r="I173" i="20" s="1"/>
  <c r="O259" i="20"/>
  <c r="O230" i="20" s="1"/>
  <c r="O194" i="20" s="1"/>
  <c r="O174" i="20"/>
  <c r="O173" i="20" s="1"/>
  <c r="L173" i="20"/>
  <c r="I231" i="20"/>
  <c r="I230" i="20" s="1"/>
  <c r="L130" i="20"/>
  <c r="C179" i="20"/>
  <c r="C166" i="20"/>
  <c r="C136" i="20"/>
  <c r="I83" i="20"/>
  <c r="C276" i="20"/>
  <c r="F112" i="20"/>
  <c r="C112" i="20" s="1"/>
  <c r="E75" i="20"/>
  <c r="E52" i="20" s="1"/>
  <c r="I53" i="20"/>
  <c r="I75" i="20"/>
  <c r="I52" i="20"/>
  <c r="M194" i="20"/>
  <c r="J290" i="20"/>
  <c r="N194" i="20"/>
  <c r="N51" i="20" s="1"/>
  <c r="G51" i="20"/>
  <c r="F131" i="20"/>
  <c r="C132" i="20"/>
  <c r="C175" i="20"/>
  <c r="F174" i="20"/>
  <c r="C122" i="20"/>
  <c r="H290" i="20"/>
  <c r="H50" i="20"/>
  <c r="J289" i="20"/>
  <c r="C216" i="20"/>
  <c r="G289" i="20"/>
  <c r="C260" i="20"/>
  <c r="F259" i="20"/>
  <c r="K289" i="20"/>
  <c r="E194" i="20"/>
  <c r="C89" i="20"/>
  <c r="C58" i="20"/>
  <c r="F291" i="20"/>
  <c r="C291" i="20" s="1"/>
  <c r="F204" i="20"/>
  <c r="C205" i="20"/>
  <c r="F196" i="20"/>
  <c r="C198" i="20"/>
  <c r="C246" i="20"/>
  <c r="C84" i="20"/>
  <c r="C31" i="20"/>
  <c r="L26" i="20"/>
  <c r="K52" i="20"/>
  <c r="K51" i="20" s="1"/>
  <c r="O83" i="20"/>
  <c r="O75" i="20" s="1"/>
  <c r="F54" i="20"/>
  <c r="C235" i="20"/>
  <c r="F231" i="20"/>
  <c r="F144" i="20"/>
  <c r="C144" i="20" s="1"/>
  <c r="F270" i="20"/>
  <c r="C272" i="20"/>
  <c r="I204" i="20"/>
  <c r="I195" i="20" s="1"/>
  <c r="I194" i="20" s="1"/>
  <c r="C252" i="20"/>
  <c r="F251" i="20"/>
  <c r="C251" i="20" s="1"/>
  <c r="C284" i="20"/>
  <c r="F283" i="20"/>
  <c r="C283" i="20" s="1"/>
  <c r="L230" i="20"/>
  <c r="C151" i="20"/>
  <c r="D130" i="20"/>
  <c r="D75" i="20" s="1"/>
  <c r="C103" i="20"/>
  <c r="C69" i="20"/>
  <c r="F67" i="20"/>
  <c r="C67" i="20" s="1"/>
  <c r="C116" i="20"/>
  <c r="O53" i="20"/>
  <c r="N289" i="20" l="1"/>
  <c r="E289" i="20"/>
  <c r="O289" i="20"/>
  <c r="C259" i="20"/>
  <c r="M52" i="20"/>
  <c r="M51" i="20" s="1"/>
  <c r="F83" i="20"/>
  <c r="C83" i="20" s="1"/>
  <c r="E51" i="20"/>
  <c r="E290" i="20" s="1"/>
  <c r="L75" i="20"/>
  <c r="L52" i="20" s="1"/>
  <c r="D52" i="20"/>
  <c r="D51" i="20" s="1"/>
  <c r="D289" i="20"/>
  <c r="F269" i="20"/>
  <c r="C270" i="20"/>
  <c r="O52" i="20"/>
  <c r="O51" i="20" s="1"/>
  <c r="C204" i="20"/>
  <c r="F173" i="20"/>
  <c r="C173" i="20" s="1"/>
  <c r="C174" i="20"/>
  <c r="G290" i="20"/>
  <c r="G50" i="20"/>
  <c r="F53" i="20"/>
  <c r="C54" i="20"/>
  <c r="C131" i="20"/>
  <c r="F130" i="20"/>
  <c r="C130" i="20" s="1"/>
  <c r="I51" i="20"/>
  <c r="L194" i="20"/>
  <c r="L51" i="20" s="1"/>
  <c r="F230" i="20"/>
  <c r="C230" i="20" s="1"/>
  <c r="C231" i="20"/>
  <c r="K50" i="20"/>
  <c r="K290" i="20"/>
  <c r="C26" i="20"/>
  <c r="L20" i="20"/>
  <c r="C20" i="20" s="1"/>
  <c r="C196" i="20"/>
  <c r="F195" i="20"/>
  <c r="N50" i="20"/>
  <c r="N290" i="20"/>
  <c r="I289" i="20"/>
  <c r="M290" i="20" l="1"/>
  <c r="M50" i="20"/>
  <c r="E50" i="20"/>
  <c r="F75" i="20"/>
  <c r="C75" i="20" s="1"/>
  <c r="L289" i="20"/>
  <c r="L50" i="20"/>
  <c r="L290" i="20"/>
  <c r="C195" i="20"/>
  <c r="F194" i="20"/>
  <c r="C194" i="20" s="1"/>
  <c r="I290" i="20"/>
  <c r="I50" i="20"/>
  <c r="C53" i="20"/>
  <c r="C269" i="20"/>
  <c r="D290" i="20"/>
  <c r="D50" i="20"/>
  <c r="O50" i="20"/>
  <c r="O290" i="20"/>
  <c r="F289" i="20" l="1"/>
  <c r="C289" i="20" s="1"/>
  <c r="F52" i="20"/>
  <c r="C52" i="20" s="1"/>
  <c r="F51" i="20" l="1"/>
  <c r="F290" i="20" s="1"/>
  <c r="C290" i="20" s="1"/>
  <c r="F50" i="20" l="1"/>
  <c r="C50" i="20" s="1"/>
  <c r="C51" i="20"/>
  <c r="O301" i="19"/>
  <c r="L301" i="19"/>
  <c r="I301" i="19"/>
  <c r="F301" i="19"/>
  <c r="O300" i="19"/>
  <c r="L300" i="19"/>
  <c r="I300" i="19"/>
  <c r="F300" i="19"/>
  <c r="O299" i="19"/>
  <c r="L299" i="19"/>
  <c r="I299" i="19"/>
  <c r="F299" i="19"/>
  <c r="O298" i="19"/>
  <c r="L298" i="19"/>
  <c r="I298" i="19"/>
  <c r="F298" i="19"/>
  <c r="O297" i="19"/>
  <c r="L297" i="19"/>
  <c r="I297" i="19"/>
  <c r="F297" i="19"/>
  <c r="C297" i="19" s="1"/>
  <c r="O296" i="19"/>
  <c r="L296" i="19"/>
  <c r="I296" i="19"/>
  <c r="F296" i="19"/>
  <c r="O295" i="19"/>
  <c r="L295" i="19"/>
  <c r="I295" i="19"/>
  <c r="F295" i="19"/>
  <c r="O294" i="19"/>
  <c r="O293" i="19" s="1"/>
  <c r="L294" i="19"/>
  <c r="I294" i="19"/>
  <c r="I293" i="19" s="1"/>
  <c r="F294" i="19"/>
  <c r="N293" i="19"/>
  <c r="M293" i="19"/>
  <c r="L293" i="19"/>
  <c r="K293" i="19"/>
  <c r="J293" i="19"/>
  <c r="H293" i="19"/>
  <c r="G293" i="19"/>
  <c r="E293" i="19"/>
  <c r="D293" i="19"/>
  <c r="O288" i="19"/>
  <c r="L288" i="19"/>
  <c r="I288" i="19"/>
  <c r="I286" i="19" s="1"/>
  <c r="F288" i="19"/>
  <c r="C288" i="19" s="1"/>
  <c r="O287" i="19"/>
  <c r="L287" i="19"/>
  <c r="L286" i="19" s="1"/>
  <c r="I287" i="19"/>
  <c r="F287" i="19"/>
  <c r="N286" i="19"/>
  <c r="M286" i="19"/>
  <c r="K286" i="19"/>
  <c r="J286" i="19"/>
  <c r="H286" i="19"/>
  <c r="G286" i="19"/>
  <c r="E286" i="19"/>
  <c r="D286" i="19"/>
  <c r="O285" i="19"/>
  <c r="O284" i="19" s="1"/>
  <c r="O283" i="19" s="1"/>
  <c r="L285" i="19"/>
  <c r="I285" i="19"/>
  <c r="F285" i="19"/>
  <c r="F284" i="19" s="1"/>
  <c r="F283" i="19" s="1"/>
  <c r="C285" i="19"/>
  <c r="N284" i="19"/>
  <c r="M284" i="19"/>
  <c r="M283" i="19" s="1"/>
  <c r="L284" i="19"/>
  <c r="L283" i="19" s="1"/>
  <c r="K284" i="19"/>
  <c r="K283" i="19" s="1"/>
  <c r="J284" i="19"/>
  <c r="I284" i="19"/>
  <c r="H284" i="19"/>
  <c r="H283" i="19" s="1"/>
  <c r="G284" i="19"/>
  <c r="G283" i="19" s="1"/>
  <c r="E284" i="19"/>
  <c r="D284" i="19"/>
  <c r="D283" i="19" s="1"/>
  <c r="N283" i="19"/>
  <c r="J283" i="19"/>
  <c r="I283" i="19"/>
  <c r="E283" i="19"/>
  <c r="O282" i="19"/>
  <c r="L282" i="19"/>
  <c r="L281" i="19" s="1"/>
  <c r="I282" i="19"/>
  <c r="F282" i="19"/>
  <c r="O281" i="19"/>
  <c r="N281" i="19"/>
  <c r="M281" i="19"/>
  <c r="K281" i="19"/>
  <c r="J281" i="19"/>
  <c r="H281" i="19"/>
  <c r="G281" i="19"/>
  <c r="F281" i="19"/>
  <c r="E281" i="19"/>
  <c r="D281" i="19"/>
  <c r="O280" i="19"/>
  <c r="L280" i="19"/>
  <c r="I280" i="19"/>
  <c r="F280" i="19"/>
  <c r="O279" i="19"/>
  <c r="L279" i="19"/>
  <c r="I279" i="19"/>
  <c r="F279" i="19"/>
  <c r="O278" i="19"/>
  <c r="L278" i="19"/>
  <c r="I278" i="19"/>
  <c r="F278" i="19"/>
  <c r="O277" i="19"/>
  <c r="O276" i="19" s="1"/>
  <c r="L277" i="19"/>
  <c r="I277" i="19"/>
  <c r="I276" i="19" s="1"/>
  <c r="F277" i="19"/>
  <c r="F276" i="19" s="1"/>
  <c r="N276" i="19"/>
  <c r="M276" i="19"/>
  <c r="K276" i="19"/>
  <c r="J276" i="19"/>
  <c r="H276" i="19"/>
  <c r="G276" i="19"/>
  <c r="E276" i="19"/>
  <c r="D276" i="19"/>
  <c r="O275" i="19"/>
  <c r="L275" i="19"/>
  <c r="I275" i="19"/>
  <c r="F275" i="19"/>
  <c r="O274" i="19"/>
  <c r="L274" i="19"/>
  <c r="I274" i="19"/>
  <c r="F274" i="19"/>
  <c r="O273" i="19"/>
  <c r="L273" i="19"/>
  <c r="I273" i="19"/>
  <c r="F273" i="19"/>
  <c r="F272" i="19" s="1"/>
  <c r="O272" i="19"/>
  <c r="N272" i="19"/>
  <c r="M272" i="19"/>
  <c r="K272" i="19"/>
  <c r="K270" i="19" s="1"/>
  <c r="K269" i="19" s="1"/>
  <c r="J272" i="19"/>
  <c r="H272" i="19"/>
  <c r="H270" i="19" s="1"/>
  <c r="G272" i="19"/>
  <c r="E272" i="19"/>
  <c r="E270" i="19" s="1"/>
  <c r="E269" i="19" s="1"/>
  <c r="D272" i="19"/>
  <c r="O271" i="19"/>
  <c r="L271" i="19"/>
  <c r="I271" i="19"/>
  <c r="F271" i="19"/>
  <c r="J270" i="19"/>
  <c r="J269" i="19" s="1"/>
  <c r="F270" i="19"/>
  <c r="F269" i="19" s="1"/>
  <c r="O268" i="19"/>
  <c r="L268" i="19"/>
  <c r="I268" i="19"/>
  <c r="F268" i="19"/>
  <c r="C268" i="19" s="1"/>
  <c r="O267" i="19"/>
  <c r="L267" i="19"/>
  <c r="I267" i="19"/>
  <c r="F267" i="19"/>
  <c r="O266" i="19"/>
  <c r="L266" i="19"/>
  <c r="I266" i="19"/>
  <c r="F266" i="19"/>
  <c r="O265" i="19"/>
  <c r="L265" i="19"/>
  <c r="I265" i="19"/>
  <c r="I264" i="19" s="1"/>
  <c r="F265" i="19"/>
  <c r="N264" i="19"/>
  <c r="M264" i="19"/>
  <c r="K264" i="19"/>
  <c r="J264" i="19"/>
  <c r="H264" i="19"/>
  <c r="G264" i="19"/>
  <c r="E264" i="19"/>
  <c r="D264" i="19"/>
  <c r="O263" i="19"/>
  <c r="L263" i="19"/>
  <c r="I263" i="19"/>
  <c r="F263" i="19"/>
  <c r="O262" i="19"/>
  <c r="L262" i="19"/>
  <c r="I262" i="19"/>
  <c r="F262" i="19"/>
  <c r="O261" i="19"/>
  <c r="L261" i="19"/>
  <c r="I261" i="19"/>
  <c r="F261" i="19"/>
  <c r="F260" i="19" s="1"/>
  <c r="O260" i="19"/>
  <c r="N260" i="19"/>
  <c r="M260" i="19"/>
  <c r="M259" i="19" s="1"/>
  <c r="K260" i="19"/>
  <c r="J260" i="19"/>
  <c r="H260" i="19"/>
  <c r="G260" i="19"/>
  <c r="E260" i="19"/>
  <c r="D260" i="19"/>
  <c r="D259" i="19" s="1"/>
  <c r="N259" i="19"/>
  <c r="J259" i="19"/>
  <c r="O258" i="19"/>
  <c r="L258" i="19"/>
  <c r="I258" i="19"/>
  <c r="F258" i="19"/>
  <c r="O257" i="19"/>
  <c r="L257" i="19"/>
  <c r="I257" i="19"/>
  <c r="F257" i="19"/>
  <c r="O256" i="19"/>
  <c r="L256" i="19"/>
  <c r="I256" i="19"/>
  <c r="F256" i="19"/>
  <c r="O255" i="19"/>
  <c r="L255" i="19"/>
  <c r="I255" i="19"/>
  <c r="F255" i="19"/>
  <c r="O254" i="19"/>
  <c r="L254" i="19"/>
  <c r="I254" i="19"/>
  <c r="F254" i="19"/>
  <c r="O253" i="19"/>
  <c r="L253" i="19"/>
  <c r="L252" i="19" s="1"/>
  <c r="I253" i="19"/>
  <c r="F253" i="19"/>
  <c r="O252" i="19"/>
  <c r="N252" i="19"/>
  <c r="M252" i="19"/>
  <c r="M251" i="19" s="1"/>
  <c r="K252" i="19"/>
  <c r="K251" i="19" s="1"/>
  <c r="J252" i="19"/>
  <c r="J251" i="19" s="1"/>
  <c r="H252" i="19"/>
  <c r="G252" i="19"/>
  <c r="G251" i="19" s="1"/>
  <c r="E252" i="19"/>
  <c r="E251" i="19" s="1"/>
  <c r="D252" i="19"/>
  <c r="D251" i="19" s="1"/>
  <c r="N251" i="19"/>
  <c r="H251" i="19"/>
  <c r="O250" i="19"/>
  <c r="L250" i="19"/>
  <c r="I250" i="19"/>
  <c r="F250" i="19"/>
  <c r="C250" i="19" s="1"/>
  <c r="O249" i="19"/>
  <c r="L249" i="19"/>
  <c r="I249" i="19"/>
  <c r="F249" i="19"/>
  <c r="O248" i="19"/>
  <c r="L248" i="19"/>
  <c r="I248" i="19"/>
  <c r="F248" i="19"/>
  <c r="O247" i="19"/>
  <c r="L247" i="19"/>
  <c r="L246" i="19" s="1"/>
  <c r="I247" i="19"/>
  <c r="I246" i="19" s="1"/>
  <c r="F247" i="19"/>
  <c r="N246" i="19"/>
  <c r="M246" i="19"/>
  <c r="K246" i="19"/>
  <c r="J246" i="19"/>
  <c r="H246" i="19"/>
  <c r="G246" i="19"/>
  <c r="F246" i="19"/>
  <c r="E246" i="19"/>
  <c r="D246" i="19"/>
  <c r="O245" i="19"/>
  <c r="L245" i="19"/>
  <c r="C245" i="19" s="1"/>
  <c r="I245" i="19"/>
  <c r="F245" i="19"/>
  <c r="O244" i="19"/>
  <c r="L244" i="19"/>
  <c r="I244" i="19"/>
  <c r="F244" i="19"/>
  <c r="O243" i="19"/>
  <c r="L243" i="19"/>
  <c r="I243" i="19"/>
  <c r="F243" i="19"/>
  <c r="O242" i="19"/>
  <c r="L242" i="19"/>
  <c r="I242" i="19"/>
  <c r="F242" i="19"/>
  <c r="O241" i="19"/>
  <c r="L241" i="19"/>
  <c r="I241" i="19"/>
  <c r="F241" i="19"/>
  <c r="O240" i="19"/>
  <c r="L240" i="19"/>
  <c r="I240" i="19"/>
  <c r="F240" i="19"/>
  <c r="O239" i="19"/>
  <c r="L239" i="19"/>
  <c r="L238" i="19" s="1"/>
  <c r="I239" i="19"/>
  <c r="F239" i="19"/>
  <c r="N238" i="19"/>
  <c r="M238" i="19"/>
  <c r="K238" i="19"/>
  <c r="J238" i="19"/>
  <c r="H238" i="19"/>
  <c r="G238" i="19"/>
  <c r="E238" i="19"/>
  <c r="D238" i="19"/>
  <c r="O237" i="19"/>
  <c r="L237" i="19"/>
  <c r="I237" i="19"/>
  <c r="F237" i="19"/>
  <c r="O236" i="19"/>
  <c r="O235" i="19" s="1"/>
  <c r="L236" i="19"/>
  <c r="I236" i="19"/>
  <c r="I235" i="19" s="1"/>
  <c r="F236" i="19"/>
  <c r="N235" i="19"/>
  <c r="M235" i="19"/>
  <c r="K235" i="19"/>
  <c r="J235" i="19"/>
  <c r="H235" i="19"/>
  <c r="G235" i="19"/>
  <c r="E235" i="19"/>
  <c r="D235" i="19"/>
  <c r="O234" i="19"/>
  <c r="O233" i="19" s="1"/>
  <c r="L234" i="19"/>
  <c r="I234" i="19"/>
  <c r="F234" i="19"/>
  <c r="N233" i="19"/>
  <c r="N231" i="19" s="1"/>
  <c r="M233" i="19"/>
  <c r="L233" i="19"/>
  <c r="K233" i="19"/>
  <c r="J233" i="19"/>
  <c r="H233" i="19"/>
  <c r="H231" i="19" s="1"/>
  <c r="G233" i="19"/>
  <c r="F233" i="19"/>
  <c r="E233" i="19"/>
  <c r="D233" i="19"/>
  <c r="O232" i="19"/>
  <c r="L232" i="19"/>
  <c r="I232" i="19"/>
  <c r="F232" i="19"/>
  <c r="O229" i="19"/>
  <c r="L229" i="19"/>
  <c r="I229" i="19"/>
  <c r="F229" i="19"/>
  <c r="O228" i="19"/>
  <c r="O227" i="19" s="1"/>
  <c r="L228" i="19"/>
  <c r="I228" i="19"/>
  <c r="F228" i="19"/>
  <c r="F227" i="19" s="1"/>
  <c r="N227" i="19"/>
  <c r="M227" i="19"/>
  <c r="L227" i="19"/>
  <c r="K227" i="19"/>
  <c r="J227" i="19"/>
  <c r="I227" i="19"/>
  <c r="H227" i="19"/>
  <c r="G227" i="19"/>
  <c r="E227" i="19"/>
  <c r="D227" i="19"/>
  <c r="O226" i="19"/>
  <c r="L226" i="19"/>
  <c r="I226" i="19"/>
  <c r="F226" i="19"/>
  <c r="C226" i="19"/>
  <c r="O225" i="19"/>
  <c r="L225" i="19"/>
  <c r="I225" i="19"/>
  <c r="F225" i="19"/>
  <c r="C225" i="19" s="1"/>
  <c r="O224" i="19"/>
  <c r="L224" i="19"/>
  <c r="I224" i="19"/>
  <c r="F224" i="19"/>
  <c r="O223" i="19"/>
  <c r="L223" i="19"/>
  <c r="I223" i="19"/>
  <c r="F223" i="19"/>
  <c r="O222" i="19"/>
  <c r="L222" i="19"/>
  <c r="I222" i="19"/>
  <c r="F222" i="19"/>
  <c r="O221" i="19"/>
  <c r="L221" i="19"/>
  <c r="I221" i="19"/>
  <c r="F221" i="19"/>
  <c r="O220" i="19"/>
  <c r="L220" i="19"/>
  <c r="I220" i="19"/>
  <c r="F220" i="19"/>
  <c r="C220" i="19" s="1"/>
  <c r="O219" i="19"/>
  <c r="L219" i="19"/>
  <c r="I219" i="19"/>
  <c r="F219" i="19"/>
  <c r="O218" i="19"/>
  <c r="L218" i="19"/>
  <c r="I218" i="19"/>
  <c r="F218" i="19"/>
  <c r="O217" i="19"/>
  <c r="L217" i="19"/>
  <c r="I217" i="19"/>
  <c r="F217" i="19"/>
  <c r="O216" i="19"/>
  <c r="N216" i="19"/>
  <c r="M216" i="19"/>
  <c r="K216" i="19"/>
  <c r="J216" i="19"/>
  <c r="H216" i="19"/>
  <c r="G216" i="19"/>
  <c r="E216" i="19"/>
  <c r="D216" i="19"/>
  <c r="O215" i="19"/>
  <c r="L215" i="19"/>
  <c r="I215" i="19"/>
  <c r="F215" i="19"/>
  <c r="O214" i="19"/>
  <c r="L214" i="19"/>
  <c r="I214" i="19"/>
  <c r="F214" i="19"/>
  <c r="O213" i="19"/>
  <c r="L213" i="19"/>
  <c r="I213" i="19"/>
  <c r="F213" i="19"/>
  <c r="O212" i="19"/>
  <c r="L212" i="19"/>
  <c r="I212" i="19"/>
  <c r="F212" i="19"/>
  <c r="O211" i="19"/>
  <c r="L211" i="19"/>
  <c r="I211" i="19"/>
  <c r="F211" i="19"/>
  <c r="O210" i="19"/>
  <c r="L210" i="19"/>
  <c r="I210" i="19"/>
  <c r="F210" i="19"/>
  <c r="O209" i="19"/>
  <c r="L209" i="19"/>
  <c r="I209" i="19"/>
  <c r="C209" i="19" s="1"/>
  <c r="F209" i="19"/>
  <c r="O208" i="19"/>
  <c r="L208" i="19"/>
  <c r="I208" i="19"/>
  <c r="F208" i="19"/>
  <c r="O207" i="19"/>
  <c r="L207" i="19"/>
  <c r="I207" i="19"/>
  <c r="F207" i="19"/>
  <c r="O206" i="19"/>
  <c r="L206" i="19"/>
  <c r="I206" i="19"/>
  <c r="F206" i="19"/>
  <c r="N205" i="19"/>
  <c r="N204" i="19" s="1"/>
  <c r="M205" i="19"/>
  <c r="K205" i="19"/>
  <c r="K204" i="19" s="1"/>
  <c r="J205" i="19"/>
  <c r="J204" i="19" s="1"/>
  <c r="H205" i="19"/>
  <c r="H204" i="19" s="1"/>
  <c r="G205" i="19"/>
  <c r="E205" i="19"/>
  <c r="D205" i="19"/>
  <c r="D204" i="19" s="1"/>
  <c r="O203" i="19"/>
  <c r="L203" i="19"/>
  <c r="I203" i="19"/>
  <c r="F203" i="19"/>
  <c r="O202" i="19"/>
  <c r="L202" i="19"/>
  <c r="I202" i="19"/>
  <c r="F202" i="19"/>
  <c r="O201" i="19"/>
  <c r="L201" i="19"/>
  <c r="I201" i="19"/>
  <c r="F201" i="19"/>
  <c r="C201" i="19"/>
  <c r="O200" i="19"/>
  <c r="L200" i="19"/>
  <c r="I200" i="19"/>
  <c r="F200" i="19"/>
  <c r="O199" i="19"/>
  <c r="L199" i="19"/>
  <c r="L198" i="19" s="1"/>
  <c r="I199" i="19"/>
  <c r="F199" i="19"/>
  <c r="O198" i="19"/>
  <c r="N198" i="19"/>
  <c r="N196" i="19" s="1"/>
  <c r="N195" i="19" s="1"/>
  <c r="M198" i="19"/>
  <c r="K198" i="19"/>
  <c r="K196" i="19" s="1"/>
  <c r="K195" i="19" s="1"/>
  <c r="J198" i="19"/>
  <c r="J196" i="19" s="1"/>
  <c r="J195" i="19" s="1"/>
  <c r="I198" i="19"/>
  <c r="H198" i="19"/>
  <c r="G198" i="19"/>
  <c r="E198" i="19"/>
  <c r="D198" i="19"/>
  <c r="D196" i="19" s="1"/>
  <c r="D195" i="19" s="1"/>
  <c r="O197" i="19"/>
  <c r="L197" i="19"/>
  <c r="I197" i="19"/>
  <c r="I196" i="19" s="1"/>
  <c r="F197" i="19"/>
  <c r="M196" i="19"/>
  <c r="H196" i="19"/>
  <c r="G196" i="19"/>
  <c r="E196" i="19"/>
  <c r="O193" i="19"/>
  <c r="O192" i="19" s="1"/>
  <c r="L193" i="19"/>
  <c r="L192" i="19" s="1"/>
  <c r="L191" i="19" s="1"/>
  <c r="I193" i="19"/>
  <c r="F193" i="19"/>
  <c r="C193" i="19"/>
  <c r="N192" i="19"/>
  <c r="M192" i="19"/>
  <c r="K192" i="19"/>
  <c r="K191" i="19" s="1"/>
  <c r="J192" i="19"/>
  <c r="J191" i="19" s="1"/>
  <c r="I192" i="19"/>
  <c r="H192" i="19"/>
  <c r="H191" i="19" s="1"/>
  <c r="G192" i="19"/>
  <c r="G191" i="19" s="1"/>
  <c r="F192" i="19"/>
  <c r="E192" i="19"/>
  <c r="D192" i="19"/>
  <c r="D191" i="19" s="1"/>
  <c r="O191" i="19"/>
  <c r="N191" i="19"/>
  <c r="M191" i="19"/>
  <c r="I191" i="19"/>
  <c r="E191" i="19"/>
  <c r="O190" i="19"/>
  <c r="L190" i="19"/>
  <c r="I190" i="19"/>
  <c r="F190" i="19"/>
  <c r="O189" i="19"/>
  <c r="O188" i="19" s="1"/>
  <c r="L189" i="19"/>
  <c r="C189" i="19" s="1"/>
  <c r="I189" i="19"/>
  <c r="I188" i="19" s="1"/>
  <c r="F189" i="19"/>
  <c r="N188" i="19"/>
  <c r="N187" i="19" s="1"/>
  <c r="M188" i="19"/>
  <c r="M187" i="19" s="1"/>
  <c r="K188" i="19"/>
  <c r="J188" i="19"/>
  <c r="J187" i="19" s="1"/>
  <c r="H188" i="19"/>
  <c r="G188" i="19"/>
  <c r="F188" i="19"/>
  <c r="E188" i="19"/>
  <c r="D188" i="19"/>
  <c r="D187" i="19" s="1"/>
  <c r="O186" i="19"/>
  <c r="L186" i="19"/>
  <c r="I186" i="19"/>
  <c r="F186" i="19"/>
  <c r="O185" i="19"/>
  <c r="O184" i="19" s="1"/>
  <c r="L185" i="19"/>
  <c r="L184" i="19" s="1"/>
  <c r="I185" i="19"/>
  <c r="I184" i="19" s="1"/>
  <c r="F185" i="19"/>
  <c r="C185" i="19" s="1"/>
  <c r="N184" i="19"/>
  <c r="M184" i="19"/>
  <c r="K184" i="19"/>
  <c r="J184" i="19"/>
  <c r="H184" i="19"/>
  <c r="G184" i="19"/>
  <c r="E184" i="19"/>
  <c r="D184" i="19"/>
  <c r="O183" i="19"/>
  <c r="L183" i="19"/>
  <c r="I183" i="19"/>
  <c r="F183" i="19"/>
  <c r="O182" i="19"/>
  <c r="L182" i="19"/>
  <c r="I182" i="19"/>
  <c r="F182" i="19"/>
  <c r="O181" i="19"/>
  <c r="L181" i="19"/>
  <c r="I181" i="19"/>
  <c r="F181" i="19"/>
  <c r="O180" i="19"/>
  <c r="L180" i="19"/>
  <c r="I180" i="19"/>
  <c r="F180" i="19"/>
  <c r="O179" i="19"/>
  <c r="N179" i="19"/>
  <c r="M179" i="19"/>
  <c r="K179" i="19"/>
  <c r="J179" i="19"/>
  <c r="H179" i="19"/>
  <c r="G179" i="19"/>
  <c r="E179" i="19"/>
  <c r="D179" i="19"/>
  <c r="O178" i="19"/>
  <c r="L178" i="19"/>
  <c r="I178" i="19"/>
  <c r="F178" i="19"/>
  <c r="O177" i="19"/>
  <c r="L177" i="19"/>
  <c r="I177" i="19"/>
  <c r="C177" i="19" s="1"/>
  <c r="F177" i="19"/>
  <c r="O176" i="19"/>
  <c r="L176" i="19"/>
  <c r="I176" i="19"/>
  <c r="I175" i="19" s="1"/>
  <c r="F176" i="19"/>
  <c r="N175" i="19"/>
  <c r="N174" i="19" s="1"/>
  <c r="N173" i="19" s="1"/>
  <c r="M175" i="19"/>
  <c r="K175" i="19"/>
  <c r="J175" i="19"/>
  <c r="H175" i="19"/>
  <c r="G175" i="19"/>
  <c r="E175" i="19"/>
  <c r="E174" i="19" s="1"/>
  <c r="D175" i="19"/>
  <c r="D174" i="19" s="1"/>
  <c r="D173" i="19" s="1"/>
  <c r="J174" i="19"/>
  <c r="J173" i="19" s="1"/>
  <c r="H174" i="19"/>
  <c r="H173" i="19" s="1"/>
  <c r="O172" i="19"/>
  <c r="L172" i="19"/>
  <c r="I172" i="19"/>
  <c r="F172" i="19"/>
  <c r="O171" i="19"/>
  <c r="L171" i="19"/>
  <c r="I171" i="19"/>
  <c r="C171" i="19" s="1"/>
  <c r="F171" i="19"/>
  <c r="O170" i="19"/>
  <c r="L170" i="19"/>
  <c r="I170" i="19"/>
  <c r="F170" i="19"/>
  <c r="O169" i="19"/>
  <c r="L169" i="19"/>
  <c r="I169" i="19"/>
  <c r="F169" i="19"/>
  <c r="O168" i="19"/>
  <c r="L168" i="19"/>
  <c r="I168" i="19"/>
  <c r="F168" i="19"/>
  <c r="O167" i="19"/>
  <c r="L167" i="19"/>
  <c r="L166" i="19" s="1"/>
  <c r="L165" i="19" s="1"/>
  <c r="I167" i="19"/>
  <c r="I166" i="19" s="1"/>
  <c r="I165" i="19" s="1"/>
  <c r="F167" i="19"/>
  <c r="N166" i="19"/>
  <c r="M166" i="19"/>
  <c r="M165" i="19" s="1"/>
  <c r="K166" i="19"/>
  <c r="J166" i="19"/>
  <c r="J165" i="19" s="1"/>
  <c r="H166" i="19"/>
  <c r="H165" i="19" s="1"/>
  <c r="G166" i="19"/>
  <c r="E166" i="19"/>
  <c r="E165" i="19" s="1"/>
  <c r="D166" i="19"/>
  <c r="D165" i="19" s="1"/>
  <c r="N165" i="19"/>
  <c r="K165" i="19"/>
  <c r="G165" i="19"/>
  <c r="O164" i="19"/>
  <c r="L164" i="19"/>
  <c r="I164" i="19"/>
  <c r="F164" i="19"/>
  <c r="O163" i="19"/>
  <c r="L163" i="19"/>
  <c r="I163" i="19"/>
  <c r="F163" i="19"/>
  <c r="C163" i="19" s="1"/>
  <c r="O162" i="19"/>
  <c r="L162" i="19"/>
  <c r="I162" i="19"/>
  <c r="F162" i="19"/>
  <c r="O161" i="19"/>
  <c r="L161" i="19"/>
  <c r="L160" i="19" s="1"/>
  <c r="I161" i="19"/>
  <c r="I160" i="19" s="1"/>
  <c r="F161" i="19"/>
  <c r="O160" i="19"/>
  <c r="N160" i="19"/>
  <c r="M160" i="19"/>
  <c r="K160" i="19"/>
  <c r="J160" i="19"/>
  <c r="H160" i="19"/>
  <c r="G160" i="19"/>
  <c r="E160" i="19"/>
  <c r="D160" i="19"/>
  <c r="O159" i="19"/>
  <c r="L159" i="19"/>
  <c r="I159" i="19"/>
  <c r="F159" i="19"/>
  <c r="O158" i="19"/>
  <c r="L158" i="19"/>
  <c r="I158" i="19"/>
  <c r="F158" i="19"/>
  <c r="O157" i="19"/>
  <c r="L157" i="19"/>
  <c r="I157" i="19"/>
  <c r="F157" i="19"/>
  <c r="O156" i="19"/>
  <c r="L156" i="19"/>
  <c r="I156" i="19"/>
  <c r="F156" i="19"/>
  <c r="O155" i="19"/>
  <c r="L155" i="19"/>
  <c r="I155" i="19"/>
  <c r="F155" i="19"/>
  <c r="O154" i="19"/>
  <c r="L154" i="19"/>
  <c r="I154" i="19"/>
  <c r="F154" i="19"/>
  <c r="O153" i="19"/>
  <c r="L153" i="19"/>
  <c r="I153" i="19"/>
  <c r="F153" i="19"/>
  <c r="O152" i="19"/>
  <c r="O151" i="19" s="1"/>
  <c r="L152" i="19"/>
  <c r="I152" i="19"/>
  <c r="F152" i="19"/>
  <c r="N151" i="19"/>
  <c r="M151" i="19"/>
  <c r="K151" i="19"/>
  <c r="J151" i="19"/>
  <c r="H151" i="19"/>
  <c r="G151" i="19"/>
  <c r="E151" i="19"/>
  <c r="D151" i="19"/>
  <c r="O150" i="19"/>
  <c r="L150" i="19"/>
  <c r="I150" i="19"/>
  <c r="F150" i="19"/>
  <c r="O149" i="19"/>
  <c r="L149" i="19"/>
  <c r="I149" i="19"/>
  <c r="F149" i="19"/>
  <c r="O148" i="19"/>
  <c r="L148" i="19"/>
  <c r="I148" i="19"/>
  <c r="F148" i="19"/>
  <c r="O147" i="19"/>
  <c r="L147" i="19"/>
  <c r="I147" i="19"/>
  <c r="C147" i="19" s="1"/>
  <c r="F147" i="19"/>
  <c r="O146" i="19"/>
  <c r="L146" i="19"/>
  <c r="I146" i="19"/>
  <c r="F146" i="19"/>
  <c r="O145" i="19"/>
  <c r="L145" i="19"/>
  <c r="I145" i="19"/>
  <c r="F145" i="19"/>
  <c r="N144" i="19"/>
  <c r="M144" i="19"/>
  <c r="K144" i="19"/>
  <c r="J144" i="19"/>
  <c r="H144" i="19"/>
  <c r="G144" i="19"/>
  <c r="F144" i="19"/>
  <c r="E144" i="19"/>
  <c r="D144" i="19"/>
  <c r="O143" i="19"/>
  <c r="L143" i="19"/>
  <c r="I143" i="19"/>
  <c r="F143" i="19"/>
  <c r="O142" i="19"/>
  <c r="L142" i="19"/>
  <c r="I142" i="19"/>
  <c r="I141" i="19" s="1"/>
  <c r="F142" i="19"/>
  <c r="N141" i="19"/>
  <c r="M141" i="19"/>
  <c r="K141" i="19"/>
  <c r="J141" i="19"/>
  <c r="H141" i="19"/>
  <c r="G141" i="19"/>
  <c r="E141" i="19"/>
  <c r="D141" i="19"/>
  <c r="O140" i="19"/>
  <c r="L140" i="19"/>
  <c r="I140" i="19"/>
  <c r="F140" i="19"/>
  <c r="O139" i="19"/>
  <c r="L139" i="19"/>
  <c r="I139" i="19"/>
  <c r="F139" i="19"/>
  <c r="O138" i="19"/>
  <c r="L138" i="19"/>
  <c r="I138" i="19"/>
  <c r="F138" i="19"/>
  <c r="O137" i="19"/>
  <c r="O136" i="19" s="1"/>
  <c r="L137" i="19"/>
  <c r="I137" i="19"/>
  <c r="F137" i="19"/>
  <c r="F136" i="19" s="1"/>
  <c r="N136" i="19"/>
  <c r="M136" i="19"/>
  <c r="K136" i="19"/>
  <c r="J136" i="19"/>
  <c r="H136" i="19"/>
  <c r="G136" i="19"/>
  <c r="E136" i="19"/>
  <c r="D136" i="19"/>
  <c r="O135" i="19"/>
  <c r="L135" i="19"/>
  <c r="I135" i="19"/>
  <c r="F135" i="19"/>
  <c r="O134" i="19"/>
  <c r="L134" i="19"/>
  <c r="I134" i="19"/>
  <c r="F134" i="19"/>
  <c r="O133" i="19"/>
  <c r="L133" i="19"/>
  <c r="I133" i="19"/>
  <c r="F133" i="19"/>
  <c r="O132" i="19"/>
  <c r="L132" i="19"/>
  <c r="I132" i="19"/>
  <c r="F132" i="19"/>
  <c r="N131" i="19"/>
  <c r="M131" i="19"/>
  <c r="K131" i="19"/>
  <c r="J131" i="19"/>
  <c r="H131" i="19"/>
  <c r="G131" i="19"/>
  <c r="E131" i="19"/>
  <c r="D131" i="19"/>
  <c r="M130" i="19"/>
  <c r="O129" i="19"/>
  <c r="O128" i="19" s="1"/>
  <c r="L129" i="19"/>
  <c r="I129" i="19"/>
  <c r="I128" i="19" s="1"/>
  <c r="F129" i="19"/>
  <c r="C129" i="19" s="1"/>
  <c r="N128" i="19"/>
  <c r="M128" i="19"/>
  <c r="L128" i="19"/>
  <c r="K128" i="19"/>
  <c r="J128" i="19"/>
  <c r="H128" i="19"/>
  <c r="G128" i="19"/>
  <c r="F128" i="19"/>
  <c r="E128" i="19"/>
  <c r="D128" i="19"/>
  <c r="O127" i="19"/>
  <c r="L127" i="19"/>
  <c r="I127" i="19"/>
  <c r="F127" i="19"/>
  <c r="O126" i="19"/>
  <c r="L126" i="19"/>
  <c r="I126" i="19"/>
  <c r="F126" i="19"/>
  <c r="O125" i="19"/>
  <c r="L125" i="19"/>
  <c r="I125" i="19"/>
  <c r="F125" i="19"/>
  <c r="O124" i="19"/>
  <c r="L124" i="19"/>
  <c r="I124" i="19"/>
  <c r="F124" i="19"/>
  <c r="O123" i="19"/>
  <c r="O122" i="19" s="1"/>
  <c r="L123" i="19"/>
  <c r="I123" i="19"/>
  <c r="F123" i="19"/>
  <c r="F122" i="19" s="1"/>
  <c r="N122" i="19"/>
  <c r="M122" i="19"/>
  <c r="K122" i="19"/>
  <c r="J122" i="19"/>
  <c r="H122" i="19"/>
  <c r="G122" i="19"/>
  <c r="E122" i="19"/>
  <c r="D122" i="19"/>
  <c r="O121" i="19"/>
  <c r="L121" i="19"/>
  <c r="I121" i="19"/>
  <c r="F121" i="19"/>
  <c r="O120" i="19"/>
  <c r="L120" i="19"/>
  <c r="I120" i="19"/>
  <c r="F120" i="19"/>
  <c r="O119" i="19"/>
  <c r="L119" i="19"/>
  <c r="I119" i="19"/>
  <c r="F119" i="19"/>
  <c r="O118" i="19"/>
  <c r="L118" i="19"/>
  <c r="I118" i="19"/>
  <c r="F118" i="19"/>
  <c r="O117" i="19"/>
  <c r="L117" i="19"/>
  <c r="I117" i="19"/>
  <c r="F117" i="19"/>
  <c r="F116" i="19" s="1"/>
  <c r="N116" i="19"/>
  <c r="M116" i="19"/>
  <c r="K116" i="19"/>
  <c r="J116" i="19"/>
  <c r="H116" i="19"/>
  <c r="G116" i="19"/>
  <c r="E116" i="19"/>
  <c r="D116" i="19"/>
  <c r="O115" i="19"/>
  <c r="O112" i="19" s="1"/>
  <c r="L115" i="19"/>
  <c r="I115" i="19"/>
  <c r="F115" i="19"/>
  <c r="C115" i="19"/>
  <c r="O114" i="19"/>
  <c r="L114" i="19"/>
  <c r="I114" i="19"/>
  <c r="F114" i="19"/>
  <c r="O113" i="19"/>
  <c r="L113" i="19"/>
  <c r="L112" i="19" s="1"/>
  <c r="I113" i="19"/>
  <c r="I112" i="19" s="1"/>
  <c r="F113" i="19"/>
  <c r="N112" i="19"/>
  <c r="M112" i="19"/>
  <c r="K112" i="19"/>
  <c r="J112" i="19"/>
  <c r="H112" i="19"/>
  <c r="G112" i="19"/>
  <c r="E112" i="19"/>
  <c r="D112" i="19"/>
  <c r="O111" i="19"/>
  <c r="L111" i="19"/>
  <c r="I111" i="19"/>
  <c r="F111" i="19"/>
  <c r="O110" i="19"/>
  <c r="L110" i="19"/>
  <c r="I110" i="19"/>
  <c r="F110" i="19"/>
  <c r="O109" i="19"/>
  <c r="L109" i="19"/>
  <c r="I109" i="19"/>
  <c r="F109" i="19"/>
  <c r="O108" i="19"/>
  <c r="L108" i="19"/>
  <c r="I108" i="19"/>
  <c r="F108" i="19"/>
  <c r="C108" i="19" s="1"/>
  <c r="O107" i="19"/>
  <c r="L107" i="19"/>
  <c r="I107" i="19"/>
  <c r="F107" i="19"/>
  <c r="O106" i="19"/>
  <c r="L106" i="19"/>
  <c r="I106" i="19"/>
  <c r="F106" i="19"/>
  <c r="O105" i="19"/>
  <c r="L105" i="19"/>
  <c r="I105" i="19"/>
  <c r="F105" i="19"/>
  <c r="O104" i="19"/>
  <c r="L104" i="19"/>
  <c r="I104" i="19"/>
  <c r="F104" i="19"/>
  <c r="N103" i="19"/>
  <c r="M103" i="19"/>
  <c r="K103" i="19"/>
  <c r="J103" i="19"/>
  <c r="H103" i="19"/>
  <c r="G103" i="19"/>
  <c r="E103" i="19"/>
  <c r="D103" i="19"/>
  <c r="O102" i="19"/>
  <c r="L102" i="19"/>
  <c r="I102" i="19"/>
  <c r="F102" i="19"/>
  <c r="O101" i="19"/>
  <c r="L101" i="19"/>
  <c r="I101" i="19"/>
  <c r="F101" i="19"/>
  <c r="O100" i="19"/>
  <c r="L100" i="19"/>
  <c r="I100" i="19"/>
  <c r="F100" i="19"/>
  <c r="O99" i="19"/>
  <c r="L99" i="19"/>
  <c r="I99" i="19"/>
  <c r="F99" i="19"/>
  <c r="O98" i="19"/>
  <c r="L98" i="19"/>
  <c r="I98" i="19"/>
  <c r="F98" i="19"/>
  <c r="O97" i="19"/>
  <c r="L97" i="19"/>
  <c r="I97" i="19"/>
  <c r="F97" i="19"/>
  <c r="O96" i="19"/>
  <c r="O95" i="19" s="1"/>
  <c r="L96" i="19"/>
  <c r="I96" i="19"/>
  <c r="F96" i="19"/>
  <c r="C96" i="19" s="1"/>
  <c r="N95" i="19"/>
  <c r="M95" i="19"/>
  <c r="K95" i="19"/>
  <c r="J95" i="19"/>
  <c r="H95" i="19"/>
  <c r="G95" i="19"/>
  <c r="E95" i="19"/>
  <c r="D95" i="19"/>
  <c r="O94" i="19"/>
  <c r="L94" i="19"/>
  <c r="I94" i="19"/>
  <c r="F94" i="19"/>
  <c r="O93" i="19"/>
  <c r="L93" i="19"/>
  <c r="I93" i="19"/>
  <c r="F93" i="19"/>
  <c r="O92" i="19"/>
  <c r="L92" i="19"/>
  <c r="I92" i="19"/>
  <c r="F92" i="19"/>
  <c r="O91" i="19"/>
  <c r="O89" i="19" s="1"/>
  <c r="L91" i="19"/>
  <c r="I91" i="19"/>
  <c r="F91" i="19"/>
  <c r="C91" i="19"/>
  <c r="O90" i="19"/>
  <c r="L90" i="19"/>
  <c r="I90" i="19"/>
  <c r="I89" i="19" s="1"/>
  <c r="F90" i="19"/>
  <c r="C90" i="19" s="1"/>
  <c r="N89" i="19"/>
  <c r="M89" i="19"/>
  <c r="K89" i="19"/>
  <c r="J89" i="19"/>
  <c r="H89" i="19"/>
  <c r="G89" i="19"/>
  <c r="F89" i="19"/>
  <c r="E89" i="19"/>
  <c r="D89" i="19"/>
  <c r="O88" i="19"/>
  <c r="L88" i="19"/>
  <c r="I88" i="19"/>
  <c r="F88" i="19"/>
  <c r="O87" i="19"/>
  <c r="L87" i="19"/>
  <c r="I87" i="19"/>
  <c r="F87" i="19"/>
  <c r="O86" i="19"/>
  <c r="L86" i="19"/>
  <c r="I86" i="19"/>
  <c r="F86" i="19"/>
  <c r="O85" i="19"/>
  <c r="L85" i="19"/>
  <c r="I85" i="19"/>
  <c r="F85" i="19"/>
  <c r="N84" i="19"/>
  <c r="N83" i="19" s="1"/>
  <c r="M84" i="19"/>
  <c r="K84" i="19"/>
  <c r="J84" i="19"/>
  <c r="H84" i="19"/>
  <c r="G84" i="19"/>
  <c r="E84" i="19"/>
  <c r="D84" i="19"/>
  <c r="M83" i="19"/>
  <c r="O82" i="19"/>
  <c r="L82" i="19"/>
  <c r="I82" i="19"/>
  <c r="F82" i="19"/>
  <c r="O81" i="19"/>
  <c r="L81" i="19"/>
  <c r="L80" i="19" s="1"/>
  <c r="I81" i="19"/>
  <c r="I80" i="19" s="1"/>
  <c r="F81" i="19"/>
  <c r="O80" i="19"/>
  <c r="N80" i="19"/>
  <c r="M80" i="19"/>
  <c r="K80" i="19"/>
  <c r="J80" i="19"/>
  <c r="H80" i="19"/>
  <c r="G80" i="19"/>
  <c r="E80" i="19"/>
  <c r="D80" i="19"/>
  <c r="O79" i="19"/>
  <c r="L79" i="19"/>
  <c r="I79" i="19"/>
  <c r="F79" i="19"/>
  <c r="O78" i="19"/>
  <c r="L78" i="19"/>
  <c r="L77" i="19" s="1"/>
  <c r="L76" i="19" s="1"/>
  <c r="I78" i="19"/>
  <c r="F78" i="19"/>
  <c r="O77" i="19"/>
  <c r="N77" i="19"/>
  <c r="N76" i="19" s="1"/>
  <c r="M77" i="19"/>
  <c r="K77" i="19"/>
  <c r="J77" i="19"/>
  <c r="I77" i="19"/>
  <c r="I76" i="19" s="1"/>
  <c r="H77" i="19"/>
  <c r="G77" i="19"/>
  <c r="F77" i="19"/>
  <c r="E77" i="19"/>
  <c r="E76" i="19" s="1"/>
  <c r="D77" i="19"/>
  <c r="O76" i="19"/>
  <c r="K76" i="19"/>
  <c r="J76" i="19"/>
  <c r="O74" i="19"/>
  <c r="L74" i="19"/>
  <c r="I74" i="19"/>
  <c r="F74" i="19"/>
  <c r="O73" i="19"/>
  <c r="L73" i="19"/>
  <c r="I73" i="19"/>
  <c r="F73" i="19"/>
  <c r="O72" i="19"/>
  <c r="L72" i="19"/>
  <c r="I72" i="19"/>
  <c r="F72" i="19"/>
  <c r="C72" i="19" s="1"/>
  <c r="O71" i="19"/>
  <c r="L71" i="19"/>
  <c r="I71" i="19"/>
  <c r="F71" i="19"/>
  <c r="O70" i="19"/>
  <c r="L70" i="19"/>
  <c r="I70" i="19"/>
  <c r="I69" i="19" s="1"/>
  <c r="F70" i="19"/>
  <c r="N69" i="19"/>
  <c r="N67" i="19" s="1"/>
  <c r="M69" i="19"/>
  <c r="M67" i="19" s="1"/>
  <c r="K69" i="19"/>
  <c r="K67" i="19" s="1"/>
  <c r="J69" i="19"/>
  <c r="J67" i="19" s="1"/>
  <c r="H69" i="19"/>
  <c r="H67" i="19" s="1"/>
  <c r="G69" i="19"/>
  <c r="E69" i="19"/>
  <c r="E67" i="19" s="1"/>
  <c r="D69" i="19"/>
  <c r="D67" i="19" s="1"/>
  <c r="O68" i="19"/>
  <c r="L68" i="19"/>
  <c r="I68" i="19"/>
  <c r="F68" i="19"/>
  <c r="G67" i="19"/>
  <c r="O66" i="19"/>
  <c r="L66" i="19"/>
  <c r="I66" i="19"/>
  <c r="F66" i="19"/>
  <c r="O65" i="19"/>
  <c r="L65" i="19"/>
  <c r="I65" i="19"/>
  <c r="F65" i="19"/>
  <c r="O64" i="19"/>
  <c r="L64" i="19"/>
  <c r="I64" i="19"/>
  <c r="F64" i="19"/>
  <c r="O63" i="19"/>
  <c r="L63" i="19"/>
  <c r="I63" i="19"/>
  <c r="F63" i="19"/>
  <c r="O62" i="19"/>
  <c r="L62" i="19"/>
  <c r="I62" i="19"/>
  <c r="F62" i="19"/>
  <c r="O61" i="19"/>
  <c r="L61" i="19"/>
  <c r="I61" i="19"/>
  <c r="F61" i="19"/>
  <c r="O60" i="19"/>
  <c r="L60" i="19"/>
  <c r="I60" i="19"/>
  <c r="F60" i="19"/>
  <c r="O59" i="19"/>
  <c r="L59" i="19"/>
  <c r="I59" i="19"/>
  <c r="F59" i="19"/>
  <c r="N58" i="19"/>
  <c r="M58" i="19"/>
  <c r="K58" i="19"/>
  <c r="J58" i="19"/>
  <c r="I58" i="19"/>
  <c r="H58" i="19"/>
  <c r="G58" i="19"/>
  <c r="E58" i="19"/>
  <c r="D58" i="19"/>
  <c r="D54" i="19" s="1"/>
  <c r="O57" i="19"/>
  <c r="L57" i="19"/>
  <c r="I57" i="19"/>
  <c r="F57" i="19"/>
  <c r="O56" i="19"/>
  <c r="L56" i="19"/>
  <c r="I56" i="19"/>
  <c r="F56" i="19"/>
  <c r="O55" i="19"/>
  <c r="N55" i="19"/>
  <c r="M55" i="19"/>
  <c r="L55" i="19"/>
  <c r="K55" i="19"/>
  <c r="K54" i="19" s="1"/>
  <c r="J55" i="19"/>
  <c r="J54" i="19" s="1"/>
  <c r="J53" i="19" s="1"/>
  <c r="H55" i="19"/>
  <c r="G55" i="19"/>
  <c r="G54" i="19" s="1"/>
  <c r="G53" i="19" s="1"/>
  <c r="E55" i="19"/>
  <c r="D55" i="19"/>
  <c r="E54" i="19"/>
  <c r="O47" i="19"/>
  <c r="C47" i="19" s="1"/>
  <c r="O46" i="19"/>
  <c r="C46" i="19" s="1"/>
  <c r="N45" i="19"/>
  <c r="M45" i="19"/>
  <c r="L44" i="19"/>
  <c r="L43" i="19" s="1"/>
  <c r="I44" i="19"/>
  <c r="I43" i="19" s="1"/>
  <c r="F44" i="19"/>
  <c r="K43" i="19"/>
  <c r="J43" i="19"/>
  <c r="H43" i="19"/>
  <c r="G43" i="19"/>
  <c r="E43" i="19"/>
  <c r="D43" i="19"/>
  <c r="F42" i="19"/>
  <c r="C42" i="19" s="1"/>
  <c r="E41" i="19"/>
  <c r="D41" i="19"/>
  <c r="L40" i="19"/>
  <c r="C40" i="19" s="1"/>
  <c r="L39" i="19"/>
  <c r="C39" i="19" s="1"/>
  <c r="L38" i="19"/>
  <c r="C38" i="19"/>
  <c r="L37" i="19"/>
  <c r="C37" i="19" s="1"/>
  <c r="K36" i="19"/>
  <c r="J36" i="19"/>
  <c r="L35" i="19"/>
  <c r="L33" i="19" s="1"/>
  <c r="C33" i="19" s="1"/>
  <c r="L34" i="19"/>
  <c r="C34" i="19" s="1"/>
  <c r="K33" i="19"/>
  <c r="J33" i="19"/>
  <c r="L32" i="19"/>
  <c r="C32" i="19" s="1"/>
  <c r="K31" i="19"/>
  <c r="J31" i="19"/>
  <c r="L30" i="19"/>
  <c r="C30" i="19" s="1"/>
  <c r="L29" i="19"/>
  <c r="C29" i="19" s="1"/>
  <c r="L28" i="19"/>
  <c r="K27" i="19"/>
  <c r="J27" i="19"/>
  <c r="J26" i="19" s="1"/>
  <c r="F25" i="19"/>
  <c r="C25" i="19" s="1"/>
  <c r="I24" i="19"/>
  <c r="F24" i="19"/>
  <c r="O23" i="19"/>
  <c r="L23" i="19"/>
  <c r="I23" i="19"/>
  <c r="F23" i="19"/>
  <c r="O22" i="19"/>
  <c r="L22" i="19"/>
  <c r="I22" i="19"/>
  <c r="F22" i="19"/>
  <c r="F21" i="19" s="1"/>
  <c r="O21" i="19"/>
  <c r="N21" i="19"/>
  <c r="N292" i="19" s="1"/>
  <c r="M21" i="19"/>
  <c r="M292" i="19" s="1"/>
  <c r="M291" i="19" s="1"/>
  <c r="K21" i="19"/>
  <c r="J21" i="19"/>
  <c r="H21" i="19"/>
  <c r="H292" i="19" s="1"/>
  <c r="G21" i="19"/>
  <c r="E21" i="19"/>
  <c r="E292" i="19" s="1"/>
  <c r="E291" i="19" s="1"/>
  <c r="D21" i="19"/>
  <c r="D292" i="19" s="1"/>
  <c r="D291" i="19" s="1"/>
  <c r="H20" i="19"/>
  <c r="E20" i="19"/>
  <c r="O301" i="18"/>
  <c r="L301" i="18"/>
  <c r="I301" i="18"/>
  <c r="F301" i="18"/>
  <c r="O300" i="18"/>
  <c r="L300" i="18"/>
  <c r="I300" i="18"/>
  <c r="F300" i="18"/>
  <c r="O299" i="18"/>
  <c r="L299" i="18"/>
  <c r="I299" i="18"/>
  <c r="F299" i="18"/>
  <c r="O298" i="18"/>
  <c r="L298" i="18"/>
  <c r="I298" i="18"/>
  <c r="F298" i="18"/>
  <c r="C298" i="18"/>
  <c r="O297" i="18"/>
  <c r="L297" i="18"/>
  <c r="I297" i="18"/>
  <c r="F297" i="18"/>
  <c r="C297" i="18" s="1"/>
  <c r="O296" i="18"/>
  <c r="L296" i="18"/>
  <c r="I296" i="18"/>
  <c r="F296" i="18"/>
  <c r="O295" i="18"/>
  <c r="L295" i="18"/>
  <c r="I295" i="18"/>
  <c r="F295" i="18"/>
  <c r="O294" i="18"/>
  <c r="L294" i="18"/>
  <c r="I294" i="18"/>
  <c r="F294" i="18"/>
  <c r="C294" i="18" s="1"/>
  <c r="N293" i="18"/>
  <c r="M293" i="18"/>
  <c r="K293" i="18"/>
  <c r="J293" i="18"/>
  <c r="H293" i="18"/>
  <c r="G293" i="18"/>
  <c r="E293" i="18"/>
  <c r="D293" i="18"/>
  <c r="O288" i="18"/>
  <c r="L288" i="18"/>
  <c r="I288" i="18"/>
  <c r="F288" i="18"/>
  <c r="O287" i="18"/>
  <c r="O286" i="18" s="1"/>
  <c r="L287" i="18"/>
  <c r="L286" i="18" s="1"/>
  <c r="I287" i="18"/>
  <c r="I286" i="18" s="1"/>
  <c r="F287" i="18"/>
  <c r="F286" i="18" s="1"/>
  <c r="N286" i="18"/>
  <c r="M286" i="18"/>
  <c r="K286" i="18"/>
  <c r="J286" i="18"/>
  <c r="H286" i="18"/>
  <c r="G286" i="18"/>
  <c r="E286" i="18"/>
  <c r="D286" i="18"/>
  <c r="O285" i="18"/>
  <c r="O284" i="18" s="1"/>
  <c r="O283" i="18" s="1"/>
  <c r="L285" i="18"/>
  <c r="I285" i="18"/>
  <c r="I284" i="18" s="1"/>
  <c r="I283" i="18" s="1"/>
  <c r="F285" i="18"/>
  <c r="N284" i="18"/>
  <c r="M284" i="18"/>
  <c r="M283" i="18" s="1"/>
  <c r="L284" i="18"/>
  <c r="L283" i="18" s="1"/>
  <c r="K284" i="18"/>
  <c r="J284" i="18"/>
  <c r="J283" i="18" s="1"/>
  <c r="H284" i="18"/>
  <c r="H283" i="18" s="1"/>
  <c r="G284" i="18"/>
  <c r="G283" i="18" s="1"/>
  <c r="E284" i="18"/>
  <c r="E283" i="18" s="1"/>
  <c r="D284" i="18"/>
  <c r="D283" i="18" s="1"/>
  <c r="N283" i="18"/>
  <c r="K283" i="18"/>
  <c r="O282" i="18"/>
  <c r="O281" i="18" s="1"/>
  <c r="L282" i="18"/>
  <c r="I282" i="18"/>
  <c r="I281" i="18" s="1"/>
  <c r="F282" i="18"/>
  <c r="N281" i="18"/>
  <c r="M281" i="18"/>
  <c r="K281" i="18"/>
  <c r="J281" i="18"/>
  <c r="H281" i="18"/>
  <c r="G281" i="18"/>
  <c r="F281" i="18"/>
  <c r="E281" i="18"/>
  <c r="D281" i="18"/>
  <c r="O280" i="18"/>
  <c r="L280" i="18"/>
  <c r="I280" i="18"/>
  <c r="F280" i="18"/>
  <c r="O279" i="18"/>
  <c r="L279" i="18"/>
  <c r="I279" i="18"/>
  <c r="F279" i="18"/>
  <c r="O278" i="18"/>
  <c r="L278" i="18"/>
  <c r="I278" i="18"/>
  <c r="F278" i="18"/>
  <c r="O277" i="18"/>
  <c r="O276" i="18" s="1"/>
  <c r="L277" i="18"/>
  <c r="I277" i="18"/>
  <c r="F277" i="18"/>
  <c r="N276" i="18"/>
  <c r="M276" i="18"/>
  <c r="K276" i="18"/>
  <c r="J276" i="18"/>
  <c r="I276" i="18"/>
  <c r="H276" i="18"/>
  <c r="G276" i="18"/>
  <c r="E276" i="18"/>
  <c r="D276" i="18"/>
  <c r="O275" i="18"/>
  <c r="L275" i="18"/>
  <c r="I275" i="18"/>
  <c r="F275" i="18"/>
  <c r="O274" i="18"/>
  <c r="L274" i="18"/>
  <c r="I274" i="18"/>
  <c r="F274" i="18"/>
  <c r="C274" i="18" s="1"/>
  <c r="O273" i="18"/>
  <c r="O272" i="18" s="1"/>
  <c r="L273" i="18"/>
  <c r="I273" i="18"/>
  <c r="I272" i="18" s="1"/>
  <c r="F273" i="18"/>
  <c r="N272" i="18"/>
  <c r="M272" i="18"/>
  <c r="L272" i="18"/>
  <c r="K272" i="18"/>
  <c r="J272" i="18"/>
  <c r="H272" i="18"/>
  <c r="H270" i="18" s="1"/>
  <c r="H269" i="18" s="1"/>
  <c r="G272" i="18"/>
  <c r="E272" i="18"/>
  <c r="D272" i="18"/>
  <c r="O271" i="18"/>
  <c r="L271" i="18"/>
  <c r="I271" i="18"/>
  <c r="F271" i="18"/>
  <c r="K270" i="18"/>
  <c r="J270" i="18"/>
  <c r="G270" i="18"/>
  <c r="G269" i="18" s="1"/>
  <c r="O268" i="18"/>
  <c r="L268" i="18"/>
  <c r="I268" i="18"/>
  <c r="F268" i="18"/>
  <c r="O267" i="18"/>
  <c r="L267" i="18"/>
  <c r="I267" i="18"/>
  <c r="F267" i="18"/>
  <c r="O266" i="18"/>
  <c r="L266" i="18"/>
  <c r="I266" i="18"/>
  <c r="F266" i="18"/>
  <c r="O265" i="18"/>
  <c r="O264" i="18" s="1"/>
  <c r="L265" i="18"/>
  <c r="I265" i="18"/>
  <c r="F265" i="18"/>
  <c r="N264" i="18"/>
  <c r="M264" i="18"/>
  <c r="K264" i="18"/>
  <c r="J264" i="18"/>
  <c r="H264" i="18"/>
  <c r="G264" i="18"/>
  <c r="E264" i="18"/>
  <c r="D264" i="18"/>
  <c r="O263" i="18"/>
  <c r="L263" i="18"/>
  <c r="I263" i="18"/>
  <c r="F263" i="18"/>
  <c r="O262" i="18"/>
  <c r="L262" i="18"/>
  <c r="I262" i="18"/>
  <c r="F262" i="18"/>
  <c r="C262" i="18" s="1"/>
  <c r="O261" i="18"/>
  <c r="L261" i="18"/>
  <c r="I261" i="18"/>
  <c r="I260" i="18" s="1"/>
  <c r="F261" i="18"/>
  <c r="N260" i="18"/>
  <c r="M260" i="18"/>
  <c r="K260" i="18"/>
  <c r="J260" i="18"/>
  <c r="H260" i="18"/>
  <c r="G260" i="18"/>
  <c r="E260" i="18"/>
  <c r="D260" i="18"/>
  <c r="K259" i="18"/>
  <c r="J259" i="18"/>
  <c r="O258" i="18"/>
  <c r="L258" i="18"/>
  <c r="I258" i="18"/>
  <c r="C258" i="18" s="1"/>
  <c r="F258" i="18"/>
  <c r="O257" i="18"/>
  <c r="L257" i="18"/>
  <c r="I257" i="18"/>
  <c r="F257" i="18"/>
  <c r="O256" i="18"/>
  <c r="L256" i="18"/>
  <c r="I256" i="18"/>
  <c r="F256" i="18"/>
  <c r="O255" i="18"/>
  <c r="L255" i="18"/>
  <c r="I255" i="18"/>
  <c r="F255" i="18"/>
  <c r="O254" i="18"/>
  <c r="L254" i="18"/>
  <c r="I254" i="18"/>
  <c r="F254" i="18"/>
  <c r="O253" i="18"/>
  <c r="O252" i="18" s="1"/>
  <c r="O251" i="18" s="1"/>
  <c r="L253" i="18"/>
  <c r="I253" i="18"/>
  <c r="F253" i="18"/>
  <c r="N252" i="18"/>
  <c r="N251" i="18" s="1"/>
  <c r="M252" i="18"/>
  <c r="M251" i="18" s="1"/>
  <c r="K252" i="18"/>
  <c r="J252" i="18"/>
  <c r="I252" i="18"/>
  <c r="I251" i="18" s="1"/>
  <c r="H252" i="18"/>
  <c r="H251" i="18" s="1"/>
  <c r="G252" i="18"/>
  <c r="G251" i="18" s="1"/>
  <c r="E252" i="18"/>
  <c r="E251" i="18" s="1"/>
  <c r="D252" i="18"/>
  <c r="D251" i="18" s="1"/>
  <c r="K251" i="18"/>
  <c r="J251" i="18"/>
  <c r="O250" i="18"/>
  <c r="L250" i="18"/>
  <c r="I250" i="18"/>
  <c r="F250" i="18"/>
  <c r="O249" i="18"/>
  <c r="L249" i="18"/>
  <c r="I249" i="18"/>
  <c r="F249" i="18"/>
  <c r="O248" i="18"/>
  <c r="L248" i="18"/>
  <c r="I248" i="18"/>
  <c r="F248" i="18"/>
  <c r="O247" i="18"/>
  <c r="L247" i="18"/>
  <c r="I247" i="18"/>
  <c r="F247" i="18"/>
  <c r="O246" i="18"/>
  <c r="N246" i="18"/>
  <c r="M246" i="18"/>
  <c r="K246" i="18"/>
  <c r="J246" i="18"/>
  <c r="H246" i="18"/>
  <c r="G246" i="18"/>
  <c r="E246" i="18"/>
  <c r="D246" i="18"/>
  <c r="O245" i="18"/>
  <c r="L245" i="18"/>
  <c r="I245" i="18"/>
  <c r="F245" i="18"/>
  <c r="O244" i="18"/>
  <c r="L244" i="18"/>
  <c r="I244" i="18"/>
  <c r="F244" i="18"/>
  <c r="O243" i="18"/>
  <c r="L243" i="18"/>
  <c r="I243" i="18"/>
  <c r="F243" i="18"/>
  <c r="O242" i="18"/>
  <c r="L242" i="18"/>
  <c r="I242" i="18"/>
  <c r="F242" i="18"/>
  <c r="C242" i="18" s="1"/>
  <c r="O241" i="18"/>
  <c r="L241" i="18"/>
  <c r="I241" i="18"/>
  <c r="F241" i="18"/>
  <c r="O240" i="18"/>
  <c r="L240" i="18"/>
  <c r="I240" i="18"/>
  <c r="F240" i="18"/>
  <c r="O239" i="18"/>
  <c r="L239" i="18"/>
  <c r="I239" i="18"/>
  <c r="F239" i="18"/>
  <c r="N238" i="18"/>
  <c r="M238" i="18"/>
  <c r="K238" i="18"/>
  <c r="J238" i="18"/>
  <c r="H238" i="18"/>
  <c r="G238" i="18"/>
  <c r="E238" i="18"/>
  <c r="D238" i="18"/>
  <c r="O237" i="18"/>
  <c r="L237" i="18"/>
  <c r="I237" i="18"/>
  <c r="F237" i="18"/>
  <c r="C237" i="18" s="1"/>
  <c r="O236" i="18"/>
  <c r="L236" i="18"/>
  <c r="L235" i="18" s="1"/>
  <c r="I236" i="18"/>
  <c r="I235" i="18" s="1"/>
  <c r="F236" i="18"/>
  <c r="C236" i="18" s="1"/>
  <c r="O235" i="18"/>
  <c r="N235" i="18"/>
  <c r="M235" i="18"/>
  <c r="K235" i="18"/>
  <c r="J235" i="18"/>
  <c r="H235" i="18"/>
  <c r="G235" i="18"/>
  <c r="F235" i="18"/>
  <c r="C235" i="18" s="1"/>
  <c r="E235" i="18"/>
  <c r="D235" i="18"/>
  <c r="O234" i="18"/>
  <c r="O233" i="18" s="1"/>
  <c r="L234" i="18"/>
  <c r="I234" i="18"/>
  <c r="F234" i="18"/>
  <c r="F233" i="18" s="1"/>
  <c r="N233" i="18"/>
  <c r="N231" i="18" s="1"/>
  <c r="M233" i="18"/>
  <c r="K233" i="18"/>
  <c r="J233" i="18"/>
  <c r="I233" i="18"/>
  <c r="H233" i="18"/>
  <c r="G233" i="18"/>
  <c r="E233" i="18"/>
  <c r="E231" i="18" s="1"/>
  <c r="D233" i="18"/>
  <c r="O232" i="18"/>
  <c r="L232" i="18"/>
  <c r="I232" i="18"/>
  <c r="F232" i="18"/>
  <c r="O229" i="18"/>
  <c r="L229" i="18"/>
  <c r="I229" i="18"/>
  <c r="F229" i="18"/>
  <c r="O228" i="18"/>
  <c r="L228" i="18"/>
  <c r="L227" i="18" s="1"/>
  <c r="I228" i="18"/>
  <c r="I227" i="18" s="1"/>
  <c r="F228" i="18"/>
  <c r="O227" i="18"/>
  <c r="N227" i="18"/>
  <c r="M227" i="18"/>
  <c r="K227" i="18"/>
  <c r="J227" i="18"/>
  <c r="H227" i="18"/>
  <c r="G227" i="18"/>
  <c r="F227" i="18"/>
  <c r="E227" i="18"/>
  <c r="D227" i="18"/>
  <c r="O226" i="18"/>
  <c r="L226" i="18"/>
  <c r="I226" i="18"/>
  <c r="F226" i="18"/>
  <c r="O225" i="18"/>
  <c r="L225" i="18"/>
  <c r="I225" i="18"/>
  <c r="F225" i="18"/>
  <c r="O224" i="18"/>
  <c r="L224" i="18"/>
  <c r="I224" i="18"/>
  <c r="F224" i="18"/>
  <c r="O223" i="18"/>
  <c r="L223" i="18"/>
  <c r="C223" i="18" s="1"/>
  <c r="I223" i="18"/>
  <c r="F223" i="18"/>
  <c r="O222" i="18"/>
  <c r="L222" i="18"/>
  <c r="C222" i="18" s="1"/>
  <c r="I222" i="18"/>
  <c r="F222" i="18"/>
  <c r="O221" i="18"/>
  <c r="L221" i="18"/>
  <c r="I221" i="18"/>
  <c r="F221" i="18"/>
  <c r="O220" i="18"/>
  <c r="L220" i="18"/>
  <c r="I220" i="18"/>
  <c r="F220" i="18"/>
  <c r="O219" i="18"/>
  <c r="L219" i="18"/>
  <c r="I219" i="18"/>
  <c r="F219" i="18"/>
  <c r="O218" i="18"/>
  <c r="L218" i="18"/>
  <c r="I218" i="18"/>
  <c r="C218" i="18" s="1"/>
  <c r="F218" i="18"/>
  <c r="O217" i="18"/>
  <c r="L217" i="18"/>
  <c r="I217" i="18"/>
  <c r="F217" i="18"/>
  <c r="N216" i="18"/>
  <c r="M216" i="18"/>
  <c r="K216" i="18"/>
  <c r="J216" i="18"/>
  <c r="H216" i="18"/>
  <c r="G216" i="18"/>
  <c r="E216" i="18"/>
  <c r="D216" i="18"/>
  <c r="O215" i="18"/>
  <c r="L215" i="18"/>
  <c r="I215" i="18"/>
  <c r="F215" i="18"/>
  <c r="O214" i="18"/>
  <c r="L214" i="18"/>
  <c r="I214" i="18"/>
  <c r="F214" i="18"/>
  <c r="O213" i="18"/>
  <c r="L213" i="18"/>
  <c r="I213" i="18"/>
  <c r="F213" i="18"/>
  <c r="O212" i="18"/>
  <c r="L212" i="18"/>
  <c r="I212" i="18"/>
  <c r="F212" i="18"/>
  <c r="O211" i="18"/>
  <c r="L211" i="18"/>
  <c r="I211" i="18"/>
  <c r="F211" i="18"/>
  <c r="O210" i="18"/>
  <c r="L210" i="18"/>
  <c r="I210" i="18"/>
  <c r="F210" i="18"/>
  <c r="C210" i="18"/>
  <c r="O209" i="18"/>
  <c r="L209" i="18"/>
  <c r="I209" i="18"/>
  <c r="F209" i="18"/>
  <c r="O208" i="18"/>
  <c r="L208" i="18"/>
  <c r="I208" i="18"/>
  <c r="F208" i="18"/>
  <c r="C208" i="18" s="1"/>
  <c r="O207" i="18"/>
  <c r="L207" i="18"/>
  <c r="I207" i="18"/>
  <c r="F207" i="18"/>
  <c r="O206" i="18"/>
  <c r="L206" i="18"/>
  <c r="I206" i="18"/>
  <c r="F206" i="18"/>
  <c r="C206" i="18" s="1"/>
  <c r="N205" i="18"/>
  <c r="M205" i="18"/>
  <c r="L205" i="18"/>
  <c r="K205" i="18"/>
  <c r="J205" i="18"/>
  <c r="H205" i="18"/>
  <c r="H204" i="18" s="1"/>
  <c r="G205" i="18"/>
  <c r="G204" i="18" s="1"/>
  <c r="E205" i="18"/>
  <c r="D205" i="18"/>
  <c r="D204" i="18" s="1"/>
  <c r="M204" i="18"/>
  <c r="K204" i="18"/>
  <c r="O203" i="18"/>
  <c r="L203" i="18"/>
  <c r="I203" i="18"/>
  <c r="F203" i="18"/>
  <c r="O202" i="18"/>
  <c r="L202" i="18"/>
  <c r="I202" i="18"/>
  <c r="F202" i="18"/>
  <c r="O201" i="18"/>
  <c r="L201" i="18"/>
  <c r="I201" i="18"/>
  <c r="F201" i="18"/>
  <c r="O200" i="18"/>
  <c r="L200" i="18"/>
  <c r="I200" i="18"/>
  <c r="F200" i="18"/>
  <c r="O199" i="18"/>
  <c r="L199" i="18"/>
  <c r="L198" i="18" s="1"/>
  <c r="I199" i="18"/>
  <c r="F199" i="18"/>
  <c r="F198" i="18" s="1"/>
  <c r="O198" i="18"/>
  <c r="N198" i="18"/>
  <c r="M198" i="18"/>
  <c r="K198" i="18"/>
  <c r="K196" i="18" s="1"/>
  <c r="J198" i="18"/>
  <c r="H198" i="18"/>
  <c r="G198" i="18"/>
  <c r="G196" i="18" s="1"/>
  <c r="E198" i="18"/>
  <c r="E196" i="18" s="1"/>
  <c r="D198" i="18"/>
  <c r="O197" i="18"/>
  <c r="L197" i="18"/>
  <c r="L196" i="18" s="1"/>
  <c r="I197" i="18"/>
  <c r="F197" i="18"/>
  <c r="N196" i="18"/>
  <c r="M196" i="18"/>
  <c r="M195" i="18" s="1"/>
  <c r="J196" i="18"/>
  <c r="H196" i="18"/>
  <c r="D196" i="18"/>
  <c r="O193" i="18"/>
  <c r="L193" i="18"/>
  <c r="L192" i="18" s="1"/>
  <c r="L191" i="18" s="1"/>
  <c r="I193" i="18"/>
  <c r="I192" i="18" s="1"/>
  <c r="I191" i="18" s="1"/>
  <c r="F193" i="18"/>
  <c r="O192" i="18"/>
  <c r="O191" i="18" s="1"/>
  <c r="N192" i="18"/>
  <c r="M192" i="18"/>
  <c r="M191" i="18" s="1"/>
  <c r="K192" i="18"/>
  <c r="K191" i="18" s="1"/>
  <c r="J192" i="18"/>
  <c r="H192" i="18"/>
  <c r="H191" i="18" s="1"/>
  <c r="G192" i="18"/>
  <c r="G191" i="18" s="1"/>
  <c r="E192" i="18"/>
  <c r="E191" i="18" s="1"/>
  <c r="D192" i="18"/>
  <c r="N191" i="18"/>
  <c r="N187" i="18" s="1"/>
  <c r="J191" i="18"/>
  <c r="D191" i="18"/>
  <c r="O190" i="18"/>
  <c r="L190" i="18"/>
  <c r="I190" i="18"/>
  <c r="F190" i="18"/>
  <c r="O189" i="18"/>
  <c r="L189" i="18"/>
  <c r="L188" i="18" s="1"/>
  <c r="I189" i="18"/>
  <c r="I188" i="18" s="1"/>
  <c r="F189" i="18"/>
  <c r="N188" i="18"/>
  <c r="M188" i="18"/>
  <c r="K188" i="18"/>
  <c r="K187" i="18" s="1"/>
  <c r="J188" i="18"/>
  <c r="J187" i="18" s="1"/>
  <c r="H188" i="18"/>
  <c r="G188" i="18"/>
  <c r="G187" i="18" s="1"/>
  <c r="E188" i="18"/>
  <c r="D188" i="18"/>
  <c r="O186" i="18"/>
  <c r="L186" i="18"/>
  <c r="I186" i="18"/>
  <c r="F186" i="18"/>
  <c r="O185" i="18"/>
  <c r="L185" i="18"/>
  <c r="L184" i="18" s="1"/>
  <c r="I185" i="18"/>
  <c r="F185" i="18"/>
  <c r="N184" i="18"/>
  <c r="M184" i="18"/>
  <c r="K184" i="18"/>
  <c r="J184" i="18"/>
  <c r="H184" i="18"/>
  <c r="G184" i="18"/>
  <c r="E184" i="18"/>
  <c r="D184" i="18"/>
  <c r="O183" i="18"/>
  <c r="L183" i="18"/>
  <c r="I183" i="18"/>
  <c r="F183" i="18"/>
  <c r="O182" i="18"/>
  <c r="L182" i="18"/>
  <c r="I182" i="18"/>
  <c r="F182" i="18"/>
  <c r="O181" i="18"/>
  <c r="L181" i="18"/>
  <c r="I181" i="18"/>
  <c r="F181" i="18"/>
  <c r="O180" i="18"/>
  <c r="L180" i="18"/>
  <c r="I180" i="18"/>
  <c r="F180" i="18"/>
  <c r="N179" i="18"/>
  <c r="M179" i="18"/>
  <c r="K179" i="18"/>
  <c r="J179" i="18"/>
  <c r="H179" i="18"/>
  <c r="G179" i="18"/>
  <c r="E179" i="18"/>
  <c r="D179" i="18"/>
  <c r="O178" i="18"/>
  <c r="L178" i="18"/>
  <c r="I178" i="18"/>
  <c r="F178" i="18"/>
  <c r="O177" i="18"/>
  <c r="L177" i="18"/>
  <c r="I177" i="18"/>
  <c r="F177" i="18"/>
  <c r="O176" i="18"/>
  <c r="L176" i="18"/>
  <c r="L175" i="18" s="1"/>
  <c r="I176" i="18"/>
  <c r="F176" i="18"/>
  <c r="N175" i="18"/>
  <c r="M175" i="18"/>
  <c r="K175" i="18"/>
  <c r="J175" i="18"/>
  <c r="H175" i="18"/>
  <c r="H174" i="18" s="1"/>
  <c r="H173" i="18" s="1"/>
  <c r="G175" i="18"/>
  <c r="G174" i="18" s="1"/>
  <c r="G173" i="18" s="1"/>
  <c r="E175" i="18"/>
  <c r="D175" i="18"/>
  <c r="D174" i="18" s="1"/>
  <c r="D173" i="18" s="1"/>
  <c r="M174" i="18"/>
  <c r="E174" i="18"/>
  <c r="E173" i="18" s="1"/>
  <c r="O172" i="18"/>
  <c r="L172" i="18"/>
  <c r="I172" i="18"/>
  <c r="C172" i="18" s="1"/>
  <c r="F172" i="18"/>
  <c r="O171" i="18"/>
  <c r="L171" i="18"/>
  <c r="I171" i="18"/>
  <c r="F171" i="18"/>
  <c r="O170" i="18"/>
  <c r="L170" i="18"/>
  <c r="I170" i="18"/>
  <c r="F170" i="18"/>
  <c r="O169" i="18"/>
  <c r="L169" i="18"/>
  <c r="I169" i="18"/>
  <c r="F169" i="18"/>
  <c r="O168" i="18"/>
  <c r="L168" i="18"/>
  <c r="I168" i="18"/>
  <c r="F168" i="18"/>
  <c r="O167" i="18"/>
  <c r="L167" i="18"/>
  <c r="L166" i="18" s="1"/>
  <c r="L165" i="18" s="1"/>
  <c r="I167" i="18"/>
  <c r="F167" i="18"/>
  <c r="N166" i="18"/>
  <c r="M166" i="18"/>
  <c r="M165" i="18" s="1"/>
  <c r="K166" i="18"/>
  <c r="K165" i="18" s="1"/>
  <c r="J166" i="18"/>
  <c r="H166" i="18"/>
  <c r="G166" i="18"/>
  <c r="G165" i="18" s="1"/>
  <c r="E166" i="18"/>
  <c r="E165" i="18" s="1"/>
  <c r="D166" i="18"/>
  <c r="N165" i="18"/>
  <c r="J165" i="18"/>
  <c r="H165" i="18"/>
  <c r="D165" i="18"/>
  <c r="O164" i="18"/>
  <c r="L164" i="18"/>
  <c r="I164" i="18"/>
  <c r="F164" i="18"/>
  <c r="O163" i="18"/>
  <c r="L163" i="18"/>
  <c r="I163" i="18"/>
  <c r="F163" i="18"/>
  <c r="O162" i="18"/>
  <c r="L162" i="18"/>
  <c r="I162" i="18"/>
  <c r="F162" i="18"/>
  <c r="O161" i="18"/>
  <c r="L161" i="18"/>
  <c r="L160" i="18" s="1"/>
  <c r="I161" i="18"/>
  <c r="I160" i="18" s="1"/>
  <c r="F161" i="18"/>
  <c r="N160" i="18"/>
  <c r="M160" i="18"/>
  <c r="K160" i="18"/>
  <c r="J160" i="18"/>
  <c r="H160" i="18"/>
  <c r="G160" i="18"/>
  <c r="E160" i="18"/>
  <c r="D160" i="18"/>
  <c r="O159" i="18"/>
  <c r="L159" i="18"/>
  <c r="I159" i="18"/>
  <c r="F159" i="18"/>
  <c r="O158" i="18"/>
  <c r="L158" i="18"/>
  <c r="I158" i="18"/>
  <c r="F158" i="18"/>
  <c r="O157" i="18"/>
  <c r="L157" i="18"/>
  <c r="I157" i="18"/>
  <c r="F157" i="18"/>
  <c r="O156" i="18"/>
  <c r="L156" i="18"/>
  <c r="I156" i="18"/>
  <c r="F156" i="18"/>
  <c r="O155" i="18"/>
  <c r="L155" i="18"/>
  <c r="I155" i="18"/>
  <c r="F155" i="18"/>
  <c r="O154" i="18"/>
  <c r="L154" i="18"/>
  <c r="I154" i="18"/>
  <c r="F154" i="18"/>
  <c r="O153" i="18"/>
  <c r="L153" i="18"/>
  <c r="I153" i="18"/>
  <c r="F153" i="18"/>
  <c r="O152" i="18"/>
  <c r="L152" i="18"/>
  <c r="I152" i="18"/>
  <c r="F152" i="18"/>
  <c r="N151" i="18"/>
  <c r="M151" i="18"/>
  <c r="K151" i="18"/>
  <c r="J151" i="18"/>
  <c r="H151" i="18"/>
  <c r="G151" i="18"/>
  <c r="E151" i="18"/>
  <c r="D151" i="18"/>
  <c r="O150" i="18"/>
  <c r="L150" i="18"/>
  <c r="I150" i="18"/>
  <c r="F150" i="18"/>
  <c r="O149" i="18"/>
  <c r="L149" i="18"/>
  <c r="I149" i="18"/>
  <c r="F149" i="18"/>
  <c r="O148" i="18"/>
  <c r="L148" i="18"/>
  <c r="I148" i="18"/>
  <c r="F148" i="18"/>
  <c r="O147" i="18"/>
  <c r="L147" i="18"/>
  <c r="I147" i="18"/>
  <c r="F147" i="18"/>
  <c r="O146" i="18"/>
  <c r="L146" i="18"/>
  <c r="I146" i="18"/>
  <c r="C146" i="18" s="1"/>
  <c r="F146" i="18"/>
  <c r="O145" i="18"/>
  <c r="L145" i="18"/>
  <c r="I145" i="18"/>
  <c r="F145" i="18"/>
  <c r="N144" i="18"/>
  <c r="M144" i="18"/>
  <c r="K144" i="18"/>
  <c r="J144" i="18"/>
  <c r="H144" i="18"/>
  <c r="G144" i="18"/>
  <c r="E144" i="18"/>
  <c r="D144" i="18"/>
  <c r="O143" i="18"/>
  <c r="L143" i="18"/>
  <c r="I143" i="18"/>
  <c r="F143" i="18"/>
  <c r="O142" i="18"/>
  <c r="O141" i="18" s="1"/>
  <c r="L142" i="18"/>
  <c r="I142" i="18"/>
  <c r="I141" i="18" s="1"/>
  <c r="F142" i="18"/>
  <c r="N141" i="18"/>
  <c r="M141" i="18"/>
  <c r="K141" i="18"/>
  <c r="J141" i="18"/>
  <c r="H141" i="18"/>
  <c r="G141" i="18"/>
  <c r="F141" i="18"/>
  <c r="E141" i="18"/>
  <c r="D141" i="18"/>
  <c r="O140" i="18"/>
  <c r="L140" i="18"/>
  <c r="I140" i="18"/>
  <c r="F140" i="18"/>
  <c r="O139" i="18"/>
  <c r="L139" i="18"/>
  <c r="I139" i="18"/>
  <c r="F139" i="18"/>
  <c r="O138" i="18"/>
  <c r="L138" i="18"/>
  <c r="I138" i="18"/>
  <c r="F138" i="18"/>
  <c r="C138" i="18" s="1"/>
  <c r="O137" i="18"/>
  <c r="L137" i="18"/>
  <c r="I137" i="18"/>
  <c r="I136" i="18" s="1"/>
  <c r="F137" i="18"/>
  <c r="N136" i="18"/>
  <c r="M136" i="18"/>
  <c r="K136" i="18"/>
  <c r="J136" i="18"/>
  <c r="H136" i="18"/>
  <c r="G136" i="18"/>
  <c r="E136" i="18"/>
  <c r="D136" i="18"/>
  <c r="O135" i="18"/>
  <c r="L135" i="18"/>
  <c r="I135" i="18"/>
  <c r="F135" i="18"/>
  <c r="O134" i="18"/>
  <c r="L134" i="18"/>
  <c r="I134" i="18"/>
  <c r="F134" i="18"/>
  <c r="O133" i="18"/>
  <c r="L133" i="18"/>
  <c r="I133" i="18"/>
  <c r="F133" i="18"/>
  <c r="O132" i="18"/>
  <c r="L132" i="18"/>
  <c r="L131" i="18" s="1"/>
  <c r="I132" i="18"/>
  <c r="F132" i="18"/>
  <c r="N131" i="18"/>
  <c r="M131" i="18"/>
  <c r="K131" i="18"/>
  <c r="J131" i="18"/>
  <c r="H131" i="18"/>
  <c r="G131" i="18"/>
  <c r="E131" i="18"/>
  <c r="D131" i="18"/>
  <c r="O129" i="18"/>
  <c r="L129" i="18"/>
  <c r="L128" i="18" s="1"/>
  <c r="I129" i="18"/>
  <c r="F129" i="18"/>
  <c r="O128" i="18"/>
  <c r="N128" i="18"/>
  <c r="M128" i="18"/>
  <c r="K128" i="18"/>
  <c r="J128" i="18"/>
  <c r="I128" i="18"/>
  <c r="H128" i="18"/>
  <c r="G128" i="18"/>
  <c r="E128" i="18"/>
  <c r="D128" i="18"/>
  <c r="O127" i="18"/>
  <c r="L127" i="18"/>
  <c r="I127" i="18"/>
  <c r="F127" i="18"/>
  <c r="O126" i="18"/>
  <c r="L126" i="18"/>
  <c r="I126" i="18"/>
  <c r="F126" i="18"/>
  <c r="O125" i="18"/>
  <c r="L125" i="18"/>
  <c r="I125" i="18"/>
  <c r="F125" i="18"/>
  <c r="O124" i="18"/>
  <c r="L124" i="18"/>
  <c r="I124" i="18"/>
  <c r="F124" i="18"/>
  <c r="O123" i="18"/>
  <c r="L123" i="18"/>
  <c r="I123" i="18"/>
  <c r="F123" i="18"/>
  <c r="O122" i="18"/>
  <c r="N122" i="18"/>
  <c r="M122" i="18"/>
  <c r="K122" i="18"/>
  <c r="J122" i="18"/>
  <c r="H122" i="18"/>
  <c r="G122" i="18"/>
  <c r="E122" i="18"/>
  <c r="D122" i="18"/>
  <c r="O121" i="18"/>
  <c r="L121" i="18"/>
  <c r="I121" i="18"/>
  <c r="F121" i="18"/>
  <c r="O120" i="18"/>
  <c r="L120" i="18"/>
  <c r="I120" i="18"/>
  <c r="F120" i="18"/>
  <c r="O119" i="18"/>
  <c r="L119" i="18"/>
  <c r="I119" i="18"/>
  <c r="F119" i="18"/>
  <c r="O118" i="18"/>
  <c r="L118" i="18"/>
  <c r="I118" i="18"/>
  <c r="F118" i="18"/>
  <c r="O117" i="18"/>
  <c r="L117" i="18"/>
  <c r="I117" i="18"/>
  <c r="F117" i="18"/>
  <c r="N116" i="18"/>
  <c r="M116" i="18"/>
  <c r="K116" i="18"/>
  <c r="J116" i="18"/>
  <c r="H116" i="18"/>
  <c r="G116" i="18"/>
  <c r="E116" i="18"/>
  <c r="D116" i="18"/>
  <c r="O115" i="18"/>
  <c r="L115" i="18"/>
  <c r="I115" i="18"/>
  <c r="F115" i="18"/>
  <c r="O114" i="18"/>
  <c r="O112" i="18" s="1"/>
  <c r="L114" i="18"/>
  <c r="I114" i="18"/>
  <c r="F114" i="18"/>
  <c r="C114" i="18"/>
  <c r="O113" i="18"/>
  <c r="L113" i="18"/>
  <c r="I113" i="18"/>
  <c r="F113" i="18"/>
  <c r="N112" i="18"/>
  <c r="M112" i="18"/>
  <c r="K112" i="18"/>
  <c r="J112" i="18"/>
  <c r="I112" i="18"/>
  <c r="H112" i="18"/>
  <c r="G112" i="18"/>
  <c r="E112" i="18"/>
  <c r="D112" i="18"/>
  <c r="O111" i="18"/>
  <c r="L111" i="18"/>
  <c r="I111" i="18"/>
  <c r="F111" i="18"/>
  <c r="O110" i="18"/>
  <c r="L110" i="18"/>
  <c r="I110" i="18"/>
  <c r="F110" i="18"/>
  <c r="O109" i="18"/>
  <c r="L109" i="18"/>
  <c r="I109" i="18"/>
  <c r="F109" i="18"/>
  <c r="O108" i="18"/>
  <c r="L108" i="18"/>
  <c r="I108" i="18"/>
  <c r="C108" i="18" s="1"/>
  <c r="F108" i="18"/>
  <c r="O107" i="18"/>
  <c r="L107" i="18"/>
  <c r="I107" i="18"/>
  <c r="F107" i="18"/>
  <c r="O106" i="18"/>
  <c r="L106" i="18"/>
  <c r="I106" i="18"/>
  <c r="F106" i="18"/>
  <c r="O105" i="18"/>
  <c r="L105" i="18"/>
  <c r="I105" i="18"/>
  <c r="F105" i="18"/>
  <c r="O104" i="18"/>
  <c r="O103" i="18" s="1"/>
  <c r="L104" i="18"/>
  <c r="L103" i="18" s="1"/>
  <c r="I104" i="18"/>
  <c r="F104" i="18"/>
  <c r="N103" i="18"/>
  <c r="M103" i="18"/>
  <c r="K103" i="18"/>
  <c r="J103" i="18"/>
  <c r="H103" i="18"/>
  <c r="G103" i="18"/>
  <c r="E103" i="18"/>
  <c r="D103" i="18"/>
  <c r="O102" i="18"/>
  <c r="L102" i="18"/>
  <c r="I102" i="18"/>
  <c r="F102" i="18"/>
  <c r="C102" i="18" s="1"/>
  <c r="O101" i="18"/>
  <c r="L101" i="18"/>
  <c r="I101" i="18"/>
  <c r="F101" i="18"/>
  <c r="C101" i="18" s="1"/>
  <c r="O100" i="18"/>
  <c r="L100" i="18"/>
  <c r="I100" i="18"/>
  <c r="F100" i="18"/>
  <c r="C100" i="18" s="1"/>
  <c r="O99" i="18"/>
  <c r="L99" i="18"/>
  <c r="I99" i="18"/>
  <c r="F99" i="18"/>
  <c r="O98" i="18"/>
  <c r="L98" i="18"/>
  <c r="I98" i="18"/>
  <c r="F98" i="18"/>
  <c r="O97" i="18"/>
  <c r="L97" i="18"/>
  <c r="I97" i="18"/>
  <c r="F97" i="18"/>
  <c r="O96" i="18"/>
  <c r="L96" i="18"/>
  <c r="I96" i="18"/>
  <c r="I95" i="18" s="1"/>
  <c r="F96" i="18"/>
  <c r="N95" i="18"/>
  <c r="M95" i="18"/>
  <c r="L95" i="18"/>
  <c r="K95" i="18"/>
  <c r="J95" i="18"/>
  <c r="H95" i="18"/>
  <c r="G95" i="18"/>
  <c r="E95" i="18"/>
  <c r="D95" i="18"/>
  <c r="O94" i="18"/>
  <c r="L94" i="18"/>
  <c r="I94" i="18"/>
  <c r="F94" i="18"/>
  <c r="O93" i="18"/>
  <c r="L93" i="18"/>
  <c r="I93" i="18"/>
  <c r="F93" i="18"/>
  <c r="O92" i="18"/>
  <c r="L92" i="18"/>
  <c r="I92" i="18"/>
  <c r="F92" i="18"/>
  <c r="C92" i="18" s="1"/>
  <c r="O91" i="18"/>
  <c r="L91" i="18"/>
  <c r="I91" i="18"/>
  <c r="F91" i="18"/>
  <c r="O90" i="18"/>
  <c r="L90" i="18"/>
  <c r="I90" i="18"/>
  <c r="F90" i="18"/>
  <c r="N89" i="18"/>
  <c r="M89" i="18"/>
  <c r="K89" i="18"/>
  <c r="J89" i="18"/>
  <c r="H89" i="18"/>
  <c r="G89" i="18"/>
  <c r="E89" i="18"/>
  <c r="D89" i="18"/>
  <c r="O88" i="18"/>
  <c r="L88" i="18"/>
  <c r="I88" i="18"/>
  <c r="F88" i="18"/>
  <c r="O87" i="18"/>
  <c r="L87" i="18"/>
  <c r="I87" i="18"/>
  <c r="F87" i="18"/>
  <c r="O86" i="18"/>
  <c r="L86" i="18"/>
  <c r="I86" i="18"/>
  <c r="F86" i="18"/>
  <c r="O85" i="18"/>
  <c r="L85" i="18"/>
  <c r="L84" i="18" s="1"/>
  <c r="I85" i="18"/>
  <c r="I84" i="18" s="1"/>
  <c r="F85" i="18"/>
  <c r="O84" i="18"/>
  <c r="N84" i="18"/>
  <c r="M84" i="18"/>
  <c r="K84" i="18"/>
  <c r="J84" i="18"/>
  <c r="H84" i="18"/>
  <c r="G84" i="18"/>
  <c r="E84" i="18"/>
  <c r="D84" i="18"/>
  <c r="O82" i="18"/>
  <c r="L82" i="18"/>
  <c r="I82" i="18"/>
  <c r="F82" i="18"/>
  <c r="O81" i="18"/>
  <c r="L81" i="18"/>
  <c r="L80" i="18" s="1"/>
  <c r="I81" i="18"/>
  <c r="I80" i="18" s="1"/>
  <c r="F81" i="18"/>
  <c r="O80" i="18"/>
  <c r="N80" i="18"/>
  <c r="M80" i="18"/>
  <c r="K80" i="18"/>
  <c r="J80" i="18"/>
  <c r="H80" i="18"/>
  <c r="G80" i="18"/>
  <c r="F80" i="18"/>
  <c r="E80" i="18"/>
  <c r="D80" i="18"/>
  <c r="O79" i="18"/>
  <c r="L79" i="18"/>
  <c r="I79" i="18"/>
  <c r="F79" i="18"/>
  <c r="O78" i="18"/>
  <c r="O77" i="18" s="1"/>
  <c r="O76" i="18" s="1"/>
  <c r="L78" i="18"/>
  <c r="L77" i="18" s="1"/>
  <c r="L76" i="18" s="1"/>
  <c r="I78" i="18"/>
  <c r="I77" i="18" s="1"/>
  <c r="F78" i="18"/>
  <c r="N77" i="18"/>
  <c r="N76" i="18" s="1"/>
  <c r="M77" i="18"/>
  <c r="K77" i="18"/>
  <c r="J77" i="18"/>
  <c r="J76" i="18" s="1"/>
  <c r="H77" i="18"/>
  <c r="H76" i="18" s="1"/>
  <c r="G77" i="18"/>
  <c r="F77" i="18"/>
  <c r="E77" i="18"/>
  <c r="E76" i="18" s="1"/>
  <c r="D77" i="18"/>
  <c r="D76" i="18" s="1"/>
  <c r="O74" i="18"/>
  <c r="L74" i="18"/>
  <c r="I74" i="18"/>
  <c r="F74" i="18"/>
  <c r="O73" i="18"/>
  <c r="L73" i="18"/>
  <c r="I73" i="18"/>
  <c r="F73" i="18"/>
  <c r="O72" i="18"/>
  <c r="L72" i="18"/>
  <c r="I72" i="18"/>
  <c r="F72" i="18"/>
  <c r="O71" i="18"/>
  <c r="L71" i="18"/>
  <c r="I71" i="18"/>
  <c r="F71" i="18"/>
  <c r="O70" i="18"/>
  <c r="O69" i="18" s="1"/>
  <c r="L70" i="18"/>
  <c r="I70" i="18"/>
  <c r="I69" i="18" s="1"/>
  <c r="F70" i="18"/>
  <c r="N69" i="18"/>
  <c r="N67" i="18" s="1"/>
  <c r="M69" i="18"/>
  <c r="M67" i="18" s="1"/>
  <c r="K69" i="18"/>
  <c r="J69" i="18"/>
  <c r="J67" i="18" s="1"/>
  <c r="H69" i="18"/>
  <c r="H67" i="18" s="1"/>
  <c r="G69" i="18"/>
  <c r="E69" i="18"/>
  <c r="E67" i="18" s="1"/>
  <c r="D69" i="18"/>
  <c r="D67" i="18" s="1"/>
  <c r="O68" i="18"/>
  <c r="L68" i="18"/>
  <c r="I68" i="18"/>
  <c r="I67" i="18" s="1"/>
  <c r="F68" i="18"/>
  <c r="K67" i="18"/>
  <c r="G67" i="18"/>
  <c r="O66" i="18"/>
  <c r="L66" i="18"/>
  <c r="I66" i="18"/>
  <c r="F66" i="18"/>
  <c r="O65" i="18"/>
  <c r="L65" i="18"/>
  <c r="I65" i="18"/>
  <c r="F65" i="18"/>
  <c r="O64" i="18"/>
  <c r="L64" i="18"/>
  <c r="I64" i="18"/>
  <c r="F64" i="18"/>
  <c r="O63" i="18"/>
  <c r="L63" i="18"/>
  <c r="I63" i="18"/>
  <c r="F63" i="18"/>
  <c r="O62" i="18"/>
  <c r="L62" i="18"/>
  <c r="I62" i="18"/>
  <c r="F62" i="18"/>
  <c r="O61" i="18"/>
  <c r="L61" i="18"/>
  <c r="I61" i="18"/>
  <c r="F61" i="18"/>
  <c r="O60" i="18"/>
  <c r="L60" i="18"/>
  <c r="I60" i="18"/>
  <c r="F60" i="18"/>
  <c r="O59" i="18"/>
  <c r="O58" i="18" s="1"/>
  <c r="L59" i="18"/>
  <c r="I59" i="18"/>
  <c r="F59" i="18"/>
  <c r="N58" i="18"/>
  <c r="M58" i="18"/>
  <c r="K58" i="18"/>
  <c r="J58" i="18"/>
  <c r="H58" i="18"/>
  <c r="G58" i="18"/>
  <c r="E58" i="18"/>
  <c r="D58" i="18"/>
  <c r="O57" i="18"/>
  <c r="L57" i="18"/>
  <c r="I57" i="18"/>
  <c r="F57" i="18"/>
  <c r="O56" i="18"/>
  <c r="O55" i="18" s="1"/>
  <c r="O54" i="18" s="1"/>
  <c r="L56" i="18"/>
  <c r="I56" i="18"/>
  <c r="I55" i="18" s="1"/>
  <c r="F56" i="18"/>
  <c r="N55" i="18"/>
  <c r="N54" i="18" s="1"/>
  <c r="N53" i="18" s="1"/>
  <c r="M55" i="18"/>
  <c r="L55" i="18"/>
  <c r="K55" i="18"/>
  <c r="K54" i="18" s="1"/>
  <c r="K53" i="18" s="1"/>
  <c r="J55" i="18"/>
  <c r="J54" i="18" s="1"/>
  <c r="J53" i="18" s="1"/>
  <c r="H55" i="18"/>
  <c r="G55" i="18"/>
  <c r="G54" i="18" s="1"/>
  <c r="F55" i="18"/>
  <c r="E55" i="18"/>
  <c r="E54" i="18" s="1"/>
  <c r="E53" i="18" s="1"/>
  <c r="D55" i="18"/>
  <c r="O47" i="18"/>
  <c r="C47" i="18" s="1"/>
  <c r="O46" i="18"/>
  <c r="C46" i="18" s="1"/>
  <c r="N45" i="18"/>
  <c r="M45" i="18"/>
  <c r="L44" i="18"/>
  <c r="L43" i="18" s="1"/>
  <c r="I44" i="18"/>
  <c r="I43" i="18" s="1"/>
  <c r="F44" i="18"/>
  <c r="K43" i="18"/>
  <c r="J43" i="18"/>
  <c r="H43" i="18"/>
  <c r="G43" i="18"/>
  <c r="E43" i="18"/>
  <c r="D43" i="18"/>
  <c r="F42" i="18"/>
  <c r="C42" i="18" s="1"/>
  <c r="E41" i="18"/>
  <c r="D41" i="18"/>
  <c r="L40" i="18"/>
  <c r="C40" i="18" s="1"/>
  <c r="L39" i="18"/>
  <c r="C39" i="18" s="1"/>
  <c r="L38" i="18"/>
  <c r="C38" i="18" s="1"/>
  <c r="L37" i="18"/>
  <c r="C37" i="18" s="1"/>
  <c r="K36" i="18"/>
  <c r="J36" i="18"/>
  <c r="L35" i="18"/>
  <c r="C35" i="18" s="1"/>
  <c r="L34" i="18"/>
  <c r="C34" i="18" s="1"/>
  <c r="K33" i="18"/>
  <c r="J33" i="18"/>
  <c r="L32" i="18"/>
  <c r="K31" i="18"/>
  <c r="J31" i="18"/>
  <c r="L30" i="18"/>
  <c r="C30" i="18" s="1"/>
  <c r="L29" i="18"/>
  <c r="C29" i="18" s="1"/>
  <c r="L28" i="18"/>
  <c r="C28" i="18" s="1"/>
  <c r="K27" i="18"/>
  <c r="K26" i="18" s="1"/>
  <c r="K20" i="18" s="1"/>
  <c r="J27" i="18"/>
  <c r="F25" i="18"/>
  <c r="C25" i="18"/>
  <c r="I24" i="18"/>
  <c r="F24" i="18"/>
  <c r="O23" i="18"/>
  <c r="L23" i="18"/>
  <c r="I23" i="18"/>
  <c r="F23" i="18"/>
  <c r="O22" i="18"/>
  <c r="O21" i="18" s="1"/>
  <c r="L22" i="18"/>
  <c r="L21" i="18" s="1"/>
  <c r="L292" i="18" s="1"/>
  <c r="I22" i="18"/>
  <c r="F22" i="18"/>
  <c r="N21" i="18"/>
  <c r="M21" i="18"/>
  <c r="M20" i="18" s="1"/>
  <c r="K21" i="18"/>
  <c r="K292" i="18" s="1"/>
  <c r="J21" i="18"/>
  <c r="H21" i="18"/>
  <c r="G21" i="18"/>
  <c r="G292" i="18" s="1"/>
  <c r="E21" i="18"/>
  <c r="D21" i="18"/>
  <c r="D292" i="18" s="1"/>
  <c r="D291" i="18" s="1"/>
  <c r="I58" i="18" l="1"/>
  <c r="K76" i="18"/>
  <c r="H83" i="18"/>
  <c r="L89" i="18"/>
  <c r="M130" i="18"/>
  <c r="C182" i="18"/>
  <c r="O188" i="18"/>
  <c r="C214" i="18"/>
  <c r="I216" i="18"/>
  <c r="C65" i="19"/>
  <c r="E83" i="19"/>
  <c r="H130" i="19"/>
  <c r="N130" i="19"/>
  <c r="C157" i="19"/>
  <c r="L188" i="19"/>
  <c r="N270" i="19"/>
  <c r="C287" i="19"/>
  <c r="O286" i="19"/>
  <c r="I21" i="18"/>
  <c r="I292" i="18" s="1"/>
  <c r="G20" i="18"/>
  <c r="M54" i="18"/>
  <c r="L58" i="18"/>
  <c r="G76" i="18"/>
  <c r="C80" i="18"/>
  <c r="C88" i="18"/>
  <c r="D83" i="18"/>
  <c r="C91" i="18"/>
  <c r="C158" i="18"/>
  <c r="K174" i="18"/>
  <c r="K173" i="18" s="1"/>
  <c r="C186" i="18"/>
  <c r="C190" i="18"/>
  <c r="D187" i="18"/>
  <c r="O238" i="18"/>
  <c r="C254" i="18"/>
  <c r="N259" i="18"/>
  <c r="C278" i="18"/>
  <c r="L31" i="19"/>
  <c r="C31" i="19" s="1"/>
  <c r="C97" i="19"/>
  <c r="C127" i="19"/>
  <c r="C135" i="19"/>
  <c r="C143" i="19"/>
  <c r="C212" i="19"/>
  <c r="M204" i="19"/>
  <c r="C218" i="19"/>
  <c r="C242" i="19"/>
  <c r="H259" i="19"/>
  <c r="C261" i="19"/>
  <c r="G270" i="19"/>
  <c r="G269" i="19" s="1"/>
  <c r="I89" i="18"/>
  <c r="G130" i="18"/>
  <c r="C150" i="18"/>
  <c r="C152" i="18"/>
  <c r="C154" i="18"/>
  <c r="N230" i="18"/>
  <c r="N270" i="18"/>
  <c r="N269" i="18" s="1"/>
  <c r="O270" i="18"/>
  <c r="O269" i="18" s="1"/>
  <c r="D53" i="19"/>
  <c r="N54" i="19"/>
  <c r="N53" i="19" s="1"/>
  <c r="C121" i="19"/>
  <c r="C132" i="19"/>
  <c r="C149" i="19"/>
  <c r="C150" i="19"/>
  <c r="C156" i="19"/>
  <c r="K187" i="19"/>
  <c r="C208" i="19"/>
  <c r="C236" i="19"/>
  <c r="C237" i="19"/>
  <c r="C241" i="19"/>
  <c r="L69" i="18"/>
  <c r="L67" i="18" s="1"/>
  <c r="C124" i="18"/>
  <c r="C132" i="18"/>
  <c r="O136" i="18"/>
  <c r="H187" i="18"/>
  <c r="C250" i="18"/>
  <c r="G259" i="18"/>
  <c r="I264" i="18"/>
  <c r="D20" i="19"/>
  <c r="H54" i="19"/>
  <c r="C61" i="19"/>
  <c r="C63" i="19"/>
  <c r="C88" i="19"/>
  <c r="C101" i="19"/>
  <c r="D83" i="19"/>
  <c r="C168" i="19"/>
  <c r="C197" i="19"/>
  <c r="C228" i="19"/>
  <c r="E231" i="19"/>
  <c r="C244" i="19"/>
  <c r="C249" i="19"/>
  <c r="O246" i="19"/>
  <c r="C257" i="19"/>
  <c r="O264" i="19"/>
  <c r="C278" i="19"/>
  <c r="C90" i="18"/>
  <c r="F89" i="18"/>
  <c r="N292" i="18"/>
  <c r="N291" i="18" s="1"/>
  <c r="N20" i="18"/>
  <c r="C57" i="18"/>
  <c r="C68" i="18"/>
  <c r="C70" i="18"/>
  <c r="F69" i="18"/>
  <c r="F67" i="18" s="1"/>
  <c r="C71" i="18"/>
  <c r="C72" i="18"/>
  <c r="M76" i="18"/>
  <c r="C81" i="18"/>
  <c r="C82" i="18"/>
  <c r="G83" i="18"/>
  <c r="M83" i="18"/>
  <c r="C118" i="18"/>
  <c r="E130" i="18"/>
  <c r="C134" i="18"/>
  <c r="L141" i="18"/>
  <c r="C141" i="18" s="1"/>
  <c r="L151" i="18"/>
  <c r="C170" i="18"/>
  <c r="C171" i="18"/>
  <c r="C178" i="18"/>
  <c r="F175" i="18"/>
  <c r="C181" i="18"/>
  <c r="E204" i="18"/>
  <c r="C220" i="18"/>
  <c r="C226" i="18"/>
  <c r="C282" i="18"/>
  <c r="L281" i="18"/>
  <c r="C281" i="18" s="1"/>
  <c r="I144" i="18"/>
  <c r="C60" i="18"/>
  <c r="N83" i="18"/>
  <c r="C96" i="18"/>
  <c r="C97" i="18"/>
  <c r="C98" i="18"/>
  <c r="C99" i="18"/>
  <c r="I116" i="18"/>
  <c r="C127" i="18"/>
  <c r="K130" i="18"/>
  <c r="C162" i="18"/>
  <c r="C164" i="18"/>
  <c r="I184" i="18"/>
  <c r="I187" i="18"/>
  <c r="E195" i="18"/>
  <c r="K195" i="18"/>
  <c r="C201" i="18"/>
  <c r="C211" i="18"/>
  <c r="C215" i="18"/>
  <c r="J204" i="18"/>
  <c r="J195" i="18" s="1"/>
  <c r="C234" i="18"/>
  <c r="L233" i="18"/>
  <c r="J292" i="18"/>
  <c r="J291" i="18" s="1"/>
  <c r="J20" i="18"/>
  <c r="C23" i="18"/>
  <c r="J26" i="18"/>
  <c r="C32" i="18"/>
  <c r="L31" i="18"/>
  <c r="C31" i="18" s="1"/>
  <c r="C44" i="18"/>
  <c r="F43" i="18"/>
  <c r="C43" i="18" s="1"/>
  <c r="O89" i="18"/>
  <c r="C110" i="18"/>
  <c r="I122" i="18"/>
  <c r="C156" i="18"/>
  <c r="C157" i="18"/>
  <c r="G195" i="18"/>
  <c r="I259" i="18"/>
  <c r="C266" i="18"/>
  <c r="L276" i="18"/>
  <c r="C221" i="18"/>
  <c r="C245" i="18"/>
  <c r="D270" i="18"/>
  <c r="D269" i="18" s="1"/>
  <c r="I293" i="18"/>
  <c r="I291" i="18" s="1"/>
  <c r="C299" i="18"/>
  <c r="G291" i="18"/>
  <c r="K291" i="18"/>
  <c r="C22" i="18"/>
  <c r="G53" i="18"/>
  <c r="C59" i="18"/>
  <c r="C64" i="18"/>
  <c r="C73" i="18"/>
  <c r="C74" i="18"/>
  <c r="F76" i="18"/>
  <c r="C78" i="18"/>
  <c r="C79" i="18"/>
  <c r="J83" i="18"/>
  <c r="C93" i="18"/>
  <c r="C94" i="18"/>
  <c r="C105" i="18"/>
  <c r="C106" i="18"/>
  <c r="C107" i="18"/>
  <c r="O116" i="18"/>
  <c r="C133" i="18"/>
  <c r="C140" i="18"/>
  <c r="O144" i="18"/>
  <c r="O160" i="18"/>
  <c r="O184" i="18"/>
  <c r="M187" i="18"/>
  <c r="L187" i="18"/>
  <c r="H195" i="18"/>
  <c r="C213" i="18"/>
  <c r="C225" i="18"/>
  <c r="H231" i="18"/>
  <c r="C256" i="18"/>
  <c r="C257" i="18"/>
  <c r="H259" i="18"/>
  <c r="M259" i="18"/>
  <c r="K269" i="18"/>
  <c r="E270" i="18"/>
  <c r="E269" i="18" s="1"/>
  <c r="C280" i="18"/>
  <c r="C287" i="18"/>
  <c r="C288" i="18"/>
  <c r="C227" i="18"/>
  <c r="C228" i="18"/>
  <c r="C229" i="18"/>
  <c r="K231" i="18"/>
  <c r="K230" i="18" s="1"/>
  <c r="J269" i="18"/>
  <c r="C295" i="18"/>
  <c r="C300" i="18"/>
  <c r="H292" i="18"/>
  <c r="H291" i="18" s="1"/>
  <c r="C24" i="18"/>
  <c r="D54" i="18"/>
  <c r="D53" i="18" s="1"/>
  <c r="H54" i="18"/>
  <c r="H53" i="18" s="1"/>
  <c r="C61" i="18"/>
  <c r="C62" i="18"/>
  <c r="C63" i="18"/>
  <c r="C65" i="18"/>
  <c r="C66" i="18"/>
  <c r="E83" i="18"/>
  <c r="E75" i="18" s="1"/>
  <c r="K83" i="18"/>
  <c r="K75" i="18" s="1"/>
  <c r="C85" i="18"/>
  <c r="C86" i="18"/>
  <c r="C87" i="18"/>
  <c r="O95" i="18"/>
  <c r="I103" i="18"/>
  <c r="I83" i="18" s="1"/>
  <c r="C109" i="18"/>
  <c r="F151" i="18"/>
  <c r="C155" i="18"/>
  <c r="C163" i="18"/>
  <c r="F166" i="18"/>
  <c r="F165" i="18" s="1"/>
  <c r="C169" i="18"/>
  <c r="O166" i="18"/>
  <c r="O165" i="18" s="1"/>
  <c r="C177" i="18"/>
  <c r="L179" i="18"/>
  <c r="L174" i="18" s="1"/>
  <c r="L173" i="18" s="1"/>
  <c r="C202" i="18"/>
  <c r="D195" i="18"/>
  <c r="C207" i="18"/>
  <c r="N204" i="18"/>
  <c r="N195" i="18" s="1"/>
  <c r="N194" i="18" s="1"/>
  <c r="D231" i="18"/>
  <c r="M231" i="18"/>
  <c r="M230" i="18" s="1"/>
  <c r="J231" i="18"/>
  <c r="J230" i="18" s="1"/>
  <c r="C243" i="18"/>
  <c r="I246" i="18"/>
  <c r="D259" i="18"/>
  <c r="O260" i="18"/>
  <c r="O259" i="18" s="1"/>
  <c r="C268" i="18"/>
  <c r="O293" i="18"/>
  <c r="L293" i="18"/>
  <c r="L291" i="18" s="1"/>
  <c r="G187" i="19"/>
  <c r="F55" i="19"/>
  <c r="M20" i="19"/>
  <c r="H291" i="19"/>
  <c r="C22" i="19"/>
  <c r="H53" i="19"/>
  <c r="C64" i="19"/>
  <c r="H76" i="19"/>
  <c r="O84" i="19"/>
  <c r="C94" i="19"/>
  <c r="C111" i="19"/>
  <c r="C140" i="19"/>
  <c r="O141" i="19"/>
  <c r="C155" i="19"/>
  <c r="C169" i="19"/>
  <c r="E173" i="19"/>
  <c r="O175" i="19"/>
  <c r="C186" i="19"/>
  <c r="O187" i="19"/>
  <c r="C203" i="19"/>
  <c r="G204" i="19"/>
  <c r="L205" i="19"/>
  <c r="C211" i="19"/>
  <c r="C224" i="19"/>
  <c r="C229" i="19"/>
  <c r="C232" i="19"/>
  <c r="D231" i="19"/>
  <c r="H230" i="19"/>
  <c r="M231" i="19"/>
  <c r="C240" i="19"/>
  <c r="C243" i="19"/>
  <c r="C256" i="19"/>
  <c r="O259" i="19"/>
  <c r="C267" i="19"/>
  <c r="C277" i="19"/>
  <c r="C283" i="19"/>
  <c r="C284" i="19"/>
  <c r="L27" i="19"/>
  <c r="C35" i="19"/>
  <c r="L36" i="19"/>
  <c r="C36" i="19" s="1"/>
  <c r="C56" i="19"/>
  <c r="C59" i="19"/>
  <c r="C62" i="19"/>
  <c r="C73" i="19"/>
  <c r="G76" i="19"/>
  <c r="D76" i="19"/>
  <c r="K83" i="19"/>
  <c r="C93" i="19"/>
  <c r="C100" i="19"/>
  <c r="C109" i="19"/>
  <c r="C120" i="19"/>
  <c r="O116" i="19"/>
  <c r="C128" i="19"/>
  <c r="C134" i="19"/>
  <c r="O131" i="19"/>
  <c r="C139" i="19"/>
  <c r="D130" i="19"/>
  <c r="J130" i="19"/>
  <c r="C164" i="19"/>
  <c r="C178" i="19"/>
  <c r="C190" i="19"/>
  <c r="E187" i="19"/>
  <c r="H195" i="19"/>
  <c r="C221" i="19"/>
  <c r="L235" i="19"/>
  <c r="L231" i="19" s="1"/>
  <c r="K259" i="19"/>
  <c r="L264" i="19"/>
  <c r="C273" i="19"/>
  <c r="H269" i="19"/>
  <c r="N269" i="19"/>
  <c r="C294" i="19"/>
  <c r="C298" i="19"/>
  <c r="I67" i="19"/>
  <c r="N75" i="19"/>
  <c r="L187" i="19"/>
  <c r="C266" i="19"/>
  <c r="C24" i="19"/>
  <c r="K26" i="19"/>
  <c r="F41" i="19"/>
  <c r="C41" i="19" s="1"/>
  <c r="E53" i="19"/>
  <c r="K53" i="19"/>
  <c r="L58" i="19"/>
  <c r="C66" i="19"/>
  <c r="O69" i="19"/>
  <c r="O67" i="19" s="1"/>
  <c r="M76" i="19"/>
  <c r="M75" i="19" s="1"/>
  <c r="C79" i="19"/>
  <c r="G83" i="19"/>
  <c r="L84" i="19"/>
  <c r="C92" i="19"/>
  <c r="C102" i="19"/>
  <c r="C107" i="19"/>
  <c r="O103" i="19"/>
  <c r="O83" i="19" s="1"/>
  <c r="H83" i="19"/>
  <c r="C119" i="19"/>
  <c r="C123" i="19"/>
  <c r="E130" i="19"/>
  <c r="E75" i="19" s="1"/>
  <c r="C133" i="19"/>
  <c r="L141" i="19"/>
  <c r="C148" i="19"/>
  <c r="O144" i="19"/>
  <c r="O130" i="19" s="1"/>
  <c r="C159" i="19"/>
  <c r="C172" i="19"/>
  <c r="M174" i="19"/>
  <c r="M173" i="19" s="1"/>
  <c r="L175" i="19"/>
  <c r="C183" i="19"/>
  <c r="I187" i="19"/>
  <c r="C192" i="19"/>
  <c r="E195" i="19"/>
  <c r="C202" i="19"/>
  <c r="C214" i="19"/>
  <c r="E204" i="19"/>
  <c r="C219" i="19"/>
  <c r="L251" i="19"/>
  <c r="G259" i="19"/>
  <c r="C262" i="19"/>
  <c r="E259" i="19"/>
  <c r="E230" i="19" s="1"/>
  <c r="E289" i="19" s="1"/>
  <c r="O270" i="19"/>
  <c r="O269" i="19" s="1"/>
  <c r="M270" i="19"/>
  <c r="M269" i="19" s="1"/>
  <c r="C280" i="19"/>
  <c r="F286" i="19"/>
  <c r="F292" i="19" s="1"/>
  <c r="J20" i="19"/>
  <c r="N52" i="19"/>
  <c r="K20" i="19"/>
  <c r="K292" i="19"/>
  <c r="K291" i="19" s="1"/>
  <c r="O292" i="19"/>
  <c r="O291" i="19" s="1"/>
  <c r="I84" i="19"/>
  <c r="C85" i="19"/>
  <c r="C124" i="19"/>
  <c r="L122" i="19"/>
  <c r="C152" i="19"/>
  <c r="L151" i="19"/>
  <c r="C162" i="19"/>
  <c r="F160" i="19"/>
  <c r="C160" i="19" s="1"/>
  <c r="C167" i="19"/>
  <c r="F166" i="19"/>
  <c r="I205" i="19"/>
  <c r="C206" i="19"/>
  <c r="C254" i="19"/>
  <c r="I252" i="19"/>
  <c r="I251" i="19" s="1"/>
  <c r="C301" i="19"/>
  <c r="G292" i="19"/>
  <c r="G291" i="19" s="1"/>
  <c r="G20" i="19"/>
  <c r="L21" i="19"/>
  <c r="L54" i="19"/>
  <c r="C77" i="19"/>
  <c r="C105" i="19"/>
  <c r="I103" i="19"/>
  <c r="C114" i="19"/>
  <c r="F112" i="19"/>
  <c r="C112" i="19" s="1"/>
  <c r="C142" i="19"/>
  <c r="F141" i="19"/>
  <c r="C141" i="19" s="1"/>
  <c r="C188" i="19"/>
  <c r="C44" i="19"/>
  <c r="F43" i="19"/>
  <c r="C43" i="19" s="1"/>
  <c r="N20" i="19"/>
  <c r="M54" i="19"/>
  <c r="M53" i="19" s="1"/>
  <c r="C57" i="19"/>
  <c r="I55" i="19"/>
  <c r="C60" i="19"/>
  <c r="F58" i="19"/>
  <c r="C71" i="19"/>
  <c r="F69" i="19"/>
  <c r="L95" i="19"/>
  <c r="C104" i="19"/>
  <c r="L103" i="19"/>
  <c r="C117" i="19"/>
  <c r="L116" i="19"/>
  <c r="C137" i="19"/>
  <c r="L136" i="19"/>
  <c r="C145" i="19"/>
  <c r="L144" i="19"/>
  <c r="C181" i="19"/>
  <c r="I179" i="19"/>
  <c r="I174" i="19" s="1"/>
  <c r="I173" i="19" s="1"/>
  <c r="M195" i="19"/>
  <c r="G231" i="19"/>
  <c r="G230" i="19" s="1"/>
  <c r="I233" i="19"/>
  <c r="C234" i="19"/>
  <c r="C246" i="19"/>
  <c r="C286" i="19"/>
  <c r="C23" i="19"/>
  <c r="I21" i="19"/>
  <c r="C28" i="19"/>
  <c r="O45" i="19"/>
  <c r="O20" i="19" s="1"/>
  <c r="C82" i="19"/>
  <c r="F80" i="19"/>
  <c r="C80" i="19" s="1"/>
  <c r="J83" i="19"/>
  <c r="J75" i="19" s="1"/>
  <c r="C87" i="19"/>
  <c r="F84" i="19"/>
  <c r="C99" i="19"/>
  <c r="I95" i="19"/>
  <c r="C125" i="19"/>
  <c r="I122" i="19"/>
  <c r="C122" i="19" s="1"/>
  <c r="C153" i="19"/>
  <c r="I151" i="19"/>
  <c r="F175" i="19"/>
  <c r="C176" i="19"/>
  <c r="O174" i="19"/>
  <c r="O173" i="19" s="1"/>
  <c r="C180" i="19"/>
  <c r="L179" i="19"/>
  <c r="D230" i="19"/>
  <c r="M230" i="19"/>
  <c r="L69" i="19"/>
  <c r="L67" i="19" s="1"/>
  <c r="F95" i="19"/>
  <c r="G130" i="19"/>
  <c r="K130" i="19"/>
  <c r="K75" i="19" s="1"/>
  <c r="J194" i="19"/>
  <c r="C300" i="19"/>
  <c r="O58" i="19"/>
  <c r="O54" i="19" s="1"/>
  <c r="C68" i="19"/>
  <c r="C74" i="19"/>
  <c r="C78" i="19"/>
  <c r="C98" i="19"/>
  <c r="F103" i="19"/>
  <c r="C103" i="19" s="1"/>
  <c r="C110" i="19"/>
  <c r="C118" i="19"/>
  <c r="L131" i="19"/>
  <c r="C138" i="19"/>
  <c r="C146" i="19"/>
  <c r="F151" i="19"/>
  <c r="C158" i="19"/>
  <c r="C170" i="19"/>
  <c r="G174" i="19"/>
  <c r="G173" i="19" s="1"/>
  <c r="K174" i="19"/>
  <c r="K173" i="19" s="1"/>
  <c r="F179" i="19"/>
  <c r="C200" i="19"/>
  <c r="F198" i="19"/>
  <c r="C198" i="19" s="1"/>
  <c r="C213" i="19"/>
  <c r="J231" i="19"/>
  <c r="J230" i="19" s="1"/>
  <c r="N230" i="19"/>
  <c r="N194" i="19" s="1"/>
  <c r="I238" i="19"/>
  <c r="O251" i="19"/>
  <c r="L260" i="19"/>
  <c r="L259" i="19" s="1"/>
  <c r="F264" i="19"/>
  <c r="C265" i="19"/>
  <c r="L272" i="19"/>
  <c r="C296" i="19"/>
  <c r="F293" i="19"/>
  <c r="C293" i="19" s="1"/>
  <c r="J292" i="19"/>
  <c r="J291" i="19" s="1"/>
  <c r="N291" i="19"/>
  <c r="C70" i="19"/>
  <c r="C81" i="19"/>
  <c r="C86" i="19"/>
  <c r="L89" i="19"/>
  <c r="C89" i="19" s="1"/>
  <c r="C106" i="19"/>
  <c r="C113" i="19"/>
  <c r="I116" i="19"/>
  <c r="C126" i="19"/>
  <c r="I131" i="19"/>
  <c r="F131" i="19"/>
  <c r="I136" i="19"/>
  <c r="I144" i="19"/>
  <c r="C144" i="19" s="1"/>
  <c r="C154" i="19"/>
  <c r="C161" i="19"/>
  <c r="O166" i="19"/>
  <c r="O165" i="19" s="1"/>
  <c r="C182" i="19"/>
  <c r="F184" i="19"/>
  <c r="C184" i="19" s="1"/>
  <c r="F191" i="19"/>
  <c r="C191" i="19" s="1"/>
  <c r="O196" i="19"/>
  <c r="C207" i="19"/>
  <c r="F205" i="19"/>
  <c r="I216" i="19"/>
  <c r="L216" i="19"/>
  <c r="C223" i="19"/>
  <c r="C239" i="19"/>
  <c r="F238" i="19"/>
  <c r="O238" i="19"/>
  <c r="O231" i="19" s="1"/>
  <c r="C255" i="19"/>
  <c r="I260" i="19"/>
  <c r="C271" i="19"/>
  <c r="C275" i="19"/>
  <c r="L276" i="19"/>
  <c r="C276" i="19" s="1"/>
  <c r="H187" i="19"/>
  <c r="L196" i="19"/>
  <c r="O205" i="19"/>
  <c r="O204" i="19" s="1"/>
  <c r="C210" i="19"/>
  <c r="F216" i="19"/>
  <c r="C217" i="19"/>
  <c r="C222" i="19"/>
  <c r="C227" i="19"/>
  <c r="F235" i="19"/>
  <c r="C248" i="19"/>
  <c r="F252" i="19"/>
  <c r="C253" i="19"/>
  <c r="C258" i="19"/>
  <c r="C274" i="19"/>
  <c r="I272" i="19"/>
  <c r="C279" i="19"/>
  <c r="I281" i="19"/>
  <c r="C281" i="19" s="1"/>
  <c r="C282" i="19"/>
  <c r="C299" i="19"/>
  <c r="G195" i="19"/>
  <c r="G194" i="19" s="1"/>
  <c r="F196" i="19"/>
  <c r="C199" i="19"/>
  <c r="C215" i="19"/>
  <c r="K231" i="19"/>
  <c r="K230" i="19" s="1"/>
  <c r="K194" i="19" s="1"/>
  <c r="C247" i="19"/>
  <c r="C263" i="19"/>
  <c r="D270" i="19"/>
  <c r="D269" i="19" s="1"/>
  <c r="C295" i="19"/>
  <c r="E292" i="18"/>
  <c r="E291" i="18" s="1"/>
  <c r="E20" i="18"/>
  <c r="M53" i="18"/>
  <c r="L54" i="18"/>
  <c r="L53" i="18" s="1"/>
  <c r="C55" i="18"/>
  <c r="I54" i="18"/>
  <c r="I53" i="18" s="1"/>
  <c r="G75" i="18"/>
  <c r="G52" i="18" s="1"/>
  <c r="C89" i="18"/>
  <c r="O292" i="18"/>
  <c r="O67" i="18"/>
  <c r="C67" i="18" s="1"/>
  <c r="I76" i="18"/>
  <c r="C142" i="18"/>
  <c r="L252" i="18"/>
  <c r="L251" i="18" s="1"/>
  <c r="C255" i="18"/>
  <c r="C301" i="18"/>
  <c r="F21" i="18"/>
  <c r="L27" i="18"/>
  <c r="L33" i="18"/>
  <c r="C33" i="18" s="1"/>
  <c r="L36" i="18"/>
  <c r="C36" i="18" s="1"/>
  <c r="F41" i="18"/>
  <c r="C41" i="18" s="1"/>
  <c r="O45" i="18"/>
  <c r="O20" i="18" s="1"/>
  <c r="F58" i="18"/>
  <c r="C58" i="18" s="1"/>
  <c r="C69" i="18"/>
  <c r="C77" i="18"/>
  <c r="C111" i="18"/>
  <c r="C115" i="18"/>
  <c r="C119" i="18"/>
  <c r="C120" i="18"/>
  <c r="F122" i="18"/>
  <c r="C123" i="18"/>
  <c r="D130" i="18"/>
  <c r="D75" i="18" s="1"/>
  <c r="D52" i="18" s="1"/>
  <c r="H130" i="18"/>
  <c r="H75" i="18" s="1"/>
  <c r="H52" i="18" s="1"/>
  <c r="I131" i="18"/>
  <c r="C135" i="18"/>
  <c r="C139" i="18"/>
  <c r="C143" i="18"/>
  <c r="C147" i="18"/>
  <c r="C148" i="18"/>
  <c r="O151" i="18"/>
  <c r="C159" i="18"/>
  <c r="J174" i="18"/>
  <c r="J173" i="18" s="1"/>
  <c r="N174" i="18"/>
  <c r="N173" i="18" s="1"/>
  <c r="O175" i="18"/>
  <c r="F179" i="18"/>
  <c r="I179" i="18"/>
  <c r="C180" i="18"/>
  <c r="C183" i="18"/>
  <c r="E187" i="18"/>
  <c r="C189" i="18"/>
  <c r="F188" i="18"/>
  <c r="O187" i="18"/>
  <c r="C193" i="18"/>
  <c r="F192" i="18"/>
  <c r="M292" i="18"/>
  <c r="M291" i="18" s="1"/>
  <c r="C104" i="18"/>
  <c r="C137" i="18"/>
  <c r="F136" i="18"/>
  <c r="D20" i="18"/>
  <c r="H20" i="18"/>
  <c r="F95" i="18"/>
  <c r="C95" i="18" s="1"/>
  <c r="F103" i="18"/>
  <c r="C103" i="18" s="1"/>
  <c r="L112" i="18"/>
  <c r="L116" i="18"/>
  <c r="C121" i="18"/>
  <c r="C125" i="18"/>
  <c r="C126" i="18"/>
  <c r="C129" i="18"/>
  <c r="F128" i="18"/>
  <c r="C128" i="18" s="1"/>
  <c r="J130" i="18"/>
  <c r="J75" i="18" s="1"/>
  <c r="J52" i="18" s="1"/>
  <c r="N130" i="18"/>
  <c r="N75" i="18" s="1"/>
  <c r="N52" i="18" s="1"/>
  <c r="N51" i="18" s="1"/>
  <c r="L136" i="18"/>
  <c r="L130" i="18" s="1"/>
  <c r="L144" i="18"/>
  <c r="C149" i="18"/>
  <c r="C153" i="18"/>
  <c r="C161" i="18"/>
  <c r="F160" i="18"/>
  <c r="M173" i="18"/>
  <c r="F174" i="18"/>
  <c r="C175" i="18"/>
  <c r="C185" i="18"/>
  <c r="F184" i="18"/>
  <c r="C209" i="18"/>
  <c r="F205" i="18"/>
  <c r="C239" i="18"/>
  <c r="L238" i="18"/>
  <c r="C56" i="18"/>
  <c r="C113" i="18"/>
  <c r="F112" i="18"/>
  <c r="C112" i="18" s="1"/>
  <c r="C117" i="18"/>
  <c r="F116" i="18"/>
  <c r="C145" i="18"/>
  <c r="F144" i="18"/>
  <c r="I20" i="18"/>
  <c r="F84" i="18"/>
  <c r="L122" i="18"/>
  <c r="F131" i="18"/>
  <c r="O131" i="18"/>
  <c r="I151" i="18"/>
  <c r="C151" i="18" s="1"/>
  <c r="C168" i="18"/>
  <c r="I166" i="18"/>
  <c r="I175" i="18"/>
  <c r="C176" i="18"/>
  <c r="O179" i="18"/>
  <c r="L260" i="18"/>
  <c r="C263" i="18"/>
  <c r="C167" i="18"/>
  <c r="C200" i="18"/>
  <c r="I198" i="18"/>
  <c r="I196" i="18" s="1"/>
  <c r="C203" i="18"/>
  <c r="I205" i="18"/>
  <c r="I204" i="18" s="1"/>
  <c r="C212" i="18"/>
  <c r="C224" i="18"/>
  <c r="O231" i="18"/>
  <c r="O230" i="18" s="1"/>
  <c r="C248" i="18"/>
  <c r="C249" i="18"/>
  <c r="F246" i="18"/>
  <c r="C253" i="18"/>
  <c r="F252" i="18"/>
  <c r="E259" i="18"/>
  <c r="E230" i="18" s="1"/>
  <c r="C261" i="18"/>
  <c r="F260" i="18"/>
  <c r="C271" i="18"/>
  <c r="M270" i="18"/>
  <c r="M269" i="18" s="1"/>
  <c r="M194" i="18" s="1"/>
  <c r="C275" i="18"/>
  <c r="C277" i="18"/>
  <c r="F276" i="18"/>
  <c r="C285" i="18"/>
  <c r="F284" i="18"/>
  <c r="C286" i="18"/>
  <c r="C197" i="18"/>
  <c r="F196" i="18"/>
  <c r="L216" i="18"/>
  <c r="L204" i="18" s="1"/>
  <c r="L195" i="18" s="1"/>
  <c r="C219" i="18"/>
  <c r="C233" i="18"/>
  <c r="C241" i="18"/>
  <c r="F238" i="18"/>
  <c r="L264" i="18"/>
  <c r="C267" i="18"/>
  <c r="I270" i="18"/>
  <c r="I269" i="18" s="1"/>
  <c r="C279" i="18"/>
  <c r="O196" i="18"/>
  <c r="O205" i="18"/>
  <c r="C217" i="18"/>
  <c r="F216" i="18"/>
  <c r="O216" i="18"/>
  <c r="C232" i="18"/>
  <c r="D230" i="18"/>
  <c r="D289" i="18" s="1"/>
  <c r="G231" i="18"/>
  <c r="G230" i="18" s="1"/>
  <c r="G194" i="18" s="1"/>
  <c r="C240" i="18"/>
  <c r="I238" i="18"/>
  <c r="I231" i="18" s="1"/>
  <c r="I230" i="18" s="1"/>
  <c r="C244" i="18"/>
  <c r="C247" i="18"/>
  <c r="L246" i="18"/>
  <c r="C265" i="18"/>
  <c r="F264" i="18"/>
  <c r="L270" i="18"/>
  <c r="L269" i="18" s="1"/>
  <c r="C273" i="18"/>
  <c r="F272" i="18"/>
  <c r="C296" i="18"/>
  <c r="O291" i="18"/>
  <c r="C199" i="18"/>
  <c r="F293" i="18"/>
  <c r="G51" i="18" l="1"/>
  <c r="O83" i="18"/>
  <c r="I195" i="18"/>
  <c r="I130" i="18"/>
  <c r="C216" i="19"/>
  <c r="I130" i="19"/>
  <c r="L270" i="19"/>
  <c r="L269" i="19" s="1"/>
  <c r="K52" i="19"/>
  <c r="I204" i="19"/>
  <c r="I195" i="19" s="1"/>
  <c r="M289" i="19"/>
  <c r="H194" i="19"/>
  <c r="L230" i="19"/>
  <c r="D75" i="19"/>
  <c r="D52" i="19" s="1"/>
  <c r="H230" i="18"/>
  <c r="H194" i="18" s="1"/>
  <c r="H51" i="18" s="1"/>
  <c r="K52" i="18"/>
  <c r="K289" i="18"/>
  <c r="J194" i="18"/>
  <c r="J51" i="18" s="1"/>
  <c r="J289" i="18"/>
  <c r="H289" i="18"/>
  <c r="K194" i="18"/>
  <c r="L231" i="18"/>
  <c r="L83" i="18"/>
  <c r="L75" i="18" s="1"/>
  <c r="L52" i="18" s="1"/>
  <c r="E52" i="18"/>
  <c r="C293" i="18"/>
  <c r="C116" i="18"/>
  <c r="C184" i="18"/>
  <c r="M75" i="18"/>
  <c r="M52" i="18" s="1"/>
  <c r="M51" i="18" s="1"/>
  <c r="C276" i="18"/>
  <c r="O130" i="18"/>
  <c r="C160" i="18"/>
  <c r="N289" i="18"/>
  <c r="O53" i="18"/>
  <c r="E52" i="19"/>
  <c r="O75" i="19"/>
  <c r="C69" i="19"/>
  <c r="E194" i="19"/>
  <c r="F67" i="19"/>
  <c r="C67" i="19" s="1"/>
  <c r="C116" i="19"/>
  <c r="L204" i="19"/>
  <c r="C151" i="19"/>
  <c r="O53" i="19"/>
  <c r="G75" i="19"/>
  <c r="G52" i="19" s="1"/>
  <c r="G51" i="19" s="1"/>
  <c r="D194" i="19"/>
  <c r="D51" i="19" s="1"/>
  <c r="M52" i="19"/>
  <c r="F187" i="19"/>
  <c r="C187" i="19" s="1"/>
  <c r="H75" i="19"/>
  <c r="H289" i="19"/>
  <c r="D289" i="19"/>
  <c r="N289" i="19"/>
  <c r="F76" i="19"/>
  <c r="C95" i="19"/>
  <c r="L174" i="19"/>
  <c r="L173" i="19" s="1"/>
  <c r="C136" i="19"/>
  <c r="L26" i="19"/>
  <c r="C26" i="19" s="1"/>
  <c r="C27" i="19"/>
  <c r="J52" i="19"/>
  <c r="J51" i="19" s="1"/>
  <c r="J289" i="19"/>
  <c r="K51" i="19"/>
  <c r="G50" i="19"/>
  <c r="G290" i="19"/>
  <c r="C196" i="19"/>
  <c r="I231" i="19"/>
  <c r="C233" i="19"/>
  <c r="L292" i="19"/>
  <c r="L291" i="19" s="1"/>
  <c r="O230" i="19"/>
  <c r="I20" i="19"/>
  <c r="C21" i="19"/>
  <c r="I292" i="19"/>
  <c r="I291" i="19" s="1"/>
  <c r="L83" i="19"/>
  <c r="O195" i="19"/>
  <c r="O194" i="19" s="1"/>
  <c r="C264" i="19"/>
  <c r="F259" i="19"/>
  <c r="C175" i="19"/>
  <c r="F174" i="19"/>
  <c r="F83" i="19"/>
  <c r="C84" i="19"/>
  <c r="C166" i="19"/>
  <c r="F165" i="19"/>
  <c r="C165" i="19" s="1"/>
  <c r="I83" i="19"/>
  <c r="I75" i="19" s="1"/>
  <c r="H52" i="19"/>
  <c r="H51" i="19" s="1"/>
  <c r="L195" i="19"/>
  <c r="L194" i="19" s="1"/>
  <c r="I259" i="19"/>
  <c r="C260" i="19"/>
  <c r="F204" i="19"/>
  <c r="C205" i="19"/>
  <c r="C235" i="19"/>
  <c r="F231" i="19"/>
  <c r="C76" i="19"/>
  <c r="I54" i="19"/>
  <c r="I53" i="19" s="1"/>
  <c r="C55" i="19"/>
  <c r="C272" i="19"/>
  <c r="I270" i="19"/>
  <c r="C252" i="19"/>
  <c r="F251" i="19"/>
  <c r="C251" i="19" s="1"/>
  <c r="C238" i="19"/>
  <c r="F130" i="19"/>
  <c r="C130" i="19" s="1"/>
  <c r="C131" i="19"/>
  <c r="C179" i="19"/>
  <c r="L130" i="19"/>
  <c r="K289" i="19"/>
  <c r="C45" i="19"/>
  <c r="M194" i="19"/>
  <c r="C58" i="19"/>
  <c r="F54" i="19"/>
  <c r="F20" i="19"/>
  <c r="L53" i="19"/>
  <c r="F291" i="19"/>
  <c r="N51" i="19"/>
  <c r="N50" i="18"/>
  <c r="N290" i="18"/>
  <c r="E194" i="18"/>
  <c r="E51" i="18" s="1"/>
  <c r="E289" i="18"/>
  <c r="M289" i="18"/>
  <c r="I165" i="18"/>
  <c r="C165" i="18" s="1"/>
  <c r="C166" i="18"/>
  <c r="C188" i="18"/>
  <c r="G290" i="18"/>
  <c r="G50" i="18"/>
  <c r="C252" i="18"/>
  <c r="F251" i="18"/>
  <c r="C251" i="18" s="1"/>
  <c r="F173" i="18"/>
  <c r="C198" i="18"/>
  <c r="C192" i="18"/>
  <c r="F191" i="18"/>
  <c r="C191" i="18" s="1"/>
  <c r="C27" i="18"/>
  <c r="L26" i="18"/>
  <c r="C76" i="18"/>
  <c r="C264" i="18"/>
  <c r="C238" i="18"/>
  <c r="F231" i="18"/>
  <c r="C260" i="18"/>
  <c r="F259" i="18"/>
  <c r="C259" i="18" s="1"/>
  <c r="L259" i="18"/>
  <c r="L230" i="18" s="1"/>
  <c r="L289" i="18" s="1"/>
  <c r="F83" i="18"/>
  <c r="C84" i="18"/>
  <c r="C144" i="18"/>
  <c r="C205" i="18"/>
  <c r="F204" i="18"/>
  <c r="F195" i="18" s="1"/>
  <c r="C179" i="18"/>
  <c r="F292" i="18"/>
  <c r="C21" i="18"/>
  <c r="F20" i="18"/>
  <c r="F54" i="18"/>
  <c r="C196" i="18"/>
  <c r="F130" i="18"/>
  <c r="C131" i="18"/>
  <c r="C216" i="18"/>
  <c r="G289" i="18"/>
  <c r="I194" i="18"/>
  <c r="C122" i="18"/>
  <c r="C45" i="18"/>
  <c r="F270" i="18"/>
  <c r="C272" i="18"/>
  <c r="O204" i="18"/>
  <c r="O195" i="18" s="1"/>
  <c r="D194" i="18"/>
  <c r="D51" i="18" s="1"/>
  <c r="C284" i="18"/>
  <c r="F283" i="18"/>
  <c r="C283" i="18" s="1"/>
  <c r="C246" i="18"/>
  <c r="I174" i="18"/>
  <c r="I173" i="18" s="1"/>
  <c r="C136" i="18"/>
  <c r="O174" i="18"/>
  <c r="O173" i="18" s="1"/>
  <c r="H50" i="18" l="1"/>
  <c r="H290" i="18"/>
  <c r="J50" i="18"/>
  <c r="J290" i="18"/>
  <c r="K51" i="18"/>
  <c r="K50" i="18" s="1"/>
  <c r="I52" i="19"/>
  <c r="O75" i="18"/>
  <c r="C83" i="19"/>
  <c r="L194" i="18"/>
  <c r="O52" i="18"/>
  <c r="C130" i="18"/>
  <c r="C204" i="18"/>
  <c r="M51" i="19"/>
  <c r="M290" i="19" s="1"/>
  <c r="C20" i="19"/>
  <c r="C204" i="19"/>
  <c r="G289" i="19"/>
  <c r="L20" i="19"/>
  <c r="O52" i="19"/>
  <c r="O51" i="19" s="1"/>
  <c r="E51" i="19"/>
  <c r="M50" i="19"/>
  <c r="K50" i="19"/>
  <c r="K290" i="19"/>
  <c r="N50" i="19"/>
  <c r="N290" i="19"/>
  <c r="F75" i="19"/>
  <c r="C292" i="19"/>
  <c r="H290" i="19"/>
  <c r="H50" i="19"/>
  <c r="D290" i="19"/>
  <c r="D50" i="19"/>
  <c r="L75" i="19"/>
  <c r="L52" i="19" s="1"/>
  <c r="L51" i="19" s="1"/>
  <c r="O289" i="19"/>
  <c r="I230" i="19"/>
  <c r="I269" i="19"/>
  <c r="C270" i="19"/>
  <c r="C174" i="19"/>
  <c r="F173" i="19"/>
  <c r="C173" i="19" s="1"/>
  <c r="C291" i="19"/>
  <c r="C54" i="19"/>
  <c r="F53" i="19"/>
  <c r="C231" i="19"/>
  <c r="F230" i="19"/>
  <c r="C259" i="19"/>
  <c r="F195" i="19"/>
  <c r="J50" i="19"/>
  <c r="J290" i="19"/>
  <c r="D290" i="18"/>
  <c r="D50" i="18"/>
  <c r="O194" i="18"/>
  <c r="O289" i="18"/>
  <c r="E290" i="18"/>
  <c r="E50" i="18"/>
  <c r="O51" i="18"/>
  <c r="C54" i="18"/>
  <c r="F53" i="18"/>
  <c r="C173" i="18"/>
  <c r="F269" i="18"/>
  <c r="C270" i="18"/>
  <c r="C195" i="18"/>
  <c r="C83" i="18"/>
  <c r="F75" i="18"/>
  <c r="F230" i="18"/>
  <c r="C230" i="18" s="1"/>
  <c r="C231" i="18"/>
  <c r="I75" i="18"/>
  <c r="F187" i="18"/>
  <c r="C187" i="18" s="1"/>
  <c r="M50" i="18"/>
  <c r="M290" i="18"/>
  <c r="C26" i="18"/>
  <c r="L20" i="18"/>
  <c r="C20" i="18" s="1"/>
  <c r="L51" i="18"/>
  <c r="L50" i="18" s="1"/>
  <c r="C292" i="18"/>
  <c r="F291" i="18"/>
  <c r="C291" i="18" s="1"/>
  <c r="C174" i="18"/>
  <c r="K290" i="18" l="1"/>
  <c r="L290" i="18"/>
  <c r="O50" i="19"/>
  <c r="O290" i="19"/>
  <c r="E50" i="19"/>
  <c r="E290" i="19"/>
  <c r="L289" i="19"/>
  <c r="L50" i="19"/>
  <c r="L290" i="19"/>
  <c r="I289" i="19"/>
  <c r="C269" i="19"/>
  <c r="C195" i="19"/>
  <c r="F194" i="19"/>
  <c r="C53" i="19"/>
  <c r="F52" i="19"/>
  <c r="I194" i="19"/>
  <c r="I51" i="19" s="1"/>
  <c r="C75" i="19"/>
  <c r="C230" i="19"/>
  <c r="F289" i="19"/>
  <c r="C269" i="18"/>
  <c r="F289" i="18"/>
  <c r="O50" i="18"/>
  <c r="O290" i="18"/>
  <c r="I52" i="18"/>
  <c r="I51" i="18" s="1"/>
  <c r="I289" i="18"/>
  <c r="C75" i="18"/>
  <c r="F194" i="18"/>
  <c r="C194" i="18" s="1"/>
  <c r="F52" i="18"/>
  <c r="C53" i="18"/>
  <c r="C289" i="19" l="1"/>
  <c r="C194" i="19"/>
  <c r="F51" i="19"/>
  <c r="C52" i="19"/>
  <c r="I290" i="19"/>
  <c r="I50" i="19"/>
  <c r="C289" i="18"/>
  <c r="C52" i="18"/>
  <c r="F51" i="18"/>
  <c r="I290" i="18"/>
  <c r="I50" i="18"/>
  <c r="F290" i="19" l="1"/>
  <c r="C290" i="19" s="1"/>
  <c r="F50" i="19"/>
  <c r="C50" i="19" s="1"/>
  <c r="C51" i="19"/>
  <c r="F290" i="18"/>
  <c r="C290" i="18" s="1"/>
  <c r="C51" i="18"/>
  <c r="F50" i="18"/>
  <c r="C50" i="18" s="1"/>
  <c r="G64" i="16" l="1"/>
  <c r="G63" i="16"/>
  <c r="G62" i="16"/>
  <c r="F61" i="16"/>
  <c r="F59" i="16" s="1"/>
  <c r="G60" i="16"/>
  <c r="E59" i="16"/>
  <c r="G54" i="16"/>
  <c r="G53" i="16"/>
  <c r="G52" i="16"/>
  <c r="G51" i="16"/>
  <c r="F50" i="16"/>
  <c r="E50" i="16"/>
  <c r="G43" i="16"/>
  <c r="G42" i="16"/>
  <c r="F40" i="16"/>
  <c r="E40" i="16"/>
  <c r="G35" i="16"/>
  <c r="G34" i="16" s="1"/>
  <c r="F34" i="16"/>
  <c r="E34" i="16"/>
  <c r="G29" i="16"/>
  <c r="G28" i="16" s="1"/>
  <c r="F28" i="16"/>
  <c r="E28" i="16"/>
  <c r="G23" i="16"/>
  <c r="G22" i="16"/>
  <c r="F21" i="16"/>
  <c r="E21" i="16"/>
  <c r="G16" i="16"/>
  <c r="G15" i="16"/>
  <c r="G14" i="16"/>
  <c r="G13" i="16"/>
  <c r="G12" i="16"/>
  <c r="F11" i="16"/>
  <c r="E11" i="16"/>
  <c r="G40" i="16" l="1"/>
  <c r="G21" i="16"/>
  <c r="G61" i="16"/>
  <c r="G59" i="16" s="1"/>
  <c r="G50" i="16"/>
  <c r="G11" i="16"/>
  <c r="O301" i="15"/>
  <c r="L301" i="15"/>
  <c r="I301" i="15"/>
  <c r="F301" i="15"/>
  <c r="O300" i="15"/>
  <c r="L300" i="15"/>
  <c r="I300" i="15"/>
  <c r="F300" i="15"/>
  <c r="O299" i="15"/>
  <c r="L299" i="15"/>
  <c r="I299" i="15"/>
  <c r="F299" i="15"/>
  <c r="O298" i="15"/>
  <c r="L298" i="15"/>
  <c r="I298" i="15"/>
  <c r="C298" i="15" s="1"/>
  <c r="F298" i="15"/>
  <c r="O297" i="15"/>
  <c r="L297" i="15"/>
  <c r="I297" i="15"/>
  <c r="F297" i="15"/>
  <c r="O296" i="15"/>
  <c r="L296" i="15"/>
  <c r="I296" i="15"/>
  <c r="F296" i="15"/>
  <c r="O295" i="15"/>
  <c r="L295" i="15"/>
  <c r="I295" i="15"/>
  <c r="F295" i="15"/>
  <c r="O294" i="15"/>
  <c r="L294" i="15"/>
  <c r="I294" i="15"/>
  <c r="F294" i="15"/>
  <c r="F293" i="15" s="1"/>
  <c r="N293" i="15"/>
  <c r="M293" i="15"/>
  <c r="K293" i="15"/>
  <c r="J293" i="15"/>
  <c r="H293" i="15"/>
  <c r="G293" i="15"/>
  <c r="E293" i="15"/>
  <c r="D293" i="15"/>
  <c r="O288" i="15"/>
  <c r="L288" i="15"/>
  <c r="I288" i="15"/>
  <c r="F288" i="15"/>
  <c r="O287" i="15"/>
  <c r="L287" i="15"/>
  <c r="I287" i="15"/>
  <c r="F287" i="15"/>
  <c r="O286" i="15"/>
  <c r="N286" i="15"/>
  <c r="M286" i="15"/>
  <c r="K286" i="15"/>
  <c r="J286" i="15"/>
  <c r="H286" i="15"/>
  <c r="G286" i="15"/>
  <c r="F286" i="15"/>
  <c r="E286" i="15"/>
  <c r="D286" i="15"/>
  <c r="O285" i="15"/>
  <c r="L285" i="15"/>
  <c r="I285" i="15"/>
  <c r="F285" i="15"/>
  <c r="O284" i="15"/>
  <c r="N284" i="15"/>
  <c r="N283" i="15" s="1"/>
  <c r="M284" i="15"/>
  <c r="M283" i="15" s="1"/>
  <c r="L284" i="15"/>
  <c r="L283" i="15" s="1"/>
  <c r="K284" i="15"/>
  <c r="J284" i="15"/>
  <c r="J283" i="15" s="1"/>
  <c r="I284" i="15"/>
  <c r="I283" i="15" s="1"/>
  <c r="H284" i="15"/>
  <c r="H283" i="15" s="1"/>
  <c r="G284" i="15"/>
  <c r="G283" i="15" s="1"/>
  <c r="E284" i="15"/>
  <c r="E283" i="15" s="1"/>
  <c r="D284" i="15"/>
  <c r="O283" i="15"/>
  <c r="K283" i="15"/>
  <c r="D283" i="15"/>
  <c r="O282" i="15"/>
  <c r="O281" i="15" s="1"/>
  <c r="L282" i="15"/>
  <c r="I282" i="15"/>
  <c r="F282" i="15"/>
  <c r="F281" i="15" s="1"/>
  <c r="N281" i="15"/>
  <c r="M281" i="15"/>
  <c r="L281" i="15"/>
  <c r="K281" i="15"/>
  <c r="J281" i="15"/>
  <c r="I281" i="15"/>
  <c r="H281" i="15"/>
  <c r="G281" i="15"/>
  <c r="E281" i="15"/>
  <c r="D281" i="15"/>
  <c r="O280" i="15"/>
  <c r="L280" i="15"/>
  <c r="I280" i="15"/>
  <c r="F280" i="15"/>
  <c r="O279" i="15"/>
  <c r="L279" i="15"/>
  <c r="I279" i="15"/>
  <c r="F279" i="15"/>
  <c r="O278" i="15"/>
  <c r="L278" i="15"/>
  <c r="I278" i="15"/>
  <c r="F278" i="15"/>
  <c r="O277" i="15"/>
  <c r="L277" i="15"/>
  <c r="I277" i="15"/>
  <c r="F277" i="15"/>
  <c r="N276" i="15"/>
  <c r="N270" i="15" s="1"/>
  <c r="N269" i="15" s="1"/>
  <c r="M276" i="15"/>
  <c r="K276" i="15"/>
  <c r="J276" i="15"/>
  <c r="I276" i="15"/>
  <c r="H276" i="15"/>
  <c r="G276" i="15"/>
  <c r="G270" i="15" s="1"/>
  <c r="E276" i="15"/>
  <c r="D276" i="15"/>
  <c r="O275" i="15"/>
  <c r="L275" i="15"/>
  <c r="I275" i="15"/>
  <c r="F275" i="15"/>
  <c r="O274" i="15"/>
  <c r="L274" i="15"/>
  <c r="I274" i="15"/>
  <c r="F274" i="15"/>
  <c r="C274" i="15" s="1"/>
  <c r="O273" i="15"/>
  <c r="L273" i="15"/>
  <c r="L272" i="15" s="1"/>
  <c r="I273" i="15"/>
  <c r="I272" i="15" s="1"/>
  <c r="F273" i="15"/>
  <c r="N272" i="15"/>
  <c r="M272" i="15"/>
  <c r="M270" i="15" s="1"/>
  <c r="M269" i="15" s="1"/>
  <c r="K272" i="15"/>
  <c r="K270" i="15" s="1"/>
  <c r="J272" i="15"/>
  <c r="H272" i="15"/>
  <c r="G272" i="15"/>
  <c r="E272" i="15"/>
  <c r="D272" i="15"/>
  <c r="O271" i="15"/>
  <c r="L271" i="15"/>
  <c r="I271" i="15"/>
  <c r="F271" i="15"/>
  <c r="J270" i="15"/>
  <c r="H270" i="15"/>
  <c r="H269" i="15" s="1"/>
  <c r="J269" i="15"/>
  <c r="O268" i="15"/>
  <c r="L268" i="15"/>
  <c r="I268" i="15"/>
  <c r="F268" i="15"/>
  <c r="O267" i="15"/>
  <c r="L267" i="15"/>
  <c r="I267" i="15"/>
  <c r="F267" i="15"/>
  <c r="O266" i="15"/>
  <c r="L266" i="15"/>
  <c r="C266" i="15" s="1"/>
  <c r="I266" i="15"/>
  <c r="F266" i="15"/>
  <c r="O265" i="15"/>
  <c r="O264" i="15" s="1"/>
  <c r="L265" i="15"/>
  <c r="I265" i="15"/>
  <c r="F265" i="15"/>
  <c r="N264" i="15"/>
  <c r="M264" i="15"/>
  <c r="K264" i="15"/>
  <c r="J264" i="15"/>
  <c r="J259" i="15" s="1"/>
  <c r="I264" i="15"/>
  <c r="H264" i="15"/>
  <c r="G264" i="15"/>
  <c r="E264" i="15"/>
  <c r="D264" i="15"/>
  <c r="O263" i="15"/>
  <c r="L263" i="15"/>
  <c r="I263" i="15"/>
  <c r="F263" i="15"/>
  <c r="O262" i="15"/>
  <c r="L262" i="15"/>
  <c r="I262" i="15"/>
  <c r="F262" i="15"/>
  <c r="O261" i="15"/>
  <c r="O260" i="15" s="1"/>
  <c r="L261" i="15"/>
  <c r="I261" i="15"/>
  <c r="I260" i="15" s="1"/>
  <c r="I259" i="15" s="1"/>
  <c r="F261" i="15"/>
  <c r="N260" i="15"/>
  <c r="M260" i="15"/>
  <c r="K260" i="15"/>
  <c r="J260" i="15"/>
  <c r="H260" i="15"/>
  <c r="H259" i="15" s="1"/>
  <c r="G260" i="15"/>
  <c r="G259" i="15" s="1"/>
  <c r="E260" i="15"/>
  <c r="D260" i="15"/>
  <c r="D259" i="15" s="1"/>
  <c r="K259" i="15"/>
  <c r="O258" i="15"/>
  <c r="L258" i="15"/>
  <c r="I258" i="15"/>
  <c r="F258" i="15"/>
  <c r="O257" i="15"/>
  <c r="L257" i="15"/>
  <c r="I257" i="15"/>
  <c r="F257" i="15"/>
  <c r="O256" i="15"/>
  <c r="L256" i="15"/>
  <c r="I256" i="15"/>
  <c r="F256" i="15"/>
  <c r="O255" i="15"/>
  <c r="L255" i="15"/>
  <c r="I255" i="15"/>
  <c r="F255" i="15"/>
  <c r="O254" i="15"/>
  <c r="L254" i="15"/>
  <c r="I254" i="15"/>
  <c r="F254" i="15"/>
  <c r="O253" i="15"/>
  <c r="L253" i="15"/>
  <c r="I253" i="15"/>
  <c r="F253" i="15"/>
  <c r="N252" i="15"/>
  <c r="M252" i="15"/>
  <c r="M251" i="15" s="1"/>
  <c r="K252" i="15"/>
  <c r="K251" i="15" s="1"/>
  <c r="J252" i="15"/>
  <c r="H252" i="15"/>
  <c r="H251" i="15" s="1"/>
  <c r="G252" i="15"/>
  <c r="E252" i="15"/>
  <c r="E251" i="15" s="1"/>
  <c r="D252" i="15"/>
  <c r="N251" i="15"/>
  <c r="J251" i="15"/>
  <c r="G251" i="15"/>
  <c r="D251" i="15"/>
  <c r="O250" i="15"/>
  <c r="L250" i="15"/>
  <c r="I250" i="15"/>
  <c r="F250" i="15"/>
  <c r="O249" i="15"/>
  <c r="L249" i="15"/>
  <c r="I249" i="15"/>
  <c r="F249" i="15"/>
  <c r="O248" i="15"/>
  <c r="L248" i="15"/>
  <c r="I248" i="15"/>
  <c r="F248" i="15"/>
  <c r="O247" i="15"/>
  <c r="L247" i="15"/>
  <c r="L246" i="15" s="1"/>
  <c r="I247" i="15"/>
  <c r="F247" i="15"/>
  <c r="N246" i="15"/>
  <c r="M246" i="15"/>
  <c r="K246" i="15"/>
  <c r="J246" i="15"/>
  <c r="H246" i="15"/>
  <c r="G246" i="15"/>
  <c r="E246" i="15"/>
  <c r="D246" i="15"/>
  <c r="O245" i="15"/>
  <c r="L245" i="15"/>
  <c r="I245" i="15"/>
  <c r="F245" i="15"/>
  <c r="O244" i="15"/>
  <c r="L244" i="15"/>
  <c r="I244" i="15"/>
  <c r="F244" i="15"/>
  <c r="O243" i="15"/>
  <c r="L243" i="15"/>
  <c r="I243" i="15"/>
  <c r="F243" i="15"/>
  <c r="O242" i="15"/>
  <c r="L242" i="15"/>
  <c r="I242" i="15"/>
  <c r="F242" i="15"/>
  <c r="O241" i="15"/>
  <c r="L241" i="15"/>
  <c r="I241" i="15"/>
  <c r="F241" i="15"/>
  <c r="O240" i="15"/>
  <c r="L240" i="15"/>
  <c r="I240" i="15"/>
  <c r="F240" i="15"/>
  <c r="O239" i="15"/>
  <c r="O238" i="15" s="1"/>
  <c r="L239" i="15"/>
  <c r="I239" i="15"/>
  <c r="F239" i="15"/>
  <c r="N238" i="15"/>
  <c r="M238" i="15"/>
  <c r="K238" i="15"/>
  <c r="J238" i="15"/>
  <c r="H238" i="15"/>
  <c r="G238" i="15"/>
  <c r="E238" i="15"/>
  <c r="D238" i="15"/>
  <c r="O237" i="15"/>
  <c r="L237" i="15"/>
  <c r="I237" i="15"/>
  <c r="F237" i="15"/>
  <c r="O236" i="15"/>
  <c r="L236" i="15"/>
  <c r="L235" i="15" s="1"/>
  <c r="I236" i="15"/>
  <c r="F236" i="15"/>
  <c r="F235" i="15" s="1"/>
  <c r="O235" i="15"/>
  <c r="N235" i="15"/>
  <c r="M235" i="15"/>
  <c r="K235" i="15"/>
  <c r="J235" i="15"/>
  <c r="H235" i="15"/>
  <c r="G235" i="15"/>
  <c r="E235" i="15"/>
  <c r="D235" i="15"/>
  <c r="O234" i="15"/>
  <c r="O233" i="15" s="1"/>
  <c r="L234" i="15"/>
  <c r="L233" i="15" s="1"/>
  <c r="I234" i="15"/>
  <c r="F234" i="15"/>
  <c r="F233" i="15" s="1"/>
  <c r="N233" i="15"/>
  <c r="M233" i="15"/>
  <c r="K233" i="15"/>
  <c r="J233" i="15"/>
  <c r="I233" i="15"/>
  <c r="H233" i="15"/>
  <c r="H231" i="15" s="1"/>
  <c r="G233" i="15"/>
  <c r="E233" i="15"/>
  <c r="E231" i="15" s="1"/>
  <c r="D233" i="15"/>
  <c r="O232" i="15"/>
  <c r="L232" i="15"/>
  <c r="I232" i="15"/>
  <c r="F232" i="15"/>
  <c r="N231" i="15"/>
  <c r="O229" i="15"/>
  <c r="L229" i="15"/>
  <c r="I229" i="15"/>
  <c r="F229" i="15"/>
  <c r="O228" i="15"/>
  <c r="L228" i="15"/>
  <c r="I228" i="15"/>
  <c r="I227" i="15" s="1"/>
  <c r="F228" i="15"/>
  <c r="O227" i="15"/>
  <c r="N227" i="15"/>
  <c r="M227" i="15"/>
  <c r="L227" i="15"/>
  <c r="K227" i="15"/>
  <c r="J227" i="15"/>
  <c r="H227" i="15"/>
  <c r="G227" i="15"/>
  <c r="F227" i="15"/>
  <c r="E227" i="15"/>
  <c r="D227" i="15"/>
  <c r="O226" i="15"/>
  <c r="L226" i="15"/>
  <c r="I226" i="15"/>
  <c r="F226" i="15"/>
  <c r="O225" i="15"/>
  <c r="L225" i="15"/>
  <c r="I225" i="15"/>
  <c r="F225" i="15"/>
  <c r="O224" i="15"/>
  <c r="L224" i="15"/>
  <c r="I224" i="15"/>
  <c r="F224" i="15"/>
  <c r="O223" i="15"/>
  <c r="L223" i="15"/>
  <c r="I223" i="15"/>
  <c r="F223" i="15"/>
  <c r="O222" i="15"/>
  <c r="L222" i="15"/>
  <c r="I222" i="15"/>
  <c r="F222" i="15"/>
  <c r="C222" i="15" s="1"/>
  <c r="O221" i="15"/>
  <c r="L221" i="15"/>
  <c r="I221" i="15"/>
  <c r="F221" i="15"/>
  <c r="O220" i="15"/>
  <c r="L220" i="15"/>
  <c r="I220" i="15"/>
  <c r="F220" i="15"/>
  <c r="O219" i="15"/>
  <c r="L219" i="15"/>
  <c r="I219" i="15"/>
  <c r="F219" i="15"/>
  <c r="O218" i="15"/>
  <c r="L218" i="15"/>
  <c r="I218" i="15"/>
  <c r="F218" i="15"/>
  <c r="O217" i="15"/>
  <c r="L217" i="15"/>
  <c r="I217" i="15"/>
  <c r="F217" i="15"/>
  <c r="N216" i="15"/>
  <c r="M216" i="15"/>
  <c r="K216" i="15"/>
  <c r="J216" i="15"/>
  <c r="H216" i="15"/>
  <c r="G216" i="15"/>
  <c r="E216" i="15"/>
  <c r="E204" i="15" s="1"/>
  <c r="D216" i="15"/>
  <c r="O215" i="15"/>
  <c r="L215" i="15"/>
  <c r="I215" i="15"/>
  <c r="F215" i="15"/>
  <c r="O214" i="15"/>
  <c r="L214" i="15"/>
  <c r="I214" i="15"/>
  <c r="F214" i="15"/>
  <c r="O213" i="15"/>
  <c r="L213" i="15"/>
  <c r="I213" i="15"/>
  <c r="F213" i="15"/>
  <c r="O212" i="15"/>
  <c r="L212" i="15"/>
  <c r="I212" i="15"/>
  <c r="F212" i="15"/>
  <c r="O211" i="15"/>
  <c r="L211" i="15"/>
  <c r="I211" i="15"/>
  <c r="F211" i="15"/>
  <c r="O210" i="15"/>
  <c r="L210" i="15"/>
  <c r="I210" i="15"/>
  <c r="C210" i="15" s="1"/>
  <c r="F210" i="15"/>
  <c r="O209" i="15"/>
  <c r="L209" i="15"/>
  <c r="I209" i="15"/>
  <c r="F209" i="15"/>
  <c r="O208" i="15"/>
  <c r="L208" i="15"/>
  <c r="I208" i="15"/>
  <c r="F208" i="15"/>
  <c r="O207" i="15"/>
  <c r="L207" i="15"/>
  <c r="I207" i="15"/>
  <c r="F207" i="15"/>
  <c r="O206" i="15"/>
  <c r="L206" i="15"/>
  <c r="L205" i="15" s="1"/>
  <c r="I206" i="15"/>
  <c r="F206" i="15"/>
  <c r="N205" i="15"/>
  <c r="M205" i="15"/>
  <c r="M204" i="15" s="1"/>
  <c r="K205" i="15"/>
  <c r="K204" i="15" s="1"/>
  <c r="J205" i="15"/>
  <c r="H205" i="15"/>
  <c r="H204" i="15" s="1"/>
  <c r="G205" i="15"/>
  <c r="G204" i="15" s="1"/>
  <c r="E205" i="15"/>
  <c r="D205" i="15"/>
  <c r="O203" i="15"/>
  <c r="L203" i="15"/>
  <c r="I203" i="15"/>
  <c r="F203" i="15"/>
  <c r="O202" i="15"/>
  <c r="L202" i="15"/>
  <c r="C202" i="15" s="1"/>
  <c r="I202" i="15"/>
  <c r="F202" i="15"/>
  <c r="O201" i="15"/>
  <c r="L201" i="15"/>
  <c r="I201" i="15"/>
  <c r="F201" i="15"/>
  <c r="O200" i="15"/>
  <c r="L200" i="15"/>
  <c r="I200" i="15"/>
  <c r="F200" i="15"/>
  <c r="O199" i="15"/>
  <c r="O198" i="15" s="1"/>
  <c r="L199" i="15"/>
  <c r="L198" i="15" s="1"/>
  <c r="I199" i="15"/>
  <c r="F199" i="15"/>
  <c r="F198" i="15" s="1"/>
  <c r="N198" i="15"/>
  <c r="M198" i="15"/>
  <c r="K198" i="15"/>
  <c r="K196" i="15" s="1"/>
  <c r="J198" i="15"/>
  <c r="J196" i="15" s="1"/>
  <c r="H198" i="15"/>
  <c r="G198" i="15"/>
  <c r="G196" i="15" s="1"/>
  <c r="E198" i="15"/>
  <c r="E196" i="15" s="1"/>
  <c r="D198" i="15"/>
  <c r="D196" i="15" s="1"/>
  <c r="O197" i="15"/>
  <c r="L197" i="15"/>
  <c r="I197" i="15"/>
  <c r="F197" i="15"/>
  <c r="N196" i="15"/>
  <c r="M196" i="15"/>
  <c r="H196" i="15"/>
  <c r="O193" i="15"/>
  <c r="O192" i="15" s="1"/>
  <c r="O191" i="15" s="1"/>
  <c r="L193" i="15"/>
  <c r="I193" i="15"/>
  <c r="I192" i="15" s="1"/>
  <c r="I191" i="15" s="1"/>
  <c r="F193" i="15"/>
  <c r="N192" i="15"/>
  <c r="M192" i="15"/>
  <c r="M191" i="15" s="1"/>
  <c r="L192" i="15"/>
  <c r="L191" i="15" s="1"/>
  <c r="K192" i="15"/>
  <c r="K191" i="15" s="1"/>
  <c r="K187" i="15" s="1"/>
  <c r="J192" i="15"/>
  <c r="H192" i="15"/>
  <c r="H191" i="15" s="1"/>
  <c r="G192" i="15"/>
  <c r="E192" i="15"/>
  <c r="E191" i="15" s="1"/>
  <c r="D192" i="15"/>
  <c r="D191" i="15" s="1"/>
  <c r="N191" i="15"/>
  <c r="J191" i="15"/>
  <c r="G191" i="15"/>
  <c r="G187" i="15" s="1"/>
  <c r="O190" i="15"/>
  <c r="L190" i="15"/>
  <c r="I190" i="15"/>
  <c r="F190" i="15"/>
  <c r="O189" i="15"/>
  <c r="O188" i="15" s="1"/>
  <c r="O187" i="15" s="1"/>
  <c r="L189" i="15"/>
  <c r="L188" i="15" s="1"/>
  <c r="I189" i="15"/>
  <c r="F189" i="15"/>
  <c r="N188" i="15"/>
  <c r="M188" i="15"/>
  <c r="M187" i="15" s="1"/>
  <c r="K188" i="15"/>
  <c r="J188" i="15"/>
  <c r="J187" i="15" s="1"/>
  <c r="I188" i="15"/>
  <c r="H188" i="15"/>
  <c r="G188" i="15"/>
  <c r="F188" i="15"/>
  <c r="E188" i="15"/>
  <c r="E187" i="15" s="1"/>
  <c r="D188" i="15"/>
  <c r="O186" i="15"/>
  <c r="L186" i="15"/>
  <c r="I186" i="15"/>
  <c r="F186" i="15"/>
  <c r="O185" i="15"/>
  <c r="O184" i="15" s="1"/>
  <c r="L185" i="15"/>
  <c r="L184" i="15" s="1"/>
  <c r="I185" i="15"/>
  <c r="F185" i="15"/>
  <c r="N184" i="15"/>
  <c r="M184" i="15"/>
  <c r="K184" i="15"/>
  <c r="J184" i="15"/>
  <c r="H184" i="15"/>
  <c r="G184" i="15"/>
  <c r="F184" i="15"/>
  <c r="E184" i="15"/>
  <c r="D184" i="15"/>
  <c r="O183" i="15"/>
  <c r="L183" i="15"/>
  <c r="I183" i="15"/>
  <c r="F183" i="15"/>
  <c r="O182" i="15"/>
  <c r="L182" i="15"/>
  <c r="I182" i="15"/>
  <c r="F182" i="15"/>
  <c r="C182" i="15" s="1"/>
  <c r="O181" i="15"/>
  <c r="L181" i="15"/>
  <c r="I181" i="15"/>
  <c r="F181" i="15"/>
  <c r="O180" i="15"/>
  <c r="L180" i="15"/>
  <c r="L179" i="15" s="1"/>
  <c r="I180" i="15"/>
  <c r="F180" i="15"/>
  <c r="F179" i="15" s="1"/>
  <c r="N179" i="15"/>
  <c r="M179" i="15"/>
  <c r="K179" i="15"/>
  <c r="J179" i="15"/>
  <c r="J174" i="15" s="1"/>
  <c r="J173" i="15" s="1"/>
  <c r="H179" i="15"/>
  <c r="G179" i="15"/>
  <c r="E179" i="15"/>
  <c r="D179" i="15"/>
  <c r="D174" i="15" s="1"/>
  <c r="D173" i="15" s="1"/>
  <c r="O178" i="15"/>
  <c r="L178" i="15"/>
  <c r="I178" i="15"/>
  <c r="F178" i="15"/>
  <c r="C178" i="15" s="1"/>
  <c r="O177" i="15"/>
  <c r="L177" i="15"/>
  <c r="I177" i="15"/>
  <c r="F177" i="15"/>
  <c r="O176" i="15"/>
  <c r="L176" i="15"/>
  <c r="L175" i="15" s="1"/>
  <c r="L174" i="15" s="1"/>
  <c r="I176" i="15"/>
  <c r="F176" i="15"/>
  <c r="F175" i="15" s="1"/>
  <c r="O175" i="15"/>
  <c r="N175" i="15"/>
  <c r="M175" i="15"/>
  <c r="K175" i="15"/>
  <c r="J175" i="15"/>
  <c r="H175" i="15"/>
  <c r="H174" i="15" s="1"/>
  <c r="H173" i="15" s="1"/>
  <c r="G175" i="15"/>
  <c r="E175" i="15"/>
  <c r="E174" i="15" s="1"/>
  <c r="E173" i="15" s="1"/>
  <c r="D175" i="15"/>
  <c r="N174" i="15"/>
  <c r="O172" i="15"/>
  <c r="L172" i="15"/>
  <c r="I172" i="15"/>
  <c r="F172" i="15"/>
  <c r="O171" i="15"/>
  <c r="L171" i="15"/>
  <c r="I171" i="15"/>
  <c r="F171" i="15"/>
  <c r="O170" i="15"/>
  <c r="L170" i="15"/>
  <c r="I170" i="15"/>
  <c r="F170" i="15"/>
  <c r="O169" i="15"/>
  <c r="L169" i="15"/>
  <c r="I169" i="15"/>
  <c r="F169" i="15"/>
  <c r="O168" i="15"/>
  <c r="L168" i="15"/>
  <c r="I168" i="15"/>
  <c r="F168" i="15"/>
  <c r="O167" i="15"/>
  <c r="O166" i="15" s="1"/>
  <c r="L167" i="15"/>
  <c r="I167" i="15"/>
  <c r="I166" i="15" s="1"/>
  <c r="I165" i="15" s="1"/>
  <c r="F167" i="15"/>
  <c r="N166" i="15"/>
  <c r="N165" i="15" s="1"/>
  <c r="M166" i="15"/>
  <c r="K166" i="15"/>
  <c r="K165" i="15" s="1"/>
  <c r="J166" i="15"/>
  <c r="J165" i="15" s="1"/>
  <c r="H166" i="15"/>
  <c r="H165" i="15" s="1"/>
  <c r="G166" i="15"/>
  <c r="G165" i="15" s="1"/>
  <c r="E166" i="15"/>
  <c r="D166" i="15"/>
  <c r="D165" i="15" s="1"/>
  <c r="M165" i="15"/>
  <c r="E165" i="15"/>
  <c r="O164" i="15"/>
  <c r="L164" i="15"/>
  <c r="I164" i="15"/>
  <c r="F164" i="15"/>
  <c r="O163" i="15"/>
  <c r="L163" i="15"/>
  <c r="I163" i="15"/>
  <c r="F163" i="15"/>
  <c r="O162" i="15"/>
  <c r="L162" i="15"/>
  <c r="I162" i="15"/>
  <c r="F162" i="15"/>
  <c r="O161" i="15"/>
  <c r="O160" i="15" s="1"/>
  <c r="L161" i="15"/>
  <c r="L160" i="15" s="1"/>
  <c r="I161" i="15"/>
  <c r="F161" i="15"/>
  <c r="N160" i="15"/>
  <c r="M160" i="15"/>
  <c r="K160" i="15"/>
  <c r="J160" i="15"/>
  <c r="H160" i="15"/>
  <c r="G160" i="15"/>
  <c r="F160" i="15"/>
  <c r="E160" i="15"/>
  <c r="D160" i="15"/>
  <c r="O159" i="15"/>
  <c r="L159" i="15"/>
  <c r="I159" i="15"/>
  <c r="F159" i="15"/>
  <c r="C159" i="15" s="1"/>
  <c r="O158" i="15"/>
  <c r="L158" i="15"/>
  <c r="I158" i="15"/>
  <c r="F158" i="15"/>
  <c r="O157" i="15"/>
  <c r="L157" i="15"/>
  <c r="I157" i="15"/>
  <c r="F157" i="15"/>
  <c r="O156" i="15"/>
  <c r="L156" i="15"/>
  <c r="I156" i="15"/>
  <c r="F156" i="15"/>
  <c r="O155" i="15"/>
  <c r="L155" i="15"/>
  <c r="I155" i="15"/>
  <c r="F155" i="15"/>
  <c r="O154" i="15"/>
  <c r="L154" i="15"/>
  <c r="I154" i="15"/>
  <c r="F154" i="15"/>
  <c r="O153" i="15"/>
  <c r="L153" i="15"/>
  <c r="I153" i="15"/>
  <c r="F153" i="15"/>
  <c r="O152" i="15"/>
  <c r="L152" i="15"/>
  <c r="L151" i="15" s="1"/>
  <c r="I152" i="15"/>
  <c r="F152" i="15"/>
  <c r="N151" i="15"/>
  <c r="M151" i="15"/>
  <c r="K151" i="15"/>
  <c r="J151" i="15"/>
  <c r="H151" i="15"/>
  <c r="G151" i="15"/>
  <c r="E151" i="15"/>
  <c r="D151" i="15"/>
  <c r="O150" i="15"/>
  <c r="L150" i="15"/>
  <c r="I150" i="15"/>
  <c r="F150" i="15"/>
  <c r="O149" i="15"/>
  <c r="L149" i="15"/>
  <c r="I149" i="15"/>
  <c r="C149" i="15" s="1"/>
  <c r="F149" i="15"/>
  <c r="O148" i="15"/>
  <c r="L148" i="15"/>
  <c r="I148" i="15"/>
  <c r="F148" i="15"/>
  <c r="O147" i="15"/>
  <c r="L147" i="15"/>
  <c r="I147" i="15"/>
  <c r="F147" i="15"/>
  <c r="O146" i="15"/>
  <c r="L146" i="15"/>
  <c r="I146" i="15"/>
  <c r="F146" i="15"/>
  <c r="O145" i="15"/>
  <c r="L145" i="15"/>
  <c r="I145" i="15"/>
  <c r="F145" i="15"/>
  <c r="N144" i="15"/>
  <c r="M144" i="15"/>
  <c r="K144" i="15"/>
  <c r="J144" i="15"/>
  <c r="H144" i="15"/>
  <c r="G144" i="15"/>
  <c r="E144" i="15"/>
  <c r="D144" i="15"/>
  <c r="O143" i="15"/>
  <c r="L143" i="15"/>
  <c r="I143" i="15"/>
  <c r="F143" i="15"/>
  <c r="O142" i="15"/>
  <c r="L142" i="15"/>
  <c r="L141" i="15" s="1"/>
  <c r="I142" i="15"/>
  <c r="I141" i="15" s="1"/>
  <c r="F142" i="15"/>
  <c r="N141" i="15"/>
  <c r="M141" i="15"/>
  <c r="K141" i="15"/>
  <c r="J141" i="15"/>
  <c r="H141" i="15"/>
  <c r="G141" i="15"/>
  <c r="E141" i="15"/>
  <c r="D141" i="15"/>
  <c r="O140" i="15"/>
  <c r="L140" i="15"/>
  <c r="I140" i="15"/>
  <c r="F140" i="15"/>
  <c r="O139" i="15"/>
  <c r="L139" i="15"/>
  <c r="I139" i="15"/>
  <c r="C139" i="15" s="1"/>
  <c r="F139" i="15"/>
  <c r="O138" i="15"/>
  <c r="L138" i="15"/>
  <c r="I138" i="15"/>
  <c r="F138" i="15"/>
  <c r="O137" i="15"/>
  <c r="L137" i="15"/>
  <c r="L136" i="15" s="1"/>
  <c r="I137" i="15"/>
  <c r="F137" i="15"/>
  <c r="N136" i="15"/>
  <c r="M136" i="15"/>
  <c r="K136" i="15"/>
  <c r="J136" i="15"/>
  <c r="H136" i="15"/>
  <c r="G136" i="15"/>
  <c r="F136" i="15"/>
  <c r="E136" i="15"/>
  <c r="D136" i="15"/>
  <c r="O135" i="15"/>
  <c r="L135" i="15"/>
  <c r="I135" i="15"/>
  <c r="F135" i="15"/>
  <c r="C135" i="15" s="1"/>
  <c r="O134" i="15"/>
  <c r="L134" i="15"/>
  <c r="I134" i="15"/>
  <c r="F134" i="15"/>
  <c r="O133" i="15"/>
  <c r="L133" i="15"/>
  <c r="I133" i="15"/>
  <c r="F133" i="15"/>
  <c r="O132" i="15"/>
  <c r="L132" i="15"/>
  <c r="I132" i="15"/>
  <c r="F132" i="15"/>
  <c r="F131" i="15" s="1"/>
  <c r="O131" i="15"/>
  <c r="N131" i="15"/>
  <c r="M131" i="15"/>
  <c r="K131" i="15"/>
  <c r="J131" i="15"/>
  <c r="H131" i="15"/>
  <c r="G131" i="15"/>
  <c r="E131" i="15"/>
  <c r="D131" i="15"/>
  <c r="O129" i="15"/>
  <c r="O128" i="15" s="1"/>
  <c r="L129" i="15"/>
  <c r="L128" i="15" s="1"/>
  <c r="I129" i="15"/>
  <c r="F129" i="15"/>
  <c r="N128" i="15"/>
  <c r="M128" i="15"/>
  <c r="K128" i="15"/>
  <c r="J128" i="15"/>
  <c r="H128" i="15"/>
  <c r="G128" i="15"/>
  <c r="F128" i="15"/>
  <c r="E128" i="15"/>
  <c r="D128" i="15"/>
  <c r="O127" i="15"/>
  <c r="L127" i="15"/>
  <c r="I127" i="15"/>
  <c r="F127" i="15"/>
  <c r="O126" i="15"/>
  <c r="L126" i="15"/>
  <c r="I126" i="15"/>
  <c r="F126" i="15"/>
  <c r="O125" i="15"/>
  <c r="L125" i="15"/>
  <c r="I125" i="15"/>
  <c r="F125" i="15"/>
  <c r="O124" i="15"/>
  <c r="L124" i="15"/>
  <c r="I124" i="15"/>
  <c r="F124" i="15"/>
  <c r="O123" i="15"/>
  <c r="L123" i="15"/>
  <c r="L122" i="15" s="1"/>
  <c r="I123" i="15"/>
  <c r="I122" i="15" s="1"/>
  <c r="F123" i="15"/>
  <c r="N122" i="15"/>
  <c r="M122" i="15"/>
  <c r="K122" i="15"/>
  <c r="J122" i="15"/>
  <c r="H122" i="15"/>
  <c r="G122" i="15"/>
  <c r="E122" i="15"/>
  <c r="D122" i="15"/>
  <c r="O121" i="15"/>
  <c r="L121" i="15"/>
  <c r="I121" i="15"/>
  <c r="F121" i="15"/>
  <c r="O120" i="15"/>
  <c r="L120" i="15"/>
  <c r="I120" i="15"/>
  <c r="F120" i="15"/>
  <c r="O119" i="15"/>
  <c r="L119" i="15"/>
  <c r="I119" i="15"/>
  <c r="F119" i="15"/>
  <c r="C119" i="15"/>
  <c r="O118" i="15"/>
  <c r="L118" i="15"/>
  <c r="I118" i="15"/>
  <c r="F118" i="15"/>
  <c r="C118" i="15" s="1"/>
  <c r="O117" i="15"/>
  <c r="L117" i="15"/>
  <c r="I117" i="15"/>
  <c r="F117" i="15"/>
  <c r="F116" i="15" s="1"/>
  <c r="N116" i="15"/>
  <c r="M116" i="15"/>
  <c r="K116" i="15"/>
  <c r="J116" i="15"/>
  <c r="H116" i="15"/>
  <c r="G116" i="15"/>
  <c r="E116" i="15"/>
  <c r="D116" i="15"/>
  <c r="O115" i="15"/>
  <c r="L115" i="15"/>
  <c r="I115" i="15"/>
  <c r="F115" i="15"/>
  <c r="O114" i="15"/>
  <c r="L114" i="15"/>
  <c r="I114" i="15"/>
  <c r="F114" i="15"/>
  <c r="O113" i="15"/>
  <c r="L113" i="15"/>
  <c r="L112" i="15" s="1"/>
  <c r="I113" i="15"/>
  <c r="F113" i="15"/>
  <c r="F112" i="15" s="1"/>
  <c r="N112" i="15"/>
  <c r="M112" i="15"/>
  <c r="K112" i="15"/>
  <c r="J112" i="15"/>
  <c r="H112" i="15"/>
  <c r="G112" i="15"/>
  <c r="E112" i="15"/>
  <c r="D112" i="15"/>
  <c r="O111" i="15"/>
  <c r="L111" i="15"/>
  <c r="I111" i="15"/>
  <c r="F111" i="15"/>
  <c r="C111" i="15" s="1"/>
  <c r="O110" i="15"/>
  <c r="L110" i="15"/>
  <c r="I110" i="15"/>
  <c r="F110" i="15"/>
  <c r="O109" i="15"/>
  <c r="L109" i="15"/>
  <c r="I109" i="15"/>
  <c r="F109" i="15"/>
  <c r="O108" i="15"/>
  <c r="L108" i="15"/>
  <c r="I108" i="15"/>
  <c r="F108" i="15"/>
  <c r="O107" i="15"/>
  <c r="L107" i="15"/>
  <c r="I107" i="15"/>
  <c r="F107" i="15"/>
  <c r="O106" i="15"/>
  <c r="L106" i="15"/>
  <c r="I106" i="15"/>
  <c r="F106" i="15"/>
  <c r="O105" i="15"/>
  <c r="L105" i="15"/>
  <c r="I105" i="15"/>
  <c r="F105" i="15"/>
  <c r="O104" i="15"/>
  <c r="L104" i="15"/>
  <c r="I104" i="15"/>
  <c r="F104" i="15"/>
  <c r="N103" i="15"/>
  <c r="M103" i="15"/>
  <c r="K103" i="15"/>
  <c r="J103" i="15"/>
  <c r="H103" i="15"/>
  <c r="G103" i="15"/>
  <c r="E103" i="15"/>
  <c r="D103" i="15"/>
  <c r="O102" i="15"/>
  <c r="L102" i="15"/>
  <c r="I102" i="15"/>
  <c r="F102" i="15"/>
  <c r="O101" i="15"/>
  <c r="L101" i="15"/>
  <c r="I101" i="15"/>
  <c r="F101" i="15"/>
  <c r="O100" i="15"/>
  <c r="L100" i="15"/>
  <c r="I100" i="15"/>
  <c r="F100" i="15"/>
  <c r="O99" i="15"/>
  <c r="L99" i="15"/>
  <c r="I99" i="15"/>
  <c r="F99" i="15"/>
  <c r="O98" i="15"/>
  <c r="L98" i="15"/>
  <c r="I98" i="15"/>
  <c r="F98" i="15"/>
  <c r="O97" i="15"/>
  <c r="L97" i="15"/>
  <c r="I97" i="15"/>
  <c r="F97" i="15"/>
  <c r="O96" i="15"/>
  <c r="L96" i="15"/>
  <c r="I96" i="15"/>
  <c r="F96" i="15"/>
  <c r="N95" i="15"/>
  <c r="M95" i="15"/>
  <c r="K95" i="15"/>
  <c r="J95" i="15"/>
  <c r="H95" i="15"/>
  <c r="G95" i="15"/>
  <c r="E95" i="15"/>
  <c r="D95" i="15"/>
  <c r="O94" i="15"/>
  <c r="L94" i="15"/>
  <c r="I94" i="15"/>
  <c r="F94" i="15"/>
  <c r="O93" i="15"/>
  <c r="L93" i="15"/>
  <c r="I93" i="15"/>
  <c r="F93" i="15"/>
  <c r="O92" i="15"/>
  <c r="L92" i="15"/>
  <c r="I92" i="15"/>
  <c r="F92" i="15"/>
  <c r="O91" i="15"/>
  <c r="L91" i="15"/>
  <c r="I91" i="15"/>
  <c r="F91" i="15"/>
  <c r="O90" i="15"/>
  <c r="L90" i="15"/>
  <c r="I90" i="15"/>
  <c r="F90" i="15"/>
  <c r="N89" i="15"/>
  <c r="M89" i="15"/>
  <c r="K89" i="15"/>
  <c r="J89" i="15"/>
  <c r="H89" i="15"/>
  <c r="G89" i="15"/>
  <c r="E89" i="15"/>
  <c r="D89" i="15"/>
  <c r="O88" i="15"/>
  <c r="L88" i="15"/>
  <c r="I88" i="15"/>
  <c r="F88" i="15"/>
  <c r="O87" i="15"/>
  <c r="C87" i="15" s="1"/>
  <c r="L87" i="15"/>
  <c r="I87" i="15"/>
  <c r="F87" i="15"/>
  <c r="O86" i="15"/>
  <c r="L86" i="15"/>
  <c r="I86" i="15"/>
  <c r="F86" i="15"/>
  <c r="O85" i="15"/>
  <c r="L85" i="15"/>
  <c r="I85" i="15"/>
  <c r="F85" i="15"/>
  <c r="N84" i="15"/>
  <c r="M84" i="15"/>
  <c r="K84" i="15"/>
  <c r="J84" i="15"/>
  <c r="H84" i="15"/>
  <c r="G84" i="15"/>
  <c r="E84" i="15"/>
  <c r="D84" i="15"/>
  <c r="O82" i="15"/>
  <c r="L82" i="15"/>
  <c r="I82" i="15"/>
  <c r="F82" i="15"/>
  <c r="O81" i="15"/>
  <c r="O80" i="15" s="1"/>
  <c r="L81" i="15"/>
  <c r="L80" i="15" s="1"/>
  <c r="I81" i="15"/>
  <c r="I80" i="15" s="1"/>
  <c r="F81" i="15"/>
  <c r="N80" i="15"/>
  <c r="M80" i="15"/>
  <c r="K80" i="15"/>
  <c r="J80" i="15"/>
  <c r="H80" i="15"/>
  <c r="G80" i="15"/>
  <c r="F80" i="15"/>
  <c r="E80" i="15"/>
  <c r="D80" i="15"/>
  <c r="O79" i="15"/>
  <c r="L79" i="15"/>
  <c r="I79" i="15"/>
  <c r="F79" i="15"/>
  <c r="C79" i="15" s="1"/>
  <c r="O78" i="15"/>
  <c r="L78" i="15"/>
  <c r="I78" i="15"/>
  <c r="F78" i="15"/>
  <c r="N77" i="15"/>
  <c r="M77" i="15"/>
  <c r="K77" i="15"/>
  <c r="J77" i="15"/>
  <c r="H77" i="15"/>
  <c r="H76" i="15" s="1"/>
  <c r="G77" i="15"/>
  <c r="G76" i="15" s="1"/>
  <c r="E77" i="15"/>
  <c r="D77" i="15"/>
  <c r="D76" i="15" s="1"/>
  <c r="K76" i="15"/>
  <c r="O74" i="15"/>
  <c r="L74" i="15"/>
  <c r="I74" i="15"/>
  <c r="F74" i="15"/>
  <c r="O73" i="15"/>
  <c r="L73" i="15"/>
  <c r="I73" i="15"/>
  <c r="F73" i="15"/>
  <c r="O72" i="15"/>
  <c r="C72" i="15" s="1"/>
  <c r="L72" i="15"/>
  <c r="I72" i="15"/>
  <c r="F72" i="15"/>
  <c r="O71" i="15"/>
  <c r="L71" i="15"/>
  <c r="I71" i="15"/>
  <c r="F71" i="15"/>
  <c r="O70" i="15"/>
  <c r="L70" i="15"/>
  <c r="I70" i="15"/>
  <c r="I69" i="15" s="1"/>
  <c r="F70" i="15"/>
  <c r="N69" i="15"/>
  <c r="N67" i="15" s="1"/>
  <c r="M69" i="15"/>
  <c r="M67" i="15" s="1"/>
  <c r="K69" i="15"/>
  <c r="J69" i="15"/>
  <c r="J67" i="15" s="1"/>
  <c r="H69" i="15"/>
  <c r="H67" i="15" s="1"/>
  <c r="G69" i="15"/>
  <c r="E69" i="15"/>
  <c r="E67" i="15" s="1"/>
  <c r="D69" i="15"/>
  <c r="D67" i="15" s="1"/>
  <c r="O68" i="15"/>
  <c r="L68" i="15"/>
  <c r="I68" i="15"/>
  <c r="F68" i="15"/>
  <c r="K67" i="15"/>
  <c r="G67" i="15"/>
  <c r="O66" i="15"/>
  <c r="L66" i="15"/>
  <c r="I66" i="15"/>
  <c r="F66" i="15"/>
  <c r="O65" i="15"/>
  <c r="L65" i="15"/>
  <c r="I65" i="15"/>
  <c r="F65" i="15"/>
  <c r="O64" i="15"/>
  <c r="L64" i="15"/>
  <c r="C64" i="15" s="1"/>
  <c r="I64" i="15"/>
  <c r="F64" i="15"/>
  <c r="O63" i="15"/>
  <c r="L63" i="15"/>
  <c r="I63" i="15"/>
  <c r="F63" i="15"/>
  <c r="O62" i="15"/>
  <c r="L62" i="15"/>
  <c r="I62" i="15"/>
  <c r="F62" i="15"/>
  <c r="O61" i="15"/>
  <c r="L61" i="15"/>
  <c r="I61" i="15"/>
  <c r="F61" i="15"/>
  <c r="O60" i="15"/>
  <c r="L60" i="15"/>
  <c r="I60" i="15"/>
  <c r="F60" i="15"/>
  <c r="O59" i="15"/>
  <c r="L59" i="15"/>
  <c r="I59" i="15"/>
  <c r="F59" i="15"/>
  <c r="N58" i="15"/>
  <c r="M58" i="15"/>
  <c r="M54" i="15" s="1"/>
  <c r="M53" i="15" s="1"/>
  <c r="K58" i="15"/>
  <c r="J58" i="15"/>
  <c r="H58" i="15"/>
  <c r="G58" i="15"/>
  <c r="E58" i="15"/>
  <c r="D58" i="15"/>
  <c r="O57" i="15"/>
  <c r="L57" i="15"/>
  <c r="I57" i="15"/>
  <c r="F57" i="15"/>
  <c r="O56" i="15"/>
  <c r="L56" i="15"/>
  <c r="I56" i="15"/>
  <c r="I55" i="15" s="1"/>
  <c r="F56" i="15"/>
  <c r="O55" i="15"/>
  <c r="N55" i="15"/>
  <c r="M55" i="15"/>
  <c r="K55" i="15"/>
  <c r="K54" i="15" s="1"/>
  <c r="J55" i="15"/>
  <c r="H55" i="15"/>
  <c r="H54" i="15" s="1"/>
  <c r="G55" i="15"/>
  <c r="F55" i="15"/>
  <c r="E55" i="15"/>
  <c r="D55" i="15"/>
  <c r="O47" i="15"/>
  <c r="C47" i="15"/>
  <c r="O46" i="15"/>
  <c r="N45" i="15"/>
  <c r="M45" i="15"/>
  <c r="L44" i="15"/>
  <c r="L43" i="15" s="1"/>
  <c r="I44" i="15"/>
  <c r="I43" i="15" s="1"/>
  <c r="F44" i="15"/>
  <c r="F43" i="15" s="1"/>
  <c r="K43" i="15"/>
  <c r="J43" i="15"/>
  <c r="H43" i="15"/>
  <c r="G43" i="15"/>
  <c r="E43" i="15"/>
  <c r="D43" i="15"/>
  <c r="F42" i="15"/>
  <c r="E41" i="15"/>
  <c r="D41" i="15"/>
  <c r="L40" i="15"/>
  <c r="C40" i="15" s="1"/>
  <c r="L39" i="15"/>
  <c r="C39" i="15" s="1"/>
  <c r="L38" i="15"/>
  <c r="C38" i="15" s="1"/>
  <c r="L37" i="15"/>
  <c r="K36" i="15"/>
  <c r="J36" i="15"/>
  <c r="L35" i="15"/>
  <c r="C35" i="15" s="1"/>
  <c r="L34" i="15"/>
  <c r="K33" i="15"/>
  <c r="J33" i="15"/>
  <c r="L32" i="15"/>
  <c r="L31" i="15" s="1"/>
  <c r="C31" i="15" s="1"/>
  <c r="C32" i="15"/>
  <c r="K31" i="15"/>
  <c r="J31" i="15"/>
  <c r="L30" i="15"/>
  <c r="C30" i="15" s="1"/>
  <c r="L29" i="15"/>
  <c r="C29" i="15" s="1"/>
  <c r="L28" i="15"/>
  <c r="K27" i="15"/>
  <c r="K26" i="15" s="1"/>
  <c r="J27" i="15"/>
  <c r="J26" i="15" s="1"/>
  <c r="F25" i="15"/>
  <c r="C25" i="15" s="1"/>
  <c r="I24" i="15"/>
  <c r="F24" i="15"/>
  <c r="O23" i="15"/>
  <c r="L23" i="15"/>
  <c r="I23" i="15"/>
  <c r="F23" i="15"/>
  <c r="O22" i="15"/>
  <c r="O21" i="15" s="1"/>
  <c r="L22" i="15"/>
  <c r="I22" i="15"/>
  <c r="I21" i="15" s="1"/>
  <c r="F22" i="15"/>
  <c r="F21" i="15" s="1"/>
  <c r="N21" i="15"/>
  <c r="M21" i="15"/>
  <c r="M292" i="15" s="1"/>
  <c r="K21" i="15"/>
  <c r="K292" i="15" s="1"/>
  <c r="J21" i="15"/>
  <c r="J292" i="15" s="1"/>
  <c r="J291" i="15" s="1"/>
  <c r="H21" i="15"/>
  <c r="G21" i="15"/>
  <c r="G292" i="15" s="1"/>
  <c r="E21" i="15"/>
  <c r="E292" i="15" s="1"/>
  <c r="D21" i="15"/>
  <c r="N20" i="15"/>
  <c r="I187" i="15" l="1"/>
  <c r="M195" i="15"/>
  <c r="I216" i="15"/>
  <c r="M231" i="15"/>
  <c r="C59" i="15"/>
  <c r="C68" i="15"/>
  <c r="C71" i="15"/>
  <c r="L77" i="15"/>
  <c r="J83" i="15"/>
  <c r="C99" i="15"/>
  <c r="C102" i="15"/>
  <c r="C104" i="15"/>
  <c r="C105" i="15"/>
  <c r="C108" i="15"/>
  <c r="C109" i="15"/>
  <c r="C110" i="15"/>
  <c r="C171" i="15"/>
  <c r="M174" i="15"/>
  <c r="C190" i="15"/>
  <c r="D204" i="15"/>
  <c r="C214" i="15"/>
  <c r="C262" i="15"/>
  <c r="N259" i="15"/>
  <c r="O95" i="15"/>
  <c r="I252" i="15"/>
  <c r="I251" i="15" s="1"/>
  <c r="M291" i="15"/>
  <c r="K53" i="15"/>
  <c r="D54" i="15"/>
  <c r="D53" i="15" s="1"/>
  <c r="J76" i="15"/>
  <c r="C78" i="15"/>
  <c r="C91" i="15"/>
  <c r="C123" i="15"/>
  <c r="C127" i="15"/>
  <c r="C138" i="15"/>
  <c r="H130" i="15"/>
  <c r="C163" i="15"/>
  <c r="C164" i="15"/>
  <c r="N173" i="15"/>
  <c r="H187" i="15"/>
  <c r="L187" i="15"/>
  <c r="C206" i="15"/>
  <c r="C207" i="15"/>
  <c r="C226" i="15"/>
  <c r="C227" i="15"/>
  <c r="C237" i="15"/>
  <c r="J231" i="15"/>
  <c r="J230" i="15" s="1"/>
  <c r="C242" i="15"/>
  <c r="C297" i="15"/>
  <c r="G291" i="15"/>
  <c r="G54" i="15"/>
  <c r="G53" i="15" s="1"/>
  <c r="L69" i="15"/>
  <c r="L67" i="15" s="1"/>
  <c r="E76" i="15"/>
  <c r="I77" i="15"/>
  <c r="I76" i="15" s="1"/>
  <c r="L89" i="15"/>
  <c r="G83" i="15"/>
  <c r="C125" i="15"/>
  <c r="D130" i="15"/>
  <c r="C143" i="15"/>
  <c r="C155" i="15"/>
  <c r="C156" i="15"/>
  <c r="C158" i="15"/>
  <c r="E195" i="15"/>
  <c r="C218" i="15"/>
  <c r="C219" i="15"/>
  <c r="C220" i="15"/>
  <c r="C221" i="15"/>
  <c r="C250" i="15"/>
  <c r="C254" i="15"/>
  <c r="C258" i="15"/>
  <c r="D270" i="15"/>
  <c r="D269" i="15" s="1"/>
  <c r="C278" i="15"/>
  <c r="C282" i="15"/>
  <c r="C167" i="15"/>
  <c r="N292" i="15"/>
  <c r="N291" i="15" s="1"/>
  <c r="C43" i="15"/>
  <c r="E54" i="15"/>
  <c r="E53" i="15" s="1"/>
  <c r="C63" i="15"/>
  <c r="C73" i="15"/>
  <c r="C74" i="15"/>
  <c r="N76" i="15"/>
  <c r="C88" i="15"/>
  <c r="O89" i="15"/>
  <c r="K83" i="15"/>
  <c r="I103" i="15"/>
  <c r="D83" i="15"/>
  <c r="K130" i="15"/>
  <c r="C134" i="15"/>
  <c r="C140" i="15"/>
  <c r="L144" i="15"/>
  <c r="C157" i="15"/>
  <c r="M173" i="15"/>
  <c r="N187" i="15"/>
  <c r="K195" i="15"/>
  <c r="C201" i="15"/>
  <c r="H195" i="15"/>
  <c r="H194" i="15" s="1"/>
  <c r="C213" i="15"/>
  <c r="C223" i="15"/>
  <c r="C225" i="15"/>
  <c r="C229" i="15"/>
  <c r="C232" i="15"/>
  <c r="D231" i="15"/>
  <c r="D230" i="15" s="1"/>
  <c r="H230" i="15"/>
  <c r="O276" i="15"/>
  <c r="C300" i="15"/>
  <c r="I20" i="15"/>
  <c r="H83" i="15"/>
  <c r="H75" i="15" s="1"/>
  <c r="C234" i="15"/>
  <c r="C23" i="15"/>
  <c r="E291" i="15"/>
  <c r="C22" i="15"/>
  <c r="N54" i="15"/>
  <c r="N53" i="15" s="1"/>
  <c r="C56" i="15"/>
  <c r="I58" i="15"/>
  <c r="I54" i="15" s="1"/>
  <c r="C65" i="15"/>
  <c r="C66" i="15"/>
  <c r="M76" i="15"/>
  <c r="E83" i="15"/>
  <c r="C94" i="15"/>
  <c r="C115" i="15"/>
  <c r="C121" i="15"/>
  <c r="O122" i="15"/>
  <c r="E130" i="15"/>
  <c r="O141" i="15"/>
  <c r="C147" i="15"/>
  <c r="C169" i="15"/>
  <c r="C172" i="15"/>
  <c r="L173" i="15"/>
  <c r="C186" i="15"/>
  <c r="C189" i="15"/>
  <c r="L196" i="15"/>
  <c r="G195" i="15"/>
  <c r="C203" i="15"/>
  <c r="D195" i="15"/>
  <c r="L216" i="15"/>
  <c r="L204" i="15" s="1"/>
  <c r="L195" i="15" s="1"/>
  <c r="G231" i="15"/>
  <c r="G230" i="15" s="1"/>
  <c r="C243" i="15"/>
  <c r="C245" i="15"/>
  <c r="O246" i="15"/>
  <c r="O231" i="15" s="1"/>
  <c r="O252" i="15"/>
  <c r="O259" i="15"/>
  <c r="L260" i="15"/>
  <c r="C268" i="15"/>
  <c r="K269" i="15"/>
  <c r="E270" i="15"/>
  <c r="E269" i="15" s="1"/>
  <c r="O272" i="15"/>
  <c r="C275" i="15"/>
  <c r="C280" i="15"/>
  <c r="C288" i="15"/>
  <c r="C295" i="15"/>
  <c r="N230" i="15"/>
  <c r="M20" i="15"/>
  <c r="K291" i="15"/>
  <c r="C44" i="15"/>
  <c r="J54" i="15"/>
  <c r="J53" i="15" s="1"/>
  <c r="C60" i="15"/>
  <c r="F77" i="15"/>
  <c r="F76" i="15" s="1"/>
  <c r="O77" i="15"/>
  <c r="O76" i="15" s="1"/>
  <c r="C80" i="15"/>
  <c r="L84" i="15"/>
  <c r="M83" i="15"/>
  <c r="I89" i="15"/>
  <c r="C97" i="15"/>
  <c r="O103" i="15"/>
  <c r="C114" i="15"/>
  <c r="O116" i="15"/>
  <c r="L116" i="15"/>
  <c r="C124" i="15"/>
  <c r="L131" i="15"/>
  <c r="L130" i="15" s="1"/>
  <c r="N130" i="15"/>
  <c r="C148" i="15"/>
  <c r="C150" i="15"/>
  <c r="C154" i="15"/>
  <c r="O151" i="15"/>
  <c r="C162" i="15"/>
  <c r="L166" i="15"/>
  <c r="L165" i="15" s="1"/>
  <c r="O179" i="15"/>
  <c r="D187" i="15"/>
  <c r="C211" i="15"/>
  <c r="J204" i="15"/>
  <c r="J195" i="15" s="1"/>
  <c r="N204" i="15"/>
  <c r="N195" i="15" s="1"/>
  <c r="C233" i="15"/>
  <c r="C244" i="15"/>
  <c r="C256" i="15"/>
  <c r="C257" i="15"/>
  <c r="E259" i="15"/>
  <c r="G269" i="15"/>
  <c r="I286" i="15"/>
  <c r="I292" i="15" s="1"/>
  <c r="C294" i="15"/>
  <c r="O293" i="15"/>
  <c r="C299" i="15"/>
  <c r="J20" i="15"/>
  <c r="K75" i="15"/>
  <c r="C42" i="15"/>
  <c r="F41" i="15"/>
  <c r="C86" i="15"/>
  <c r="F84" i="15"/>
  <c r="C106" i="15"/>
  <c r="F103" i="15"/>
  <c r="C107" i="15"/>
  <c r="C183" i="15"/>
  <c r="I184" i="15"/>
  <c r="C185" i="15"/>
  <c r="C240" i="15"/>
  <c r="I238" i="15"/>
  <c r="C301" i="15"/>
  <c r="E20" i="15"/>
  <c r="O292" i="15"/>
  <c r="O291" i="15" s="1"/>
  <c r="L21" i="15"/>
  <c r="C21" i="15" s="1"/>
  <c r="H53" i="15"/>
  <c r="H52" i="15" s="1"/>
  <c r="H51" i="15" s="1"/>
  <c r="L55" i="15"/>
  <c r="C55" i="15" s="1"/>
  <c r="L58" i="15"/>
  <c r="F58" i="15"/>
  <c r="F54" i="15" s="1"/>
  <c r="I67" i="15"/>
  <c r="O69" i="15"/>
  <c r="O67" i="15" s="1"/>
  <c r="C81" i="15"/>
  <c r="C188" i="15"/>
  <c r="C37" i="15"/>
  <c r="L36" i="15"/>
  <c r="C36" i="15" s="1"/>
  <c r="C296" i="15"/>
  <c r="I293" i="15"/>
  <c r="O58" i="15"/>
  <c r="O54" i="15" s="1"/>
  <c r="C146" i="15"/>
  <c r="F144" i="15"/>
  <c r="H292" i="15"/>
  <c r="H291" i="15" s="1"/>
  <c r="H20" i="15"/>
  <c r="F292" i="15"/>
  <c r="F291" i="15" s="1"/>
  <c r="D292" i="15"/>
  <c r="D291" i="15" s="1"/>
  <c r="D20" i="15"/>
  <c r="C24" i="15"/>
  <c r="C28" i="15"/>
  <c r="L27" i="15"/>
  <c r="C34" i="15"/>
  <c r="L33" i="15"/>
  <c r="C33" i="15" s="1"/>
  <c r="C46" i="15"/>
  <c r="O45" i="15"/>
  <c r="O20" i="15" s="1"/>
  <c r="C57" i="15"/>
  <c r="C61" i="15"/>
  <c r="C62" i="15"/>
  <c r="F69" i="15"/>
  <c r="C70" i="15"/>
  <c r="L76" i="15"/>
  <c r="C153" i="15"/>
  <c r="I151" i="15"/>
  <c r="I160" i="15"/>
  <c r="C160" i="15" s="1"/>
  <c r="C161" i="15"/>
  <c r="L276" i="15"/>
  <c r="L270" i="15" s="1"/>
  <c r="L269" i="15" s="1"/>
  <c r="C279" i="15"/>
  <c r="I84" i="15"/>
  <c r="C85" i="15"/>
  <c r="C98" i="15"/>
  <c r="F95" i="15"/>
  <c r="I112" i="15"/>
  <c r="C113" i="15"/>
  <c r="C126" i="15"/>
  <c r="F122" i="15"/>
  <c r="C122" i="15" s="1"/>
  <c r="I128" i="15"/>
  <c r="C128" i="15" s="1"/>
  <c r="C129" i="15"/>
  <c r="I136" i="15"/>
  <c r="C137" i="15"/>
  <c r="I144" i="15"/>
  <c r="C145" i="15"/>
  <c r="O174" i="15"/>
  <c r="O173" i="15" s="1"/>
  <c r="C181" i="15"/>
  <c r="I179" i="15"/>
  <c r="C179" i="15" s="1"/>
  <c r="C209" i="15"/>
  <c r="F205" i="15"/>
  <c r="G20" i="15"/>
  <c r="K20" i="15"/>
  <c r="C90" i="15"/>
  <c r="F89" i="15"/>
  <c r="C89" i="15" s="1"/>
  <c r="I95" i="15"/>
  <c r="C100" i="15"/>
  <c r="C101" i="15"/>
  <c r="L103" i="15"/>
  <c r="G130" i="15"/>
  <c r="G75" i="15" s="1"/>
  <c r="M130" i="15"/>
  <c r="C133" i="15"/>
  <c r="I131" i="15"/>
  <c r="C131" i="15" s="1"/>
  <c r="C142" i="15"/>
  <c r="F141" i="15"/>
  <c r="C141" i="15" s="1"/>
  <c r="O165" i="15"/>
  <c r="K174" i="15"/>
  <c r="K173" i="15" s="1"/>
  <c r="F174" i="15"/>
  <c r="C82" i="15"/>
  <c r="N83" i="15"/>
  <c r="N75" i="15" s="1"/>
  <c r="O84" i="15"/>
  <c r="C92" i="15"/>
  <c r="C93" i="15"/>
  <c r="C96" i="15"/>
  <c r="L95" i="15"/>
  <c r="O112" i="15"/>
  <c r="I116" i="15"/>
  <c r="C116" i="15" s="1"/>
  <c r="C117" i="15"/>
  <c r="C120" i="15"/>
  <c r="J130" i="15"/>
  <c r="J75" i="15" s="1"/>
  <c r="J52" i="15" s="1"/>
  <c r="O136" i="15"/>
  <c r="O130" i="15" s="1"/>
  <c r="O144" i="15"/>
  <c r="F151" i="15"/>
  <c r="C168" i="15"/>
  <c r="C170" i="15"/>
  <c r="F166" i="15"/>
  <c r="G174" i="15"/>
  <c r="G173" i="15" s="1"/>
  <c r="C177" i="15"/>
  <c r="I175" i="15"/>
  <c r="C184" i="15"/>
  <c r="C193" i="15"/>
  <c r="F192" i="15"/>
  <c r="C132" i="15"/>
  <c r="C152" i="15"/>
  <c r="C176" i="15"/>
  <c r="C180" i="15"/>
  <c r="C200" i="15"/>
  <c r="I198" i="15"/>
  <c r="I196" i="15" s="1"/>
  <c r="C208" i="15"/>
  <c r="I205" i="15"/>
  <c r="I204" i="15" s="1"/>
  <c r="C212" i="15"/>
  <c r="C224" i="15"/>
  <c r="C228" i="15"/>
  <c r="C239" i="15"/>
  <c r="L238" i="15"/>
  <c r="L231" i="15" s="1"/>
  <c r="C261" i="15"/>
  <c r="F260" i="15"/>
  <c r="I270" i="15"/>
  <c r="I269" i="15" s="1"/>
  <c r="C277" i="15"/>
  <c r="F276" i="15"/>
  <c r="C276" i="15" s="1"/>
  <c r="C281" i="15"/>
  <c r="C285" i="15"/>
  <c r="F284" i="15"/>
  <c r="N194" i="15"/>
  <c r="C197" i="15"/>
  <c r="F196" i="15"/>
  <c r="D194" i="15"/>
  <c r="C215" i="15"/>
  <c r="I235" i="15"/>
  <c r="C236" i="15"/>
  <c r="C247" i="15"/>
  <c r="C249" i="15"/>
  <c r="F246" i="15"/>
  <c r="L252" i="15"/>
  <c r="L251" i="15" s="1"/>
  <c r="C255" i="15"/>
  <c r="L264" i="15"/>
  <c r="L259" i="15" s="1"/>
  <c r="C267" i="15"/>
  <c r="C287" i="15"/>
  <c r="L286" i="15"/>
  <c r="O196" i="15"/>
  <c r="O205" i="15"/>
  <c r="C217" i="15"/>
  <c r="F216" i="15"/>
  <c r="O216" i="15"/>
  <c r="K231" i="15"/>
  <c r="K230" i="15" s="1"/>
  <c r="K194" i="15" s="1"/>
  <c r="C241" i="15"/>
  <c r="F238" i="15"/>
  <c r="C238" i="15" s="1"/>
  <c r="C248" i="15"/>
  <c r="I246" i="15"/>
  <c r="E230" i="15"/>
  <c r="E194" i="15" s="1"/>
  <c r="C253" i="15"/>
  <c r="F252" i="15"/>
  <c r="O251" i="15"/>
  <c r="M259" i="15"/>
  <c r="M230" i="15" s="1"/>
  <c r="C263" i="15"/>
  <c r="C265" i="15"/>
  <c r="F264" i="15"/>
  <c r="C271" i="15"/>
  <c r="C273" i="15"/>
  <c r="F272" i="15"/>
  <c r="L293" i="15"/>
  <c r="C199" i="15"/>
  <c r="I53" i="15" l="1"/>
  <c r="K289" i="15"/>
  <c r="I195" i="15"/>
  <c r="C112" i="15"/>
  <c r="E75" i="15"/>
  <c r="E289" i="15" s="1"/>
  <c r="G52" i="15"/>
  <c r="D75" i="15"/>
  <c r="D52" i="15" s="1"/>
  <c r="D51" i="15" s="1"/>
  <c r="M75" i="15"/>
  <c r="M52" i="15" s="1"/>
  <c r="D289" i="15"/>
  <c r="N289" i="15"/>
  <c r="N52" i="15"/>
  <c r="N51" i="15" s="1"/>
  <c r="J194" i="15"/>
  <c r="J51" i="15" s="1"/>
  <c r="J289" i="15"/>
  <c r="C136" i="15"/>
  <c r="C246" i="15"/>
  <c r="I231" i="15"/>
  <c r="I230" i="15" s="1"/>
  <c r="H289" i="15"/>
  <c r="C77" i="15"/>
  <c r="O270" i="15"/>
  <c r="O269" i="15" s="1"/>
  <c r="I83" i="15"/>
  <c r="K52" i="15"/>
  <c r="K51" i="15" s="1"/>
  <c r="K290" i="15" s="1"/>
  <c r="L83" i="15"/>
  <c r="I291" i="15"/>
  <c r="G194" i="15"/>
  <c r="G51" i="15" s="1"/>
  <c r="E52" i="15"/>
  <c r="E51" i="15" s="1"/>
  <c r="M289" i="15"/>
  <c r="M194" i="15"/>
  <c r="M51" i="15"/>
  <c r="K50" i="15"/>
  <c r="L230" i="15"/>
  <c r="L194" i="15" s="1"/>
  <c r="I174" i="15"/>
  <c r="I173" i="15" s="1"/>
  <c r="C175" i="15"/>
  <c r="O53" i="15"/>
  <c r="F83" i="15"/>
  <c r="C84" i="15"/>
  <c r="C216" i="15"/>
  <c r="C192" i="15"/>
  <c r="F191" i="15"/>
  <c r="F67" i="15"/>
  <c r="C67" i="15" s="1"/>
  <c r="C69" i="15"/>
  <c r="F270" i="15"/>
  <c r="C272" i="15"/>
  <c r="C264" i="15"/>
  <c r="G289" i="15"/>
  <c r="O230" i="15"/>
  <c r="O83" i="15"/>
  <c r="O75" i="15" s="1"/>
  <c r="F173" i="15"/>
  <c r="F130" i="15"/>
  <c r="C144" i="15"/>
  <c r="C103" i="15"/>
  <c r="C196" i="15"/>
  <c r="I194" i="15"/>
  <c r="C198" i="15"/>
  <c r="C235" i="15"/>
  <c r="C293" i="15"/>
  <c r="C286" i="15"/>
  <c r="C260" i="15"/>
  <c r="F259" i="15"/>
  <c r="C259" i="15" s="1"/>
  <c r="C205" i="15"/>
  <c r="F204" i="15"/>
  <c r="C95" i="15"/>
  <c r="C45" i="15"/>
  <c r="C27" i="15"/>
  <c r="L26" i="15"/>
  <c r="L20" i="15" s="1"/>
  <c r="L54" i="15"/>
  <c r="L53" i="15" s="1"/>
  <c r="L292" i="15"/>
  <c r="L291" i="15" s="1"/>
  <c r="C252" i="15"/>
  <c r="F251" i="15"/>
  <c r="C251" i="15" s="1"/>
  <c r="O204" i="15"/>
  <c r="O195" i="15" s="1"/>
  <c r="O194" i="15" s="1"/>
  <c r="C284" i="15"/>
  <c r="F283" i="15"/>
  <c r="C283" i="15" s="1"/>
  <c r="C166" i="15"/>
  <c r="F165" i="15"/>
  <c r="C165" i="15" s="1"/>
  <c r="C151" i="15"/>
  <c r="I130" i="15"/>
  <c r="F231" i="15"/>
  <c r="C76" i="15"/>
  <c r="L75" i="15"/>
  <c r="L289" i="15" s="1"/>
  <c r="C58" i="15"/>
  <c r="H290" i="15"/>
  <c r="H50" i="15"/>
  <c r="C41" i="15"/>
  <c r="F20" i="15"/>
  <c r="D50" i="15" l="1"/>
  <c r="D290" i="15"/>
  <c r="E290" i="15"/>
  <c r="E50" i="15"/>
  <c r="J290" i="15"/>
  <c r="J50" i="15"/>
  <c r="C204" i="15"/>
  <c r="C291" i="15"/>
  <c r="G290" i="15"/>
  <c r="G50" i="15"/>
  <c r="C173" i="15"/>
  <c r="O52" i="15"/>
  <c r="O51" i="15" s="1"/>
  <c r="L52" i="15"/>
  <c r="L51" i="15" s="1"/>
  <c r="L50" i="15" s="1"/>
  <c r="C292" i="15"/>
  <c r="I75" i="15"/>
  <c r="F53" i="15"/>
  <c r="C174" i="15"/>
  <c r="N50" i="15"/>
  <c r="N290" i="15"/>
  <c r="I289" i="15"/>
  <c r="I52" i="15"/>
  <c r="I51" i="15" s="1"/>
  <c r="F195" i="15"/>
  <c r="C53" i="15"/>
  <c r="M50" i="15"/>
  <c r="M290" i="15"/>
  <c r="C54" i="15"/>
  <c r="C20" i="15"/>
  <c r="F230" i="15"/>
  <c r="C230" i="15" s="1"/>
  <c r="C231" i="15"/>
  <c r="C26" i="15"/>
  <c r="C130" i="15"/>
  <c r="O289" i="15"/>
  <c r="F269" i="15"/>
  <c r="C270" i="15"/>
  <c r="C191" i="15"/>
  <c r="F187" i="15"/>
  <c r="C187" i="15" s="1"/>
  <c r="C83" i="15"/>
  <c r="F75" i="15"/>
  <c r="C75" i="15" s="1"/>
  <c r="F52" i="15" l="1"/>
  <c r="C269" i="15"/>
  <c r="F289" i="15"/>
  <c r="C289" i="15" s="1"/>
  <c r="L290" i="15"/>
  <c r="I290" i="15"/>
  <c r="I50" i="15"/>
  <c r="O50" i="15"/>
  <c r="O290" i="15"/>
  <c r="F194" i="15"/>
  <c r="C194" i="15" s="1"/>
  <c r="C195" i="15"/>
  <c r="F51" i="15" l="1"/>
  <c r="C52" i="15"/>
  <c r="F290" i="15" l="1"/>
  <c r="C290" i="15" s="1"/>
  <c r="F50" i="15"/>
  <c r="C50" i="15" s="1"/>
  <c r="C51" i="15"/>
  <c r="O301" i="14" l="1"/>
  <c r="L301" i="14"/>
  <c r="I301" i="14"/>
  <c r="F301" i="14"/>
  <c r="O300" i="14"/>
  <c r="L300" i="14"/>
  <c r="I300" i="14"/>
  <c r="F300" i="14"/>
  <c r="O299" i="14"/>
  <c r="L299" i="14"/>
  <c r="I299" i="14"/>
  <c r="F299" i="14"/>
  <c r="O298" i="14"/>
  <c r="L298" i="14"/>
  <c r="I298" i="14"/>
  <c r="F298" i="14"/>
  <c r="O297" i="14"/>
  <c r="L297" i="14"/>
  <c r="I297" i="14"/>
  <c r="F297" i="14"/>
  <c r="O296" i="14"/>
  <c r="L296" i="14"/>
  <c r="I296" i="14"/>
  <c r="F296" i="14"/>
  <c r="O295" i="14"/>
  <c r="L295" i="14"/>
  <c r="I295" i="14"/>
  <c r="F295" i="14"/>
  <c r="O294" i="14"/>
  <c r="L294" i="14"/>
  <c r="I294" i="14"/>
  <c r="F294" i="14"/>
  <c r="N293" i="14"/>
  <c r="M293" i="14"/>
  <c r="K293" i="14"/>
  <c r="J293" i="14"/>
  <c r="H293" i="14"/>
  <c r="G293" i="14"/>
  <c r="E293" i="14"/>
  <c r="D293" i="14"/>
  <c r="O288" i="14"/>
  <c r="L288" i="14"/>
  <c r="I288" i="14"/>
  <c r="F288" i="14"/>
  <c r="O287" i="14"/>
  <c r="L287" i="14"/>
  <c r="I287" i="14"/>
  <c r="F287" i="14"/>
  <c r="O286" i="14"/>
  <c r="N286" i="14"/>
  <c r="M286" i="14"/>
  <c r="K286" i="14"/>
  <c r="J286" i="14"/>
  <c r="H286" i="14"/>
  <c r="G286" i="14"/>
  <c r="F286" i="14"/>
  <c r="E286" i="14"/>
  <c r="D286" i="14"/>
  <c r="O285" i="14"/>
  <c r="L285" i="14"/>
  <c r="L284" i="14" s="1"/>
  <c r="L283" i="14" s="1"/>
  <c r="I285" i="14"/>
  <c r="F285" i="14"/>
  <c r="O284" i="14"/>
  <c r="N284" i="14"/>
  <c r="N283" i="14" s="1"/>
  <c r="M284" i="14"/>
  <c r="M283" i="14" s="1"/>
  <c r="K284" i="14"/>
  <c r="J284" i="14"/>
  <c r="I284" i="14"/>
  <c r="I283" i="14" s="1"/>
  <c r="H284" i="14"/>
  <c r="H283" i="14" s="1"/>
  <c r="G284" i="14"/>
  <c r="E284" i="14"/>
  <c r="E283" i="14" s="1"/>
  <c r="D284" i="14"/>
  <c r="D283" i="14" s="1"/>
  <c r="O283" i="14"/>
  <c r="K283" i="14"/>
  <c r="J283" i="14"/>
  <c r="G283" i="14"/>
  <c r="O282" i="14"/>
  <c r="O281" i="14" s="1"/>
  <c r="L282" i="14"/>
  <c r="I282" i="14"/>
  <c r="I281" i="14" s="1"/>
  <c r="F282" i="14"/>
  <c r="N281" i="14"/>
  <c r="M281" i="14"/>
  <c r="L281" i="14"/>
  <c r="K281" i="14"/>
  <c r="J281" i="14"/>
  <c r="H281" i="14"/>
  <c r="G281" i="14"/>
  <c r="E281" i="14"/>
  <c r="D281" i="14"/>
  <c r="O280" i="14"/>
  <c r="L280" i="14"/>
  <c r="I280" i="14"/>
  <c r="F280" i="14"/>
  <c r="O279" i="14"/>
  <c r="L279" i="14"/>
  <c r="I279" i="14"/>
  <c r="F279" i="14"/>
  <c r="O278" i="14"/>
  <c r="L278" i="14"/>
  <c r="I278" i="14"/>
  <c r="F278" i="14"/>
  <c r="O277" i="14"/>
  <c r="L277" i="14"/>
  <c r="I277" i="14"/>
  <c r="I276" i="14" s="1"/>
  <c r="F277" i="14"/>
  <c r="N276" i="14"/>
  <c r="M276" i="14"/>
  <c r="K276" i="14"/>
  <c r="J276" i="14"/>
  <c r="H276" i="14"/>
  <c r="H270" i="14" s="1"/>
  <c r="H269" i="14" s="1"/>
  <c r="G276" i="14"/>
  <c r="E276" i="14"/>
  <c r="D276" i="14"/>
  <c r="O275" i="14"/>
  <c r="L275" i="14"/>
  <c r="I275" i="14"/>
  <c r="F275" i="14"/>
  <c r="O274" i="14"/>
  <c r="L274" i="14"/>
  <c r="I274" i="14"/>
  <c r="F274" i="14"/>
  <c r="O273" i="14"/>
  <c r="L273" i="14"/>
  <c r="L272" i="14" s="1"/>
  <c r="I273" i="14"/>
  <c r="F273" i="14"/>
  <c r="N272" i="14"/>
  <c r="N270" i="14" s="1"/>
  <c r="N269" i="14" s="1"/>
  <c r="M272" i="14"/>
  <c r="M270" i="14" s="1"/>
  <c r="M269" i="14" s="1"/>
  <c r="K272" i="14"/>
  <c r="J272" i="14"/>
  <c r="I272" i="14"/>
  <c r="H272" i="14"/>
  <c r="G272" i="14"/>
  <c r="G270" i="14" s="1"/>
  <c r="G269" i="14" s="1"/>
  <c r="E272" i="14"/>
  <c r="D272" i="14"/>
  <c r="D270" i="14" s="1"/>
  <c r="O271" i="14"/>
  <c r="L271" i="14"/>
  <c r="I271" i="14"/>
  <c r="F271" i="14"/>
  <c r="J270" i="14"/>
  <c r="J269" i="14" s="1"/>
  <c r="O268" i="14"/>
  <c r="L268" i="14"/>
  <c r="I268" i="14"/>
  <c r="F268" i="14"/>
  <c r="O267" i="14"/>
  <c r="L267" i="14"/>
  <c r="I267" i="14"/>
  <c r="F267" i="14"/>
  <c r="O266" i="14"/>
  <c r="L266" i="14"/>
  <c r="I266" i="14"/>
  <c r="F266" i="14"/>
  <c r="O265" i="14"/>
  <c r="L265" i="14"/>
  <c r="I265" i="14"/>
  <c r="F265" i="14"/>
  <c r="N264" i="14"/>
  <c r="M264" i="14"/>
  <c r="K264" i="14"/>
  <c r="J264" i="14"/>
  <c r="H264" i="14"/>
  <c r="G264" i="14"/>
  <c r="E264" i="14"/>
  <c r="D264" i="14"/>
  <c r="O263" i="14"/>
  <c r="L263" i="14"/>
  <c r="I263" i="14"/>
  <c r="F263" i="14"/>
  <c r="O262" i="14"/>
  <c r="L262" i="14"/>
  <c r="C262" i="14" s="1"/>
  <c r="I262" i="14"/>
  <c r="F262" i="14"/>
  <c r="O261" i="14"/>
  <c r="L261" i="14"/>
  <c r="I261" i="14"/>
  <c r="F261" i="14"/>
  <c r="N260" i="14"/>
  <c r="N259" i="14" s="1"/>
  <c r="M260" i="14"/>
  <c r="K260" i="14"/>
  <c r="J260" i="14"/>
  <c r="I260" i="14"/>
  <c r="H260" i="14"/>
  <c r="G260" i="14"/>
  <c r="E260" i="14"/>
  <c r="E259" i="14" s="1"/>
  <c r="D260" i="14"/>
  <c r="D259" i="14" s="1"/>
  <c r="K259" i="14"/>
  <c r="J259" i="14"/>
  <c r="O258" i="14"/>
  <c r="L258" i="14"/>
  <c r="C258" i="14" s="1"/>
  <c r="I258" i="14"/>
  <c r="F258" i="14"/>
  <c r="O257" i="14"/>
  <c r="L257" i="14"/>
  <c r="I257" i="14"/>
  <c r="F257" i="14"/>
  <c r="O256" i="14"/>
  <c r="L256" i="14"/>
  <c r="I256" i="14"/>
  <c r="F256" i="14"/>
  <c r="O255" i="14"/>
  <c r="L255" i="14"/>
  <c r="I255" i="14"/>
  <c r="F255" i="14"/>
  <c r="O254" i="14"/>
  <c r="L254" i="14"/>
  <c r="I254" i="14"/>
  <c r="F254" i="14"/>
  <c r="O253" i="14"/>
  <c r="L253" i="14"/>
  <c r="I253" i="14"/>
  <c r="F253" i="14"/>
  <c r="N252" i="14"/>
  <c r="M252" i="14"/>
  <c r="M251" i="14" s="1"/>
  <c r="K252" i="14"/>
  <c r="K251" i="14" s="1"/>
  <c r="J252" i="14"/>
  <c r="H252" i="14"/>
  <c r="H251" i="14" s="1"/>
  <c r="G252" i="14"/>
  <c r="G251" i="14" s="1"/>
  <c r="E252" i="14"/>
  <c r="E251" i="14" s="1"/>
  <c r="D252" i="14"/>
  <c r="D251" i="14" s="1"/>
  <c r="N251" i="14"/>
  <c r="J251" i="14"/>
  <c r="O250" i="14"/>
  <c r="L250" i="14"/>
  <c r="C250" i="14" s="1"/>
  <c r="I250" i="14"/>
  <c r="F250" i="14"/>
  <c r="O249" i="14"/>
  <c r="L249" i="14"/>
  <c r="I249" i="14"/>
  <c r="F249" i="14"/>
  <c r="O248" i="14"/>
  <c r="L248" i="14"/>
  <c r="I248" i="14"/>
  <c r="F248" i="14"/>
  <c r="O247" i="14"/>
  <c r="L247" i="14"/>
  <c r="I247" i="14"/>
  <c r="F247" i="14"/>
  <c r="C247" i="14" s="1"/>
  <c r="N246" i="14"/>
  <c r="M246" i="14"/>
  <c r="K246" i="14"/>
  <c r="J246" i="14"/>
  <c r="H246" i="14"/>
  <c r="G246" i="14"/>
  <c r="E246" i="14"/>
  <c r="D246" i="14"/>
  <c r="O245" i="14"/>
  <c r="L245" i="14"/>
  <c r="I245" i="14"/>
  <c r="F245" i="14"/>
  <c r="O244" i="14"/>
  <c r="L244" i="14"/>
  <c r="I244" i="14"/>
  <c r="F244" i="14"/>
  <c r="O243" i="14"/>
  <c r="L243" i="14"/>
  <c r="I243" i="14"/>
  <c r="F243" i="14"/>
  <c r="O242" i="14"/>
  <c r="L242" i="14"/>
  <c r="I242" i="14"/>
  <c r="F242" i="14"/>
  <c r="C242" i="14" s="1"/>
  <c r="O241" i="14"/>
  <c r="L241" i="14"/>
  <c r="I241" i="14"/>
  <c r="F241" i="14"/>
  <c r="O240" i="14"/>
  <c r="L240" i="14"/>
  <c r="I240" i="14"/>
  <c r="F240" i="14"/>
  <c r="O239" i="14"/>
  <c r="L239" i="14"/>
  <c r="L238" i="14" s="1"/>
  <c r="I239" i="14"/>
  <c r="F239" i="14"/>
  <c r="O238" i="14"/>
  <c r="N238" i="14"/>
  <c r="M238" i="14"/>
  <c r="K238" i="14"/>
  <c r="J238" i="14"/>
  <c r="H238" i="14"/>
  <c r="G238" i="14"/>
  <c r="E238" i="14"/>
  <c r="D238" i="14"/>
  <c r="O237" i="14"/>
  <c r="L237" i="14"/>
  <c r="I237" i="14"/>
  <c r="F237" i="14"/>
  <c r="O236" i="14"/>
  <c r="L236" i="14"/>
  <c r="L235" i="14" s="1"/>
  <c r="I236" i="14"/>
  <c r="F236" i="14"/>
  <c r="O235" i="14"/>
  <c r="N235" i="14"/>
  <c r="M235" i="14"/>
  <c r="K235" i="14"/>
  <c r="J235" i="14"/>
  <c r="H235" i="14"/>
  <c r="G235" i="14"/>
  <c r="E235" i="14"/>
  <c r="D235" i="14"/>
  <c r="O234" i="14"/>
  <c r="O233" i="14" s="1"/>
  <c r="L234" i="14"/>
  <c r="I234" i="14"/>
  <c r="F234" i="14"/>
  <c r="N233" i="14"/>
  <c r="N231" i="14" s="1"/>
  <c r="M233" i="14"/>
  <c r="M231" i="14" s="1"/>
  <c r="L233" i="14"/>
  <c r="K233" i="14"/>
  <c r="J233" i="14"/>
  <c r="I233" i="14"/>
  <c r="H233" i="14"/>
  <c r="G233" i="14"/>
  <c r="E233" i="14"/>
  <c r="E231" i="14" s="1"/>
  <c r="D233" i="14"/>
  <c r="D231" i="14" s="1"/>
  <c r="O232" i="14"/>
  <c r="L232" i="14"/>
  <c r="I232" i="14"/>
  <c r="F232" i="14"/>
  <c r="J231" i="14"/>
  <c r="O229" i="14"/>
  <c r="L229" i="14"/>
  <c r="I229" i="14"/>
  <c r="F229" i="14"/>
  <c r="O228" i="14"/>
  <c r="L228" i="14"/>
  <c r="L227" i="14" s="1"/>
  <c r="I228" i="14"/>
  <c r="I227" i="14" s="1"/>
  <c r="F228" i="14"/>
  <c r="O227" i="14"/>
  <c r="N227" i="14"/>
  <c r="M227" i="14"/>
  <c r="K227" i="14"/>
  <c r="J227" i="14"/>
  <c r="H227" i="14"/>
  <c r="G227" i="14"/>
  <c r="F227" i="14"/>
  <c r="E227" i="14"/>
  <c r="D227" i="14"/>
  <c r="O226" i="14"/>
  <c r="L226" i="14"/>
  <c r="I226" i="14"/>
  <c r="F226" i="14"/>
  <c r="O225" i="14"/>
  <c r="L225" i="14"/>
  <c r="I225" i="14"/>
  <c r="F225" i="14"/>
  <c r="O224" i="14"/>
  <c r="L224" i="14"/>
  <c r="I224" i="14"/>
  <c r="F224" i="14"/>
  <c r="O223" i="14"/>
  <c r="L223" i="14"/>
  <c r="I223" i="14"/>
  <c r="F223" i="14"/>
  <c r="O222" i="14"/>
  <c r="L222" i="14"/>
  <c r="I222" i="14"/>
  <c r="F222" i="14"/>
  <c r="C222" i="14" s="1"/>
  <c r="O221" i="14"/>
  <c r="L221" i="14"/>
  <c r="I221" i="14"/>
  <c r="F221" i="14"/>
  <c r="O220" i="14"/>
  <c r="L220" i="14"/>
  <c r="I220" i="14"/>
  <c r="F220" i="14"/>
  <c r="O219" i="14"/>
  <c r="L219" i="14"/>
  <c r="I219" i="14"/>
  <c r="F219" i="14"/>
  <c r="O218" i="14"/>
  <c r="O216" i="14" s="1"/>
  <c r="L218" i="14"/>
  <c r="I218" i="14"/>
  <c r="F218" i="14"/>
  <c r="C218" i="14" s="1"/>
  <c r="O217" i="14"/>
  <c r="L217" i="14"/>
  <c r="I217" i="14"/>
  <c r="F217" i="14"/>
  <c r="N216" i="14"/>
  <c r="M216" i="14"/>
  <c r="K216" i="14"/>
  <c r="J216" i="14"/>
  <c r="H216" i="14"/>
  <c r="G216" i="14"/>
  <c r="E216" i="14"/>
  <c r="D216" i="14"/>
  <c r="O215" i="14"/>
  <c r="L215" i="14"/>
  <c r="I215" i="14"/>
  <c r="F215" i="14"/>
  <c r="C215" i="14" s="1"/>
  <c r="O214" i="14"/>
  <c r="L214" i="14"/>
  <c r="I214" i="14"/>
  <c r="F214" i="14"/>
  <c r="C214" i="14" s="1"/>
  <c r="O213" i="14"/>
  <c r="L213" i="14"/>
  <c r="I213" i="14"/>
  <c r="F213" i="14"/>
  <c r="O212" i="14"/>
  <c r="L212" i="14"/>
  <c r="I212" i="14"/>
  <c r="F212" i="14"/>
  <c r="O211" i="14"/>
  <c r="L211" i="14"/>
  <c r="I211" i="14"/>
  <c r="F211" i="14"/>
  <c r="O210" i="14"/>
  <c r="L210" i="14"/>
  <c r="I210" i="14"/>
  <c r="F210" i="14"/>
  <c r="C210" i="14" s="1"/>
  <c r="O209" i="14"/>
  <c r="L209" i="14"/>
  <c r="I209" i="14"/>
  <c r="F209" i="14"/>
  <c r="O208" i="14"/>
  <c r="L208" i="14"/>
  <c r="I208" i="14"/>
  <c r="F208" i="14"/>
  <c r="O207" i="14"/>
  <c r="L207" i="14"/>
  <c r="I207" i="14"/>
  <c r="F207" i="14"/>
  <c r="O206" i="14"/>
  <c r="L206" i="14"/>
  <c r="I206" i="14"/>
  <c r="F206" i="14"/>
  <c r="C206" i="14" s="1"/>
  <c r="N205" i="14"/>
  <c r="M205" i="14"/>
  <c r="K205" i="14"/>
  <c r="K204" i="14" s="1"/>
  <c r="J205" i="14"/>
  <c r="H205" i="14"/>
  <c r="H204" i="14" s="1"/>
  <c r="G205" i="14"/>
  <c r="E205" i="14"/>
  <c r="D205" i="14"/>
  <c r="G204" i="14"/>
  <c r="O203" i="14"/>
  <c r="L203" i="14"/>
  <c r="I203" i="14"/>
  <c r="F203" i="14"/>
  <c r="O202" i="14"/>
  <c r="L202" i="14"/>
  <c r="I202" i="14"/>
  <c r="F202" i="14"/>
  <c r="O201" i="14"/>
  <c r="L201" i="14"/>
  <c r="I201" i="14"/>
  <c r="F201" i="14"/>
  <c r="O200" i="14"/>
  <c r="L200" i="14"/>
  <c r="I200" i="14"/>
  <c r="F200" i="14"/>
  <c r="O199" i="14"/>
  <c r="O198" i="14" s="1"/>
  <c r="L199" i="14"/>
  <c r="L198" i="14" s="1"/>
  <c r="I199" i="14"/>
  <c r="F199" i="14"/>
  <c r="F198" i="14" s="1"/>
  <c r="N198" i="14"/>
  <c r="M198" i="14"/>
  <c r="K198" i="14"/>
  <c r="K196" i="14" s="1"/>
  <c r="J198" i="14"/>
  <c r="J196" i="14" s="1"/>
  <c r="H198" i="14"/>
  <c r="G198" i="14"/>
  <c r="G196" i="14" s="1"/>
  <c r="G195" i="14" s="1"/>
  <c r="E198" i="14"/>
  <c r="D198" i="14"/>
  <c r="D196" i="14" s="1"/>
  <c r="O197" i="14"/>
  <c r="L197" i="14"/>
  <c r="I197" i="14"/>
  <c r="F197" i="14"/>
  <c r="N196" i="14"/>
  <c r="M196" i="14"/>
  <c r="H196" i="14"/>
  <c r="E196" i="14"/>
  <c r="O193" i="14"/>
  <c r="L193" i="14"/>
  <c r="L192" i="14" s="1"/>
  <c r="L191" i="14" s="1"/>
  <c r="I193" i="14"/>
  <c r="F193" i="14"/>
  <c r="O192" i="14"/>
  <c r="N192" i="14"/>
  <c r="N191" i="14" s="1"/>
  <c r="M192" i="14"/>
  <c r="M191" i="14" s="1"/>
  <c r="K192" i="14"/>
  <c r="J192" i="14"/>
  <c r="J191" i="14" s="1"/>
  <c r="I192" i="14"/>
  <c r="I191" i="14" s="1"/>
  <c r="H192" i="14"/>
  <c r="H191" i="14" s="1"/>
  <c r="G192" i="14"/>
  <c r="E192" i="14"/>
  <c r="E191" i="14" s="1"/>
  <c r="D192" i="14"/>
  <c r="O191" i="14"/>
  <c r="K191" i="14"/>
  <c r="G191" i="14"/>
  <c r="D191" i="14"/>
  <c r="O190" i="14"/>
  <c r="L190" i="14"/>
  <c r="I190" i="14"/>
  <c r="F190" i="14"/>
  <c r="O189" i="14"/>
  <c r="L189" i="14"/>
  <c r="L188" i="14" s="1"/>
  <c r="I189" i="14"/>
  <c r="I188" i="14" s="1"/>
  <c r="F189" i="14"/>
  <c r="N188" i="14"/>
  <c r="M188" i="14"/>
  <c r="K188" i="14"/>
  <c r="J188" i="14"/>
  <c r="H188" i="14"/>
  <c r="H187" i="14" s="1"/>
  <c r="G188" i="14"/>
  <c r="E188" i="14"/>
  <c r="D188" i="14"/>
  <c r="D187" i="14" s="1"/>
  <c r="G187" i="14"/>
  <c r="E187" i="14"/>
  <c r="O186" i="14"/>
  <c r="L186" i="14"/>
  <c r="I186" i="14"/>
  <c r="F186" i="14"/>
  <c r="O185" i="14"/>
  <c r="O184" i="14" s="1"/>
  <c r="L185" i="14"/>
  <c r="L184" i="14" s="1"/>
  <c r="I185" i="14"/>
  <c r="F185" i="14"/>
  <c r="N184" i="14"/>
  <c r="M184" i="14"/>
  <c r="K184" i="14"/>
  <c r="J184" i="14"/>
  <c r="H184" i="14"/>
  <c r="G184" i="14"/>
  <c r="F184" i="14"/>
  <c r="E184" i="14"/>
  <c r="D184" i="14"/>
  <c r="O183" i="14"/>
  <c r="L183" i="14"/>
  <c r="I183" i="14"/>
  <c r="F183" i="14"/>
  <c r="O182" i="14"/>
  <c r="L182" i="14"/>
  <c r="I182" i="14"/>
  <c r="F182" i="14"/>
  <c r="O181" i="14"/>
  <c r="L181" i="14"/>
  <c r="I181" i="14"/>
  <c r="F181" i="14"/>
  <c r="O180" i="14"/>
  <c r="L180" i="14"/>
  <c r="L179" i="14" s="1"/>
  <c r="I180" i="14"/>
  <c r="F180" i="14"/>
  <c r="O179" i="14"/>
  <c r="N179" i="14"/>
  <c r="M179" i="14"/>
  <c r="K179" i="14"/>
  <c r="J179" i="14"/>
  <c r="H179" i="14"/>
  <c r="G179" i="14"/>
  <c r="E179" i="14"/>
  <c r="D179" i="14"/>
  <c r="O178" i="14"/>
  <c r="L178" i="14"/>
  <c r="I178" i="14"/>
  <c r="F178" i="14"/>
  <c r="O177" i="14"/>
  <c r="L177" i="14"/>
  <c r="I177" i="14"/>
  <c r="F177" i="14"/>
  <c r="O176" i="14"/>
  <c r="L176" i="14"/>
  <c r="L175" i="14" s="1"/>
  <c r="L174" i="14" s="1"/>
  <c r="I176" i="14"/>
  <c r="F176" i="14"/>
  <c r="F175" i="14" s="1"/>
  <c r="O175" i="14"/>
  <c r="N175" i="14"/>
  <c r="M175" i="14"/>
  <c r="K175" i="14"/>
  <c r="K174" i="14" s="1"/>
  <c r="K173" i="14" s="1"/>
  <c r="J175" i="14"/>
  <c r="J174" i="14" s="1"/>
  <c r="H175" i="14"/>
  <c r="H174" i="14" s="1"/>
  <c r="H173" i="14" s="1"/>
  <c r="G175" i="14"/>
  <c r="E175" i="14"/>
  <c r="D175" i="14"/>
  <c r="D174" i="14" s="1"/>
  <c r="D173" i="14" s="1"/>
  <c r="N174" i="14"/>
  <c r="E174" i="14"/>
  <c r="E173" i="14" s="1"/>
  <c r="O172" i="14"/>
  <c r="L172" i="14"/>
  <c r="I172" i="14"/>
  <c r="F172" i="14"/>
  <c r="O171" i="14"/>
  <c r="L171" i="14"/>
  <c r="I171" i="14"/>
  <c r="F171" i="14"/>
  <c r="C171" i="14" s="1"/>
  <c r="O170" i="14"/>
  <c r="L170" i="14"/>
  <c r="I170" i="14"/>
  <c r="F170" i="14"/>
  <c r="O169" i="14"/>
  <c r="L169" i="14"/>
  <c r="I169" i="14"/>
  <c r="F169" i="14"/>
  <c r="O168" i="14"/>
  <c r="L168" i="14"/>
  <c r="I168" i="14"/>
  <c r="F168" i="14"/>
  <c r="O167" i="14"/>
  <c r="O166" i="14" s="1"/>
  <c r="L167" i="14"/>
  <c r="I167" i="14"/>
  <c r="F167" i="14"/>
  <c r="N166" i="14"/>
  <c r="M166" i="14"/>
  <c r="K166" i="14"/>
  <c r="J166" i="14"/>
  <c r="H166" i="14"/>
  <c r="H165" i="14" s="1"/>
  <c r="G166" i="14"/>
  <c r="E166" i="14"/>
  <c r="E165" i="14" s="1"/>
  <c r="D166" i="14"/>
  <c r="D165" i="14" s="1"/>
  <c r="N165" i="14"/>
  <c r="M165" i="14"/>
  <c r="K165" i="14"/>
  <c r="J165" i="14"/>
  <c r="G165" i="14"/>
  <c r="O164" i="14"/>
  <c r="L164" i="14"/>
  <c r="I164" i="14"/>
  <c r="F164" i="14"/>
  <c r="O163" i="14"/>
  <c r="L163" i="14"/>
  <c r="I163" i="14"/>
  <c r="F163" i="14"/>
  <c r="C163" i="14" s="1"/>
  <c r="O162" i="14"/>
  <c r="L162" i="14"/>
  <c r="I162" i="14"/>
  <c r="F162" i="14"/>
  <c r="O161" i="14"/>
  <c r="O160" i="14" s="1"/>
  <c r="L161" i="14"/>
  <c r="I161" i="14"/>
  <c r="F161" i="14"/>
  <c r="N160" i="14"/>
  <c r="M160" i="14"/>
  <c r="L160" i="14"/>
  <c r="K160" i="14"/>
  <c r="J160" i="14"/>
  <c r="H160" i="14"/>
  <c r="G160" i="14"/>
  <c r="F160" i="14"/>
  <c r="E160" i="14"/>
  <c r="D160" i="14"/>
  <c r="O159" i="14"/>
  <c r="L159" i="14"/>
  <c r="I159" i="14"/>
  <c r="F159" i="14"/>
  <c r="O158" i="14"/>
  <c r="L158" i="14"/>
  <c r="I158" i="14"/>
  <c r="F158" i="14"/>
  <c r="O157" i="14"/>
  <c r="L157" i="14"/>
  <c r="I157" i="14"/>
  <c r="F157" i="14"/>
  <c r="O156" i="14"/>
  <c r="L156" i="14"/>
  <c r="I156" i="14"/>
  <c r="F156" i="14"/>
  <c r="O155" i="14"/>
  <c r="O151" i="14" s="1"/>
  <c r="L155" i="14"/>
  <c r="I155" i="14"/>
  <c r="F155" i="14"/>
  <c r="C155" i="14"/>
  <c r="O154" i="14"/>
  <c r="L154" i="14"/>
  <c r="I154" i="14"/>
  <c r="F154" i="14"/>
  <c r="C154" i="14" s="1"/>
  <c r="O153" i="14"/>
  <c r="L153" i="14"/>
  <c r="I153" i="14"/>
  <c r="F153" i="14"/>
  <c r="O152" i="14"/>
  <c r="L152" i="14"/>
  <c r="I152" i="14"/>
  <c r="F152" i="14"/>
  <c r="F151" i="14" s="1"/>
  <c r="N151" i="14"/>
  <c r="M151" i="14"/>
  <c r="K151" i="14"/>
  <c r="J151" i="14"/>
  <c r="H151" i="14"/>
  <c r="G151" i="14"/>
  <c r="E151" i="14"/>
  <c r="D151" i="14"/>
  <c r="O150" i="14"/>
  <c r="L150" i="14"/>
  <c r="I150" i="14"/>
  <c r="F150" i="14"/>
  <c r="C150" i="14" s="1"/>
  <c r="O149" i="14"/>
  <c r="L149" i="14"/>
  <c r="I149" i="14"/>
  <c r="F149" i="14"/>
  <c r="O148" i="14"/>
  <c r="L148" i="14"/>
  <c r="I148" i="14"/>
  <c r="F148" i="14"/>
  <c r="O147" i="14"/>
  <c r="L147" i="14"/>
  <c r="I147" i="14"/>
  <c r="F147" i="14"/>
  <c r="C147" i="14" s="1"/>
  <c r="O146" i="14"/>
  <c r="L146" i="14"/>
  <c r="I146" i="14"/>
  <c r="F146" i="14"/>
  <c r="O145" i="14"/>
  <c r="O144" i="14" s="1"/>
  <c r="L145" i="14"/>
  <c r="I145" i="14"/>
  <c r="F145" i="14"/>
  <c r="N144" i="14"/>
  <c r="M144" i="14"/>
  <c r="K144" i="14"/>
  <c r="J144" i="14"/>
  <c r="H144" i="14"/>
  <c r="G144" i="14"/>
  <c r="E144" i="14"/>
  <c r="D144" i="14"/>
  <c r="O143" i="14"/>
  <c r="L143" i="14"/>
  <c r="I143" i="14"/>
  <c r="F143" i="14"/>
  <c r="O142" i="14"/>
  <c r="L142" i="14"/>
  <c r="L141" i="14" s="1"/>
  <c r="I142" i="14"/>
  <c r="F142" i="14"/>
  <c r="N141" i="14"/>
  <c r="M141" i="14"/>
  <c r="K141" i="14"/>
  <c r="J141" i="14"/>
  <c r="H141" i="14"/>
  <c r="G141" i="14"/>
  <c r="E141" i="14"/>
  <c r="D141" i="14"/>
  <c r="O140" i="14"/>
  <c r="L140" i="14"/>
  <c r="I140" i="14"/>
  <c r="F140" i="14"/>
  <c r="O139" i="14"/>
  <c r="L139" i="14"/>
  <c r="I139" i="14"/>
  <c r="F139" i="14"/>
  <c r="C139" i="14"/>
  <c r="O138" i="14"/>
  <c r="L138" i="14"/>
  <c r="I138" i="14"/>
  <c r="F138" i="14"/>
  <c r="C138" i="14" s="1"/>
  <c r="O137" i="14"/>
  <c r="L137" i="14"/>
  <c r="I137" i="14"/>
  <c r="F137" i="14"/>
  <c r="F136" i="14" s="1"/>
  <c r="N136" i="14"/>
  <c r="M136" i="14"/>
  <c r="K136" i="14"/>
  <c r="J136" i="14"/>
  <c r="H136" i="14"/>
  <c r="G136" i="14"/>
  <c r="E136" i="14"/>
  <c r="D136" i="14"/>
  <c r="O135" i="14"/>
  <c r="L135" i="14"/>
  <c r="I135" i="14"/>
  <c r="F135" i="14"/>
  <c r="O134" i="14"/>
  <c r="L134" i="14"/>
  <c r="I134" i="14"/>
  <c r="F134" i="14"/>
  <c r="O133" i="14"/>
  <c r="L133" i="14"/>
  <c r="I133" i="14"/>
  <c r="F133" i="14"/>
  <c r="O132" i="14"/>
  <c r="L132" i="14"/>
  <c r="I132" i="14"/>
  <c r="F132" i="14"/>
  <c r="O131" i="14"/>
  <c r="N131" i="14"/>
  <c r="M131" i="14"/>
  <c r="K131" i="14"/>
  <c r="J131" i="14"/>
  <c r="H131" i="14"/>
  <c r="G131" i="14"/>
  <c r="G130" i="14" s="1"/>
  <c r="E131" i="14"/>
  <c r="D131" i="14"/>
  <c r="D130" i="14" s="1"/>
  <c r="O129" i="14"/>
  <c r="O128" i="14" s="1"/>
  <c r="L129" i="14"/>
  <c r="L128" i="14" s="1"/>
  <c r="I129" i="14"/>
  <c r="F129" i="14"/>
  <c r="N128" i="14"/>
  <c r="M128" i="14"/>
  <c r="K128" i="14"/>
  <c r="J128" i="14"/>
  <c r="H128" i="14"/>
  <c r="G128" i="14"/>
  <c r="F128" i="14"/>
  <c r="E128" i="14"/>
  <c r="D128" i="14"/>
  <c r="O127" i="14"/>
  <c r="L127" i="14"/>
  <c r="I127" i="14"/>
  <c r="F127" i="14"/>
  <c r="O126" i="14"/>
  <c r="L126" i="14"/>
  <c r="I126" i="14"/>
  <c r="F126" i="14"/>
  <c r="O125" i="14"/>
  <c r="L125" i="14"/>
  <c r="I125" i="14"/>
  <c r="F125" i="14"/>
  <c r="O124" i="14"/>
  <c r="L124" i="14"/>
  <c r="I124" i="14"/>
  <c r="F124" i="14"/>
  <c r="O123" i="14"/>
  <c r="O122" i="14" s="1"/>
  <c r="L123" i="14"/>
  <c r="I123" i="14"/>
  <c r="F123" i="14"/>
  <c r="N122" i="14"/>
  <c r="M122" i="14"/>
  <c r="K122" i="14"/>
  <c r="J122" i="14"/>
  <c r="H122" i="14"/>
  <c r="G122" i="14"/>
  <c r="E122" i="14"/>
  <c r="D122" i="14"/>
  <c r="O121" i="14"/>
  <c r="L121" i="14"/>
  <c r="I121" i="14"/>
  <c r="F121" i="14"/>
  <c r="O120" i="14"/>
  <c r="L120" i="14"/>
  <c r="I120" i="14"/>
  <c r="F120" i="14"/>
  <c r="O119" i="14"/>
  <c r="L119" i="14"/>
  <c r="I119" i="14"/>
  <c r="F119" i="14"/>
  <c r="O118" i="14"/>
  <c r="L118" i="14"/>
  <c r="I118" i="14"/>
  <c r="F118" i="14"/>
  <c r="O117" i="14"/>
  <c r="L117" i="14"/>
  <c r="I117" i="14"/>
  <c r="F117" i="14"/>
  <c r="N116" i="14"/>
  <c r="M116" i="14"/>
  <c r="K116" i="14"/>
  <c r="J116" i="14"/>
  <c r="H116" i="14"/>
  <c r="G116" i="14"/>
  <c r="F116" i="14"/>
  <c r="E116" i="14"/>
  <c r="D116" i="14"/>
  <c r="O115" i="14"/>
  <c r="L115" i="14"/>
  <c r="I115" i="14"/>
  <c r="F115" i="14"/>
  <c r="C115" i="14" s="1"/>
  <c r="O114" i="14"/>
  <c r="L114" i="14"/>
  <c r="I114" i="14"/>
  <c r="F114" i="14"/>
  <c r="O113" i="14"/>
  <c r="O112" i="14" s="1"/>
  <c r="L113" i="14"/>
  <c r="I113" i="14"/>
  <c r="F113" i="14"/>
  <c r="N112" i="14"/>
  <c r="M112" i="14"/>
  <c r="L112" i="14"/>
  <c r="K112" i="14"/>
  <c r="J112" i="14"/>
  <c r="H112" i="14"/>
  <c r="G112" i="14"/>
  <c r="E112" i="14"/>
  <c r="D112" i="14"/>
  <c r="O111" i="14"/>
  <c r="L111" i="14"/>
  <c r="I111" i="14"/>
  <c r="F111" i="14"/>
  <c r="O110" i="14"/>
  <c r="L110" i="14"/>
  <c r="I110" i="14"/>
  <c r="F110" i="14"/>
  <c r="O109" i="14"/>
  <c r="L109" i="14"/>
  <c r="I109" i="14"/>
  <c r="F109" i="14"/>
  <c r="O108" i="14"/>
  <c r="L108" i="14"/>
  <c r="I108" i="14"/>
  <c r="F108" i="14"/>
  <c r="O107" i="14"/>
  <c r="L107" i="14"/>
  <c r="I107" i="14"/>
  <c r="F107" i="14"/>
  <c r="O106" i="14"/>
  <c r="L106" i="14"/>
  <c r="I106" i="14"/>
  <c r="F106" i="14"/>
  <c r="O105" i="14"/>
  <c r="L105" i="14"/>
  <c r="I105" i="14"/>
  <c r="F105" i="14"/>
  <c r="O104" i="14"/>
  <c r="L104" i="14"/>
  <c r="I104" i="14"/>
  <c r="F104" i="14"/>
  <c r="N103" i="14"/>
  <c r="M103" i="14"/>
  <c r="K103" i="14"/>
  <c r="J103" i="14"/>
  <c r="H103" i="14"/>
  <c r="G103" i="14"/>
  <c r="E103" i="14"/>
  <c r="D103" i="14"/>
  <c r="O102" i="14"/>
  <c r="L102" i="14"/>
  <c r="I102" i="14"/>
  <c r="F102" i="14"/>
  <c r="O101" i="14"/>
  <c r="L101" i="14"/>
  <c r="I101" i="14"/>
  <c r="F101" i="14"/>
  <c r="O100" i="14"/>
  <c r="L100" i="14"/>
  <c r="I100" i="14"/>
  <c r="F100" i="14"/>
  <c r="O99" i="14"/>
  <c r="L99" i="14"/>
  <c r="I99" i="14"/>
  <c r="F99" i="14"/>
  <c r="O98" i="14"/>
  <c r="L98" i="14"/>
  <c r="I98" i="14"/>
  <c r="F98" i="14"/>
  <c r="O97" i="14"/>
  <c r="L97" i="14"/>
  <c r="I97" i="14"/>
  <c r="F97" i="14"/>
  <c r="O96" i="14"/>
  <c r="L96" i="14"/>
  <c r="I96" i="14"/>
  <c r="F96" i="14"/>
  <c r="O95" i="14"/>
  <c r="N95" i="14"/>
  <c r="M95" i="14"/>
  <c r="K95" i="14"/>
  <c r="J95" i="14"/>
  <c r="H95" i="14"/>
  <c r="G95" i="14"/>
  <c r="E95" i="14"/>
  <c r="D95" i="14"/>
  <c r="O94" i="14"/>
  <c r="L94" i="14"/>
  <c r="I94" i="14"/>
  <c r="F94" i="14"/>
  <c r="O93" i="14"/>
  <c r="L93" i="14"/>
  <c r="I93" i="14"/>
  <c r="F93" i="14"/>
  <c r="O92" i="14"/>
  <c r="L92" i="14"/>
  <c r="I92" i="14"/>
  <c r="F92" i="14"/>
  <c r="C92" i="14" s="1"/>
  <c r="O91" i="14"/>
  <c r="L91" i="14"/>
  <c r="I91" i="14"/>
  <c r="F91" i="14"/>
  <c r="C91" i="14" s="1"/>
  <c r="O90" i="14"/>
  <c r="L90" i="14"/>
  <c r="L89" i="14" s="1"/>
  <c r="I90" i="14"/>
  <c r="F90" i="14"/>
  <c r="N89" i="14"/>
  <c r="M89" i="14"/>
  <c r="K89" i="14"/>
  <c r="J89" i="14"/>
  <c r="H89" i="14"/>
  <c r="G89" i="14"/>
  <c r="E89" i="14"/>
  <c r="D89" i="14"/>
  <c r="O88" i="14"/>
  <c r="L88" i="14"/>
  <c r="I88" i="14"/>
  <c r="F88" i="14"/>
  <c r="O87" i="14"/>
  <c r="L87" i="14"/>
  <c r="I87" i="14"/>
  <c r="F87" i="14"/>
  <c r="O86" i="14"/>
  <c r="L86" i="14"/>
  <c r="I86" i="14"/>
  <c r="F86" i="14"/>
  <c r="O85" i="14"/>
  <c r="O84" i="14" s="1"/>
  <c r="L85" i="14"/>
  <c r="I85" i="14"/>
  <c r="F85" i="14"/>
  <c r="N84" i="14"/>
  <c r="M84" i="14"/>
  <c r="K84" i="14"/>
  <c r="J84" i="14"/>
  <c r="H84" i="14"/>
  <c r="G84" i="14"/>
  <c r="E84" i="14"/>
  <c r="D84" i="14"/>
  <c r="O82" i="14"/>
  <c r="L82" i="14"/>
  <c r="I82" i="14"/>
  <c r="F82" i="14"/>
  <c r="O81" i="14"/>
  <c r="L81" i="14"/>
  <c r="L80" i="14" s="1"/>
  <c r="I81" i="14"/>
  <c r="F81" i="14"/>
  <c r="O80" i="14"/>
  <c r="N80" i="14"/>
  <c r="M80" i="14"/>
  <c r="K80" i="14"/>
  <c r="J80" i="14"/>
  <c r="H80" i="14"/>
  <c r="G80" i="14"/>
  <c r="F80" i="14"/>
  <c r="E80" i="14"/>
  <c r="D80" i="14"/>
  <c r="O79" i="14"/>
  <c r="L79" i="14"/>
  <c r="I79" i="14"/>
  <c r="C79" i="14" s="1"/>
  <c r="F79" i="14"/>
  <c r="O78" i="14"/>
  <c r="L78" i="14"/>
  <c r="L77" i="14" s="1"/>
  <c r="L76" i="14" s="1"/>
  <c r="I78" i="14"/>
  <c r="F78" i="14"/>
  <c r="N77" i="14"/>
  <c r="M77" i="14"/>
  <c r="M76" i="14" s="1"/>
  <c r="K77" i="14"/>
  <c r="K76" i="14" s="1"/>
  <c r="J77" i="14"/>
  <c r="H77" i="14"/>
  <c r="H76" i="14" s="1"/>
  <c r="G77" i="14"/>
  <c r="E77" i="14"/>
  <c r="D77" i="14"/>
  <c r="N76" i="14"/>
  <c r="G76" i="14"/>
  <c r="D76" i="14"/>
  <c r="O74" i="14"/>
  <c r="L74" i="14"/>
  <c r="I74" i="14"/>
  <c r="F74" i="14"/>
  <c r="O73" i="14"/>
  <c r="L73" i="14"/>
  <c r="I73" i="14"/>
  <c r="F73" i="14"/>
  <c r="O72" i="14"/>
  <c r="L72" i="14"/>
  <c r="I72" i="14"/>
  <c r="F72" i="14"/>
  <c r="O71" i="14"/>
  <c r="L71" i="14"/>
  <c r="I71" i="14"/>
  <c r="C71" i="14" s="1"/>
  <c r="F71" i="14"/>
  <c r="O70" i="14"/>
  <c r="L70" i="14"/>
  <c r="L69" i="14" s="1"/>
  <c r="I70" i="14"/>
  <c r="I69" i="14" s="1"/>
  <c r="I67" i="14" s="1"/>
  <c r="F70" i="14"/>
  <c r="O69" i="14"/>
  <c r="N69" i="14"/>
  <c r="N67" i="14" s="1"/>
  <c r="M69" i="14"/>
  <c r="M67" i="14" s="1"/>
  <c r="K69" i="14"/>
  <c r="J69" i="14"/>
  <c r="J67" i="14" s="1"/>
  <c r="H69" i="14"/>
  <c r="G69" i="14"/>
  <c r="G67" i="14" s="1"/>
  <c r="E69" i="14"/>
  <c r="D69" i="14"/>
  <c r="D67" i="14" s="1"/>
  <c r="O68" i="14"/>
  <c r="O67" i="14" s="1"/>
  <c r="L68" i="14"/>
  <c r="L67" i="14" s="1"/>
  <c r="I68" i="14"/>
  <c r="F68" i="14"/>
  <c r="K67" i="14"/>
  <c r="H67" i="14"/>
  <c r="E67" i="14"/>
  <c r="O66" i="14"/>
  <c r="L66" i="14"/>
  <c r="I66" i="14"/>
  <c r="F66" i="14"/>
  <c r="O65" i="14"/>
  <c r="L65" i="14"/>
  <c r="I65" i="14"/>
  <c r="F65" i="14"/>
  <c r="O64" i="14"/>
  <c r="L64" i="14"/>
  <c r="C64" i="14" s="1"/>
  <c r="I64" i="14"/>
  <c r="F64" i="14"/>
  <c r="O63" i="14"/>
  <c r="L63" i="14"/>
  <c r="I63" i="14"/>
  <c r="F63" i="14"/>
  <c r="O62" i="14"/>
  <c r="L62" i="14"/>
  <c r="I62" i="14"/>
  <c r="F62" i="14"/>
  <c r="O61" i="14"/>
  <c r="L61" i="14"/>
  <c r="I61" i="14"/>
  <c r="F61" i="14"/>
  <c r="O60" i="14"/>
  <c r="L60" i="14"/>
  <c r="I60" i="14"/>
  <c r="F60" i="14"/>
  <c r="O59" i="14"/>
  <c r="L59" i="14"/>
  <c r="I59" i="14"/>
  <c r="F59" i="14"/>
  <c r="C59" i="14" s="1"/>
  <c r="N58" i="14"/>
  <c r="M58" i="14"/>
  <c r="K58" i="14"/>
  <c r="J58" i="14"/>
  <c r="H58" i="14"/>
  <c r="G58" i="14"/>
  <c r="E58" i="14"/>
  <c r="D58" i="14"/>
  <c r="O57" i="14"/>
  <c r="L57" i="14"/>
  <c r="I57" i="14"/>
  <c r="C57" i="14" s="1"/>
  <c r="F57" i="14"/>
  <c r="O56" i="14"/>
  <c r="L56" i="14"/>
  <c r="L55" i="14" s="1"/>
  <c r="I56" i="14"/>
  <c r="F56" i="14"/>
  <c r="F55" i="14" s="1"/>
  <c r="N55" i="14"/>
  <c r="M55" i="14"/>
  <c r="M54" i="14" s="1"/>
  <c r="M53" i="14" s="1"/>
  <c r="K55" i="14"/>
  <c r="J55" i="14"/>
  <c r="H55" i="14"/>
  <c r="H54" i="14" s="1"/>
  <c r="H53" i="14" s="1"/>
  <c r="G55" i="14"/>
  <c r="G54" i="14" s="1"/>
  <c r="E55" i="14"/>
  <c r="D55" i="14"/>
  <c r="D54" i="14" s="1"/>
  <c r="N54" i="14"/>
  <c r="N53" i="14" s="1"/>
  <c r="J54" i="14"/>
  <c r="J53" i="14" s="1"/>
  <c r="O47" i="14"/>
  <c r="C47" i="14" s="1"/>
  <c r="O46" i="14"/>
  <c r="C46" i="14" s="1"/>
  <c r="N45" i="14"/>
  <c r="M45" i="14"/>
  <c r="L44" i="14"/>
  <c r="L43" i="14" s="1"/>
  <c r="I44" i="14"/>
  <c r="I43" i="14" s="1"/>
  <c r="F44" i="14"/>
  <c r="F43" i="14" s="1"/>
  <c r="C43" i="14" s="1"/>
  <c r="K43" i="14"/>
  <c r="J43" i="14"/>
  <c r="H43" i="14"/>
  <c r="G43" i="14"/>
  <c r="E43" i="14"/>
  <c r="D43" i="14"/>
  <c r="F42" i="14"/>
  <c r="C42" i="14" s="1"/>
  <c r="E41" i="14"/>
  <c r="D41" i="14"/>
  <c r="L40" i="14"/>
  <c r="C40" i="14" s="1"/>
  <c r="L39" i="14"/>
  <c r="C39" i="14" s="1"/>
  <c r="L38" i="14"/>
  <c r="C38" i="14" s="1"/>
  <c r="L37" i="14"/>
  <c r="C37" i="14" s="1"/>
  <c r="K36" i="14"/>
  <c r="J36" i="14"/>
  <c r="L35" i="14"/>
  <c r="C35" i="14"/>
  <c r="L34" i="14"/>
  <c r="C34" i="14" s="1"/>
  <c r="K33" i="14"/>
  <c r="J33" i="14"/>
  <c r="L32" i="14"/>
  <c r="L31" i="14" s="1"/>
  <c r="C31" i="14" s="1"/>
  <c r="K31" i="14"/>
  <c r="J31" i="14"/>
  <c r="L30" i="14"/>
  <c r="C30" i="14" s="1"/>
  <c r="L29" i="14"/>
  <c r="C29" i="14" s="1"/>
  <c r="L28" i="14"/>
  <c r="C28" i="14" s="1"/>
  <c r="K27" i="14"/>
  <c r="J27" i="14"/>
  <c r="F25" i="14"/>
  <c r="C25" i="14" s="1"/>
  <c r="I24" i="14"/>
  <c r="F24" i="14"/>
  <c r="O23" i="14"/>
  <c r="O21" i="14" s="1"/>
  <c r="L23" i="14"/>
  <c r="I23" i="14"/>
  <c r="F23" i="14"/>
  <c r="C23" i="14"/>
  <c r="O22" i="14"/>
  <c r="L22" i="14"/>
  <c r="I22" i="14"/>
  <c r="F22" i="14"/>
  <c r="C22" i="14" s="1"/>
  <c r="N21" i="14"/>
  <c r="N292" i="14" s="1"/>
  <c r="N291" i="14" s="1"/>
  <c r="M21" i="14"/>
  <c r="M20" i="14" s="1"/>
  <c r="K21" i="14"/>
  <c r="K292" i="14" s="1"/>
  <c r="K291" i="14" s="1"/>
  <c r="J21" i="14"/>
  <c r="J292" i="14" s="1"/>
  <c r="J291" i="14" s="1"/>
  <c r="I21" i="14"/>
  <c r="H21" i="14"/>
  <c r="H292" i="14" s="1"/>
  <c r="H291" i="14" s="1"/>
  <c r="G21" i="14"/>
  <c r="G292" i="14" s="1"/>
  <c r="E21" i="14"/>
  <c r="E292" i="14" s="1"/>
  <c r="E291" i="14" s="1"/>
  <c r="D21" i="14"/>
  <c r="D292" i="14" s="1"/>
  <c r="D291" i="14" s="1"/>
  <c r="N20" i="14"/>
  <c r="H20" i="14" l="1"/>
  <c r="C63" i="14"/>
  <c r="C87" i="14"/>
  <c r="C94" i="14"/>
  <c r="O103" i="14"/>
  <c r="C123" i="14"/>
  <c r="L136" i="14"/>
  <c r="C143" i="14"/>
  <c r="C159" i="14"/>
  <c r="C167" i="14"/>
  <c r="N187" i="14"/>
  <c r="O188" i="14"/>
  <c r="O187" i="14" s="1"/>
  <c r="K187" i="14"/>
  <c r="O246" i="14"/>
  <c r="C254" i="14"/>
  <c r="C257" i="14"/>
  <c r="O260" i="14"/>
  <c r="H259" i="14"/>
  <c r="C278" i="14"/>
  <c r="C279" i="14"/>
  <c r="C280" i="14"/>
  <c r="C294" i="14"/>
  <c r="C298" i="14"/>
  <c r="C300" i="14"/>
  <c r="D20" i="14"/>
  <c r="E54" i="14"/>
  <c r="E53" i="14" s="1"/>
  <c r="C68" i="14"/>
  <c r="E83" i="14"/>
  <c r="K83" i="14"/>
  <c r="C99" i="14"/>
  <c r="C107" i="14"/>
  <c r="C110" i="14"/>
  <c r="L116" i="14"/>
  <c r="C135" i="14"/>
  <c r="M130" i="14"/>
  <c r="J187" i="14"/>
  <c r="C190" i="14"/>
  <c r="O196" i="14"/>
  <c r="C212" i="14"/>
  <c r="C226" i="14"/>
  <c r="C244" i="14"/>
  <c r="G259" i="14"/>
  <c r="C274" i="14"/>
  <c r="K270" i="14"/>
  <c r="K269" i="14" s="1"/>
  <c r="L21" i="14"/>
  <c r="C24" i="14"/>
  <c r="G53" i="14"/>
  <c r="C73" i="14"/>
  <c r="C74" i="14"/>
  <c r="H130" i="14"/>
  <c r="O141" i="14"/>
  <c r="C162" i="14"/>
  <c r="C183" i="14"/>
  <c r="C202" i="14"/>
  <c r="C207" i="14"/>
  <c r="E204" i="14"/>
  <c r="C234" i="14"/>
  <c r="C266" i="14"/>
  <c r="C282" i="14"/>
  <c r="C32" i="14"/>
  <c r="L33" i="14"/>
  <c r="C33" i="14" s="1"/>
  <c r="O55" i="14"/>
  <c r="J76" i="14"/>
  <c r="O89" i="14"/>
  <c r="C119" i="14"/>
  <c r="C127" i="14"/>
  <c r="M174" i="14"/>
  <c r="M173" i="14" s="1"/>
  <c r="O252" i="14"/>
  <c r="O276" i="14"/>
  <c r="N230" i="14"/>
  <c r="F58" i="14"/>
  <c r="C111" i="14"/>
  <c r="H195" i="14"/>
  <c r="G291" i="14"/>
  <c r="D53" i="14"/>
  <c r="I55" i="14"/>
  <c r="C55" i="14" s="1"/>
  <c r="C61" i="14"/>
  <c r="I77" i="14"/>
  <c r="C82" i="14"/>
  <c r="N83" i="14"/>
  <c r="L84" i="14"/>
  <c r="M83" i="14"/>
  <c r="M75" i="14" s="1"/>
  <c r="C93" i="14"/>
  <c r="C98" i="14"/>
  <c r="C109" i="14"/>
  <c r="C118" i="14"/>
  <c r="H83" i="14"/>
  <c r="H75" i="14" s="1"/>
  <c r="L122" i="14"/>
  <c r="F131" i="14"/>
  <c r="C134" i="14"/>
  <c r="I141" i="14"/>
  <c r="C149" i="14"/>
  <c r="C158" i="14"/>
  <c r="C172" i="14"/>
  <c r="J173" i="14"/>
  <c r="N173" i="14"/>
  <c r="L187" i="14"/>
  <c r="K195" i="14"/>
  <c r="C201" i="14"/>
  <c r="D204" i="14"/>
  <c r="D195" i="14" s="1"/>
  <c r="C211" i="14"/>
  <c r="C221" i="14"/>
  <c r="F233" i="14"/>
  <c r="C243" i="14"/>
  <c r="I252" i="14"/>
  <c r="I251" i="14" s="1"/>
  <c r="C263" i="14"/>
  <c r="O264" i="14"/>
  <c r="O272" i="14"/>
  <c r="C288" i="14"/>
  <c r="C295" i="14"/>
  <c r="M187" i="14"/>
  <c r="N204" i="14"/>
  <c r="N195" i="14" s="1"/>
  <c r="O259" i="14"/>
  <c r="D269" i="14"/>
  <c r="K26" i="14"/>
  <c r="J26" i="14"/>
  <c r="L58" i="14"/>
  <c r="C65" i="14"/>
  <c r="F69" i="14"/>
  <c r="C69" i="14" s="1"/>
  <c r="E76" i="14"/>
  <c r="O77" i="14"/>
  <c r="O76" i="14" s="1"/>
  <c r="C86" i="14"/>
  <c r="G83" i="14"/>
  <c r="G75" i="14" s="1"/>
  <c r="C100" i="14"/>
  <c r="C102" i="14"/>
  <c r="C120" i="14"/>
  <c r="D83" i="14"/>
  <c r="D75" i="14" s="1"/>
  <c r="E130" i="14"/>
  <c r="L144" i="14"/>
  <c r="C157" i="14"/>
  <c r="L166" i="14"/>
  <c r="L165" i="14" s="1"/>
  <c r="C178" i="14"/>
  <c r="C186" i="14"/>
  <c r="F188" i="14"/>
  <c r="C188" i="14" s="1"/>
  <c r="C203" i="14"/>
  <c r="M204" i="14"/>
  <c r="L216" i="14"/>
  <c r="C223" i="14"/>
  <c r="C225" i="14"/>
  <c r="C228" i="14"/>
  <c r="C229" i="14"/>
  <c r="K231" i="14"/>
  <c r="K230" i="14" s="1"/>
  <c r="L246" i="14"/>
  <c r="L252" i="14"/>
  <c r="L251" i="14" s="1"/>
  <c r="L276" i="14"/>
  <c r="F281" i="14"/>
  <c r="C281" i="14" s="1"/>
  <c r="I286" i="14"/>
  <c r="O293" i="14"/>
  <c r="C299" i="14"/>
  <c r="H52" i="14"/>
  <c r="L173" i="14"/>
  <c r="I187" i="14"/>
  <c r="J204" i="14"/>
  <c r="J195" i="14" s="1"/>
  <c r="I293" i="14"/>
  <c r="I292" i="14"/>
  <c r="K54" i="14"/>
  <c r="K53" i="14" s="1"/>
  <c r="O58" i="14"/>
  <c r="O54" i="14" s="1"/>
  <c r="O53" i="14" s="1"/>
  <c r="C72" i="14"/>
  <c r="L95" i="14"/>
  <c r="C101" i="14"/>
  <c r="F103" i="14"/>
  <c r="C106" i="14"/>
  <c r="F112" i="14"/>
  <c r="C114" i="14"/>
  <c r="C121" i="14"/>
  <c r="L131" i="14"/>
  <c r="J130" i="14"/>
  <c r="N130" i="14"/>
  <c r="N75" i="14" s="1"/>
  <c r="N52" i="14" s="1"/>
  <c r="O136" i="14"/>
  <c r="C146" i="14"/>
  <c r="O165" i="14"/>
  <c r="G174" i="14"/>
  <c r="G173" i="14" s="1"/>
  <c r="G52" i="14" s="1"/>
  <c r="F179" i="14"/>
  <c r="F174" i="14" s="1"/>
  <c r="F173" i="14" s="1"/>
  <c r="C182" i="14"/>
  <c r="C213" i="14"/>
  <c r="C224" i="14"/>
  <c r="C232" i="14"/>
  <c r="D230" i="14"/>
  <c r="H231" i="14"/>
  <c r="H230" i="14" s="1"/>
  <c r="C245" i="14"/>
  <c r="O251" i="14"/>
  <c r="L260" i="14"/>
  <c r="I264" i="14"/>
  <c r="C271" i="14"/>
  <c r="I270" i="14"/>
  <c r="I269" i="14" s="1"/>
  <c r="O292" i="14"/>
  <c r="L54" i="14"/>
  <c r="L53" i="14" s="1"/>
  <c r="D289" i="14"/>
  <c r="D52" i="14"/>
  <c r="J20" i="14"/>
  <c r="I116" i="14"/>
  <c r="C116" i="14" s="1"/>
  <c r="C117" i="14"/>
  <c r="C177" i="14"/>
  <c r="I175" i="14"/>
  <c r="C220" i="14"/>
  <c r="I216" i="14"/>
  <c r="C237" i="14"/>
  <c r="F235" i="14"/>
  <c r="C261" i="14"/>
  <c r="F260" i="14"/>
  <c r="C277" i="14"/>
  <c r="F276" i="14"/>
  <c r="C301" i="14"/>
  <c r="G20" i="14"/>
  <c r="K20" i="14"/>
  <c r="F21" i="14"/>
  <c r="C60" i="14"/>
  <c r="F67" i="14"/>
  <c r="C67" i="14" s="1"/>
  <c r="C70" i="14"/>
  <c r="E75" i="14"/>
  <c r="E52" i="14" s="1"/>
  <c r="C78" i="14"/>
  <c r="F77" i="14"/>
  <c r="I80" i="14"/>
  <c r="I76" i="14" s="1"/>
  <c r="C81" i="14"/>
  <c r="J83" i="14"/>
  <c r="J75" i="14" s="1"/>
  <c r="O130" i="14"/>
  <c r="C153" i="14"/>
  <c r="I151" i="14"/>
  <c r="C156" i="14"/>
  <c r="I160" i="14"/>
  <c r="C160" i="14" s="1"/>
  <c r="C161" i="14"/>
  <c r="C164" i="14"/>
  <c r="C175" i="14"/>
  <c r="I184" i="14"/>
  <c r="C184" i="14" s="1"/>
  <c r="C185" i="14"/>
  <c r="C208" i="14"/>
  <c r="I205" i="14"/>
  <c r="I204" i="14" s="1"/>
  <c r="O231" i="14"/>
  <c r="M292" i="14"/>
  <c r="M291" i="14" s="1"/>
  <c r="F84" i="14"/>
  <c r="I84" i="14"/>
  <c r="C85" i="14"/>
  <c r="C88" i="14"/>
  <c r="I89" i="14"/>
  <c r="F95" i="14"/>
  <c r="C105" i="14"/>
  <c r="I103" i="14"/>
  <c r="C108" i="14"/>
  <c r="I112" i="14"/>
  <c r="C112" i="14" s="1"/>
  <c r="C113" i="14"/>
  <c r="O116" i="14"/>
  <c r="O83" i="14" s="1"/>
  <c r="C124" i="14"/>
  <c r="C126" i="14"/>
  <c r="F122" i="14"/>
  <c r="I128" i="14"/>
  <c r="C128" i="14" s="1"/>
  <c r="C129" i="14"/>
  <c r="K130" i="14"/>
  <c r="K75" i="14" s="1"/>
  <c r="I136" i="14"/>
  <c r="C137" i="14"/>
  <c r="C140" i="14"/>
  <c r="F144" i="14"/>
  <c r="I144" i="14"/>
  <c r="C145" i="14"/>
  <c r="C148" i="14"/>
  <c r="L151" i="14"/>
  <c r="L130" i="14" s="1"/>
  <c r="C168" i="14"/>
  <c r="C170" i="14"/>
  <c r="F166" i="14"/>
  <c r="O174" i="14"/>
  <c r="O173" i="14" s="1"/>
  <c r="C181" i="14"/>
  <c r="I179" i="14"/>
  <c r="H289" i="14"/>
  <c r="O270" i="14"/>
  <c r="O269" i="14" s="1"/>
  <c r="L36" i="14"/>
  <c r="C36" i="14" s="1"/>
  <c r="C44" i="14"/>
  <c r="I58" i="14"/>
  <c r="I54" i="14" s="1"/>
  <c r="I53" i="14" s="1"/>
  <c r="C66" i="14"/>
  <c r="E20" i="14"/>
  <c r="I20" i="14"/>
  <c r="L27" i="14"/>
  <c r="F41" i="14"/>
  <c r="C41" i="14" s="1"/>
  <c r="O45" i="14"/>
  <c r="C56" i="14"/>
  <c r="C62" i="14"/>
  <c r="C90" i="14"/>
  <c r="F89" i="14"/>
  <c r="C97" i="14"/>
  <c r="I95" i="14"/>
  <c r="L103" i="14"/>
  <c r="L83" i="14" s="1"/>
  <c r="C125" i="14"/>
  <c r="I122" i="14"/>
  <c r="C133" i="14"/>
  <c r="I131" i="14"/>
  <c r="C142" i="14"/>
  <c r="F141" i="14"/>
  <c r="C141" i="14" s="1"/>
  <c r="C169" i="14"/>
  <c r="I166" i="14"/>
  <c r="I165" i="14" s="1"/>
  <c r="C200" i="14"/>
  <c r="I198" i="14"/>
  <c r="C96" i="14"/>
  <c r="C104" i="14"/>
  <c r="C132" i="14"/>
  <c r="C152" i="14"/>
  <c r="C176" i="14"/>
  <c r="C180" i="14"/>
  <c r="C197" i="14"/>
  <c r="F196" i="14"/>
  <c r="D194" i="14"/>
  <c r="C233" i="14"/>
  <c r="L231" i="14"/>
  <c r="I235" i="14"/>
  <c r="C236" i="14"/>
  <c r="C249" i="14"/>
  <c r="F246" i="14"/>
  <c r="L264" i="14"/>
  <c r="L259" i="14" s="1"/>
  <c r="C267" i="14"/>
  <c r="E270" i="14"/>
  <c r="E269" i="14" s="1"/>
  <c r="C285" i="14"/>
  <c r="F284" i="14"/>
  <c r="I291" i="14"/>
  <c r="C189" i="14"/>
  <c r="O205" i="14"/>
  <c r="O204" i="14" s="1"/>
  <c r="O195" i="14" s="1"/>
  <c r="C217" i="14"/>
  <c r="F216" i="14"/>
  <c r="J230" i="14"/>
  <c r="I231" i="14"/>
  <c r="C239" i="14"/>
  <c r="C241" i="14"/>
  <c r="F238" i="14"/>
  <c r="C238" i="14" s="1"/>
  <c r="C248" i="14"/>
  <c r="I246" i="14"/>
  <c r="E230" i="14"/>
  <c r="C253" i="14"/>
  <c r="F252" i="14"/>
  <c r="M259" i="14"/>
  <c r="M230" i="14" s="1"/>
  <c r="C265" i="14"/>
  <c r="F264" i="14"/>
  <c r="C264" i="14" s="1"/>
  <c r="L270" i="14"/>
  <c r="L269" i="14" s="1"/>
  <c r="C273" i="14"/>
  <c r="F272" i="14"/>
  <c r="C287" i="14"/>
  <c r="L286" i="14"/>
  <c r="C193" i="14"/>
  <c r="F192" i="14"/>
  <c r="E195" i="14"/>
  <c r="E194" i="14" s="1"/>
  <c r="M195" i="14"/>
  <c r="L196" i="14"/>
  <c r="L205" i="14"/>
  <c r="C209" i="14"/>
  <c r="F205" i="14"/>
  <c r="C219" i="14"/>
  <c r="C227" i="14"/>
  <c r="G231" i="14"/>
  <c r="G230" i="14" s="1"/>
  <c r="G194" i="14" s="1"/>
  <c r="C240" i="14"/>
  <c r="I238" i="14"/>
  <c r="C255" i="14"/>
  <c r="C256" i="14"/>
  <c r="I259" i="14"/>
  <c r="C268" i="14"/>
  <c r="C275" i="14"/>
  <c r="L293" i="14"/>
  <c r="C296" i="14"/>
  <c r="C297" i="14"/>
  <c r="F293" i="14"/>
  <c r="C199" i="14"/>
  <c r="C58" i="14" l="1"/>
  <c r="I230" i="14"/>
  <c r="G51" i="14"/>
  <c r="K194" i="14"/>
  <c r="M52" i="14"/>
  <c r="K52" i="14"/>
  <c r="K51" i="14" s="1"/>
  <c r="C95" i="14"/>
  <c r="H194" i="14"/>
  <c r="H51" i="14" s="1"/>
  <c r="N194" i="14"/>
  <c r="N289" i="14"/>
  <c r="N51" i="14"/>
  <c r="C293" i="14"/>
  <c r="L204" i="14"/>
  <c r="L195" i="14" s="1"/>
  <c r="J194" i="14"/>
  <c r="F54" i="14"/>
  <c r="F53" i="14" s="1"/>
  <c r="E289" i="14"/>
  <c r="C216" i="14"/>
  <c r="C246" i="14"/>
  <c r="C179" i="14"/>
  <c r="O75" i="14"/>
  <c r="O52" i="14" s="1"/>
  <c r="C151" i="14"/>
  <c r="J52" i="14"/>
  <c r="J51" i="14" s="1"/>
  <c r="O291" i="14"/>
  <c r="M289" i="14"/>
  <c r="K289" i="14"/>
  <c r="C136" i="14"/>
  <c r="O230" i="14"/>
  <c r="O194" i="14" s="1"/>
  <c r="E51" i="14"/>
  <c r="E290" i="14" s="1"/>
  <c r="C276" i="14"/>
  <c r="L75" i="14"/>
  <c r="K50" i="14"/>
  <c r="K290" i="14"/>
  <c r="L230" i="14"/>
  <c r="I130" i="14"/>
  <c r="C131" i="14"/>
  <c r="C80" i="14"/>
  <c r="G50" i="14"/>
  <c r="G290" i="14"/>
  <c r="J289" i="14"/>
  <c r="F270" i="14"/>
  <c r="C272" i="14"/>
  <c r="G289" i="14"/>
  <c r="C45" i="14"/>
  <c r="C103" i="14"/>
  <c r="C77" i="14"/>
  <c r="F76" i="14"/>
  <c r="C235" i="14"/>
  <c r="F231" i="14"/>
  <c r="C192" i="14"/>
  <c r="F191" i="14"/>
  <c r="C198" i="14"/>
  <c r="I196" i="14"/>
  <c r="I195" i="14" s="1"/>
  <c r="I194" i="14" s="1"/>
  <c r="F292" i="14"/>
  <c r="C21" i="14"/>
  <c r="F20" i="14"/>
  <c r="C205" i="14"/>
  <c r="F204" i="14"/>
  <c r="C204" i="14" s="1"/>
  <c r="M194" i="14"/>
  <c r="M51" i="14" s="1"/>
  <c r="C286" i="14"/>
  <c r="C284" i="14"/>
  <c r="F283" i="14"/>
  <c r="C283" i="14" s="1"/>
  <c r="C144" i="14"/>
  <c r="F130" i="14"/>
  <c r="C130" i="14" s="1"/>
  <c r="C122" i="14"/>
  <c r="I174" i="14"/>
  <c r="L52" i="14"/>
  <c r="O20" i="14"/>
  <c r="F83" i="14"/>
  <c r="C84" i="14"/>
  <c r="C252" i="14"/>
  <c r="F251" i="14"/>
  <c r="C251" i="14" s="1"/>
  <c r="C89" i="14"/>
  <c r="C27" i="14"/>
  <c r="L26" i="14"/>
  <c r="C166" i="14"/>
  <c r="F165" i="14"/>
  <c r="C165" i="14" s="1"/>
  <c r="I83" i="14"/>
  <c r="I75" i="14" s="1"/>
  <c r="C260" i="14"/>
  <c r="F259" i="14"/>
  <c r="C259" i="14" s="1"/>
  <c r="L292" i="14"/>
  <c r="L291" i="14" s="1"/>
  <c r="D51" i="14"/>
  <c r="C54" i="14"/>
  <c r="H290" i="14" l="1"/>
  <c r="H50" i="14"/>
  <c r="L289" i="14"/>
  <c r="O51" i="14"/>
  <c r="O50" i="14" s="1"/>
  <c r="N50" i="14"/>
  <c r="N290" i="14"/>
  <c r="F195" i="14"/>
  <c r="E50" i="14"/>
  <c r="O289" i="14"/>
  <c r="C196" i="14"/>
  <c r="C195" i="14"/>
  <c r="F269" i="14"/>
  <c r="C270" i="14"/>
  <c r="C26" i="14"/>
  <c r="L20" i="14"/>
  <c r="C20" i="14" s="1"/>
  <c r="C83" i="14"/>
  <c r="M50" i="14"/>
  <c r="M290" i="14"/>
  <c r="C191" i="14"/>
  <c r="F187" i="14"/>
  <c r="C187" i="14" s="1"/>
  <c r="F75" i="14"/>
  <c r="C75" i="14" s="1"/>
  <c r="C76" i="14"/>
  <c r="L194" i="14"/>
  <c r="L51" i="14" s="1"/>
  <c r="L50" i="14" s="1"/>
  <c r="J50" i="14"/>
  <c r="J290" i="14"/>
  <c r="C53" i="14"/>
  <c r="D290" i="14"/>
  <c r="D50" i="14"/>
  <c r="C292" i="14"/>
  <c r="F291" i="14"/>
  <c r="C291" i="14" s="1"/>
  <c r="I173" i="14"/>
  <c r="C173" i="14" s="1"/>
  <c r="C174" i="14"/>
  <c r="F230" i="14"/>
  <c r="C230" i="14" s="1"/>
  <c r="C231" i="14"/>
  <c r="O290" i="14" l="1"/>
  <c r="L290" i="14"/>
  <c r="I289" i="14"/>
  <c r="F194" i="14"/>
  <c r="C194" i="14" s="1"/>
  <c r="F52" i="14"/>
  <c r="C269" i="14"/>
  <c r="F289" i="14"/>
  <c r="C289" i="14" s="1"/>
  <c r="I52" i="14"/>
  <c r="I51" i="14" s="1"/>
  <c r="I290" i="14" l="1"/>
  <c r="I50" i="14"/>
  <c r="F51" i="14"/>
  <c r="C52" i="14"/>
  <c r="F290" i="14" l="1"/>
  <c r="C290" i="14" s="1"/>
  <c r="F50" i="14"/>
  <c r="C50" i="14" s="1"/>
  <c r="C51" i="14"/>
  <c r="O301" i="13" l="1"/>
  <c r="L301" i="13"/>
  <c r="I301" i="13"/>
  <c r="F301" i="13"/>
  <c r="O300" i="13"/>
  <c r="L300" i="13"/>
  <c r="I300" i="13"/>
  <c r="F300" i="13"/>
  <c r="O299" i="13"/>
  <c r="L299" i="13"/>
  <c r="I299" i="13"/>
  <c r="F299" i="13"/>
  <c r="C299" i="13"/>
  <c r="O298" i="13"/>
  <c r="L298" i="13"/>
  <c r="I298" i="13"/>
  <c r="F298" i="13"/>
  <c r="C298" i="13" s="1"/>
  <c r="O297" i="13"/>
  <c r="L297" i="13"/>
  <c r="I297" i="13"/>
  <c r="F297" i="13"/>
  <c r="O296" i="13"/>
  <c r="L296" i="13"/>
  <c r="I296" i="13"/>
  <c r="F296" i="13"/>
  <c r="O295" i="13"/>
  <c r="L295" i="13"/>
  <c r="I295" i="13"/>
  <c r="F295" i="13"/>
  <c r="C295" i="13" s="1"/>
  <c r="O294" i="13"/>
  <c r="L294" i="13"/>
  <c r="I294" i="13"/>
  <c r="F294" i="13"/>
  <c r="N293" i="13"/>
  <c r="M293" i="13"/>
  <c r="K293" i="13"/>
  <c r="J293" i="13"/>
  <c r="H293" i="13"/>
  <c r="G293" i="13"/>
  <c r="E293" i="13"/>
  <c r="D293" i="13"/>
  <c r="O288" i="13"/>
  <c r="L288" i="13"/>
  <c r="I288" i="13"/>
  <c r="F288" i="13"/>
  <c r="O287" i="13"/>
  <c r="O286" i="13" s="1"/>
  <c r="L287" i="13"/>
  <c r="L286" i="13" s="1"/>
  <c r="I287" i="13"/>
  <c r="F287" i="13"/>
  <c r="N286" i="13"/>
  <c r="M286" i="13"/>
  <c r="K286" i="13"/>
  <c r="J286" i="13"/>
  <c r="I286" i="13"/>
  <c r="H286" i="13"/>
  <c r="G286" i="13"/>
  <c r="F286" i="13"/>
  <c r="E286" i="13"/>
  <c r="D286" i="13"/>
  <c r="O285" i="13"/>
  <c r="L285" i="13"/>
  <c r="L284" i="13" s="1"/>
  <c r="L283" i="13" s="1"/>
  <c r="I285" i="13"/>
  <c r="I284" i="13" s="1"/>
  <c r="I283" i="13" s="1"/>
  <c r="F285" i="13"/>
  <c r="O284" i="13"/>
  <c r="O283" i="13" s="1"/>
  <c r="N284" i="13"/>
  <c r="N283" i="13" s="1"/>
  <c r="M284" i="13"/>
  <c r="K284" i="13"/>
  <c r="K283" i="13" s="1"/>
  <c r="J284" i="13"/>
  <c r="J283" i="13" s="1"/>
  <c r="H284" i="13"/>
  <c r="H283" i="13" s="1"/>
  <c r="G284" i="13"/>
  <c r="F284" i="13"/>
  <c r="E284" i="13"/>
  <c r="D284" i="13"/>
  <c r="D283" i="13" s="1"/>
  <c r="M283" i="13"/>
  <c r="G283" i="13"/>
  <c r="E283" i="13"/>
  <c r="O282" i="13"/>
  <c r="L282" i="13"/>
  <c r="L281" i="13" s="1"/>
  <c r="I282" i="13"/>
  <c r="I281" i="13" s="1"/>
  <c r="F282" i="13"/>
  <c r="O281" i="13"/>
  <c r="N281" i="13"/>
  <c r="M281" i="13"/>
  <c r="K281" i="13"/>
  <c r="J281" i="13"/>
  <c r="H281" i="13"/>
  <c r="G281" i="13"/>
  <c r="E281" i="13"/>
  <c r="D281" i="13"/>
  <c r="O280" i="13"/>
  <c r="L280" i="13"/>
  <c r="I280" i="13"/>
  <c r="F280" i="13"/>
  <c r="O279" i="13"/>
  <c r="L279" i="13"/>
  <c r="I279" i="13"/>
  <c r="F279" i="13"/>
  <c r="O278" i="13"/>
  <c r="L278" i="13"/>
  <c r="I278" i="13"/>
  <c r="F278" i="13"/>
  <c r="O277" i="13"/>
  <c r="L277" i="13"/>
  <c r="I277" i="13"/>
  <c r="I276" i="13" s="1"/>
  <c r="F277" i="13"/>
  <c r="N276" i="13"/>
  <c r="M276" i="13"/>
  <c r="L276" i="13"/>
  <c r="K276" i="13"/>
  <c r="J276" i="13"/>
  <c r="H276" i="13"/>
  <c r="G276" i="13"/>
  <c r="E276" i="13"/>
  <c r="D276" i="13"/>
  <c r="O275" i="13"/>
  <c r="L275" i="13"/>
  <c r="I275" i="13"/>
  <c r="F275" i="13"/>
  <c r="C275" i="13" s="1"/>
  <c r="O274" i="13"/>
  <c r="L274" i="13"/>
  <c r="I274" i="13"/>
  <c r="F274" i="13"/>
  <c r="O273" i="13"/>
  <c r="L273" i="13"/>
  <c r="I273" i="13"/>
  <c r="I272" i="13" s="1"/>
  <c r="F273" i="13"/>
  <c r="O272" i="13"/>
  <c r="N272" i="13"/>
  <c r="N270" i="13" s="1"/>
  <c r="N269" i="13" s="1"/>
  <c r="M272" i="13"/>
  <c r="M270" i="13" s="1"/>
  <c r="M269" i="13" s="1"/>
  <c r="L272" i="13"/>
  <c r="K272" i="13"/>
  <c r="J272" i="13"/>
  <c r="J270" i="13" s="1"/>
  <c r="J269" i="13" s="1"/>
  <c r="H272" i="13"/>
  <c r="H270" i="13" s="1"/>
  <c r="H269" i="13" s="1"/>
  <c r="G272" i="13"/>
  <c r="G270" i="13" s="1"/>
  <c r="G269" i="13" s="1"/>
  <c r="E272" i="13"/>
  <c r="D272" i="13"/>
  <c r="O271" i="13"/>
  <c r="L271" i="13"/>
  <c r="I271" i="13"/>
  <c r="F271" i="13"/>
  <c r="C271" i="13"/>
  <c r="K270" i="13"/>
  <c r="K269" i="13" s="1"/>
  <c r="E270" i="13"/>
  <c r="D270" i="13"/>
  <c r="E269" i="13"/>
  <c r="O268" i="13"/>
  <c r="L268" i="13"/>
  <c r="I268" i="13"/>
  <c r="F268" i="13"/>
  <c r="O267" i="13"/>
  <c r="L267" i="13"/>
  <c r="I267" i="13"/>
  <c r="F267" i="13"/>
  <c r="C267" i="13" s="1"/>
  <c r="O266" i="13"/>
  <c r="L266" i="13"/>
  <c r="I266" i="13"/>
  <c r="F266" i="13"/>
  <c r="O265" i="13"/>
  <c r="L265" i="13"/>
  <c r="I265" i="13"/>
  <c r="I264" i="13" s="1"/>
  <c r="F265" i="13"/>
  <c r="N264" i="13"/>
  <c r="M264" i="13"/>
  <c r="K264" i="13"/>
  <c r="J264" i="13"/>
  <c r="H264" i="13"/>
  <c r="G264" i="13"/>
  <c r="E264" i="13"/>
  <c r="D264" i="13"/>
  <c r="O263" i="13"/>
  <c r="L263" i="13"/>
  <c r="I263" i="13"/>
  <c r="F263" i="13"/>
  <c r="O262" i="13"/>
  <c r="L262" i="13"/>
  <c r="I262" i="13"/>
  <c r="F262" i="13"/>
  <c r="O261" i="13"/>
  <c r="L261" i="13"/>
  <c r="I261" i="13"/>
  <c r="I260" i="13" s="1"/>
  <c r="F261" i="13"/>
  <c r="N260" i="13"/>
  <c r="N259" i="13" s="1"/>
  <c r="M260" i="13"/>
  <c r="L260" i="13"/>
  <c r="K260" i="13"/>
  <c r="J260" i="13"/>
  <c r="H260" i="13"/>
  <c r="H259" i="13" s="1"/>
  <c r="G260" i="13"/>
  <c r="G259" i="13" s="1"/>
  <c r="E260" i="13"/>
  <c r="D260" i="13"/>
  <c r="D259" i="13" s="1"/>
  <c r="M259" i="13"/>
  <c r="K259" i="13"/>
  <c r="E259" i="13"/>
  <c r="O258" i="13"/>
  <c r="L258" i="13"/>
  <c r="I258" i="13"/>
  <c r="F258" i="13"/>
  <c r="O257" i="13"/>
  <c r="L257" i="13"/>
  <c r="I257" i="13"/>
  <c r="F257" i="13"/>
  <c r="O256" i="13"/>
  <c r="L256" i="13"/>
  <c r="I256" i="13"/>
  <c r="F256" i="13"/>
  <c r="O255" i="13"/>
  <c r="L255" i="13"/>
  <c r="I255" i="13"/>
  <c r="F255" i="13"/>
  <c r="O254" i="13"/>
  <c r="L254" i="13"/>
  <c r="I254" i="13"/>
  <c r="F254" i="13"/>
  <c r="O253" i="13"/>
  <c r="L253" i="13"/>
  <c r="I253" i="13"/>
  <c r="F253" i="13"/>
  <c r="F252" i="13" s="1"/>
  <c r="N252" i="13"/>
  <c r="N251" i="13" s="1"/>
  <c r="M252" i="13"/>
  <c r="M251" i="13" s="1"/>
  <c r="K252" i="13"/>
  <c r="J252" i="13"/>
  <c r="J251" i="13" s="1"/>
  <c r="H252" i="13"/>
  <c r="G252" i="13"/>
  <c r="G251" i="13" s="1"/>
  <c r="E252" i="13"/>
  <c r="E251" i="13" s="1"/>
  <c r="D252" i="13"/>
  <c r="K251" i="13"/>
  <c r="H251" i="13"/>
  <c r="D251" i="13"/>
  <c r="O250" i="13"/>
  <c r="L250" i="13"/>
  <c r="I250" i="13"/>
  <c r="F250" i="13"/>
  <c r="O249" i="13"/>
  <c r="L249" i="13"/>
  <c r="I249" i="13"/>
  <c r="F249" i="13"/>
  <c r="O248" i="13"/>
  <c r="L248" i="13"/>
  <c r="I248" i="13"/>
  <c r="F248" i="13"/>
  <c r="O247" i="13"/>
  <c r="O246" i="13" s="1"/>
  <c r="L247" i="13"/>
  <c r="I247" i="13"/>
  <c r="F247" i="13"/>
  <c r="N246" i="13"/>
  <c r="M246" i="13"/>
  <c r="K246" i="13"/>
  <c r="J246" i="13"/>
  <c r="H246" i="13"/>
  <c r="G246" i="13"/>
  <c r="E246" i="13"/>
  <c r="D246" i="13"/>
  <c r="O245" i="13"/>
  <c r="L245" i="13"/>
  <c r="I245" i="13"/>
  <c r="F245" i="13"/>
  <c r="O244" i="13"/>
  <c r="L244" i="13"/>
  <c r="I244" i="13"/>
  <c r="F244" i="13"/>
  <c r="O243" i="13"/>
  <c r="C243" i="13" s="1"/>
  <c r="L243" i="13"/>
  <c r="I243" i="13"/>
  <c r="F243" i="13"/>
  <c r="O242" i="13"/>
  <c r="L242" i="13"/>
  <c r="I242" i="13"/>
  <c r="F242" i="13"/>
  <c r="O241" i="13"/>
  <c r="L241" i="13"/>
  <c r="I241" i="13"/>
  <c r="F241" i="13"/>
  <c r="O240" i="13"/>
  <c r="L240" i="13"/>
  <c r="I240" i="13"/>
  <c r="F240" i="13"/>
  <c r="O239" i="13"/>
  <c r="L239" i="13"/>
  <c r="I239" i="13"/>
  <c r="F239" i="13"/>
  <c r="N238" i="13"/>
  <c r="M238" i="13"/>
  <c r="K238" i="13"/>
  <c r="J238" i="13"/>
  <c r="H238" i="13"/>
  <c r="G238" i="13"/>
  <c r="E238" i="13"/>
  <c r="D238" i="13"/>
  <c r="O237" i="13"/>
  <c r="L237" i="13"/>
  <c r="I237" i="13"/>
  <c r="F237" i="13"/>
  <c r="O236" i="13"/>
  <c r="L236" i="13"/>
  <c r="L235" i="13" s="1"/>
  <c r="I236" i="13"/>
  <c r="F236" i="13"/>
  <c r="O235" i="13"/>
  <c r="N235" i="13"/>
  <c r="M235" i="13"/>
  <c r="K235" i="13"/>
  <c r="J235" i="13"/>
  <c r="H235" i="13"/>
  <c r="G235" i="13"/>
  <c r="F235" i="13"/>
  <c r="E235" i="13"/>
  <c r="D235" i="13"/>
  <c r="O234" i="13"/>
  <c r="L234" i="13"/>
  <c r="I234" i="13"/>
  <c r="F234" i="13"/>
  <c r="O233" i="13"/>
  <c r="N233" i="13"/>
  <c r="M233" i="13"/>
  <c r="L233" i="13"/>
  <c r="K233" i="13"/>
  <c r="J233" i="13"/>
  <c r="I233" i="13"/>
  <c r="H233" i="13"/>
  <c r="G233" i="13"/>
  <c r="G231" i="13" s="1"/>
  <c r="E233" i="13"/>
  <c r="D233" i="13"/>
  <c r="O232" i="13"/>
  <c r="L232" i="13"/>
  <c r="I232" i="13"/>
  <c r="F232" i="13"/>
  <c r="K231" i="13"/>
  <c r="K230" i="13" s="1"/>
  <c r="J231" i="13"/>
  <c r="O229" i="13"/>
  <c r="L229" i="13"/>
  <c r="I229" i="13"/>
  <c r="F229" i="13"/>
  <c r="O228" i="13"/>
  <c r="L228" i="13"/>
  <c r="L227" i="13" s="1"/>
  <c r="I228" i="13"/>
  <c r="I227" i="13" s="1"/>
  <c r="F228" i="13"/>
  <c r="F227" i="13" s="1"/>
  <c r="O227" i="13"/>
  <c r="N227" i="13"/>
  <c r="M227" i="13"/>
  <c r="K227" i="13"/>
  <c r="J227" i="13"/>
  <c r="H227" i="13"/>
  <c r="G227" i="13"/>
  <c r="E227" i="13"/>
  <c r="D227" i="13"/>
  <c r="O226" i="13"/>
  <c r="L226" i="13"/>
  <c r="I226" i="13"/>
  <c r="F226" i="13"/>
  <c r="O225" i="13"/>
  <c r="L225" i="13"/>
  <c r="I225" i="13"/>
  <c r="F225" i="13"/>
  <c r="O224" i="13"/>
  <c r="L224" i="13"/>
  <c r="I224" i="13"/>
  <c r="F224" i="13"/>
  <c r="O223" i="13"/>
  <c r="L223" i="13"/>
  <c r="I223" i="13"/>
  <c r="F223" i="13"/>
  <c r="O222" i="13"/>
  <c r="L222" i="13"/>
  <c r="I222" i="13"/>
  <c r="F222" i="13"/>
  <c r="O221" i="13"/>
  <c r="L221" i="13"/>
  <c r="I221" i="13"/>
  <c r="F221" i="13"/>
  <c r="O220" i="13"/>
  <c r="L220" i="13"/>
  <c r="I220" i="13"/>
  <c r="F220" i="13"/>
  <c r="O219" i="13"/>
  <c r="L219" i="13"/>
  <c r="I219" i="13"/>
  <c r="F219" i="13"/>
  <c r="C219" i="13" s="1"/>
  <c r="O218" i="13"/>
  <c r="L218" i="13"/>
  <c r="I218" i="13"/>
  <c r="F218" i="13"/>
  <c r="O217" i="13"/>
  <c r="L217" i="13"/>
  <c r="I217" i="13"/>
  <c r="F217" i="13"/>
  <c r="N216" i="13"/>
  <c r="M216" i="13"/>
  <c r="K216" i="13"/>
  <c r="J216" i="13"/>
  <c r="H216" i="13"/>
  <c r="G216" i="13"/>
  <c r="E216" i="13"/>
  <c r="D216" i="13"/>
  <c r="O215" i="13"/>
  <c r="L215" i="13"/>
  <c r="I215" i="13"/>
  <c r="F215" i="13"/>
  <c r="C215" i="13" s="1"/>
  <c r="O214" i="13"/>
  <c r="L214" i="13"/>
  <c r="I214" i="13"/>
  <c r="F214" i="13"/>
  <c r="O213" i="13"/>
  <c r="L213" i="13"/>
  <c r="I213" i="13"/>
  <c r="F213" i="13"/>
  <c r="O212" i="13"/>
  <c r="L212" i="13"/>
  <c r="I212" i="13"/>
  <c r="F212" i="13"/>
  <c r="O211" i="13"/>
  <c r="L211" i="13"/>
  <c r="I211" i="13"/>
  <c r="F211" i="13"/>
  <c r="C211" i="13" s="1"/>
  <c r="O210" i="13"/>
  <c r="L210" i="13"/>
  <c r="I210" i="13"/>
  <c r="F210" i="13"/>
  <c r="O209" i="13"/>
  <c r="L209" i="13"/>
  <c r="I209" i="13"/>
  <c r="F209" i="13"/>
  <c r="O208" i="13"/>
  <c r="L208" i="13"/>
  <c r="I208" i="13"/>
  <c r="F208" i="13"/>
  <c r="O207" i="13"/>
  <c r="L207" i="13"/>
  <c r="I207" i="13"/>
  <c r="F207" i="13"/>
  <c r="O206" i="13"/>
  <c r="L206" i="13"/>
  <c r="I206" i="13"/>
  <c r="F206" i="13"/>
  <c r="N205" i="13"/>
  <c r="M205" i="13"/>
  <c r="M204" i="13" s="1"/>
  <c r="K205" i="13"/>
  <c r="J205" i="13"/>
  <c r="H205" i="13"/>
  <c r="H204" i="13" s="1"/>
  <c r="G205" i="13"/>
  <c r="E205" i="13"/>
  <c r="D205" i="13"/>
  <c r="D204" i="13" s="1"/>
  <c r="N204" i="13"/>
  <c r="O203" i="13"/>
  <c r="L203" i="13"/>
  <c r="I203" i="13"/>
  <c r="F203" i="13"/>
  <c r="O202" i="13"/>
  <c r="L202" i="13"/>
  <c r="I202" i="13"/>
  <c r="F202" i="13"/>
  <c r="O201" i="13"/>
  <c r="L201" i="13"/>
  <c r="I201" i="13"/>
  <c r="F201" i="13"/>
  <c r="O200" i="13"/>
  <c r="L200" i="13"/>
  <c r="I200" i="13"/>
  <c r="F200" i="13"/>
  <c r="O199" i="13"/>
  <c r="O198" i="13" s="1"/>
  <c r="L199" i="13"/>
  <c r="I199" i="13"/>
  <c r="F199" i="13"/>
  <c r="N198" i="13"/>
  <c r="M198" i="13"/>
  <c r="M196" i="13" s="1"/>
  <c r="L198" i="13"/>
  <c r="K198" i="13"/>
  <c r="K196" i="13" s="1"/>
  <c r="J198" i="13"/>
  <c r="I198" i="13"/>
  <c r="H198" i="13"/>
  <c r="H196" i="13" s="1"/>
  <c r="G198" i="13"/>
  <c r="F198" i="13"/>
  <c r="E198" i="13"/>
  <c r="E196" i="13" s="1"/>
  <c r="D198" i="13"/>
  <c r="D196" i="13" s="1"/>
  <c r="O197" i="13"/>
  <c r="L197" i="13"/>
  <c r="I197" i="13"/>
  <c r="F197" i="13"/>
  <c r="N196" i="13"/>
  <c r="N195" i="13" s="1"/>
  <c r="J196" i="13"/>
  <c r="G196" i="13"/>
  <c r="O193" i="13"/>
  <c r="L193" i="13"/>
  <c r="I193" i="13"/>
  <c r="I192" i="13" s="1"/>
  <c r="I191" i="13" s="1"/>
  <c r="F193" i="13"/>
  <c r="O192" i="13"/>
  <c r="O191" i="13" s="1"/>
  <c r="N192" i="13"/>
  <c r="N191" i="13" s="1"/>
  <c r="M192" i="13"/>
  <c r="L192" i="13"/>
  <c r="L191" i="13" s="1"/>
  <c r="K192" i="13"/>
  <c r="K191" i="13" s="1"/>
  <c r="J192" i="13"/>
  <c r="J191" i="13" s="1"/>
  <c r="H192" i="13"/>
  <c r="G192" i="13"/>
  <c r="F192" i="13"/>
  <c r="E192" i="13"/>
  <c r="E191" i="13" s="1"/>
  <c r="E187" i="13" s="1"/>
  <c r="D192" i="13"/>
  <c r="M191" i="13"/>
  <c r="H191" i="13"/>
  <c r="G191" i="13"/>
  <c r="D191" i="13"/>
  <c r="O190" i="13"/>
  <c r="L190" i="13"/>
  <c r="I190" i="13"/>
  <c r="F190" i="13"/>
  <c r="O189" i="13"/>
  <c r="L189" i="13"/>
  <c r="L188" i="13" s="1"/>
  <c r="L187" i="13" s="1"/>
  <c r="I189" i="13"/>
  <c r="I188" i="13" s="1"/>
  <c r="F189" i="13"/>
  <c r="O188" i="13"/>
  <c r="N188" i="13"/>
  <c r="N187" i="13" s="1"/>
  <c r="M188" i="13"/>
  <c r="K188" i="13"/>
  <c r="J188" i="13"/>
  <c r="J187" i="13" s="1"/>
  <c r="H188" i="13"/>
  <c r="G188" i="13"/>
  <c r="E188" i="13"/>
  <c r="D188" i="13"/>
  <c r="D187" i="13" s="1"/>
  <c r="H187" i="13"/>
  <c r="O186" i="13"/>
  <c r="L186" i="13"/>
  <c r="I186" i="13"/>
  <c r="F186" i="13"/>
  <c r="O185" i="13"/>
  <c r="L185" i="13"/>
  <c r="I185" i="13"/>
  <c r="I184" i="13" s="1"/>
  <c r="F185" i="13"/>
  <c r="O184" i="13"/>
  <c r="N184" i="13"/>
  <c r="M184" i="13"/>
  <c r="K184" i="13"/>
  <c r="J184" i="13"/>
  <c r="H184" i="13"/>
  <c r="G184" i="13"/>
  <c r="F184" i="13"/>
  <c r="E184" i="13"/>
  <c r="D184" i="13"/>
  <c r="O183" i="13"/>
  <c r="L183" i="13"/>
  <c r="I183" i="13"/>
  <c r="F183" i="13"/>
  <c r="C183" i="13" s="1"/>
  <c r="O182" i="13"/>
  <c r="L182" i="13"/>
  <c r="I182" i="13"/>
  <c r="F182" i="13"/>
  <c r="C182" i="13" s="1"/>
  <c r="O181" i="13"/>
  <c r="L181" i="13"/>
  <c r="I181" i="13"/>
  <c r="F181" i="13"/>
  <c r="O180" i="13"/>
  <c r="O179" i="13" s="1"/>
  <c r="L180" i="13"/>
  <c r="I180" i="13"/>
  <c r="F180" i="13"/>
  <c r="N179" i="13"/>
  <c r="M179" i="13"/>
  <c r="K179" i="13"/>
  <c r="J179" i="13"/>
  <c r="H179" i="13"/>
  <c r="G179" i="13"/>
  <c r="E179" i="13"/>
  <c r="D179" i="13"/>
  <c r="O178" i="13"/>
  <c r="L178" i="13"/>
  <c r="I178" i="13"/>
  <c r="F178" i="13"/>
  <c r="O177" i="13"/>
  <c r="L177" i="13"/>
  <c r="I177" i="13"/>
  <c r="F177" i="13"/>
  <c r="O176" i="13"/>
  <c r="O175" i="13" s="1"/>
  <c r="O174" i="13" s="1"/>
  <c r="L176" i="13"/>
  <c r="I176" i="13"/>
  <c r="F176" i="13"/>
  <c r="F175" i="13" s="1"/>
  <c r="N175" i="13"/>
  <c r="M175" i="13"/>
  <c r="M174" i="13" s="1"/>
  <c r="M173" i="13" s="1"/>
  <c r="L175" i="13"/>
  <c r="K175" i="13"/>
  <c r="J175" i="13"/>
  <c r="J174" i="13" s="1"/>
  <c r="J173" i="13" s="1"/>
  <c r="H175" i="13"/>
  <c r="G175" i="13"/>
  <c r="E175" i="13"/>
  <c r="D175" i="13"/>
  <c r="N174" i="13"/>
  <c r="N173" i="13" s="1"/>
  <c r="G174" i="13"/>
  <c r="O172" i="13"/>
  <c r="L172" i="13"/>
  <c r="I172" i="13"/>
  <c r="F172" i="13"/>
  <c r="O171" i="13"/>
  <c r="L171" i="13"/>
  <c r="I171" i="13"/>
  <c r="F171" i="13"/>
  <c r="O170" i="13"/>
  <c r="L170" i="13"/>
  <c r="I170" i="13"/>
  <c r="F170" i="13"/>
  <c r="O169" i="13"/>
  <c r="L169" i="13"/>
  <c r="I169" i="13"/>
  <c r="F169" i="13"/>
  <c r="O168" i="13"/>
  <c r="L168" i="13"/>
  <c r="I168" i="13"/>
  <c r="F168" i="13"/>
  <c r="O167" i="13"/>
  <c r="L167" i="13"/>
  <c r="I167" i="13"/>
  <c r="F167" i="13"/>
  <c r="N166" i="13"/>
  <c r="M166" i="13"/>
  <c r="M165" i="13" s="1"/>
  <c r="K166" i="13"/>
  <c r="K165" i="13" s="1"/>
  <c r="J166" i="13"/>
  <c r="H166" i="13"/>
  <c r="G166" i="13"/>
  <c r="E166" i="13"/>
  <c r="E165" i="13" s="1"/>
  <c r="D166" i="13"/>
  <c r="D165" i="13" s="1"/>
  <c r="N165" i="13"/>
  <c r="J165" i="13"/>
  <c r="H165" i="13"/>
  <c r="G165" i="13"/>
  <c r="O164" i="13"/>
  <c r="L164" i="13"/>
  <c r="I164" i="13"/>
  <c r="F164" i="13"/>
  <c r="C164" i="13" s="1"/>
  <c r="O163" i="13"/>
  <c r="L163" i="13"/>
  <c r="I163" i="13"/>
  <c r="F163" i="13"/>
  <c r="O162" i="13"/>
  <c r="L162" i="13"/>
  <c r="I162" i="13"/>
  <c r="F162" i="13"/>
  <c r="O161" i="13"/>
  <c r="L161" i="13"/>
  <c r="I161" i="13"/>
  <c r="F161" i="13"/>
  <c r="O160" i="13"/>
  <c r="N160" i="13"/>
  <c r="M160" i="13"/>
  <c r="K160" i="13"/>
  <c r="J160" i="13"/>
  <c r="H160" i="13"/>
  <c r="G160" i="13"/>
  <c r="F160" i="13"/>
  <c r="E160" i="13"/>
  <c r="D160" i="13"/>
  <c r="O159" i="13"/>
  <c r="L159" i="13"/>
  <c r="I159" i="13"/>
  <c r="F159" i="13"/>
  <c r="O158" i="13"/>
  <c r="L158" i="13"/>
  <c r="I158" i="13"/>
  <c r="F158" i="13"/>
  <c r="O157" i="13"/>
  <c r="L157" i="13"/>
  <c r="C157" i="13" s="1"/>
  <c r="I157" i="13"/>
  <c r="F157" i="13"/>
  <c r="O156" i="13"/>
  <c r="L156" i="13"/>
  <c r="I156" i="13"/>
  <c r="F156" i="13"/>
  <c r="O155" i="13"/>
  <c r="L155" i="13"/>
  <c r="I155" i="13"/>
  <c r="F155" i="13"/>
  <c r="O154" i="13"/>
  <c r="L154" i="13"/>
  <c r="I154" i="13"/>
  <c r="F154" i="13"/>
  <c r="O153" i="13"/>
  <c r="L153" i="13"/>
  <c r="I153" i="13"/>
  <c r="F153" i="13"/>
  <c r="O152" i="13"/>
  <c r="O151" i="13" s="1"/>
  <c r="L152" i="13"/>
  <c r="I152" i="13"/>
  <c r="F152" i="13"/>
  <c r="F151" i="13" s="1"/>
  <c r="C152" i="13"/>
  <c r="N151" i="13"/>
  <c r="M151" i="13"/>
  <c r="K151" i="13"/>
  <c r="J151" i="13"/>
  <c r="H151" i="13"/>
  <c r="G151" i="13"/>
  <c r="E151" i="13"/>
  <c r="D151" i="13"/>
  <c r="O150" i="13"/>
  <c r="L150" i="13"/>
  <c r="I150" i="13"/>
  <c r="F150" i="13"/>
  <c r="O149" i="13"/>
  <c r="L149" i="13"/>
  <c r="I149" i="13"/>
  <c r="F149" i="13"/>
  <c r="O148" i="13"/>
  <c r="L148" i="13"/>
  <c r="I148" i="13"/>
  <c r="F148" i="13"/>
  <c r="C148" i="13" s="1"/>
  <c r="O147" i="13"/>
  <c r="L147" i="13"/>
  <c r="I147" i="13"/>
  <c r="F147" i="13"/>
  <c r="O146" i="13"/>
  <c r="L146" i="13"/>
  <c r="I146" i="13"/>
  <c r="F146" i="13"/>
  <c r="O145" i="13"/>
  <c r="L145" i="13"/>
  <c r="I145" i="13"/>
  <c r="F145" i="13"/>
  <c r="N144" i="13"/>
  <c r="M144" i="13"/>
  <c r="K144" i="13"/>
  <c r="J144" i="13"/>
  <c r="H144" i="13"/>
  <c r="G144" i="13"/>
  <c r="E144" i="13"/>
  <c r="D144" i="13"/>
  <c r="O143" i="13"/>
  <c r="L143" i="13"/>
  <c r="I143" i="13"/>
  <c r="F143" i="13"/>
  <c r="O142" i="13"/>
  <c r="L142" i="13"/>
  <c r="L141" i="13" s="1"/>
  <c r="I142" i="13"/>
  <c r="I141" i="13" s="1"/>
  <c r="F142" i="13"/>
  <c r="O141" i="13"/>
  <c r="N141" i="13"/>
  <c r="M141" i="13"/>
  <c r="K141" i="13"/>
  <c r="J141" i="13"/>
  <c r="H141" i="13"/>
  <c r="G141" i="13"/>
  <c r="F141" i="13"/>
  <c r="E141" i="13"/>
  <c r="D141" i="13"/>
  <c r="O140" i="13"/>
  <c r="L140" i="13"/>
  <c r="I140" i="13"/>
  <c r="F140" i="13"/>
  <c r="C140" i="13"/>
  <c r="O139" i="13"/>
  <c r="L139" i="13"/>
  <c r="I139" i="13"/>
  <c r="F139" i="13"/>
  <c r="O138" i="13"/>
  <c r="L138" i="13"/>
  <c r="I138" i="13"/>
  <c r="F138" i="13"/>
  <c r="O137" i="13"/>
  <c r="L137" i="13"/>
  <c r="I137" i="13"/>
  <c r="F137" i="13"/>
  <c r="O136" i="13"/>
  <c r="N136" i="13"/>
  <c r="M136" i="13"/>
  <c r="K136" i="13"/>
  <c r="J136" i="13"/>
  <c r="H136" i="13"/>
  <c r="G136" i="13"/>
  <c r="E136" i="13"/>
  <c r="D136" i="13"/>
  <c r="O135" i="13"/>
  <c r="L135" i="13"/>
  <c r="I135" i="13"/>
  <c r="F135" i="13"/>
  <c r="O134" i="13"/>
  <c r="L134" i="13"/>
  <c r="I134" i="13"/>
  <c r="F134" i="13"/>
  <c r="O133" i="13"/>
  <c r="L133" i="13"/>
  <c r="I133" i="13"/>
  <c r="F133" i="13"/>
  <c r="O132" i="13"/>
  <c r="O131" i="13" s="1"/>
  <c r="L132" i="13"/>
  <c r="L131" i="13" s="1"/>
  <c r="I132" i="13"/>
  <c r="F132" i="13"/>
  <c r="N131" i="13"/>
  <c r="M131" i="13"/>
  <c r="K131" i="13"/>
  <c r="J131" i="13"/>
  <c r="H131" i="13"/>
  <c r="H130" i="13" s="1"/>
  <c r="G131" i="13"/>
  <c r="E131" i="13"/>
  <c r="D131" i="13"/>
  <c r="M130" i="13"/>
  <c r="O129" i="13"/>
  <c r="L129" i="13"/>
  <c r="I129" i="13"/>
  <c r="I128" i="13" s="1"/>
  <c r="F129" i="13"/>
  <c r="F128" i="13" s="1"/>
  <c r="O128" i="13"/>
  <c r="N128" i="13"/>
  <c r="M128" i="13"/>
  <c r="K128" i="13"/>
  <c r="J128" i="13"/>
  <c r="H128" i="13"/>
  <c r="G128" i="13"/>
  <c r="E128" i="13"/>
  <c r="D128" i="13"/>
  <c r="O127" i="13"/>
  <c r="L127" i="13"/>
  <c r="I127" i="13"/>
  <c r="F127" i="13"/>
  <c r="O126" i="13"/>
  <c r="L126" i="13"/>
  <c r="I126" i="13"/>
  <c r="F126" i="13"/>
  <c r="O125" i="13"/>
  <c r="L125" i="13"/>
  <c r="I125" i="13"/>
  <c r="F125" i="13"/>
  <c r="O124" i="13"/>
  <c r="L124" i="13"/>
  <c r="I124" i="13"/>
  <c r="F124" i="13"/>
  <c r="O123" i="13"/>
  <c r="L123" i="13"/>
  <c r="I123" i="13"/>
  <c r="I122" i="13" s="1"/>
  <c r="F123" i="13"/>
  <c r="N122" i="13"/>
  <c r="M122" i="13"/>
  <c r="K122" i="13"/>
  <c r="J122" i="13"/>
  <c r="H122" i="13"/>
  <c r="G122" i="13"/>
  <c r="E122" i="13"/>
  <c r="D122" i="13"/>
  <c r="O121" i="13"/>
  <c r="L121" i="13"/>
  <c r="I121" i="13"/>
  <c r="F121" i="13"/>
  <c r="O120" i="13"/>
  <c r="L120" i="13"/>
  <c r="I120" i="13"/>
  <c r="F120" i="13"/>
  <c r="O119" i="13"/>
  <c r="L119" i="13"/>
  <c r="I119" i="13"/>
  <c r="F119" i="13"/>
  <c r="O118" i="13"/>
  <c r="L118" i="13"/>
  <c r="I118" i="13"/>
  <c r="F118" i="13"/>
  <c r="O117" i="13"/>
  <c r="L117" i="13"/>
  <c r="I117" i="13"/>
  <c r="F117" i="13"/>
  <c r="O116" i="13"/>
  <c r="N116" i="13"/>
  <c r="M116" i="13"/>
  <c r="K116" i="13"/>
  <c r="J116" i="13"/>
  <c r="H116" i="13"/>
  <c r="G116" i="13"/>
  <c r="E116" i="13"/>
  <c r="D116" i="13"/>
  <c r="O115" i="13"/>
  <c r="L115" i="13"/>
  <c r="I115" i="13"/>
  <c r="F115" i="13"/>
  <c r="O114" i="13"/>
  <c r="L114" i="13"/>
  <c r="I114" i="13"/>
  <c r="F114" i="13"/>
  <c r="O113" i="13"/>
  <c r="L113" i="13"/>
  <c r="L112" i="13" s="1"/>
  <c r="I113" i="13"/>
  <c r="I112" i="13" s="1"/>
  <c r="F113" i="13"/>
  <c r="O112" i="13"/>
  <c r="N112" i="13"/>
  <c r="M112" i="13"/>
  <c r="K112" i="13"/>
  <c r="J112" i="13"/>
  <c r="H112" i="13"/>
  <c r="G112" i="13"/>
  <c r="E112" i="13"/>
  <c r="D112" i="13"/>
  <c r="O111" i="13"/>
  <c r="L111" i="13"/>
  <c r="I111" i="13"/>
  <c r="F111" i="13"/>
  <c r="O110" i="13"/>
  <c r="L110" i="13"/>
  <c r="I110" i="13"/>
  <c r="F110" i="13"/>
  <c r="O109" i="13"/>
  <c r="L109" i="13"/>
  <c r="I109" i="13"/>
  <c r="F109" i="13"/>
  <c r="O108" i="13"/>
  <c r="L108" i="13"/>
  <c r="I108" i="13"/>
  <c r="F108" i="13"/>
  <c r="O107" i="13"/>
  <c r="L107" i="13"/>
  <c r="I107" i="13"/>
  <c r="F107" i="13"/>
  <c r="O106" i="13"/>
  <c r="L106" i="13"/>
  <c r="I106" i="13"/>
  <c r="F106" i="13"/>
  <c r="O105" i="13"/>
  <c r="L105" i="13"/>
  <c r="I105" i="13"/>
  <c r="F105" i="13"/>
  <c r="O104" i="13"/>
  <c r="L104" i="13"/>
  <c r="I104" i="13"/>
  <c r="F104" i="13"/>
  <c r="N103" i="13"/>
  <c r="M103" i="13"/>
  <c r="K103" i="13"/>
  <c r="J103" i="13"/>
  <c r="H103" i="13"/>
  <c r="G103" i="13"/>
  <c r="E103" i="13"/>
  <c r="D103" i="13"/>
  <c r="O102" i="13"/>
  <c r="L102" i="13"/>
  <c r="I102" i="13"/>
  <c r="F102" i="13"/>
  <c r="O101" i="13"/>
  <c r="L101" i="13"/>
  <c r="I101" i="13"/>
  <c r="F101" i="13"/>
  <c r="O100" i="13"/>
  <c r="L100" i="13"/>
  <c r="I100" i="13"/>
  <c r="C100" i="13" s="1"/>
  <c r="F100" i="13"/>
  <c r="O99" i="13"/>
  <c r="L99" i="13"/>
  <c r="I99" i="13"/>
  <c r="F99" i="13"/>
  <c r="O98" i="13"/>
  <c r="L98" i="13"/>
  <c r="I98" i="13"/>
  <c r="F98" i="13"/>
  <c r="O97" i="13"/>
  <c r="L97" i="13"/>
  <c r="I97" i="13"/>
  <c r="F97" i="13"/>
  <c r="O96" i="13"/>
  <c r="L96" i="13"/>
  <c r="I96" i="13"/>
  <c r="F96" i="13"/>
  <c r="N95" i="13"/>
  <c r="M95" i="13"/>
  <c r="K95" i="13"/>
  <c r="J95" i="13"/>
  <c r="H95" i="13"/>
  <c r="G95" i="13"/>
  <c r="E95" i="13"/>
  <c r="D95" i="13"/>
  <c r="O94" i="13"/>
  <c r="L94" i="13"/>
  <c r="I94" i="13"/>
  <c r="C94" i="13" s="1"/>
  <c r="F94" i="13"/>
  <c r="O93" i="13"/>
  <c r="L93" i="13"/>
  <c r="I93" i="13"/>
  <c r="F93" i="13"/>
  <c r="O92" i="13"/>
  <c r="L92" i="13"/>
  <c r="I92" i="13"/>
  <c r="F92" i="13"/>
  <c r="O91" i="13"/>
  <c r="L91" i="13"/>
  <c r="I91" i="13"/>
  <c r="F91" i="13"/>
  <c r="O90" i="13"/>
  <c r="L90" i="13"/>
  <c r="I90" i="13"/>
  <c r="F90" i="13"/>
  <c r="N89" i="13"/>
  <c r="M89" i="13"/>
  <c r="K89" i="13"/>
  <c r="J89" i="13"/>
  <c r="H89" i="13"/>
  <c r="G89" i="13"/>
  <c r="E89" i="13"/>
  <c r="D89" i="13"/>
  <c r="O88" i="13"/>
  <c r="L88" i="13"/>
  <c r="I88" i="13"/>
  <c r="C88" i="13" s="1"/>
  <c r="F88" i="13"/>
  <c r="O87" i="13"/>
  <c r="L87" i="13"/>
  <c r="I87" i="13"/>
  <c r="F87" i="13"/>
  <c r="O86" i="13"/>
  <c r="L86" i="13"/>
  <c r="I86" i="13"/>
  <c r="F86" i="13"/>
  <c r="O85" i="13"/>
  <c r="L85" i="13"/>
  <c r="I85" i="13"/>
  <c r="F85" i="13"/>
  <c r="N84" i="13"/>
  <c r="M84" i="13"/>
  <c r="K84" i="13"/>
  <c r="J84" i="13"/>
  <c r="H84" i="13"/>
  <c r="G84" i="13"/>
  <c r="E84" i="13"/>
  <c r="D84" i="13"/>
  <c r="D83" i="13" s="1"/>
  <c r="H83" i="13"/>
  <c r="O82" i="13"/>
  <c r="L82" i="13"/>
  <c r="I82" i="13"/>
  <c r="F82" i="13"/>
  <c r="O81" i="13"/>
  <c r="L81" i="13"/>
  <c r="L80" i="13" s="1"/>
  <c r="I81" i="13"/>
  <c r="F81" i="13"/>
  <c r="F80" i="13" s="1"/>
  <c r="O80" i="13"/>
  <c r="N80" i="13"/>
  <c r="M80" i="13"/>
  <c r="K80" i="13"/>
  <c r="J80" i="13"/>
  <c r="H80" i="13"/>
  <c r="G80" i="13"/>
  <c r="E80" i="13"/>
  <c r="D80" i="13"/>
  <c r="O79" i="13"/>
  <c r="L79" i="13"/>
  <c r="I79" i="13"/>
  <c r="F79" i="13"/>
  <c r="O78" i="13"/>
  <c r="O77" i="13" s="1"/>
  <c r="O76" i="13" s="1"/>
  <c r="L78" i="13"/>
  <c r="L77" i="13" s="1"/>
  <c r="I78" i="13"/>
  <c r="I77" i="13" s="1"/>
  <c r="F78" i="13"/>
  <c r="N77" i="13"/>
  <c r="N76" i="13" s="1"/>
  <c r="M77" i="13"/>
  <c r="M76" i="13" s="1"/>
  <c r="K77" i="13"/>
  <c r="J77" i="13"/>
  <c r="J76" i="13" s="1"/>
  <c r="H77" i="13"/>
  <c r="G77" i="13"/>
  <c r="F77" i="13"/>
  <c r="F76" i="13" s="1"/>
  <c r="E77" i="13"/>
  <c r="E76" i="13" s="1"/>
  <c r="D77" i="13"/>
  <c r="D76" i="13" s="1"/>
  <c r="K76" i="13"/>
  <c r="G76" i="13"/>
  <c r="O74" i="13"/>
  <c r="L74" i="13"/>
  <c r="I74" i="13"/>
  <c r="F74" i="13"/>
  <c r="O73" i="13"/>
  <c r="L73" i="13"/>
  <c r="I73" i="13"/>
  <c r="F73" i="13"/>
  <c r="O72" i="13"/>
  <c r="L72" i="13"/>
  <c r="I72" i="13"/>
  <c r="F72" i="13"/>
  <c r="C72" i="13" s="1"/>
  <c r="O71" i="13"/>
  <c r="L71" i="13"/>
  <c r="I71" i="13"/>
  <c r="F71" i="13"/>
  <c r="O70" i="13"/>
  <c r="O69" i="13" s="1"/>
  <c r="L70" i="13"/>
  <c r="I70" i="13"/>
  <c r="F70" i="13"/>
  <c r="F69" i="13" s="1"/>
  <c r="F67" i="13" s="1"/>
  <c r="N69" i="13"/>
  <c r="N67" i="13" s="1"/>
  <c r="M69" i="13"/>
  <c r="M67" i="13" s="1"/>
  <c r="K69" i="13"/>
  <c r="J69" i="13"/>
  <c r="J67" i="13" s="1"/>
  <c r="H69" i="13"/>
  <c r="H67" i="13" s="1"/>
  <c r="G69" i="13"/>
  <c r="G67" i="13" s="1"/>
  <c r="E69" i="13"/>
  <c r="E67" i="13" s="1"/>
  <c r="D69" i="13"/>
  <c r="O68" i="13"/>
  <c r="L68" i="13"/>
  <c r="I68" i="13"/>
  <c r="F68" i="13"/>
  <c r="K67" i="13"/>
  <c r="D67" i="13"/>
  <c r="O66" i="13"/>
  <c r="L66" i="13"/>
  <c r="I66" i="13"/>
  <c r="F66" i="13"/>
  <c r="O65" i="13"/>
  <c r="L65" i="13"/>
  <c r="I65" i="13"/>
  <c r="F65" i="13"/>
  <c r="O64" i="13"/>
  <c r="L64" i="13"/>
  <c r="I64" i="13"/>
  <c r="F64" i="13"/>
  <c r="C64" i="13"/>
  <c r="O63" i="13"/>
  <c r="L63" i="13"/>
  <c r="I63" i="13"/>
  <c r="F63" i="13"/>
  <c r="C63" i="13" s="1"/>
  <c r="O62" i="13"/>
  <c r="L62" i="13"/>
  <c r="I62" i="13"/>
  <c r="F62" i="13"/>
  <c r="O61" i="13"/>
  <c r="L61" i="13"/>
  <c r="I61" i="13"/>
  <c r="F61" i="13"/>
  <c r="C61" i="13" s="1"/>
  <c r="O60" i="13"/>
  <c r="L60" i="13"/>
  <c r="I60" i="13"/>
  <c r="F60" i="13"/>
  <c r="C60" i="13" s="1"/>
  <c r="O59" i="13"/>
  <c r="L59" i="13"/>
  <c r="I59" i="13"/>
  <c r="I58" i="13" s="1"/>
  <c r="F59" i="13"/>
  <c r="N58" i="13"/>
  <c r="M58" i="13"/>
  <c r="K58" i="13"/>
  <c r="J58" i="13"/>
  <c r="H58" i="13"/>
  <c r="G58" i="13"/>
  <c r="E58" i="13"/>
  <c r="D58" i="13"/>
  <c r="O57" i="13"/>
  <c r="L57" i="13"/>
  <c r="I57" i="13"/>
  <c r="F57" i="13"/>
  <c r="O56" i="13"/>
  <c r="O55" i="13" s="1"/>
  <c r="L56" i="13"/>
  <c r="L55" i="13" s="1"/>
  <c r="I56" i="13"/>
  <c r="I55" i="13" s="1"/>
  <c r="F56" i="13"/>
  <c r="N55" i="13"/>
  <c r="N54" i="13" s="1"/>
  <c r="M55" i="13"/>
  <c r="M54" i="13" s="1"/>
  <c r="K55" i="13"/>
  <c r="J55" i="13"/>
  <c r="J54" i="13" s="1"/>
  <c r="J53" i="13" s="1"/>
  <c r="H55" i="13"/>
  <c r="H54" i="13" s="1"/>
  <c r="G55" i="13"/>
  <c r="F55" i="13"/>
  <c r="E55" i="13"/>
  <c r="E54" i="13" s="1"/>
  <c r="E53" i="13" s="1"/>
  <c r="D55" i="13"/>
  <c r="D54" i="13" s="1"/>
  <c r="D53" i="13" s="1"/>
  <c r="G54" i="13"/>
  <c r="O47" i="13"/>
  <c r="C47" i="13"/>
  <c r="O46" i="13"/>
  <c r="C46" i="13" s="1"/>
  <c r="N45" i="13"/>
  <c r="M45" i="13"/>
  <c r="L44" i="13"/>
  <c r="L43" i="13" s="1"/>
  <c r="I44" i="13"/>
  <c r="I43" i="13" s="1"/>
  <c r="F44" i="13"/>
  <c r="F43" i="13" s="1"/>
  <c r="K43" i="13"/>
  <c r="J43" i="13"/>
  <c r="H43" i="13"/>
  <c r="G43" i="13"/>
  <c r="E43" i="13"/>
  <c r="D43" i="13"/>
  <c r="F42" i="13"/>
  <c r="C42" i="13" s="1"/>
  <c r="E41" i="13"/>
  <c r="D41" i="13"/>
  <c r="L40" i="13"/>
  <c r="C40" i="13" s="1"/>
  <c r="L39" i="13"/>
  <c r="C39" i="13" s="1"/>
  <c r="L38" i="13"/>
  <c r="C38" i="13" s="1"/>
  <c r="L37" i="13"/>
  <c r="C37" i="13" s="1"/>
  <c r="K36" i="13"/>
  <c r="J36" i="13"/>
  <c r="L35" i="13"/>
  <c r="C35" i="13" s="1"/>
  <c r="L34" i="13"/>
  <c r="C34" i="13" s="1"/>
  <c r="K33" i="13"/>
  <c r="J33" i="13"/>
  <c r="L32" i="13"/>
  <c r="L31" i="13" s="1"/>
  <c r="K31" i="13"/>
  <c r="J31" i="13"/>
  <c r="J26" i="13" s="1"/>
  <c r="L30" i="13"/>
  <c r="C30" i="13" s="1"/>
  <c r="L29" i="13"/>
  <c r="C29" i="13" s="1"/>
  <c r="L28" i="13"/>
  <c r="C28" i="13" s="1"/>
  <c r="K27" i="13"/>
  <c r="K26" i="13" s="1"/>
  <c r="J27" i="13"/>
  <c r="F25" i="13"/>
  <c r="C25" i="13" s="1"/>
  <c r="I24" i="13"/>
  <c r="F24" i="13"/>
  <c r="O23" i="13"/>
  <c r="L23" i="13"/>
  <c r="I23" i="13"/>
  <c r="F23" i="13"/>
  <c r="O22" i="13"/>
  <c r="L22" i="13"/>
  <c r="L21" i="13" s="1"/>
  <c r="I22" i="13"/>
  <c r="I21" i="13" s="1"/>
  <c r="I292" i="13" s="1"/>
  <c r="F22" i="13"/>
  <c r="N21" i="13"/>
  <c r="N292" i="13" s="1"/>
  <c r="N291" i="13" s="1"/>
  <c r="M21" i="13"/>
  <c r="M292" i="13" s="1"/>
  <c r="M291" i="13" s="1"/>
  <c r="K21" i="13"/>
  <c r="K292" i="13" s="1"/>
  <c r="K291" i="13" s="1"/>
  <c r="J21" i="13"/>
  <c r="J292" i="13" s="1"/>
  <c r="J291" i="13" s="1"/>
  <c r="H21" i="13"/>
  <c r="H292" i="13" s="1"/>
  <c r="H291" i="13" s="1"/>
  <c r="G21" i="13"/>
  <c r="G292" i="13" s="1"/>
  <c r="G291" i="13" s="1"/>
  <c r="E21" i="13"/>
  <c r="E292" i="13" s="1"/>
  <c r="E291" i="13" s="1"/>
  <c r="D21" i="13"/>
  <c r="D292" i="13" s="1"/>
  <c r="D291" i="13" s="1"/>
  <c r="H20" i="13"/>
  <c r="L27" i="13" l="1"/>
  <c r="C27" i="13" s="1"/>
  <c r="O122" i="13"/>
  <c r="E130" i="13"/>
  <c r="C156" i="13"/>
  <c r="K187" i="13"/>
  <c r="O187" i="13"/>
  <c r="D195" i="13"/>
  <c r="C239" i="13"/>
  <c r="C279" i="13"/>
  <c r="D20" i="13"/>
  <c r="K54" i="13"/>
  <c r="K53" i="13" s="1"/>
  <c r="C104" i="13"/>
  <c r="C105" i="13"/>
  <c r="C124" i="13"/>
  <c r="C127" i="13"/>
  <c r="E174" i="13"/>
  <c r="E173" i="13" s="1"/>
  <c r="K174" i="13"/>
  <c r="M187" i="13"/>
  <c r="C214" i="13"/>
  <c r="C255" i="13"/>
  <c r="C263" i="13"/>
  <c r="C265" i="13"/>
  <c r="O264" i="13"/>
  <c r="C22" i="13"/>
  <c r="C24" i="13"/>
  <c r="C74" i="13"/>
  <c r="C92" i="13"/>
  <c r="C96" i="13"/>
  <c r="C163" i="13"/>
  <c r="O166" i="13"/>
  <c r="O165" i="13" s="1"/>
  <c r="C172" i="13"/>
  <c r="O196" i="13"/>
  <c r="C207" i="13"/>
  <c r="C247" i="13"/>
  <c r="L270" i="13"/>
  <c r="L269" i="13" s="1"/>
  <c r="C273" i="13"/>
  <c r="C274" i="13"/>
  <c r="K20" i="13"/>
  <c r="H53" i="13"/>
  <c r="E83" i="13"/>
  <c r="E75" i="13" s="1"/>
  <c r="C108" i="13"/>
  <c r="C120" i="13"/>
  <c r="C132" i="13"/>
  <c r="C168" i="13"/>
  <c r="C171" i="13"/>
  <c r="G187" i="13"/>
  <c r="C203" i="13"/>
  <c r="C223" i="13"/>
  <c r="N231" i="13"/>
  <c r="C43" i="13"/>
  <c r="M195" i="13"/>
  <c r="C227" i="13"/>
  <c r="J20" i="13"/>
  <c r="L36" i="13"/>
  <c r="C36" i="13" s="1"/>
  <c r="C55" i="13"/>
  <c r="C56" i="13"/>
  <c r="L58" i="13"/>
  <c r="C62" i="13"/>
  <c r="C65" i="13"/>
  <c r="L69" i="13"/>
  <c r="L67" i="13" s="1"/>
  <c r="C79" i="13"/>
  <c r="O84" i="13"/>
  <c r="N83" i="13"/>
  <c r="N75" i="13" s="1"/>
  <c r="L89" i="13"/>
  <c r="C101" i="13"/>
  <c r="C102" i="13"/>
  <c r="C109" i="13"/>
  <c r="G83" i="13"/>
  <c r="M83" i="13"/>
  <c r="M75" i="13" s="1"/>
  <c r="C126" i="13"/>
  <c r="C133" i="13"/>
  <c r="G130" i="13"/>
  <c r="I136" i="13"/>
  <c r="N130" i="13"/>
  <c r="C150" i="13"/>
  <c r="C155" i="13"/>
  <c r="I166" i="13"/>
  <c r="I165" i="13" s="1"/>
  <c r="C177" i="13"/>
  <c r="I179" i="13"/>
  <c r="H195" i="13"/>
  <c r="L196" i="13"/>
  <c r="C202" i="13"/>
  <c r="I205" i="13"/>
  <c r="C213" i="13"/>
  <c r="J204" i="13"/>
  <c r="C217" i="13"/>
  <c r="O216" i="13"/>
  <c r="C224" i="13"/>
  <c r="I238" i="13"/>
  <c r="C245" i="13"/>
  <c r="L252" i="13"/>
  <c r="L251" i="13" s="1"/>
  <c r="D269" i="13"/>
  <c r="C287" i="13"/>
  <c r="G53" i="13"/>
  <c r="I131" i="13"/>
  <c r="F179" i="13"/>
  <c r="C199" i="13"/>
  <c r="I235" i="13"/>
  <c r="C235" i="13" s="1"/>
  <c r="N20" i="13"/>
  <c r="G20" i="13"/>
  <c r="C57" i="13"/>
  <c r="C66" i="13"/>
  <c r="C71" i="13"/>
  <c r="K83" i="13"/>
  <c r="J83" i="13"/>
  <c r="C91" i="13"/>
  <c r="O89" i="13"/>
  <c r="C97" i="13"/>
  <c r="C106" i="13"/>
  <c r="C121" i="13"/>
  <c r="J130" i="13"/>
  <c r="C149" i="13"/>
  <c r="I151" i="13"/>
  <c r="C158" i="13"/>
  <c r="C159" i="13"/>
  <c r="C176" i="13"/>
  <c r="C181" i="13"/>
  <c r="K173" i="13"/>
  <c r="C190" i="13"/>
  <c r="C201" i="13"/>
  <c r="E204" i="13"/>
  <c r="E195" i="13" s="1"/>
  <c r="O205" i="13"/>
  <c r="O204" i="13" s="1"/>
  <c r="O195" i="13" s="1"/>
  <c r="I216" i="13"/>
  <c r="C220" i="13"/>
  <c r="C221" i="13"/>
  <c r="C222" i="13"/>
  <c r="G204" i="13"/>
  <c r="G195" i="13" s="1"/>
  <c r="K204" i="13"/>
  <c r="K195" i="13" s="1"/>
  <c r="K194" i="13" s="1"/>
  <c r="M231" i="13"/>
  <c r="M230" i="13" s="1"/>
  <c r="H231" i="13"/>
  <c r="H230" i="13" s="1"/>
  <c r="H194" i="13" s="1"/>
  <c r="C240" i="13"/>
  <c r="C254" i="13"/>
  <c r="O252" i="13"/>
  <c r="O251" i="13" s="1"/>
  <c r="C285" i="13"/>
  <c r="C288" i="13"/>
  <c r="O21" i="13"/>
  <c r="C32" i="13"/>
  <c r="L33" i="13"/>
  <c r="C33" i="13" s="1"/>
  <c r="C44" i="13"/>
  <c r="I54" i="13"/>
  <c r="C59" i="13"/>
  <c r="O58" i="13"/>
  <c r="O54" i="13" s="1"/>
  <c r="I69" i="13"/>
  <c r="I67" i="13" s="1"/>
  <c r="C73" i="13"/>
  <c r="H76" i="13"/>
  <c r="H75" i="13" s="1"/>
  <c r="C82" i="13"/>
  <c r="L84" i="13"/>
  <c r="O95" i="13"/>
  <c r="L95" i="13"/>
  <c r="C111" i="13"/>
  <c r="C141" i="13"/>
  <c r="C142" i="13"/>
  <c r="C143" i="13"/>
  <c r="C146" i="13"/>
  <c r="O144" i="13"/>
  <c r="O130" i="13" s="1"/>
  <c r="C153" i="13"/>
  <c r="C180" i="13"/>
  <c r="G173" i="13"/>
  <c r="C200" i="13"/>
  <c r="C208" i="13"/>
  <c r="C209" i="13"/>
  <c r="C210" i="13"/>
  <c r="C226" i="13"/>
  <c r="E231" i="13"/>
  <c r="E230" i="13" s="1"/>
  <c r="C237" i="13"/>
  <c r="C244" i="13"/>
  <c r="I246" i="13"/>
  <c r="I252" i="13"/>
  <c r="I251" i="13" s="1"/>
  <c r="C256" i="13"/>
  <c r="C257" i="13"/>
  <c r="C258" i="13"/>
  <c r="F260" i="13"/>
  <c r="C262" i="13"/>
  <c r="O260" i="13"/>
  <c r="O259" i="13" s="1"/>
  <c r="F272" i="13"/>
  <c r="F276" i="13"/>
  <c r="C277" i="13"/>
  <c r="C278" i="13"/>
  <c r="O276" i="13"/>
  <c r="O270" i="13" s="1"/>
  <c r="O269" i="13" s="1"/>
  <c r="L292" i="13"/>
  <c r="M53" i="13"/>
  <c r="L54" i="13"/>
  <c r="L53" i="13" s="1"/>
  <c r="L76" i="13"/>
  <c r="O292" i="13"/>
  <c r="H52" i="13"/>
  <c r="H51" i="13" s="1"/>
  <c r="C31" i="13"/>
  <c r="L26" i="13"/>
  <c r="L20" i="13" s="1"/>
  <c r="N53" i="13"/>
  <c r="O67" i="13"/>
  <c r="G75" i="13"/>
  <c r="C23" i="13"/>
  <c r="C118" i="13"/>
  <c r="I116" i="13"/>
  <c r="F21" i="13"/>
  <c r="F41" i="13"/>
  <c r="C41" i="13" s="1"/>
  <c r="O45" i="13"/>
  <c r="O20" i="13" s="1"/>
  <c r="F58" i="13"/>
  <c r="C77" i="13"/>
  <c r="C81" i="13"/>
  <c r="F89" i="13"/>
  <c r="I89" i="13"/>
  <c r="C90" i="13"/>
  <c r="C93" i="13"/>
  <c r="O103" i="13"/>
  <c r="C114" i="13"/>
  <c r="C115" i="13"/>
  <c r="F112" i="13"/>
  <c r="C112" i="13" s="1"/>
  <c r="C117" i="13"/>
  <c r="L116" i="13"/>
  <c r="C123" i="13"/>
  <c r="F122" i="13"/>
  <c r="D130" i="13"/>
  <c r="D75" i="13" s="1"/>
  <c r="K130" i="13"/>
  <c r="C138" i="13"/>
  <c r="C139" i="13"/>
  <c r="F136" i="13"/>
  <c r="L151" i="13"/>
  <c r="C154" i="13"/>
  <c r="L166" i="13"/>
  <c r="L165" i="13" s="1"/>
  <c r="C169" i="13"/>
  <c r="H174" i="13"/>
  <c r="H173" i="13" s="1"/>
  <c r="C178" i="13"/>
  <c r="I175" i="13"/>
  <c r="I174" i="13" s="1"/>
  <c r="I173" i="13" s="1"/>
  <c r="C186" i="13"/>
  <c r="F251" i="13"/>
  <c r="C68" i="13"/>
  <c r="C98" i="13"/>
  <c r="I95" i="13"/>
  <c r="C129" i="13"/>
  <c r="L128" i="13"/>
  <c r="C128" i="13" s="1"/>
  <c r="C297" i="13"/>
  <c r="I293" i="13"/>
  <c r="C70" i="13"/>
  <c r="C78" i="13"/>
  <c r="I80" i="13"/>
  <c r="C80" i="13" s="1"/>
  <c r="C85" i="13"/>
  <c r="C87" i="13"/>
  <c r="F84" i="13"/>
  <c r="L103" i="13"/>
  <c r="C107" i="13"/>
  <c r="F103" i="13"/>
  <c r="C125" i="13"/>
  <c r="C147" i="13"/>
  <c r="F144" i="13"/>
  <c r="C162" i="13"/>
  <c r="I160" i="13"/>
  <c r="C167" i="13"/>
  <c r="F166" i="13"/>
  <c r="D174" i="13"/>
  <c r="D173" i="13" s="1"/>
  <c r="L179" i="13"/>
  <c r="L174" i="13" s="1"/>
  <c r="C218" i="13"/>
  <c r="F216" i="13"/>
  <c r="C248" i="13"/>
  <c r="L246" i="13"/>
  <c r="C272" i="13"/>
  <c r="F281" i="13"/>
  <c r="C281" i="13" s="1"/>
  <c r="C282" i="13"/>
  <c r="H289" i="13"/>
  <c r="C145" i="13"/>
  <c r="L144" i="13"/>
  <c r="C175" i="13"/>
  <c r="F174" i="13"/>
  <c r="E20" i="13"/>
  <c r="I20" i="13"/>
  <c r="M20" i="13"/>
  <c r="C86" i="13"/>
  <c r="I84" i="13"/>
  <c r="C99" i="13"/>
  <c r="F95" i="13"/>
  <c r="C95" i="13" s="1"/>
  <c r="I103" i="13"/>
  <c r="C110" i="13"/>
  <c r="C119" i="13"/>
  <c r="F116" i="13"/>
  <c r="C116" i="13" s="1"/>
  <c r="L122" i="13"/>
  <c r="C134" i="13"/>
  <c r="C135" i="13"/>
  <c r="F131" i="13"/>
  <c r="C137" i="13"/>
  <c r="L136" i="13"/>
  <c r="I144" i="13"/>
  <c r="C161" i="13"/>
  <c r="L160" i="13"/>
  <c r="C170" i="13"/>
  <c r="O173" i="13"/>
  <c r="C185" i="13"/>
  <c r="L184" i="13"/>
  <c r="C184" i="13" s="1"/>
  <c r="I187" i="13"/>
  <c r="F205" i="13"/>
  <c r="C206" i="13"/>
  <c r="C266" i="13"/>
  <c r="F264" i="13"/>
  <c r="C113" i="13"/>
  <c r="J195" i="13"/>
  <c r="D231" i="13"/>
  <c r="D230" i="13" s="1"/>
  <c r="D194" i="13" s="1"/>
  <c r="J259" i="13"/>
  <c r="C296" i="13"/>
  <c r="L293" i="13"/>
  <c r="C301" i="13"/>
  <c r="I291" i="13"/>
  <c r="F188" i="13"/>
  <c r="C192" i="13"/>
  <c r="F191" i="13"/>
  <c r="C191" i="13" s="1"/>
  <c r="C197" i="13"/>
  <c r="I196" i="13"/>
  <c r="C212" i="13"/>
  <c r="C225" i="13"/>
  <c r="C228" i="13"/>
  <c r="C229" i="13"/>
  <c r="G230" i="13"/>
  <c r="F233" i="13"/>
  <c r="C234" i="13"/>
  <c r="C236" i="13"/>
  <c r="O238" i="13"/>
  <c r="O231" i="13" s="1"/>
  <c r="C249" i="13"/>
  <c r="F246" i="13"/>
  <c r="C250" i="13"/>
  <c r="N230" i="13"/>
  <c r="N194" i="13" s="1"/>
  <c r="C260" i="13"/>
  <c r="C261" i="13"/>
  <c r="I270" i="13"/>
  <c r="I269" i="13" s="1"/>
  <c r="C280" i="13"/>
  <c r="F293" i="13"/>
  <c r="C293" i="13" s="1"/>
  <c r="C294" i="13"/>
  <c r="O293" i="13"/>
  <c r="C300" i="13"/>
  <c r="L291" i="13"/>
  <c r="C189" i="13"/>
  <c r="C193" i="13"/>
  <c r="F196" i="13"/>
  <c r="C198" i="13"/>
  <c r="I204" i="13"/>
  <c r="L205" i="13"/>
  <c r="L216" i="13"/>
  <c r="C232" i="13"/>
  <c r="L238" i="13"/>
  <c r="C241" i="13"/>
  <c r="F238" i="13"/>
  <c r="C242" i="13"/>
  <c r="J230" i="13"/>
  <c r="C253" i="13"/>
  <c r="I259" i="13"/>
  <c r="L264" i="13"/>
  <c r="L259" i="13" s="1"/>
  <c r="C268" i="13"/>
  <c r="C284" i="13"/>
  <c r="F283" i="13"/>
  <c r="C283" i="13" s="1"/>
  <c r="C286" i="13"/>
  <c r="E289" i="13" l="1"/>
  <c r="E52" i="13"/>
  <c r="M289" i="13"/>
  <c r="E194" i="13"/>
  <c r="J75" i="13"/>
  <c r="J52" i="13" s="1"/>
  <c r="I130" i="13"/>
  <c r="C58" i="13"/>
  <c r="F270" i="13"/>
  <c r="C67" i="13"/>
  <c r="C264" i="13"/>
  <c r="M194" i="13"/>
  <c r="L130" i="13"/>
  <c r="N52" i="13"/>
  <c r="O83" i="13"/>
  <c r="O75" i="13" s="1"/>
  <c r="G194" i="13"/>
  <c r="G289" i="13"/>
  <c r="D52" i="13"/>
  <c r="D51" i="13" s="1"/>
  <c r="D290" i="13" s="1"/>
  <c r="C144" i="13"/>
  <c r="C122" i="13"/>
  <c r="O230" i="13"/>
  <c r="I231" i="13"/>
  <c r="I230" i="13" s="1"/>
  <c r="L231" i="13"/>
  <c r="L230" i="13" s="1"/>
  <c r="C252" i="13"/>
  <c r="G52" i="13"/>
  <c r="I76" i="13"/>
  <c r="C103" i="13"/>
  <c r="C251" i="13"/>
  <c r="F54" i="13"/>
  <c r="C54" i="13" s="1"/>
  <c r="M52" i="13"/>
  <c r="M51" i="13" s="1"/>
  <c r="C238" i="13"/>
  <c r="I83" i="13"/>
  <c r="L173" i="13"/>
  <c r="L83" i="13"/>
  <c r="C151" i="13"/>
  <c r="K75" i="13"/>
  <c r="K289" i="13" s="1"/>
  <c r="C69" i="13"/>
  <c r="O53" i="13"/>
  <c r="C276" i="13"/>
  <c r="I53" i="13"/>
  <c r="D50" i="13"/>
  <c r="D289" i="13"/>
  <c r="C166" i="13"/>
  <c r="F165" i="13"/>
  <c r="C165" i="13" s="1"/>
  <c r="O194" i="13"/>
  <c r="L204" i="13"/>
  <c r="L195" i="13" s="1"/>
  <c r="L194" i="13" s="1"/>
  <c r="N289" i="13"/>
  <c r="J194" i="13"/>
  <c r="J51" i="13" s="1"/>
  <c r="C205" i="13"/>
  <c r="F204" i="13"/>
  <c r="F195" i="13" s="1"/>
  <c r="C131" i="13"/>
  <c r="F130" i="13"/>
  <c r="C130" i="13" s="1"/>
  <c r="C179" i="13"/>
  <c r="C45" i="13"/>
  <c r="L75" i="13"/>
  <c r="L52" i="13" s="1"/>
  <c r="L51" i="13" s="1"/>
  <c r="C196" i="13"/>
  <c r="C233" i="13"/>
  <c r="F231" i="13"/>
  <c r="F53" i="13"/>
  <c r="N51" i="13"/>
  <c r="I75" i="13"/>
  <c r="I52" i="13" s="1"/>
  <c r="C216" i="13"/>
  <c r="C160" i="13"/>
  <c r="H290" i="13"/>
  <c r="H50" i="13"/>
  <c r="F259" i="13"/>
  <c r="C259" i="13" s="1"/>
  <c r="C246" i="13"/>
  <c r="I195" i="13"/>
  <c r="C188" i="13"/>
  <c r="F187" i="13"/>
  <c r="C187" i="13" s="1"/>
  <c r="C174" i="13"/>
  <c r="F173" i="13"/>
  <c r="C173" i="13" s="1"/>
  <c r="F269" i="13"/>
  <c r="C270" i="13"/>
  <c r="F83" i="13"/>
  <c r="C84" i="13"/>
  <c r="C136" i="13"/>
  <c r="C89" i="13"/>
  <c r="F292" i="13"/>
  <c r="F20" i="13"/>
  <c r="C20" i="13" s="1"/>
  <c r="C21" i="13"/>
  <c r="C26" i="13"/>
  <c r="O291" i="13"/>
  <c r="C76" i="13"/>
  <c r="O52" i="13" l="1"/>
  <c r="E51" i="13"/>
  <c r="O289" i="13"/>
  <c r="J289" i="13"/>
  <c r="K52" i="13"/>
  <c r="K51" i="13" s="1"/>
  <c r="O51" i="13"/>
  <c r="O50" i="13" s="1"/>
  <c r="L289" i="13"/>
  <c r="I194" i="13"/>
  <c r="G51" i="13"/>
  <c r="L50" i="13"/>
  <c r="L290" i="13"/>
  <c r="C83" i="13"/>
  <c r="F75" i="13"/>
  <c r="C75" i="13" s="1"/>
  <c r="N50" i="13"/>
  <c r="N290" i="13"/>
  <c r="I289" i="13"/>
  <c r="F52" i="13"/>
  <c r="C53" i="13"/>
  <c r="C195" i="13"/>
  <c r="C204" i="13"/>
  <c r="C292" i="13"/>
  <c r="F291" i="13"/>
  <c r="C291" i="13" s="1"/>
  <c r="K50" i="13"/>
  <c r="K290" i="13"/>
  <c r="M50" i="13"/>
  <c r="M290" i="13"/>
  <c r="C269" i="13"/>
  <c r="I51" i="13"/>
  <c r="F230" i="13"/>
  <c r="C230" i="13" s="1"/>
  <c r="C231" i="13"/>
  <c r="J50" i="13"/>
  <c r="J290" i="13"/>
  <c r="O290" i="13" l="1"/>
  <c r="E50" i="13"/>
  <c r="E290" i="13"/>
  <c r="G290" i="13"/>
  <c r="G50" i="13"/>
  <c r="F194" i="13"/>
  <c r="C194" i="13" s="1"/>
  <c r="I290" i="13"/>
  <c r="I50" i="13"/>
  <c r="C52" i="13"/>
  <c r="F289" i="13"/>
  <c r="C289" i="13" s="1"/>
  <c r="F51" i="13" l="1"/>
  <c r="F290" i="13" l="1"/>
  <c r="C290" i="13" s="1"/>
  <c r="C51" i="13"/>
  <c r="F50" i="13"/>
  <c r="C50" i="13" s="1"/>
  <c r="O301" i="12" l="1"/>
  <c r="L301" i="12"/>
  <c r="I301" i="12"/>
  <c r="F301" i="12"/>
  <c r="O300" i="12"/>
  <c r="L300" i="12"/>
  <c r="I300" i="12"/>
  <c r="F300" i="12"/>
  <c r="O299" i="12"/>
  <c r="L299" i="12"/>
  <c r="I299" i="12"/>
  <c r="F299" i="12"/>
  <c r="O298" i="12"/>
  <c r="L298" i="12"/>
  <c r="I298" i="12"/>
  <c r="F298" i="12"/>
  <c r="O297" i="12"/>
  <c r="L297" i="12"/>
  <c r="I297" i="12"/>
  <c r="F297" i="12"/>
  <c r="O296" i="12"/>
  <c r="L296" i="12"/>
  <c r="I296" i="12"/>
  <c r="F296" i="12"/>
  <c r="O295" i="12"/>
  <c r="L295" i="12"/>
  <c r="I295" i="12"/>
  <c r="F295" i="12"/>
  <c r="O294" i="12"/>
  <c r="L294" i="12"/>
  <c r="L293" i="12" s="1"/>
  <c r="I294" i="12"/>
  <c r="I293" i="12" s="1"/>
  <c r="F294" i="12"/>
  <c r="N293" i="12"/>
  <c r="M293" i="12"/>
  <c r="K293" i="12"/>
  <c r="J293" i="12"/>
  <c r="H293" i="12"/>
  <c r="G293" i="12"/>
  <c r="E293" i="12"/>
  <c r="D293" i="12"/>
  <c r="O288" i="12"/>
  <c r="L288" i="12"/>
  <c r="I288" i="12"/>
  <c r="F288" i="12"/>
  <c r="O287" i="12"/>
  <c r="L287" i="12"/>
  <c r="I287" i="12"/>
  <c r="E287" i="12"/>
  <c r="E286" i="12" s="1"/>
  <c r="N286" i="12"/>
  <c r="M286" i="12"/>
  <c r="L286" i="12"/>
  <c r="K286" i="12"/>
  <c r="J286" i="12"/>
  <c r="H286" i="12"/>
  <c r="G286" i="12"/>
  <c r="D286" i="12"/>
  <c r="O285" i="12"/>
  <c r="O284" i="12" s="1"/>
  <c r="O283" i="12" s="1"/>
  <c r="L285" i="12"/>
  <c r="L284" i="12" s="1"/>
  <c r="L283" i="12" s="1"/>
  <c r="I285" i="12"/>
  <c r="F285" i="12"/>
  <c r="F284" i="12" s="1"/>
  <c r="N284" i="12"/>
  <c r="N283" i="12" s="1"/>
  <c r="M284" i="12"/>
  <c r="M283" i="12" s="1"/>
  <c r="K284" i="12"/>
  <c r="K283" i="12" s="1"/>
  <c r="J284" i="12"/>
  <c r="J283" i="12" s="1"/>
  <c r="H284" i="12"/>
  <c r="H283" i="12" s="1"/>
  <c r="G284" i="12"/>
  <c r="E284" i="12"/>
  <c r="E283" i="12" s="1"/>
  <c r="D284" i="12"/>
  <c r="D283" i="12" s="1"/>
  <c r="G283" i="12"/>
  <c r="O282" i="12"/>
  <c r="L282" i="12"/>
  <c r="L281" i="12" s="1"/>
  <c r="I282" i="12"/>
  <c r="I281" i="12" s="1"/>
  <c r="F282" i="12"/>
  <c r="O281" i="12"/>
  <c r="N281" i="12"/>
  <c r="M281" i="12"/>
  <c r="K281" i="12"/>
  <c r="J281" i="12"/>
  <c r="H281" i="12"/>
  <c r="G281" i="12"/>
  <c r="E281" i="12"/>
  <c r="D281" i="12"/>
  <c r="O280" i="12"/>
  <c r="L280" i="12"/>
  <c r="I280" i="12"/>
  <c r="F280" i="12"/>
  <c r="O279" i="12"/>
  <c r="L279" i="12"/>
  <c r="I279" i="12"/>
  <c r="F279" i="12"/>
  <c r="O278" i="12"/>
  <c r="L278" i="12"/>
  <c r="I278" i="12"/>
  <c r="F278" i="12"/>
  <c r="O277" i="12"/>
  <c r="O276" i="12" s="1"/>
  <c r="L277" i="12"/>
  <c r="I277" i="12"/>
  <c r="F277" i="12"/>
  <c r="N276" i="12"/>
  <c r="M276" i="12"/>
  <c r="M270" i="12" s="1"/>
  <c r="M269" i="12" s="1"/>
  <c r="L276" i="12"/>
  <c r="K276" i="12"/>
  <c r="J276" i="12"/>
  <c r="H276" i="12"/>
  <c r="G276" i="12"/>
  <c r="G270" i="12" s="1"/>
  <c r="G269" i="12" s="1"/>
  <c r="E276" i="12"/>
  <c r="D276" i="12"/>
  <c r="O275" i="12"/>
  <c r="L275" i="12"/>
  <c r="C275" i="12" s="1"/>
  <c r="I275" i="12"/>
  <c r="F275" i="12"/>
  <c r="O274" i="12"/>
  <c r="L274" i="12"/>
  <c r="I274" i="12"/>
  <c r="F274" i="12"/>
  <c r="O273" i="12"/>
  <c r="O272" i="12" s="1"/>
  <c r="L273" i="12"/>
  <c r="L272" i="12" s="1"/>
  <c r="I273" i="12"/>
  <c r="F273" i="12"/>
  <c r="F272" i="12" s="1"/>
  <c r="N272" i="12"/>
  <c r="M272" i="12"/>
  <c r="K272" i="12"/>
  <c r="K270" i="12" s="1"/>
  <c r="J272" i="12"/>
  <c r="H272" i="12"/>
  <c r="H270" i="12" s="1"/>
  <c r="H269" i="12" s="1"/>
  <c r="G272" i="12"/>
  <c r="E272" i="12"/>
  <c r="D272" i="12"/>
  <c r="O271" i="12"/>
  <c r="L271" i="12"/>
  <c r="I271" i="12"/>
  <c r="F271" i="12"/>
  <c r="C271" i="12" s="1"/>
  <c r="E270" i="12"/>
  <c r="D270" i="12"/>
  <c r="O268" i="12"/>
  <c r="L268" i="12"/>
  <c r="I268" i="12"/>
  <c r="F268" i="12"/>
  <c r="O267" i="12"/>
  <c r="L267" i="12"/>
  <c r="I267" i="12"/>
  <c r="F267" i="12"/>
  <c r="C267" i="12" s="1"/>
  <c r="O266" i="12"/>
  <c r="L266" i="12"/>
  <c r="I266" i="12"/>
  <c r="F266" i="12"/>
  <c r="O265" i="12"/>
  <c r="L265" i="12"/>
  <c r="I265" i="12"/>
  <c r="F265" i="12"/>
  <c r="F264" i="12" s="1"/>
  <c r="N264" i="12"/>
  <c r="M264" i="12"/>
  <c r="K264" i="12"/>
  <c r="J264" i="12"/>
  <c r="H264" i="12"/>
  <c r="G264" i="12"/>
  <c r="E264" i="12"/>
  <c r="D264" i="12"/>
  <c r="O263" i="12"/>
  <c r="L263" i="12"/>
  <c r="I263" i="12"/>
  <c r="F263" i="12"/>
  <c r="O262" i="12"/>
  <c r="L262" i="12"/>
  <c r="I262" i="12"/>
  <c r="F262" i="12"/>
  <c r="O261" i="12"/>
  <c r="L261" i="12"/>
  <c r="L260" i="12" s="1"/>
  <c r="I261" i="12"/>
  <c r="F261" i="12"/>
  <c r="N260" i="12"/>
  <c r="N259" i="12" s="1"/>
  <c r="M260" i="12"/>
  <c r="M259" i="12" s="1"/>
  <c r="K260" i="12"/>
  <c r="K259" i="12" s="1"/>
  <c r="J260" i="12"/>
  <c r="H260" i="12"/>
  <c r="H259" i="12" s="1"/>
  <c r="G260" i="12"/>
  <c r="F260" i="12"/>
  <c r="E260" i="12"/>
  <c r="D260" i="12"/>
  <c r="D259" i="12" s="1"/>
  <c r="O258" i="12"/>
  <c r="L258" i="12"/>
  <c r="I258" i="12"/>
  <c r="F258" i="12"/>
  <c r="O257" i="12"/>
  <c r="L257" i="12"/>
  <c r="I257" i="12"/>
  <c r="F257" i="12"/>
  <c r="O256" i="12"/>
  <c r="L256" i="12"/>
  <c r="I256" i="12"/>
  <c r="F256" i="12"/>
  <c r="O255" i="12"/>
  <c r="L255" i="12"/>
  <c r="I255" i="12"/>
  <c r="F255" i="12"/>
  <c r="O254" i="12"/>
  <c r="L254" i="12"/>
  <c r="I254" i="12"/>
  <c r="F254" i="12"/>
  <c r="O253" i="12"/>
  <c r="L253" i="12"/>
  <c r="I253" i="12"/>
  <c r="F253" i="12"/>
  <c r="F252" i="12" s="1"/>
  <c r="N252" i="12"/>
  <c r="N251" i="12" s="1"/>
  <c r="M252" i="12"/>
  <c r="K252" i="12"/>
  <c r="J252" i="12"/>
  <c r="J251" i="12" s="1"/>
  <c r="H252" i="12"/>
  <c r="H251" i="12" s="1"/>
  <c r="G252" i="12"/>
  <c r="G251" i="12" s="1"/>
  <c r="E252" i="12"/>
  <c r="D252" i="12"/>
  <c r="D251" i="12" s="1"/>
  <c r="M251" i="12"/>
  <c r="K251" i="12"/>
  <c r="E251" i="12"/>
  <c r="O250" i="12"/>
  <c r="L250" i="12"/>
  <c r="I250" i="12"/>
  <c r="F250" i="12"/>
  <c r="O249" i="12"/>
  <c r="L249" i="12"/>
  <c r="I249" i="12"/>
  <c r="F249" i="12"/>
  <c r="O248" i="12"/>
  <c r="L248" i="12"/>
  <c r="I248" i="12"/>
  <c r="F248" i="12"/>
  <c r="O247" i="12"/>
  <c r="O246" i="12" s="1"/>
  <c r="L247" i="12"/>
  <c r="I247" i="12"/>
  <c r="I246" i="12" s="1"/>
  <c r="F247" i="12"/>
  <c r="N246" i="12"/>
  <c r="M246" i="12"/>
  <c r="L246" i="12"/>
  <c r="K246" i="12"/>
  <c r="J246" i="12"/>
  <c r="H246" i="12"/>
  <c r="G246" i="12"/>
  <c r="E246" i="12"/>
  <c r="D246" i="12"/>
  <c r="O245" i="12"/>
  <c r="L245" i="12"/>
  <c r="I245" i="12"/>
  <c r="F245" i="12"/>
  <c r="O244" i="12"/>
  <c r="L244" i="12"/>
  <c r="I244" i="12"/>
  <c r="F244" i="12"/>
  <c r="O243" i="12"/>
  <c r="L243" i="12"/>
  <c r="I243" i="12"/>
  <c r="F243" i="12"/>
  <c r="C243" i="12" s="1"/>
  <c r="O242" i="12"/>
  <c r="L242" i="12"/>
  <c r="I242" i="12"/>
  <c r="F242" i="12"/>
  <c r="O241" i="12"/>
  <c r="L241" i="12"/>
  <c r="I241" i="12"/>
  <c r="F241" i="12"/>
  <c r="O240" i="12"/>
  <c r="L240" i="12"/>
  <c r="I240" i="12"/>
  <c r="F240" i="12"/>
  <c r="O239" i="12"/>
  <c r="O238" i="12" s="1"/>
  <c r="L239" i="12"/>
  <c r="I239" i="12"/>
  <c r="I238" i="12" s="1"/>
  <c r="F239" i="12"/>
  <c r="C239" i="12" s="1"/>
  <c r="N238" i="12"/>
  <c r="M238" i="12"/>
  <c r="K238" i="12"/>
  <c r="J238" i="12"/>
  <c r="H238" i="12"/>
  <c r="G238" i="12"/>
  <c r="E238" i="12"/>
  <c r="D238" i="12"/>
  <c r="O237" i="12"/>
  <c r="L237" i="12"/>
  <c r="I237" i="12"/>
  <c r="F237" i="12"/>
  <c r="O236" i="12"/>
  <c r="L236" i="12"/>
  <c r="L235" i="12" s="1"/>
  <c r="I236" i="12"/>
  <c r="F236" i="12"/>
  <c r="O235" i="12"/>
  <c r="N235" i="12"/>
  <c r="M235" i="12"/>
  <c r="K235" i="12"/>
  <c r="J235" i="12"/>
  <c r="H235" i="12"/>
  <c r="G235" i="12"/>
  <c r="F235" i="12"/>
  <c r="E235" i="12"/>
  <c r="D235" i="12"/>
  <c r="O234" i="12"/>
  <c r="L234" i="12"/>
  <c r="L233" i="12" s="1"/>
  <c r="I234" i="12"/>
  <c r="F234" i="12"/>
  <c r="O233" i="12"/>
  <c r="N233" i="12"/>
  <c r="M233" i="12"/>
  <c r="K233" i="12"/>
  <c r="J233" i="12"/>
  <c r="J231" i="12" s="1"/>
  <c r="I233" i="12"/>
  <c r="H233" i="12"/>
  <c r="G233" i="12"/>
  <c r="G231" i="12" s="1"/>
  <c r="E233" i="12"/>
  <c r="E231" i="12" s="1"/>
  <c r="D233" i="12"/>
  <c r="O232" i="12"/>
  <c r="L232" i="12"/>
  <c r="I232" i="12"/>
  <c r="F232" i="12"/>
  <c r="O229" i="12"/>
  <c r="L229" i="12"/>
  <c r="I229" i="12"/>
  <c r="F229" i="12"/>
  <c r="O228" i="12"/>
  <c r="L228" i="12"/>
  <c r="L227" i="12" s="1"/>
  <c r="I228" i="12"/>
  <c r="F228" i="12"/>
  <c r="F227" i="12" s="1"/>
  <c r="O227" i="12"/>
  <c r="N227" i="12"/>
  <c r="N204" i="12" s="1"/>
  <c r="M227" i="12"/>
  <c r="K227" i="12"/>
  <c r="J227" i="12"/>
  <c r="I227" i="12"/>
  <c r="H227" i="12"/>
  <c r="G227" i="12"/>
  <c r="E227" i="12"/>
  <c r="D227" i="12"/>
  <c r="O226" i="12"/>
  <c r="L226" i="12"/>
  <c r="I226" i="12"/>
  <c r="F226" i="12"/>
  <c r="O225" i="12"/>
  <c r="L225" i="12"/>
  <c r="I225" i="12"/>
  <c r="F225" i="12"/>
  <c r="O224" i="12"/>
  <c r="L224" i="12"/>
  <c r="I224" i="12"/>
  <c r="F224" i="12"/>
  <c r="O223" i="12"/>
  <c r="L223" i="12"/>
  <c r="I223" i="12"/>
  <c r="F223" i="12"/>
  <c r="C223" i="12" s="1"/>
  <c r="O222" i="12"/>
  <c r="L222" i="12"/>
  <c r="I222" i="12"/>
  <c r="F222" i="12"/>
  <c r="O221" i="12"/>
  <c r="L221" i="12"/>
  <c r="I221" i="12"/>
  <c r="F221" i="12"/>
  <c r="O220" i="12"/>
  <c r="L220" i="12"/>
  <c r="I220" i="12"/>
  <c r="F220" i="12"/>
  <c r="O219" i="12"/>
  <c r="L219" i="12"/>
  <c r="I219" i="12"/>
  <c r="F219" i="12"/>
  <c r="O218" i="12"/>
  <c r="L218" i="12"/>
  <c r="I218" i="12"/>
  <c r="F218" i="12"/>
  <c r="C218" i="12" s="1"/>
  <c r="O217" i="12"/>
  <c r="L217" i="12"/>
  <c r="I217" i="12"/>
  <c r="F217" i="12"/>
  <c r="F216" i="12" s="1"/>
  <c r="N216" i="12"/>
  <c r="M216" i="12"/>
  <c r="K216" i="12"/>
  <c r="J216" i="12"/>
  <c r="H216" i="12"/>
  <c r="G216" i="12"/>
  <c r="E216" i="12"/>
  <c r="D216" i="12"/>
  <c r="O215" i="12"/>
  <c r="L215" i="12"/>
  <c r="I215" i="12"/>
  <c r="F215" i="12"/>
  <c r="O214" i="12"/>
  <c r="L214" i="12"/>
  <c r="I214" i="12"/>
  <c r="F214" i="12"/>
  <c r="O213" i="12"/>
  <c r="L213" i="12"/>
  <c r="I213" i="12"/>
  <c r="F213" i="12"/>
  <c r="O212" i="12"/>
  <c r="L212" i="12"/>
  <c r="I212" i="12"/>
  <c r="F212" i="12"/>
  <c r="O211" i="12"/>
  <c r="L211" i="12"/>
  <c r="I211" i="12"/>
  <c r="F211" i="12"/>
  <c r="C211" i="12" s="1"/>
  <c r="O210" i="12"/>
  <c r="L210" i="12"/>
  <c r="I210" i="12"/>
  <c r="F210" i="12"/>
  <c r="O209" i="12"/>
  <c r="L209" i="12"/>
  <c r="I209" i="12"/>
  <c r="F209" i="12"/>
  <c r="O208" i="12"/>
  <c r="L208" i="12"/>
  <c r="I208" i="12"/>
  <c r="F208" i="12"/>
  <c r="O207" i="12"/>
  <c r="L207" i="12"/>
  <c r="I207" i="12"/>
  <c r="F207" i="12"/>
  <c r="O206" i="12"/>
  <c r="L206" i="12"/>
  <c r="I206" i="12"/>
  <c r="F206" i="12"/>
  <c r="N205" i="12"/>
  <c r="M205" i="12"/>
  <c r="M204" i="12" s="1"/>
  <c r="K205" i="12"/>
  <c r="J205" i="12"/>
  <c r="J204" i="12" s="1"/>
  <c r="H205" i="12"/>
  <c r="H204" i="12" s="1"/>
  <c r="G205" i="12"/>
  <c r="E205" i="12"/>
  <c r="D205" i="12"/>
  <c r="D204" i="12" s="1"/>
  <c r="O203" i="12"/>
  <c r="L203" i="12"/>
  <c r="I203" i="12"/>
  <c r="F203" i="12"/>
  <c r="O202" i="12"/>
  <c r="L202" i="12"/>
  <c r="I202" i="12"/>
  <c r="F202" i="12"/>
  <c r="O201" i="12"/>
  <c r="L201" i="12"/>
  <c r="I201" i="12"/>
  <c r="C201" i="12" s="1"/>
  <c r="F201" i="12"/>
  <c r="O200" i="12"/>
  <c r="L200" i="12"/>
  <c r="I200" i="12"/>
  <c r="F200" i="12"/>
  <c r="O199" i="12"/>
  <c r="O198" i="12" s="1"/>
  <c r="L199" i="12"/>
  <c r="I199" i="12"/>
  <c r="I198" i="12" s="1"/>
  <c r="F199" i="12"/>
  <c r="N198" i="12"/>
  <c r="M198" i="12"/>
  <c r="M196" i="12" s="1"/>
  <c r="L198" i="12"/>
  <c r="K198" i="12"/>
  <c r="K196" i="12" s="1"/>
  <c r="J198" i="12"/>
  <c r="H198" i="12"/>
  <c r="H196" i="12" s="1"/>
  <c r="G198" i="12"/>
  <c r="G196" i="12" s="1"/>
  <c r="F198" i="12"/>
  <c r="E198" i="12"/>
  <c r="D198" i="12"/>
  <c r="D196" i="12" s="1"/>
  <c r="O197" i="12"/>
  <c r="O196" i="12" s="1"/>
  <c r="L197" i="12"/>
  <c r="I197" i="12"/>
  <c r="F197" i="12"/>
  <c r="N196" i="12"/>
  <c r="J196" i="12"/>
  <c r="E196" i="12"/>
  <c r="O193" i="12"/>
  <c r="L193" i="12"/>
  <c r="L192" i="12" s="1"/>
  <c r="L191" i="12" s="1"/>
  <c r="I193" i="12"/>
  <c r="I192" i="12" s="1"/>
  <c r="I191" i="12" s="1"/>
  <c r="F193" i="12"/>
  <c r="F192" i="12" s="1"/>
  <c r="F191" i="12" s="1"/>
  <c r="O192" i="12"/>
  <c r="O191" i="12" s="1"/>
  <c r="N192" i="12"/>
  <c r="N191" i="12" s="1"/>
  <c r="M192" i="12"/>
  <c r="M191" i="12" s="1"/>
  <c r="K192" i="12"/>
  <c r="K191" i="12" s="1"/>
  <c r="J192" i="12"/>
  <c r="J191" i="12" s="1"/>
  <c r="H192" i="12"/>
  <c r="G192" i="12"/>
  <c r="G191" i="12" s="1"/>
  <c r="E192" i="12"/>
  <c r="E191" i="12" s="1"/>
  <c r="D192" i="12"/>
  <c r="H191" i="12"/>
  <c r="D191" i="12"/>
  <c r="O190" i="12"/>
  <c r="L190" i="12"/>
  <c r="I190" i="12"/>
  <c r="F190" i="12"/>
  <c r="O189" i="12"/>
  <c r="L189" i="12"/>
  <c r="L188" i="12" s="1"/>
  <c r="I189" i="12"/>
  <c r="I188" i="12" s="1"/>
  <c r="I187" i="12" s="1"/>
  <c r="F189" i="12"/>
  <c r="O188" i="12"/>
  <c r="N188" i="12"/>
  <c r="N187" i="12" s="1"/>
  <c r="M188" i="12"/>
  <c r="K188" i="12"/>
  <c r="J188" i="12"/>
  <c r="H188" i="12"/>
  <c r="G188" i="12"/>
  <c r="F188" i="12"/>
  <c r="E188" i="12"/>
  <c r="D188" i="12"/>
  <c r="O186" i="12"/>
  <c r="L186" i="12"/>
  <c r="I186" i="12"/>
  <c r="F186" i="12"/>
  <c r="O185" i="12"/>
  <c r="L185" i="12"/>
  <c r="L184" i="12" s="1"/>
  <c r="I185" i="12"/>
  <c r="I184" i="12" s="1"/>
  <c r="F185" i="12"/>
  <c r="O184" i="12"/>
  <c r="N184" i="12"/>
  <c r="M184" i="12"/>
  <c r="K184" i="12"/>
  <c r="J184" i="12"/>
  <c r="H184" i="12"/>
  <c r="G184" i="12"/>
  <c r="F184" i="12"/>
  <c r="E184" i="12"/>
  <c r="D184" i="12"/>
  <c r="O183" i="12"/>
  <c r="L183" i="12"/>
  <c r="I183" i="12"/>
  <c r="F183" i="12"/>
  <c r="O182" i="12"/>
  <c r="L182" i="12"/>
  <c r="I182" i="12"/>
  <c r="F182" i="12"/>
  <c r="O181" i="12"/>
  <c r="L181" i="12"/>
  <c r="I181" i="12"/>
  <c r="F181" i="12"/>
  <c r="O180" i="12"/>
  <c r="O179" i="12" s="1"/>
  <c r="L180" i="12"/>
  <c r="L179" i="12" s="1"/>
  <c r="I180" i="12"/>
  <c r="I179" i="12" s="1"/>
  <c r="F180" i="12"/>
  <c r="C180" i="12" s="1"/>
  <c r="N179" i="12"/>
  <c r="M179" i="12"/>
  <c r="K179" i="12"/>
  <c r="J179" i="12"/>
  <c r="H179" i="12"/>
  <c r="G179" i="12"/>
  <c r="E179" i="12"/>
  <c r="D179" i="12"/>
  <c r="O178" i="12"/>
  <c r="L178" i="12"/>
  <c r="I178" i="12"/>
  <c r="F178" i="12"/>
  <c r="O177" i="12"/>
  <c r="L177" i="12"/>
  <c r="I177" i="12"/>
  <c r="F177" i="12"/>
  <c r="O176" i="12"/>
  <c r="O175" i="12" s="1"/>
  <c r="L176" i="12"/>
  <c r="I176" i="12"/>
  <c r="I175" i="12" s="1"/>
  <c r="I174" i="12" s="1"/>
  <c r="I173" i="12" s="1"/>
  <c r="F176" i="12"/>
  <c r="N175" i="12"/>
  <c r="M175" i="12"/>
  <c r="K175" i="12"/>
  <c r="J175" i="12"/>
  <c r="H175" i="12"/>
  <c r="H174" i="12" s="1"/>
  <c r="G175" i="12"/>
  <c r="G174" i="12" s="1"/>
  <c r="E175" i="12"/>
  <c r="D175" i="12"/>
  <c r="D174" i="12" s="1"/>
  <c r="N174" i="12"/>
  <c r="N173" i="12" s="1"/>
  <c r="M174" i="12"/>
  <c r="M173" i="12" s="1"/>
  <c r="J174" i="12"/>
  <c r="J173" i="12" s="1"/>
  <c r="O172" i="12"/>
  <c r="L172" i="12"/>
  <c r="I172" i="12"/>
  <c r="F172" i="12"/>
  <c r="O171" i="12"/>
  <c r="L171" i="12"/>
  <c r="I171" i="12"/>
  <c r="F171" i="12"/>
  <c r="O170" i="12"/>
  <c r="L170" i="12"/>
  <c r="I170" i="12"/>
  <c r="F170" i="12"/>
  <c r="O169" i="12"/>
  <c r="L169" i="12"/>
  <c r="I169" i="12"/>
  <c r="F169" i="12"/>
  <c r="O168" i="12"/>
  <c r="L168" i="12"/>
  <c r="I168" i="12"/>
  <c r="F168" i="12"/>
  <c r="O167" i="12"/>
  <c r="O166" i="12" s="1"/>
  <c r="O165" i="12" s="1"/>
  <c r="L167" i="12"/>
  <c r="I167" i="12"/>
  <c r="F167" i="12"/>
  <c r="N166" i="12"/>
  <c r="M166" i="12"/>
  <c r="M165" i="12" s="1"/>
  <c r="K166" i="12"/>
  <c r="J166" i="12"/>
  <c r="H166" i="12"/>
  <c r="H165" i="12" s="1"/>
  <c r="G166" i="12"/>
  <c r="G165" i="12" s="1"/>
  <c r="E166" i="12"/>
  <c r="E165" i="12" s="1"/>
  <c r="D166" i="12"/>
  <c r="D165" i="12" s="1"/>
  <c r="N165" i="12"/>
  <c r="K165" i="12"/>
  <c r="J165" i="12"/>
  <c r="O164" i="12"/>
  <c r="L164" i="12"/>
  <c r="C164" i="12" s="1"/>
  <c r="I164" i="12"/>
  <c r="F164" i="12"/>
  <c r="O163" i="12"/>
  <c r="L163" i="12"/>
  <c r="I163" i="12"/>
  <c r="F163" i="12"/>
  <c r="O162" i="12"/>
  <c r="L162" i="12"/>
  <c r="I162" i="12"/>
  <c r="F162" i="12"/>
  <c r="O161" i="12"/>
  <c r="L161" i="12"/>
  <c r="L160" i="12" s="1"/>
  <c r="I161" i="12"/>
  <c r="I160" i="12" s="1"/>
  <c r="F161" i="12"/>
  <c r="O160" i="12"/>
  <c r="N160" i="12"/>
  <c r="M160" i="12"/>
  <c r="K160" i="12"/>
  <c r="J160" i="12"/>
  <c r="H160" i="12"/>
  <c r="G160" i="12"/>
  <c r="F160" i="12"/>
  <c r="E160" i="12"/>
  <c r="D160" i="12"/>
  <c r="O159" i="12"/>
  <c r="L159" i="12"/>
  <c r="I159" i="12"/>
  <c r="F159" i="12"/>
  <c r="O158" i="12"/>
  <c r="L158" i="12"/>
  <c r="I158" i="12"/>
  <c r="F158" i="12"/>
  <c r="O157" i="12"/>
  <c r="L157" i="12"/>
  <c r="I157" i="12"/>
  <c r="F157" i="12"/>
  <c r="O156" i="12"/>
  <c r="L156" i="12"/>
  <c r="I156" i="12"/>
  <c r="F156" i="12"/>
  <c r="O155" i="12"/>
  <c r="L155" i="12"/>
  <c r="I155" i="12"/>
  <c r="F155" i="12"/>
  <c r="O154" i="12"/>
  <c r="L154" i="12"/>
  <c r="I154" i="12"/>
  <c r="F154" i="12"/>
  <c r="O153" i="12"/>
  <c r="L153" i="12"/>
  <c r="I153" i="12"/>
  <c r="F153" i="12"/>
  <c r="O152" i="12"/>
  <c r="L152" i="12"/>
  <c r="I152" i="12"/>
  <c r="F152" i="12"/>
  <c r="C152" i="12" s="1"/>
  <c r="N151" i="12"/>
  <c r="M151" i="12"/>
  <c r="K151" i="12"/>
  <c r="J151" i="12"/>
  <c r="H151" i="12"/>
  <c r="G151" i="12"/>
  <c r="E151" i="12"/>
  <c r="D151" i="12"/>
  <c r="O150" i="12"/>
  <c r="L150" i="12"/>
  <c r="I150" i="12"/>
  <c r="F150" i="12"/>
  <c r="O149" i="12"/>
  <c r="L149" i="12"/>
  <c r="I149" i="12"/>
  <c r="F149" i="12"/>
  <c r="O148" i="12"/>
  <c r="L148" i="12"/>
  <c r="I148" i="12"/>
  <c r="F148" i="12"/>
  <c r="O147" i="12"/>
  <c r="L147" i="12"/>
  <c r="I147" i="12"/>
  <c r="F147" i="12"/>
  <c r="O146" i="12"/>
  <c r="L146" i="12"/>
  <c r="I146" i="12"/>
  <c r="F146" i="12"/>
  <c r="O145" i="12"/>
  <c r="L145" i="12"/>
  <c r="I145" i="12"/>
  <c r="F145" i="12"/>
  <c r="O144" i="12"/>
  <c r="N144" i="12"/>
  <c r="M144" i="12"/>
  <c r="K144" i="12"/>
  <c r="J144" i="12"/>
  <c r="H144" i="12"/>
  <c r="G144" i="12"/>
  <c r="E144" i="12"/>
  <c r="D144" i="12"/>
  <c r="O143" i="12"/>
  <c r="L143" i="12"/>
  <c r="I143" i="12"/>
  <c r="F143" i="12"/>
  <c r="O142" i="12"/>
  <c r="L142" i="12"/>
  <c r="I142" i="12"/>
  <c r="I141" i="12" s="1"/>
  <c r="F142" i="12"/>
  <c r="N141" i="12"/>
  <c r="M141" i="12"/>
  <c r="L141" i="12"/>
  <c r="K141" i="12"/>
  <c r="J141" i="12"/>
  <c r="H141" i="12"/>
  <c r="G141" i="12"/>
  <c r="F141" i="12"/>
  <c r="E141" i="12"/>
  <c r="E130" i="12" s="1"/>
  <c r="D141" i="12"/>
  <c r="O140" i="12"/>
  <c r="L140" i="12"/>
  <c r="I140" i="12"/>
  <c r="C140" i="12" s="1"/>
  <c r="F140" i="12"/>
  <c r="O139" i="12"/>
  <c r="L139" i="12"/>
  <c r="I139" i="12"/>
  <c r="F139" i="12"/>
  <c r="O138" i="12"/>
  <c r="L138" i="12"/>
  <c r="I138" i="12"/>
  <c r="F138" i="12"/>
  <c r="O137" i="12"/>
  <c r="L137" i="12"/>
  <c r="L136" i="12" s="1"/>
  <c r="I137" i="12"/>
  <c r="I136" i="12" s="1"/>
  <c r="F137" i="12"/>
  <c r="O136" i="12"/>
  <c r="N136" i="12"/>
  <c r="M136" i="12"/>
  <c r="K136" i="12"/>
  <c r="J136" i="12"/>
  <c r="H136" i="12"/>
  <c r="G136" i="12"/>
  <c r="E136" i="12"/>
  <c r="D136" i="12"/>
  <c r="O135" i="12"/>
  <c r="L135" i="12"/>
  <c r="I135" i="12"/>
  <c r="F135" i="12"/>
  <c r="O134" i="12"/>
  <c r="L134" i="12"/>
  <c r="I134" i="12"/>
  <c r="F134" i="12"/>
  <c r="O133" i="12"/>
  <c r="L133" i="12"/>
  <c r="I133" i="12"/>
  <c r="F133" i="12"/>
  <c r="O132" i="12"/>
  <c r="O131" i="12" s="1"/>
  <c r="L132" i="12"/>
  <c r="C132" i="12" s="1"/>
  <c r="I132" i="12"/>
  <c r="F132" i="12"/>
  <c r="N131" i="12"/>
  <c r="M131" i="12"/>
  <c r="K131" i="12"/>
  <c r="J131" i="12"/>
  <c r="H131" i="12"/>
  <c r="G131" i="12"/>
  <c r="E131" i="12"/>
  <c r="D131" i="12"/>
  <c r="D130" i="12" s="1"/>
  <c r="M130" i="12"/>
  <c r="O129" i="12"/>
  <c r="L129" i="12"/>
  <c r="L128" i="12" s="1"/>
  <c r="I129" i="12"/>
  <c r="I128" i="12" s="1"/>
  <c r="F129" i="12"/>
  <c r="O128" i="12"/>
  <c r="N128" i="12"/>
  <c r="M128" i="12"/>
  <c r="K128" i="12"/>
  <c r="J128" i="12"/>
  <c r="H128" i="12"/>
  <c r="G128" i="12"/>
  <c r="F128" i="12"/>
  <c r="E128" i="12"/>
  <c r="D128" i="12"/>
  <c r="O127" i="12"/>
  <c r="L127" i="12"/>
  <c r="I127" i="12"/>
  <c r="F127" i="12"/>
  <c r="O126" i="12"/>
  <c r="L126" i="12"/>
  <c r="I126" i="12"/>
  <c r="F126" i="12"/>
  <c r="O125" i="12"/>
  <c r="L125" i="12"/>
  <c r="I125" i="12"/>
  <c r="F125" i="12"/>
  <c r="O124" i="12"/>
  <c r="L124" i="12"/>
  <c r="I124" i="12"/>
  <c r="F124" i="12"/>
  <c r="O123" i="12"/>
  <c r="O122" i="12" s="1"/>
  <c r="L123" i="12"/>
  <c r="I123" i="12"/>
  <c r="I122" i="12" s="1"/>
  <c r="F123" i="12"/>
  <c r="N122" i="12"/>
  <c r="M122" i="12"/>
  <c r="K122" i="12"/>
  <c r="J122" i="12"/>
  <c r="H122" i="12"/>
  <c r="G122" i="12"/>
  <c r="E122" i="12"/>
  <c r="D122" i="12"/>
  <c r="O121" i="12"/>
  <c r="L121" i="12"/>
  <c r="I121" i="12"/>
  <c r="F121" i="12"/>
  <c r="O120" i="12"/>
  <c r="L120" i="12"/>
  <c r="I120" i="12"/>
  <c r="F120" i="12"/>
  <c r="O119" i="12"/>
  <c r="L119" i="12"/>
  <c r="I119" i="12"/>
  <c r="F119" i="12"/>
  <c r="O118" i="12"/>
  <c r="L118" i="12"/>
  <c r="I118" i="12"/>
  <c r="F118" i="12"/>
  <c r="O117" i="12"/>
  <c r="L117" i="12"/>
  <c r="I117" i="12"/>
  <c r="I116" i="12" s="1"/>
  <c r="F117" i="12"/>
  <c r="O116" i="12"/>
  <c r="N116" i="12"/>
  <c r="M116" i="12"/>
  <c r="K116" i="12"/>
  <c r="J116" i="12"/>
  <c r="H116" i="12"/>
  <c r="G116" i="12"/>
  <c r="E116" i="12"/>
  <c r="D116" i="12"/>
  <c r="O115" i="12"/>
  <c r="L115" i="12"/>
  <c r="I115" i="12"/>
  <c r="F115" i="12"/>
  <c r="O114" i="12"/>
  <c r="L114" i="12"/>
  <c r="I114" i="12"/>
  <c r="F114" i="12"/>
  <c r="O113" i="12"/>
  <c r="L113" i="12"/>
  <c r="L112" i="12" s="1"/>
  <c r="I113" i="12"/>
  <c r="I112" i="12" s="1"/>
  <c r="F113" i="12"/>
  <c r="O112" i="12"/>
  <c r="N112" i="12"/>
  <c r="M112" i="12"/>
  <c r="K112" i="12"/>
  <c r="J112" i="12"/>
  <c r="H112" i="12"/>
  <c r="G112" i="12"/>
  <c r="E112" i="12"/>
  <c r="D112" i="12"/>
  <c r="O111" i="12"/>
  <c r="L111" i="12"/>
  <c r="I111" i="12"/>
  <c r="F111" i="12"/>
  <c r="O110" i="12"/>
  <c r="L110" i="12"/>
  <c r="I110" i="12"/>
  <c r="F110" i="12"/>
  <c r="O109" i="12"/>
  <c r="L109" i="12"/>
  <c r="I109" i="12"/>
  <c r="F109" i="12"/>
  <c r="O108" i="12"/>
  <c r="L108" i="12"/>
  <c r="I108" i="12"/>
  <c r="F108" i="12"/>
  <c r="O107" i="12"/>
  <c r="L107" i="12"/>
  <c r="I107" i="12"/>
  <c r="F107" i="12"/>
  <c r="O106" i="12"/>
  <c r="L106" i="12"/>
  <c r="I106" i="12"/>
  <c r="F106" i="12"/>
  <c r="O105" i="12"/>
  <c r="L105" i="12"/>
  <c r="I105" i="12"/>
  <c r="F105" i="12"/>
  <c r="O104" i="12"/>
  <c r="L104" i="12"/>
  <c r="I104" i="12"/>
  <c r="F104" i="12"/>
  <c r="N103" i="12"/>
  <c r="M103" i="12"/>
  <c r="K103" i="12"/>
  <c r="J103" i="12"/>
  <c r="H103" i="12"/>
  <c r="G103" i="12"/>
  <c r="E103" i="12"/>
  <c r="D103" i="12"/>
  <c r="O102" i="12"/>
  <c r="L102" i="12"/>
  <c r="I102" i="12"/>
  <c r="F102" i="12"/>
  <c r="O101" i="12"/>
  <c r="L101" i="12"/>
  <c r="I101" i="12"/>
  <c r="F101" i="12"/>
  <c r="O100" i="12"/>
  <c r="L100" i="12"/>
  <c r="I100" i="12"/>
  <c r="F100" i="12"/>
  <c r="O99" i="12"/>
  <c r="L99" i="12"/>
  <c r="I99" i="12"/>
  <c r="F99" i="12"/>
  <c r="C99" i="12" s="1"/>
  <c r="O98" i="12"/>
  <c r="L98" i="12"/>
  <c r="I98" i="12"/>
  <c r="F98" i="12"/>
  <c r="O97" i="12"/>
  <c r="L97" i="12"/>
  <c r="I97" i="12"/>
  <c r="F97" i="12"/>
  <c r="O96" i="12"/>
  <c r="L96" i="12"/>
  <c r="I96" i="12"/>
  <c r="F96" i="12"/>
  <c r="C96" i="12" s="1"/>
  <c r="N95" i="12"/>
  <c r="M95" i="12"/>
  <c r="K95" i="12"/>
  <c r="J95" i="12"/>
  <c r="H95" i="12"/>
  <c r="G95" i="12"/>
  <c r="E95" i="12"/>
  <c r="D95" i="12"/>
  <c r="O94" i="12"/>
  <c r="L94" i="12"/>
  <c r="I94" i="12"/>
  <c r="F94" i="12"/>
  <c r="O93" i="12"/>
  <c r="L93" i="12"/>
  <c r="I93" i="12"/>
  <c r="F93" i="12"/>
  <c r="O92" i="12"/>
  <c r="L92" i="12"/>
  <c r="I92" i="12"/>
  <c r="F92" i="12"/>
  <c r="O91" i="12"/>
  <c r="L91" i="12"/>
  <c r="I91" i="12"/>
  <c r="F91" i="12"/>
  <c r="O90" i="12"/>
  <c r="L90" i="12"/>
  <c r="I90" i="12"/>
  <c r="F90" i="12"/>
  <c r="N89" i="12"/>
  <c r="M89" i="12"/>
  <c r="K89" i="12"/>
  <c r="J89" i="12"/>
  <c r="H89" i="12"/>
  <c r="G89" i="12"/>
  <c r="E89" i="12"/>
  <c r="D89" i="12"/>
  <c r="O88" i="12"/>
  <c r="L88" i="12"/>
  <c r="I88" i="12"/>
  <c r="F88" i="12"/>
  <c r="C88" i="12" s="1"/>
  <c r="O87" i="12"/>
  <c r="L87" i="12"/>
  <c r="I87" i="12"/>
  <c r="F87" i="12"/>
  <c r="O86" i="12"/>
  <c r="L86" i="12"/>
  <c r="I86" i="12"/>
  <c r="F86" i="12"/>
  <c r="O85" i="12"/>
  <c r="L85" i="12"/>
  <c r="I85" i="12"/>
  <c r="F85" i="12"/>
  <c r="N84" i="12"/>
  <c r="M84" i="12"/>
  <c r="K84" i="12"/>
  <c r="J84" i="12"/>
  <c r="H84" i="12"/>
  <c r="G84" i="12"/>
  <c r="E84" i="12"/>
  <c r="D84" i="12"/>
  <c r="O82" i="12"/>
  <c r="L82" i="12"/>
  <c r="I82" i="12"/>
  <c r="F82" i="12"/>
  <c r="O81" i="12"/>
  <c r="O80" i="12" s="1"/>
  <c r="L81" i="12"/>
  <c r="I81" i="12"/>
  <c r="I80" i="12" s="1"/>
  <c r="F81" i="12"/>
  <c r="C81" i="12" s="1"/>
  <c r="N80" i="12"/>
  <c r="M80" i="12"/>
  <c r="L80" i="12"/>
  <c r="K80" i="12"/>
  <c r="J80" i="12"/>
  <c r="H80" i="12"/>
  <c r="G80" i="12"/>
  <c r="E80" i="12"/>
  <c r="D80" i="12"/>
  <c r="O79" i="12"/>
  <c r="L79" i="12"/>
  <c r="I79" i="12"/>
  <c r="F79" i="12"/>
  <c r="O78" i="12"/>
  <c r="L78" i="12"/>
  <c r="L77" i="12" s="1"/>
  <c r="I78" i="12"/>
  <c r="F78" i="12"/>
  <c r="O77" i="12"/>
  <c r="N77" i="12"/>
  <c r="M77" i="12"/>
  <c r="K77" i="12"/>
  <c r="J77" i="12"/>
  <c r="J76" i="12" s="1"/>
  <c r="H77" i="12"/>
  <c r="G77" i="12"/>
  <c r="E77" i="12"/>
  <c r="E76" i="12" s="1"/>
  <c r="D77" i="12"/>
  <c r="D76" i="12" s="1"/>
  <c r="N76" i="12"/>
  <c r="O74" i="12"/>
  <c r="L74" i="12"/>
  <c r="I74" i="12"/>
  <c r="F74" i="12"/>
  <c r="O73" i="12"/>
  <c r="L73" i="12"/>
  <c r="I73" i="12"/>
  <c r="F73" i="12"/>
  <c r="O72" i="12"/>
  <c r="L72" i="12"/>
  <c r="I72" i="12"/>
  <c r="F72" i="12"/>
  <c r="O71" i="12"/>
  <c r="L71" i="12"/>
  <c r="I71" i="12"/>
  <c r="F71" i="12"/>
  <c r="O70" i="12"/>
  <c r="O69" i="12" s="1"/>
  <c r="L70" i="12"/>
  <c r="I70" i="12"/>
  <c r="F70" i="12"/>
  <c r="N69" i="12"/>
  <c r="M69" i="12"/>
  <c r="K69" i="12"/>
  <c r="K67" i="12" s="1"/>
  <c r="J69" i="12"/>
  <c r="J67" i="12" s="1"/>
  <c r="H69" i="12"/>
  <c r="H67" i="12" s="1"/>
  <c r="G69" i="12"/>
  <c r="G67" i="12" s="1"/>
  <c r="E69" i="12"/>
  <c r="D69" i="12"/>
  <c r="D67" i="12" s="1"/>
  <c r="O68" i="12"/>
  <c r="L68" i="12"/>
  <c r="I68" i="12"/>
  <c r="F68" i="12"/>
  <c r="N67" i="12"/>
  <c r="M67" i="12"/>
  <c r="E67" i="12"/>
  <c r="O66" i="12"/>
  <c r="L66" i="12"/>
  <c r="I66" i="12"/>
  <c r="F66" i="12"/>
  <c r="O65" i="12"/>
  <c r="L65" i="12"/>
  <c r="I65" i="12"/>
  <c r="F65" i="12"/>
  <c r="C65" i="12" s="1"/>
  <c r="O64" i="12"/>
  <c r="L64" i="12"/>
  <c r="I64" i="12"/>
  <c r="F64" i="12"/>
  <c r="O63" i="12"/>
  <c r="L63" i="12"/>
  <c r="I63" i="12"/>
  <c r="F63" i="12"/>
  <c r="O62" i="12"/>
  <c r="L62" i="12"/>
  <c r="I62" i="12"/>
  <c r="F62" i="12"/>
  <c r="O61" i="12"/>
  <c r="L61" i="12"/>
  <c r="I61" i="12"/>
  <c r="F61" i="12"/>
  <c r="O60" i="12"/>
  <c r="L60" i="12"/>
  <c r="I60" i="12"/>
  <c r="F60" i="12"/>
  <c r="O59" i="12"/>
  <c r="L59" i="12"/>
  <c r="I59" i="12"/>
  <c r="F59" i="12"/>
  <c r="N58" i="12"/>
  <c r="M58" i="12"/>
  <c r="K58" i="12"/>
  <c r="J58" i="12"/>
  <c r="H58" i="12"/>
  <c r="G58" i="12"/>
  <c r="E58" i="12"/>
  <c r="D58" i="12"/>
  <c r="O57" i="12"/>
  <c r="L57" i="12"/>
  <c r="I57" i="12"/>
  <c r="C57" i="12" s="1"/>
  <c r="F57" i="12"/>
  <c r="O56" i="12"/>
  <c r="L56" i="12"/>
  <c r="L55" i="12" s="1"/>
  <c r="I56" i="12"/>
  <c r="F56" i="12"/>
  <c r="N55" i="12"/>
  <c r="M55" i="12"/>
  <c r="M54" i="12" s="1"/>
  <c r="M53" i="12" s="1"/>
  <c r="K55" i="12"/>
  <c r="J55" i="12"/>
  <c r="H55" i="12"/>
  <c r="H54" i="12" s="1"/>
  <c r="G55" i="12"/>
  <c r="G54" i="12" s="1"/>
  <c r="G53" i="12" s="1"/>
  <c r="E55" i="12"/>
  <c r="D55" i="12"/>
  <c r="N54" i="12"/>
  <c r="N53" i="12" s="1"/>
  <c r="D54" i="12"/>
  <c r="O47" i="12"/>
  <c r="C47" i="12" s="1"/>
  <c r="O46" i="12"/>
  <c r="C46" i="12" s="1"/>
  <c r="N45" i="12"/>
  <c r="M45" i="12"/>
  <c r="L44" i="12"/>
  <c r="L43" i="12" s="1"/>
  <c r="I44" i="12"/>
  <c r="I43" i="12" s="1"/>
  <c r="F44" i="12"/>
  <c r="F43" i="12" s="1"/>
  <c r="K43" i="12"/>
  <c r="J43" i="12"/>
  <c r="H43" i="12"/>
  <c r="G43" i="12"/>
  <c r="E43" i="12"/>
  <c r="D43" i="12"/>
  <c r="F42" i="12"/>
  <c r="C42" i="12" s="1"/>
  <c r="E41" i="12"/>
  <c r="D41" i="12"/>
  <c r="L40" i="12"/>
  <c r="C40" i="12" s="1"/>
  <c r="L39" i="12"/>
  <c r="C39" i="12" s="1"/>
  <c r="L38" i="12"/>
  <c r="C38" i="12" s="1"/>
  <c r="L37" i="12"/>
  <c r="C37" i="12" s="1"/>
  <c r="K36" i="12"/>
  <c r="J36" i="12"/>
  <c r="L35" i="12"/>
  <c r="C35" i="12" s="1"/>
  <c r="L34" i="12"/>
  <c r="C34" i="12" s="1"/>
  <c r="K33" i="12"/>
  <c r="J33" i="12"/>
  <c r="L32" i="12"/>
  <c r="C32" i="12" s="1"/>
  <c r="L31" i="12"/>
  <c r="C31" i="12" s="1"/>
  <c r="K31" i="12"/>
  <c r="J31" i="12"/>
  <c r="L30" i="12"/>
  <c r="C30" i="12" s="1"/>
  <c r="L29" i="12"/>
  <c r="C29" i="12" s="1"/>
  <c r="L28" i="12"/>
  <c r="C28" i="12" s="1"/>
  <c r="K27" i="12"/>
  <c r="J27" i="12"/>
  <c r="F25" i="12"/>
  <c r="C25" i="12" s="1"/>
  <c r="I24" i="12"/>
  <c r="F24" i="12"/>
  <c r="O23" i="12"/>
  <c r="L23" i="12"/>
  <c r="I23" i="12"/>
  <c r="F23" i="12"/>
  <c r="O22" i="12"/>
  <c r="O21" i="12" s="1"/>
  <c r="L22" i="12"/>
  <c r="I22" i="12"/>
  <c r="I21" i="12" s="1"/>
  <c r="F22" i="12"/>
  <c r="N21" i="12"/>
  <c r="M21" i="12"/>
  <c r="M20" i="12" s="1"/>
  <c r="K21" i="12"/>
  <c r="K292" i="12" s="1"/>
  <c r="K291" i="12" s="1"/>
  <c r="J21" i="12"/>
  <c r="H21" i="12"/>
  <c r="G21" i="12"/>
  <c r="G292" i="12" s="1"/>
  <c r="G291" i="12" s="1"/>
  <c r="F21" i="12"/>
  <c r="E21" i="12"/>
  <c r="D21" i="12"/>
  <c r="C22" i="12" l="1"/>
  <c r="O45" i="12"/>
  <c r="O55" i="12"/>
  <c r="C73" i="12"/>
  <c r="G76" i="12"/>
  <c r="M76" i="12"/>
  <c r="C104" i="12"/>
  <c r="L103" i="12"/>
  <c r="C120" i="12"/>
  <c r="C124" i="12"/>
  <c r="C126" i="12"/>
  <c r="C127" i="12"/>
  <c r="C168" i="12"/>
  <c r="C172" i="12"/>
  <c r="H173" i="12"/>
  <c r="D187" i="12"/>
  <c r="C188" i="12"/>
  <c r="C227" i="12"/>
  <c r="M231" i="12"/>
  <c r="C263" i="12"/>
  <c r="G259" i="12"/>
  <c r="K269" i="12"/>
  <c r="M292" i="12"/>
  <c r="M291" i="12" s="1"/>
  <c r="C294" i="12"/>
  <c r="C298" i="12"/>
  <c r="C299" i="12"/>
  <c r="G20" i="12"/>
  <c r="C61" i="12"/>
  <c r="C62" i="12"/>
  <c r="C64" i="12"/>
  <c r="H76" i="12"/>
  <c r="L76" i="12"/>
  <c r="F80" i="12"/>
  <c r="C80" i="12" s="1"/>
  <c r="C100" i="12"/>
  <c r="G130" i="12"/>
  <c r="C148" i="12"/>
  <c r="C156" i="12"/>
  <c r="I166" i="12"/>
  <c r="I165" i="12" s="1"/>
  <c r="D173" i="12"/>
  <c r="C176" i="12"/>
  <c r="C203" i="12"/>
  <c r="C207" i="12"/>
  <c r="C219" i="12"/>
  <c r="N231" i="12"/>
  <c r="K231" i="12"/>
  <c r="K230" i="12" s="1"/>
  <c r="C236" i="12"/>
  <c r="D231" i="12"/>
  <c r="D230" i="12" s="1"/>
  <c r="O231" i="12"/>
  <c r="L252" i="12"/>
  <c r="L251" i="12" s="1"/>
  <c r="E259" i="12"/>
  <c r="J259" i="12"/>
  <c r="C262" i="12"/>
  <c r="C279" i="12"/>
  <c r="C296" i="12"/>
  <c r="O141" i="12"/>
  <c r="E174" i="12"/>
  <c r="E173" i="12" s="1"/>
  <c r="K187" i="12"/>
  <c r="I55" i="12"/>
  <c r="E20" i="12"/>
  <c r="D53" i="12"/>
  <c r="C92" i="12"/>
  <c r="C93" i="12"/>
  <c r="C108" i="12"/>
  <c r="C109" i="12"/>
  <c r="N130" i="12"/>
  <c r="L151" i="12"/>
  <c r="C161" i="12"/>
  <c r="C162" i="12"/>
  <c r="C163" i="12"/>
  <c r="D195" i="12"/>
  <c r="C215" i="12"/>
  <c r="C247" i="12"/>
  <c r="C248" i="12"/>
  <c r="C255" i="12"/>
  <c r="E269" i="12"/>
  <c r="C274" i="12"/>
  <c r="F287" i="12"/>
  <c r="C287" i="12" s="1"/>
  <c r="H195" i="12"/>
  <c r="I20" i="12"/>
  <c r="K26" i="12"/>
  <c r="K20" i="12" s="1"/>
  <c r="F41" i="12"/>
  <c r="C41" i="12" s="1"/>
  <c r="C63" i="12"/>
  <c r="O67" i="12"/>
  <c r="C86" i="12"/>
  <c r="O84" i="12"/>
  <c r="N83" i="12"/>
  <c r="L89" i="12"/>
  <c r="C97" i="12"/>
  <c r="C101" i="12"/>
  <c r="C102" i="12"/>
  <c r="D83" i="12"/>
  <c r="D75" i="12" s="1"/>
  <c r="M83" i="12"/>
  <c r="M75" i="12" s="1"/>
  <c r="C128" i="12"/>
  <c r="C134" i="12"/>
  <c r="C135" i="12"/>
  <c r="C143" i="12"/>
  <c r="C153" i="12"/>
  <c r="C154" i="12"/>
  <c r="C155" i="12"/>
  <c r="L166" i="12"/>
  <c r="L165" i="12" s="1"/>
  <c r="L175" i="12"/>
  <c r="L174" i="12" s="1"/>
  <c r="L173" i="12" s="1"/>
  <c r="C181" i="12"/>
  <c r="C183" i="12"/>
  <c r="C184" i="12"/>
  <c r="E187" i="12"/>
  <c r="O187" i="12"/>
  <c r="E204" i="12"/>
  <c r="E195" i="12" s="1"/>
  <c r="C208" i="12"/>
  <c r="C210" i="12"/>
  <c r="C220" i="12"/>
  <c r="C222" i="12"/>
  <c r="C249" i="12"/>
  <c r="J230" i="12"/>
  <c r="C254" i="12"/>
  <c r="O264" i="12"/>
  <c r="L264" i="12"/>
  <c r="L259" i="12" s="1"/>
  <c r="N75" i="12"/>
  <c r="N52" i="12" s="1"/>
  <c r="J195" i="12"/>
  <c r="G230" i="12"/>
  <c r="L21" i="12"/>
  <c r="C21" i="12" s="1"/>
  <c r="L33" i="12"/>
  <c r="C33" i="12" s="1"/>
  <c r="E54" i="12"/>
  <c r="E53" i="12" s="1"/>
  <c r="L58" i="12"/>
  <c r="L54" i="12" s="1"/>
  <c r="C70" i="12"/>
  <c r="C72" i="12"/>
  <c r="K76" i="12"/>
  <c r="C78" i="12"/>
  <c r="K83" i="12"/>
  <c r="I84" i="12"/>
  <c r="J83" i="12"/>
  <c r="C90" i="12"/>
  <c r="C91" i="12"/>
  <c r="H83" i="12"/>
  <c r="L95" i="12"/>
  <c r="C106" i="12"/>
  <c r="C107" i="12"/>
  <c r="C121" i="12"/>
  <c r="L122" i="12"/>
  <c r="C138" i="12"/>
  <c r="C145" i="12"/>
  <c r="C157" i="12"/>
  <c r="C159" i="12"/>
  <c r="C160" i="12"/>
  <c r="F187" i="12"/>
  <c r="C190" i="12"/>
  <c r="H187" i="12"/>
  <c r="C199" i="12"/>
  <c r="M195" i="12"/>
  <c r="C212" i="12"/>
  <c r="C214" i="12"/>
  <c r="C221" i="12"/>
  <c r="C224" i="12"/>
  <c r="C225" i="12"/>
  <c r="C226" i="12"/>
  <c r="G204" i="12"/>
  <c r="G195" i="12" s="1"/>
  <c r="G194" i="12" s="1"/>
  <c r="K204" i="12"/>
  <c r="K195" i="12" s="1"/>
  <c r="K194" i="12" s="1"/>
  <c r="C228" i="12"/>
  <c r="C229" i="12"/>
  <c r="C241" i="12"/>
  <c r="C256" i="12"/>
  <c r="C258" i="12"/>
  <c r="C266" i="12"/>
  <c r="L270" i="12"/>
  <c r="L269" i="12" s="1"/>
  <c r="F286" i="12"/>
  <c r="E230" i="12"/>
  <c r="E292" i="12"/>
  <c r="E291" i="12" s="1"/>
  <c r="J26" i="12"/>
  <c r="K54" i="12"/>
  <c r="K53" i="12" s="1"/>
  <c r="J54" i="12"/>
  <c r="J53" i="12" s="1"/>
  <c r="C60" i="12"/>
  <c r="C79" i="12"/>
  <c r="L84" i="12"/>
  <c r="O95" i="12"/>
  <c r="C111" i="12"/>
  <c r="E83" i="12"/>
  <c r="E75" i="12" s="1"/>
  <c r="L131" i="12"/>
  <c r="I144" i="12"/>
  <c r="C150" i="12"/>
  <c r="C169" i="12"/>
  <c r="C170" i="12"/>
  <c r="C171" i="12"/>
  <c r="K174" i="12"/>
  <c r="C185" i="12"/>
  <c r="C186" i="12"/>
  <c r="G187" i="12"/>
  <c r="M187" i="12"/>
  <c r="M52" i="12" s="1"/>
  <c r="L196" i="12"/>
  <c r="C200" i="12"/>
  <c r="C202" i="12"/>
  <c r="L205" i="12"/>
  <c r="C213" i="12"/>
  <c r="L216" i="12"/>
  <c r="M230" i="12"/>
  <c r="H231" i="12"/>
  <c r="H230" i="12" s="1"/>
  <c r="L238" i="12"/>
  <c r="L231" i="12" s="1"/>
  <c r="C245" i="12"/>
  <c r="C257" i="12"/>
  <c r="C268" i="12"/>
  <c r="D269" i="12"/>
  <c r="F276" i="12"/>
  <c r="C278" i="12"/>
  <c r="O286" i="12"/>
  <c r="O292" i="12" s="1"/>
  <c r="C295" i="12"/>
  <c r="J292" i="12"/>
  <c r="J291" i="12" s="1"/>
  <c r="J20" i="12"/>
  <c r="C45" i="12"/>
  <c r="F292" i="12"/>
  <c r="F20" i="12"/>
  <c r="L36" i="12"/>
  <c r="C36" i="12" s="1"/>
  <c r="F58" i="12"/>
  <c r="I58" i="12"/>
  <c r="I54" i="12" s="1"/>
  <c r="C59" i="12"/>
  <c r="O76" i="12"/>
  <c r="O20" i="12"/>
  <c r="C23" i="12"/>
  <c r="C24" i="12"/>
  <c r="L27" i="12"/>
  <c r="H53" i="12"/>
  <c r="F55" i="12"/>
  <c r="C56" i="12"/>
  <c r="C66" i="12"/>
  <c r="C71" i="12"/>
  <c r="I69" i="12"/>
  <c r="I67" i="12" s="1"/>
  <c r="C74" i="12"/>
  <c r="N292" i="12"/>
  <c r="N291" i="12" s="1"/>
  <c r="N20" i="12"/>
  <c r="C43" i="12"/>
  <c r="D292" i="12"/>
  <c r="D291" i="12" s="1"/>
  <c r="D20" i="12"/>
  <c r="H292" i="12"/>
  <c r="H291" i="12" s="1"/>
  <c r="H20" i="12"/>
  <c r="C44" i="12"/>
  <c r="O58" i="12"/>
  <c r="O54" i="12" s="1"/>
  <c r="O53" i="12" s="1"/>
  <c r="C68" i="12"/>
  <c r="L69" i="12"/>
  <c r="L67" i="12" s="1"/>
  <c r="G75" i="12"/>
  <c r="G52" i="12" s="1"/>
  <c r="G51" i="12" s="1"/>
  <c r="I77" i="12"/>
  <c r="I76" i="12" s="1"/>
  <c r="C85" i="12"/>
  <c r="C87" i="12"/>
  <c r="F84" i="12"/>
  <c r="K173" i="12"/>
  <c r="O174" i="12"/>
  <c r="O173" i="12" s="1"/>
  <c r="L187" i="12"/>
  <c r="C189" i="12"/>
  <c r="D194" i="12"/>
  <c r="F259" i="12"/>
  <c r="C301" i="12"/>
  <c r="F69" i="12"/>
  <c r="C69" i="12" s="1"/>
  <c r="F77" i="12"/>
  <c r="G83" i="12"/>
  <c r="O89" i="12"/>
  <c r="C98" i="12"/>
  <c r="C105" i="12"/>
  <c r="C110" i="12"/>
  <c r="C117" i="12"/>
  <c r="C118" i="12"/>
  <c r="C119" i="12"/>
  <c r="F116" i="12"/>
  <c r="C125" i="12"/>
  <c r="H130" i="12"/>
  <c r="C133" i="12"/>
  <c r="J130" i="12"/>
  <c r="J75" i="12" s="1"/>
  <c r="C141" i="12"/>
  <c r="C142" i="12"/>
  <c r="L144" i="12"/>
  <c r="L130" i="12" s="1"/>
  <c r="C149" i="12"/>
  <c r="O151" i="12"/>
  <c r="O130" i="12" s="1"/>
  <c r="C167" i="12"/>
  <c r="F166" i="12"/>
  <c r="G173" i="12"/>
  <c r="C177" i="12"/>
  <c r="C178" i="12"/>
  <c r="C191" i="12"/>
  <c r="F251" i="12"/>
  <c r="I252" i="12"/>
  <c r="I251" i="12" s="1"/>
  <c r="C253" i="12"/>
  <c r="F283" i="12"/>
  <c r="M289" i="12"/>
  <c r="C250" i="12"/>
  <c r="F246" i="12"/>
  <c r="C246" i="12" s="1"/>
  <c r="C282" i="12"/>
  <c r="F281" i="12"/>
  <c r="C281" i="12" s="1"/>
  <c r="C139" i="12"/>
  <c r="F136" i="12"/>
  <c r="C136" i="12" s="1"/>
  <c r="C209" i="12"/>
  <c r="I205" i="12"/>
  <c r="C82" i="12"/>
  <c r="F89" i="12"/>
  <c r="C89" i="12" s="1"/>
  <c r="I89" i="12"/>
  <c r="C94" i="12"/>
  <c r="O103" i="12"/>
  <c r="C114" i="12"/>
  <c r="C115" i="12"/>
  <c r="F112" i="12"/>
  <c r="C112" i="12" s="1"/>
  <c r="L116" i="12"/>
  <c r="L83" i="12" s="1"/>
  <c r="L75" i="12" s="1"/>
  <c r="C123" i="12"/>
  <c r="F122" i="12"/>
  <c r="C122" i="12" s="1"/>
  <c r="K130" i="12"/>
  <c r="K75" i="12" s="1"/>
  <c r="K52" i="12" s="1"/>
  <c r="K51" i="12" s="1"/>
  <c r="C146" i="12"/>
  <c r="C147" i="12"/>
  <c r="F144" i="12"/>
  <c r="I151" i="12"/>
  <c r="C158" i="12"/>
  <c r="C182" i="12"/>
  <c r="J187" i="12"/>
  <c r="C234" i="12"/>
  <c r="F233" i="12"/>
  <c r="C237" i="12"/>
  <c r="I235" i="12"/>
  <c r="C235" i="12" s="1"/>
  <c r="I95" i="12"/>
  <c r="I103" i="12"/>
  <c r="C113" i="12"/>
  <c r="C129" i="12"/>
  <c r="I131" i="12"/>
  <c r="I130" i="12" s="1"/>
  <c r="C137" i="12"/>
  <c r="C192" i="12"/>
  <c r="I196" i="12"/>
  <c r="C197" i="12"/>
  <c r="C232" i="12"/>
  <c r="I231" i="12"/>
  <c r="C240" i="12"/>
  <c r="C242" i="12"/>
  <c r="F238" i="12"/>
  <c r="C238" i="12" s="1"/>
  <c r="I260" i="12"/>
  <c r="C261" i="12"/>
  <c r="J270" i="12"/>
  <c r="J269" i="12" s="1"/>
  <c r="J194" i="12" s="1"/>
  <c r="N270" i="12"/>
  <c r="N269" i="12" s="1"/>
  <c r="I284" i="12"/>
  <c r="I283" i="12" s="1"/>
  <c r="C285" i="12"/>
  <c r="C288" i="12"/>
  <c r="I286" i="12"/>
  <c r="I292" i="12" s="1"/>
  <c r="I291" i="12" s="1"/>
  <c r="C300" i="12"/>
  <c r="F95" i="12"/>
  <c r="F103" i="12"/>
  <c r="F131" i="12"/>
  <c r="F151" i="12"/>
  <c r="F175" i="12"/>
  <c r="F179" i="12"/>
  <c r="C179" i="12" s="1"/>
  <c r="C193" i="12"/>
  <c r="F196" i="12"/>
  <c r="C198" i="12"/>
  <c r="C206" i="12"/>
  <c r="F205" i="12"/>
  <c r="O205" i="12"/>
  <c r="O216" i="12"/>
  <c r="C244" i="12"/>
  <c r="N230" i="12"/>
  <c r="O252" i="12"/>
  <c r="O251" i="12" s="1"/>
  <c r="F270" i="12"/>
  <c r="I276" i="12"/>
  <c r="C276" i="12" s="1"/>
  <c r="C277" i="12"/>
  <c r="C280" i="12"/>
  <c r="C286" i="12"/>
  <c r="O293" i="12"/>
  <c r="N195" i="12"/>
  <c r="N194" i="12" s="1"/>
  <c r="I216" i="12"/>
  <c r="C217" i="12"/>
  <c r="O260" i="12"/>
  <c r="O259" i="12" s="1"/>
  <c r="I264" i="12"/>
  <c r="C264" i="12" s="1"/>
  <c r="C265" i="12"/>
  <c r="O270" i="12"/>
  <c r="O269" i="12" s="1"/>
  <c r="I272" i="12"/>
  <c r="I270" i="12" s="1"/>
  <c r="I269" i="12" s="1"/>
  <c r="C273" i="12"/>
  <c r="C297" i="12"/>
  <c r="F293" i="12"/>
  <c r="C293" i="12" s="1"/>
  <c r="L230" i="12" l="1"/>
  <c r="E289" i="12"/>
  <c r="E194" i="12"/>
  <c r="I83" i="12"/>
  <c r="O291" i="12"/>
  <c r="L204" i="12"/>
  <c r="H75" i="12"/>
  <c r="H289" i="12" s="1"/>
  <c r="D52" i="12"/>
  <c r="D51" i="12" s="1"/>
  <c r="D289" i="12"/>
  <c r="M51" i="12"/>
  <c r="H194" i="12"/>
  <c r="C144" i="12"/>
  <c r="C284" i="12"/>
  <c r="C252" i="12"/>
  <c r="O83" i="12"/>
  <c r="C187" i="12"/>
  <c r="L53" i="12"/>
  <c r="L52" i="12" s="1"/>
  <c r="L292" i="12"/>
  <c r="L291" i="12" s="1"/>
  <c r="E52" i="12"/>
  <c r="E51" i="12" s="1"/>
  <c r="N51" i="12"/>
  <c r="G289" i="12"/>
  <c r="C272" i="12"/>
  <c r="J52" i="12"/>
  <c r="J51" i="12" s="1"/>
  <c r="J50" i="12" s="1"/>
  <c r="I53" i="12"/>
  <c r="L195" i="12"/>
  <c r="L194" i="12" s="1"/>
  <c r="O230" i="12"/>
  <c r="C216" i="12"/>
  <c r="C95" i="12"/>
  <c r="K289" i="12"/>
  <c r="F291" i="12"/>
  <c r="C291" i="12" s="1"/>
  <c r="M194" i="12"/>
  <c r="N50" i="12"/>
  <c r="N290" i="12"/>
  <c r="K50" i="12"/>
  <c r="K290" i="12"/>
  <c r="G50" i="12"/>
  <c r="G290" i="12"/>
  <c r="C270" i="12"/>
  <c r="F269" i="12"/>
  <c r="F67" i="12"/>
  <c r="C67" i="12" s="1"/>
  <c r="H52" i="12"/>
  <c r="H51" i="12" s="1"/>
  <c r="C27" i="12"/>
  <c r="L26" i="12"/>
  <c r="C196" i="12"/>
  <c r="C283" i="12"/>
  <c r="C251" i="12"/>
  <c r="C116" i="12"/>
  <c r="C260" i="12"/>
  <c r="I75" i="12"/>
  <c r="I52" i="12" s="1"/>
  <c r="O75" i="12"/>
  <c r="C58" i="12"/>
  <c r="D290" i="12"/>
  <c r="D50" i="12"/>
  <c r="C205" i="12"/>
  <c r="F204" i="12"/>
  <c r="F195" i="12" s="1"/>
  <c r="C131" i="12"/>
  <c r="F130" i="12"/>
  <c r="C130" i="12" s="1"/>
  <c r="J289" i="12"/>
  <c r="I204" i="12"/>
  <c r="I195" i="12" s="1"/>
  <c r="C166" i="12"/>
  <c r="F165" i="12"/>
  <c r="C165" i="12" s="1"/>
  <c r="F83" i="12"/>
  <c r="C83" i="12" s="1"/>
  <c r="C84" i="12"/>
  <c r="C175" i="12"/>
  <c r="F174" i="12"/>
  <c r="F231" i="12"/>
  <c r="C233" i="12"/>
  <c r="O204" i="12"/>
  <c r="O195" i="12" s="1"/>
  <c r="O194" i="12" s="1"/>
  <c r="C151" i="12"/>
  <c r="N289" i="12"/>
  <c r="C103" i="12"/>
  <c r="I259" i="12"/>
  <c r="C259" i="12" s="1"/>
  <c r="C77" i="12"/>
  <c r="F76" i="12"/>
  <c r="C55" i="12"/>
  <c r="F54" i="12"/>
  <c r="J290" i="12" l="1"/>
  <c r="L51" i="12"/>
  <c r="L50" i="12" s="1"/>
  <c r="M50" i="12"/>
  <c r="M290" i="12"/>
  <c r="C292" i="12"/>
  <c r="O289" i="12"/>
  <c r="L289" i="12"/>
  <c r="I230" i="12"/>
  <c r="I289" i="12" s="1"/>
  <c r="E290" i="12"/>
  <c r="E50" i="12"/>
  <c r="C26" i="12"/>
  <c r="L20" i="12"/>
  <c r="C20" i="12" s="1"/>
  <c r="O52" i="12"/>
  <c r="O51" i="12" s="1"/>
  <c r="C174" i="12"/>
  <c r="F173" i="12"/>
  <c r="C173" i="12" s="1"/>
  <c r="C204" i="12"/>
  <c r="H290" i="12"/>
  <c r="H50" i="12"/>
  <c r="C54" i="12"/>
  <c r="F53" i="12"/>
  <c r="F230" i="12"/>
  <c r="F194" i="12" s="1"/>
  <c r="C231" i="12"/>
  <c r="C269" i="12"/>
  <c r="F75" i="12"/>
  <c r="C75" i="12" s="1"/>
  <c r="C76" i="12"/>
  <c r="C195" i="12"/>
  <c r="L290" i="12" l="1"/>
  <c r="C230" i="12"/>
  <c r="I194" i="12"/>
  <c r="I51" i="12" s="1"/>
  <c r="O50" i="12"/>
  <c r="O290" i="12"/>
  <c r="F289" i="12"/>
  <c r="C289" i="12" s="1"/>
  <c r="F52" i="12"/>
  <c r="C53" i="12"/>
  <c r="I50" i="12" l="1"/>
  <c r="I290" i="12"/>
  <c r="C194" i="12"/>
  <c r="F51" i="12"/>
  <c r="C52" i="12"/>
  <c r="F290" i="12" l="1"/>
  <c r="C290" i="12" s="1"/>
  <c r="C51" i="12"/>
  <c r="F50" i="12"/>
  <c r="C50" i="12" s="1"/>
  <c r="E74" i="1" l="1"/>
  <c r="E57" i="1"/>
  <c r="O34" i="11" l="1"/>
  <c r="N34" i="11"/>
  <c r="O33" i="11"/>
  <c r="N33" i="11"/>
  <c r="O32" i="11"/>
  <c r="N32" i="11"/>
  <c r="O31" i="11"/>
  <c r="N31" i="11"/>
  <c r="O30" i="11"/>
  <c r="N30" i="11"/>
  <c r="O29" i="11"/>
  <c r="N29" i="11"/>
  <c r="O28" i="11"/>
  <c r="N28" i="11"/>
  <c r="C28" i="11"/>
  <c r="O27" i="11"/>
  <c r="N27" i="11"/>
  <c r="O26" i="11"/>
  <c r="N26" i="11"/>
  <c r="G26" i="11"/>
  <c r="G12" i="11" s="1"/>
  <c r="O25" i="11"/>
  <c r="N25" i="11"/>
  <c r="O24" i="11"/>
  <c r="N24" i="11"/>
  <c r="O23" i="11"/>
  <c r="N23" i="11"/>
  <c r="O22" i="11"/>
  <c r="N22" i="11"/>
  <c r="C22" i="11"/>
  <c r="C12" i="11" s="1"/>
  <c r="O21" i="11"/>
  <c r="N21" i="11"/>
  <c r="O20" i="11"/>
  <c r="N20" i="11"/>
  <c r="O19" i="11"/>
  <c r="N19" i="11"/>
  <c r="O18" i="11"/>
  <c r="N18" i="11"/>
  <c r="O17" i="11"/>
  <c r="N17" i="11"/>
  <c r="O16" i="11"/>
  <c r="N16" i="11"/>
  <c r="O15" i="11"/>
  <c r="N15" i="11"/>
  <c r="O14" i="11"/>
  <c r="N14" i="11"/>
  <c r="O13" i="11"/>
  <c r="N13" i="11"/>
  <c r="M12" i="11"/>
  <c r="L12" i="11"/>
  <c r="K12" i="11"/>
  <c r="O12" i="11" s="1"/>
  <c r="J12" i="11"/>
  <c r="H12" i="11"/>
  <c r="F12" i="11"/>
  <c r="E12" i="11"/>
  <c r="D12" i="11"/>
  <c r="N12" i="11" l="1"/>
  <c r="O301" i="10"/>
  <c r="L301" i="10"/>
  <c r="I301" i="10"/>
  <c r="F301" i="10"/>
  <c r="O300" i="10"/>
  <c r="L300" i="10"/>
  <c r="I300" i="10"/>
  <c r="F300" i="10"/>
  <c r="O299" i="10"/>
  <c r="L299" i="10"/>
  <c r="I299" i="10"/>
  <c r="F299" i="10"/>
  <c r="O298" i="10"/>
  <c r="L298" i="10"/>
  <c r="I298" i="10"/>
  <c r="F298" i="10"/>
  <c r="O297" i="10"/>
  <c r="L297" i="10"/>
  <c r="I297" i="10"/>
  <c r="F297" i="10"/>
  <c r="O296" i="10"/>
  <c r="L296" i="10"/>
  <c r="I296" i="10"/>
  <c r="F296" i="10"/>
  <c r="O295" i="10"/>
  <c r="L295" i="10"/>
  <c r="I295" i="10"/>
  <c r="F295" i="10"/>
  <c r="O294" i="10"/>
  <c r="L294" i="10"/>
  <c r="I294" i="10"/>
  <c r="F294" i="10"/>
  <c r="N293" i="10"/>
  <c r="M293" i="10"/>
  <c r="L293" i="10"/>
  <c r="K293" i="10"/>
  <c r="J293" i="10"/>
  <c r="H293" i="10"/>
  <c r="G293" i="10"/>
  <c r="E293" i="10"/>
  <c r="D293" i="10"/>
  <c r="O288" i="10"/>
  <c r="L288" i="10"/>
  <c r="I288" i="10"/>
  <c r="F288" i="10"/>
  <c r="O287" i="10"/>
  <c r="L287" i="10"/>
  <c r="L286" i="10" s="1"/>
  <c r="I287" i="10"/>
  <c r="F287" i="10"/>
  <c r="O286" i="10"/>
  <c r="N286" i="10"/>
  <c r="M286" i="10"/>
  <c r="K286" i="10"/>
  <c r="J286" i="10"/>
  <c r="H286" i="10"/>
  <c r="G286" i="10"/>
  <c r="F286" i="10"/>
  <c r="E286" i="10"/>
  <c r="D286" i="10"/>
  <c r="O285" i="10"/>
  <c r="L285" i="10"/>
  <c r="L284" i="10" s="1"/>
  <c r="L283" i="10" s="1"/>
  <c r="I285" i="10"/>
  <c r="F285" i="10"/>
  <c r="O284" i="10"/>
  <c r="O283" i="10" s="1"/>
  <c r="N284" i="10"/>
  <c r="N283" i="10" s="1"/>
  <c r="M284" i="10"/>
  <c r="M283" i="10" s="1"/>
  <c r="K284" i="10"/>
  <c r="K283" i="10" s="1"/>
  <c r="J284" i="10"/>
  <c r="J283" i="10" s="1"/>
  <c r="I284" i="10"/>
  <c r="I283" i="10" s="1"/>
  <c r="H284" i="10"/>
  <c r="G284" i="10"/>
  <c r="E284" i="10"/>
  <c r="E283" i="10" s="1"/>
  <c r="D284" i="10"/>
  <c r="H283" i="10"/>
  <c r="G283" i="10"/>
  <c r="D283" i="10"/>
  <c r="O282" i="10"/>
  <c r="O281" i="10" s="1"/>
  <c r="L282" i="10"/>
  <c r="I282" i="10"/>
  <c r="I281" i="10" s="1"/>
  <c r="F282" i="10"/>
  <c r="N281" i="10"/>
  <c r="M281" i="10"/>
  <c r="L281" i="10"/>
  <c r="K281" i="10"/>
  <c r="J281" i="10"/>
  <c r="H281" i="10"/>
  <c r="G281" i="10"/>
  <c r="E281" i="10"/>
  <c r="D281" i="10"/>
  <c r="O280" i="10"/>
  <c r="L280" i="10"/>
  <c r="I280" i="10"/>
  <c r="F280" i="10"/>
  <c r="O279" i="10"/>
  <c r="L279" i="10"/>
  <c r="I279" i="10"/>
  <c r="F279" i="10"/>
  <c r="O278" i="10"/>
  <c r="O276" i="10" s="1"/>
  <c r="L278" i="10"/>
  <c r="I278" i="10"/>
  <c r="F278" i="10"/>
  <c r="O277" i="10"/>
  <c r="L277" i="10"/>
  <c r="I277" i="10"/>
  <c r="I276" i="10" s="1"/>
  <c r="F277" i="10"/>
  <c r="N276" i="10"/>
  <c r="M276" i="10"/>
  <c r="K276" i="10"/>
  <c r="J276" i="10"/>
  <c r="H276" i="10"/>
  <c r="H270" i="10" s="1"/>
  <c r="H269" i="10" s="1"/>
  <c r="G276" i="10"/>
  <c r="E276" i="10"/>
  <c r="D276" i="10"/>
  <c r="O275" i="10"/>
  <c r="L275" i="10"/>
  <c r="I275" i="10"/>
  <c r="F275" i="10"/>
  <c r="O274" i="10"/>
  <c r="L274" i="10"/>
  <c r="I274" i="10"/>
  <c r="F274" i="10"/>
  <c r="O273" i="10"/>
  <c r="L273" i="10"/>
  <c r="L272" i="10" s="1"/>
  <c r="I273" i="10"/>
  <c r="F273" i="10"/>
  <c r="N272" i="10"/>
  <c r="N270" i="10" s="1"/>
  <c r="N269" i="10" s="1"/>
  <c r="M272" i="10"/>
  <c r="M270" i="10" s="1"/>
  <c r="K272" i="10"/>
  <c r="J272" i="10"/>
  <c r="J270" i="10" s="1"/>
  <c r="J269" i="10" s="1"/>
  <c r="I272" i="10"/>
  <c r="H272" i="10"/>
  <c r="G272" i="10"/>
  <c r="E272" i="10"/>
  <c r="D272" i="10"/>
  <c r="D270" i="10" s="1"/>
  <c r="D269" i="10" s="1"/>
  <c r="O271" i="10"/>
  <c r="L271" i="10"/>
  <c r="I271" i="10"/>
  <c r="F271" i="10"/>
  <c r="O268" i="10"/>
  <c r="L268" i="10"/>
  <c r="I268" i="10"/>
  <c r="F268" i="10"/>
  <c r="O267" i="10"/>
  <c r="L267" i="10"/>
  <c r="I267" i="10"/>
  <c r="F267" i="10"/>
  <c r="O266" i="10"/>
  <c r="L266" i="10"/>
  <c r="C266" i="10" s="1"/>
  <c r="I266" i="10"/>
  <c r="F266" i="10"/>
  <c r="O265" i="10"/>
  <c r="L265" i="10"/>
  <c r="I265" i="10"/>
  <c r="F265" i="10"/>
  <c r="N264" i="10"/>
  <c r="M264" i="10"/>
  <c r="K264" i="10"/>
  <c r="J264" i="10"/>
  <c r="H264" i="10"/>
  <c r="G264" i="10"/>
  <c r="E264" i="10"/>
  <c r="D264" i="10"/>
  <c r="O263" i="10"/>
  <c r="L263" i="10"/>
  <c r="I263" i="10"/>
  <c r="F263" i="10"/>
  <c r="O262" i="10"/>
  <c r="L262" i="10"/>
  <c r="I262" i="10"/>
  <c r="F262" i="10"/>
  <c r="O261" i="10"/>
  <c r="L261" i="10"/>
  <c r="I261" i="10"/>
  <c r="I260" i="10" s="1"/>
  <c r="F261" i="10"/>
  <c r="N260" i="10"/>
  <c r="M260" i="10"/>
  <c r="K260" i="10"/>
  <c r="K259" i="10" s="1"/>
  <c r="J260" i="10"/>
  <c r="H260" i="10"/>
  <c r="H259" i="10" s="1"/>
  <c r="G260" i="10"/>
  <c r="G259" i="10" s="1"/>
  <c r="E260" i="10"/>
  <c r="E259" i="10" s="1"/>
  <c r="D260" i="10"/>
  <c r="N259" i="10"/>
  <c r="D259" i="10"/>
  <c r="O258" i="10"/>
  <c r="L258" i="10"/>
  <c r="I258" i="10"/>
  <c r="F258" i="10"/>
  <c r="O257" i="10"/>
  <c r="L257" i="10"/>
  <c r="I257" i="10"/>
  <c r="F257" i="10"/>
  <c r="O256" i="10"/>
  <c r="L256" i="10"/>
  <c r="I256" i="10"/>
  <c r="F256" i="10"/>
  <c r="O255" i="10"/>
  <c r="L255" i="10"/>
  <c r="I255" i="10"/>
  <c r="F255" i="10"/>
  <c r="O254" i="10"/>
  <c r="L254" i="10"/>
  <c r="I254" i="10"/>
  <c r="F254" i="10"/>
  <c r="O253" i="10"/>
  <c r="L253" i="10"/>
  <c r="I253" i="10"/>
  <c r="F253" i="10"/>
  <c r="N252" i="10"/>
  <c r="M252" i="10"/>
  <c r="M251" i="10" s="1"/>
  <c r="K252" i="10"/>
  <c r="J252" i="10"/>
  <c r="J251" i="10" s="1"/>
  <c r="H252" i="10"/>
  <c r="H251" i="10" s="1"/>
  <c r="G252" i="10"/>
  <c r="G251" i="10" s="1"/>
  <c r="E252" i="10"/>
  <c r="E251" i="10" s="1"/>
  <c r="D252" i="10"/>
  <c r="N251" i="10"/>
  <c r="K251" i="10"/>
  <c r="D251" i="10"/>
  <c r="O250" i="10"/>
  <c r="L250" i="10"/>
  <c r="I250" i="10"/>
  <c r="F250" i="10"/>
  <c r="C250" i="10" s="1"/>
  <c r="O249" i="10"/>
  <c r="L249" i="10"/>
  <c r="I249" i="10"/>
  <c r="F249" i="10"/>
  <c r="O248" i="10"/>
  <c r="L248" i="10"/>
  <c r="I248" i="10"/>
  <c r="F248" i="10"/>
  <c r="O247" i="10"/>
  <c r="L247" i="10"/>
  <c r="I247" i="10"/>
  <c r="F247" i="10"/>
  <c r="O246" i="10"/>
  <c r="N246" i="10"/>
  <c r="M246" i="10"/>
  <c r="K246" i="10"/>
  <c r="J246" i="10"/>
  <c r="H246" i="10"/>
  <c r="G246" i="10"/>
  <c r="E246" i="10"/>
  <c r="D246" i="10"/>
  <c r="O245" i="10"/>
  <c r="L245" i="10"/>
  <c r="I245" i="10"/>
  <c r="F245" i="10"/>
  <c r="O244" i="10"/>
  <c r="L244" i="10"/>
  <c r="I244" i="10"/>
  <c r="F244" i="10"/>
  <c r="O243" i="10"/>
  <c r="L243" i="10"/>
  <c r="I243" i="10"/>
  <c r="F243" i="10"/>
  <c r="O242" i="10"/>
  <c r="L242" i="10"/>
  <c r="I242" i="10"/>
  <c r="F242" i="10"/>
  <c r="O241" i="10"/>
  <c r="L241" i="10"/>
  <c r="I241" i="10"/>
  <c r="F241" i="10"/>
  <c r="O240" i="10"/>
  <c r="L240" i="10"/>
  <c r="I240" i="10"/>
  <c r="F240" i="10"/>
  <c r="O239" i="10"/>
  <c r="L239" i="10"/>
  <c r="I239" i="10"/>
  <c r="F239" i="10"/>
  <c r="O238" i="10"/>
  <c r="N238" i="10"/>
  <c r="M238" i="10"/>
  <c r="M231" i="10" s="1"/>
  <c r="K238" i="10"/>
  <c r="J238" i="10"/>
  <c r="H238" i="10"/>
  <c r="G238" i="10"/>
  <c r="E238" i="10"/>
  <c r="D238" i="10"/>
  <c r="O237" i="10"/>
  <c r="L237" i="10"/>
  <c r="I237" i="10"/>
  <c r="F237" i="10"/>
  <c r="O236" i="10"/>
  <c r="L236" i="10"/>
  <c r="L235" i="10" s="1"/>
  <c r="I236" i="10"/>
  <c r="F236" i="10"/>
  <c r="O235" i="10"/>
  <c r="N235" i="10"/>
  <c r="M235" i="10"/>
  <c r="K235" i="10"/>
  <c r="J235" i="10"/>
  <c r="H235" i="10"/>
  <c r="G235" i="10"/>
  <c r="E235" i="10"/>
  <c r="D235" i="10"/>
  <c r="O234" i="10"/>
  <c r="O233" i="10" s="1"/>
  <c r="L234" i="10"/>
  <c r="L233" i="10" s="1"/>
  <c r="I234" i="10"/>
  <c r="I233" i="10" s="1"/>
  <c r="F234" i="10"/>
  <c r="N233" i="10"/>
  <c r="M233" i="10"/>
  <c r="K233" i="10"/>
  <c r="J233" i="10"/>
  <c r="J231" i="10" s="1"/>
  <c r="H233" i="10"/>
  <c r="G233" i="10"/>
  <c r="F233" i="10"/>
  <c r="E233" i="10"/>
  <c r="D233" i="10"/>
  <c r="O232" i="10"/>
  <c r="L232" i="10"/>
  <c r="I232" i="10"/>
  <c r="F232" i="10"/>
  <c r="E231" i="10"/>
  <c r="O229" i="10"/>
  <c r="L229" i="10"/>
  <c r="I229" i="10"/>
  <c r="F229" i="10"/>
  <c r="O228" i="10"/>
  <c r="L228" i="10"/>
  <c r="I228" i="10"/>
  <c r="I227" i="10" s="1"/>
  <c r="F228" i="10"/>
  <c r="F227" i="10" s="1"/>
  <c r="C227" i="10" s="1"/>
  <c r="O227" i="10"/>
  <c r="N227" i="10"/>
  <c r="M227" i="10"/>
  <c r="L227" i="10"/>
  <c r="K227" i="10"/>
  <c r="J227" i="10"/>
  <c r="H227" i="10"/>
  <c r="G227" i="10"/>
  <c r="E227" i="10"/>
  <c r="D227" i="10"/>
  <c r="O226" i="10"/>
  <c r="L226" i="10"/>
  <c r="I226" i="10"/>
  <c r="F226" i="10"/>
  <c r="O225" i="10"/>
  <c r="L225" i="10"/>
  <c r="I225" i="10"/>
  <c r="F225" i="10"/>
  <c r="O224" i="10"/>
  <c r="L224" i="10"/>
  <c r="I224" i="10"/>
  <c r="F224" i="10"/>
  <c r="O223" i="10"/>
  <c r="L223" i="10"/>
  <c r="I223" i="10"/>
  <c r="F223" i="10"/>
  <c r="O222" i="10"/>
  <c r="L222" i="10"/>
  <c r="I222" i="10"/>
  <c r="F222" i="10"/>
  <c r="C222" i="10"/>
  <c r="O221" i="10"/>
  <c r="L221" i="10"/>
  <c r="I221" i="10"/>
  <c r="F221" i="10"/>
  <c r="C221" i="10" s="1"/>
  <c r="O220" i="10"/>
  <c r="L220" i="10"/>
  <c r="I220" i="10"/>
  <c r="F220" i="10"/>
  <c r="O219" i="10"/>
  <c r="L219" i="10"/>
  <c r="I219" i="10"/>
  <c r="F219" i="10"/>
  <c r="C219" i="10" s="1"/>
  <c r="O218" i="10"/>
  <c r="L218" i="10"/>
  <c r="I218" i="10"/>
  <c r="F218" i="10"/>
  <c r="C218" i="10" s="1"/>
  <c r="O217" i="10"/>
  <c r="L217" i="10"/>
  <c r="I217" i="10"/>
  <c r="F217" i="10"/>
  <c r="N216" i="10"/>
  <c r="M216" i="10"/>
  <c r="K216" i="10"/>
  <c r="J216" i="10"/>
  <c r="H216" i="10"/>
  <c r="G216" i="10"/>
  <c r="E216" i="10"/>
  <c r="D216" i="10"/>
  <c r="O215" i="10"/>
  <c r="L215" i="10"/>
  <c r="I215" i="10"/>
  <c r="F215" i="10"/>
  <c r="O214" i="10"/>
  <c r="L214" i="10"/>
  <c r="I214" i="10"/>
  <c r="F214" i="10"/>
  <c r="O213" i="10"/>
  <c r="L213" i="10"/>
  <c r="I213" i="10"/>
  <c r="F213" i="10"/>
  <c r="O212" i="10"/>
  <c r="L212" i="10"/>
  <c r="I212" i="10"/>
  <c r="F212" i="10"/>
  <c r="O211" i="10"/>
  <c r="L211" i="10"/>
  <c r="I211" i="10"/>
  <c r="F211" i="10"/>
  <c r="O210" i="10"/>
  <c r="L210" i="10"/>
  <c r="I210" i="10"/>
  <c r="F210" i="10"/>
  <c r="C210" i="10" s="1"/>
  <c r="O209" i="10"/>
  <c r="L209" i="10"/>
  <c r="I209" i="10"/>
  <c r="F209" i="10"/>
  <c r="O208" i="10"/>
  <c r="L208" i="10"/>
  <c r="I208" i="10"/>
  <c r="F208" i="10"/>
  <c r="O207" i="10"/>
  <c r="L207" i="10"/>
  <c r="I207" i="10"/>
  <c r="F207" i="10"/>
  <c r="O206" i="10"/>
  <c r="L206" i="10"/>
  <c r="I206" i="10"/>
  <c r="F206" i="10"/>
  <c r="C206" i="10" s="1"/>
  <c r="N205" i="10"/>
  <c r="M205" i="10"/>
  <c r="K205" i="10"/>
  <c r="K204" i="10" s="1"/>
  <c r="J205" i="10"/>
  <c r="H205" i="10"/>
  <c r="H204" i="10" s="1"/>
  <c r="G205" i="10"/>
  <c r="G204" i="10" s="1"/>
  <c r="E205" i="10"/>
  <c r="E204" i="10" s="1"/>
  <c r="D205" i="10"/>
  <c r="O203" i="10"/>
  <c r="L203" i="10"/>
  <c r="I203" i="10"/>
  <c r="F203" i="10"/>
  <c r="O202" i="10"/>
  <c r="L202" i="10"/>
  <c r="I202" i="10"/>
  <c r="F202" i="10"/>
  <c r="O201" i="10"/>
  <c r="L201" i="10"/>
  <c r="I201" i="10"/>
  <c r="F201" i="10"/>
  <c r="O200" i="10"/>
  <c r="L200" i="10"/>
  <c r="I200" i="10"/>
  <c r="F200" i="10"/>
  <c r="O199" i="10"/>
  <c r="L199" i="10"/>
  <c r="L198" i="10" s="1"/>
  <c r="I199" i="10"/>
  <c r="F199" i="10"/>
  <c r="F198" i="10" s="1"/>
  <c r="O198" i="10"/>
  <c r="N198" i="10"/>
  <c r="M198" i="10"/>
  <c r="K198" i="10"/>
  <c r="K196" i="10" s="1"/>
  <c r="J198" i="10"/>
  <c r="J196" i="10" s="1"/>
  <c r="H198" i="10"/>
  <c r="G198" i="10"/>
  <c r="G196" i="10" s="1"/>
  <c r="E198" i="10"/>
  <c r="E196" i="10" s="1"/>
  <c r="D198" i="10"/>
  <c r="D196" i="10" s="1"/>
  <c r="O197" i="10"/>
  <c r="L197" i="10"/>
  <c r="L196" i="10" s="1"/>
  <c r="I197" i="10"/>
  <c r="F197" i="10"/>
  <c r="N196" i="10"/>
  <c r="M196" i="10"/>
  <c r="H196" i="10"/>
  <c r="O193" i="10"/>
  <c r="L193" i="10"/>
  <c r="L192" i="10" s="1"/>
  <c r="L191" i="10" s="1"/>
  <c r="I193" i="10"/>
  <c r="F193" i="10"/>
  <c r="O192" i="10"/>
  <c r="O191" i="10" s="1"/>
  <c r="N192" i="10"/>
  <c r="N191" i="10" s="1"/>
  <c r="M192" i="10"/>
  <c r="M191" i="10" s="1"/>
  <c r="K192" i="10"/>
  <c r="J192" i="10"/>
  <c r="I192" i="10"/>
  <c r="I191" i="10" s="1"/>
  <c r="H192" i="10"/>
  <c r="G192" i="10"/>
  <c r="G191" i="10" s="1"/>
  <c r="G187" i="10" s="1"/>
  <c r="E192" i="10"/>
  <c r="E191" i="10" s="1"/>
  <c r="D192" i="10"/>
  <c r="D191" i="10" s="1"/>
  <c r="K191" i="10"/>
  <c r="J191" i="10"/>
  <c r="H191" i="10"/>
  <c r="O190" i="10"/>
  <c r="L190" i="10"/>
  <c r="I190" i="10"/>
  <c r="F190" i="10"/>
  <c r="O189" i="10"/>
  <c r="L189" i="10"/>
  <c r="L188" i="10" s="1"/>
  <c r="I189" i="10"/>
  <c r="I188" i="10" s="1"/>
  <c r="F189" i="10"/>
  <c r="N188" i="10"/>
  <c r="M188" i="10"/>
  <c r="K188" i="10"/>
  <c r="K187" i="10" s="1"/>
  <c r="J188" i="10"/>
  <c r="H188" i="10"/>
  <c r="G188" i="10"/>
  <c r="F188" i="10"/>
  <c r="E188" i="10"/>
  <c r="E187" i="10" s="1"/>
  <c r="D188" i="10"/>
  <c r="O186" i="10"/>
  <c r="L186" i="10"/>
  <c r="I186" i="10"/>
  <c r="F186" i="10"/>
  <c r="O185" i="10"/>
  <c r="L185" i="10"/>
  <c r="L184" i="10" s="1"/>
  <c r="I185" i="10"/>
  <c r="I184" i="10" s="1"/>
  <c r="F185" i="10"/>
  <c r="C185" i="10" s="1"/>
  <c r="N184" i="10"/>
  <c r="M184" i="10"/>
  <c r="K184" i="10"/>
  <c r="J184" i="10"/>
  <c r="H184" i="10"/>
  <c r="G184" i="10"/>
  <c r="E184" i="10"/>
  <c r="D184" i="10"/>
  <c r="O183" i="10"/>
  <c r="L183" i="10"/>
  <c r="I183" i="10"/>
  <c r="F183" i="10"/>
  <c r="C183" i="10" s="1"/>
  <c r="O182" i="10"/>
  <c r="L182" i="10"/>
  <c r="I182" i="10"/>
  <c r="F182" i="10"/>
  <c r="O181" i="10"/>
  <c r="L181" i="10"/>
  <c r="I181" i="10"/>
  <c r="F181" i="10"/>
  <c r="O180" i="10"/>
  <c r="L180" i="10"/>
  <c r="L179" i="10" s="1"/>
  <c r="I180" i="10"/>
  <c r="I179" i="10" s="1"/>
  <c r="F180" i="10"/>
  <c r="N179" i="10"/>
  <c r="M179" i="10"/>
  <c r="K179" i="10"/>
  <c r="J179" i="10"/>
  <c r="H179" i="10"/>
  <c r="G179" i="10"/>
  <c r="E179" i="10"/>
  <c r="D179" i="10"/>
  <c r="D174" i="10" s="1"/>
  <c r="O178" i="10"/>
  <c r="L178" i="10"/>
  <c r="I178" i="10"/>
  <c r="F178" i="10"/>
  <c r="O177" i="10"/>
  <c r="L177" i="10"/>
  <c r="I177" i="10"/>
  <c r="F177" i="10"/>
  <c r="O176" i="10"/>
  <c r="L176" i="10"/>
  <c r="L175" i="10" s="1"/>
  <c r="I176" i="10"/>
  <c r="I175" i="10" s="1"/>
  <c r="F176" i="10"/>
  <c r="O175" i="10"/>
  <c r="N175" i="10"/>
  <c r="N174" i="10" s="1"/>
  <c r="N173" i="10" s="1"/>
  <c r="M175" i="10"/>
  <c r="M174" i="10" s="1"/>
  <c r="M173" i="10" s="1"/>
  <c r="K175" i="10"/>
  <c r="J175" i="10"/>
  <c r="H175" i="10"/>
  <c r="H174" i="10" s="1"/>
  <c r="H173" i="10" s="1"/>
  <c r="G175" i="10"/>
  <c r="E175" i="10"/>
  <c r="D175" i="10"/>
  <c r="L174" i="10"/>
  <c r="L173" i="10" s="1"/>
  <c r="O172" i="10"/>
  <c r="L172" i="10"/>
  <c r="I172" i="10"/>
  <c r="F172" i="10"/>
  <c r="O171" i="10"/>
  <c r="L171" i="10"/>
  <c r="I171" i="10"/>
  <c r="F171" i="10"/>
  <c r="O170" i="10"/>
  <c r="L170" i="10"/>
  <c r="I170" i="10"/>
  <c r="F170" i="10"/>
  <c r="O169" i="10"/>
  <c r="L169" i="10"/>
  <c r="I169" i="10"/>
  <c r="F169" i="10"/>
  <c r="O168" i="10"/>
  <c r="L168" i="10"/>
  <c r="I168" i="10"/>
  <c r="F168" i="10"/>
  <c r="O167" i="10"/>
  <c r="O166" i="10" s="1"/>
  <c r="O165" i="10" s="1"/>
  <c r="L167" i="10"/>
  <c r="I167" i="10"/>
  <c r="F167" i="10"/>
  <c r="N166" i="10"/>
  <c r="M166" i="10"/>
  <c r="K166" i="10"/>
  <c r="K165" i="10" s="1"/>
  <c r="J166" i="10"/>
  <c r="J165" i="10" s="1"/>
  <c r="H166" i="10"/>
  <c r="H165" i="10" s="1"/>
  <c r="G166" i="10"/>
  <c r="G165" i="10" s="1"/>
  <c r="E166" i="10"/>
  <c r="D166" i="10"/>
  <c r="D165" i="10" s="1"/>
  <c r="N165" i="10"/>
  <c r="M165" i="10"/>
  <c r="E165" i="10"/>
  <c r="O164" i="10"/>
  <c r="L164" i="10"/>
  <c r="I164" i="10"/>
  <c r="F164" i="10"/>
  <c r="O163" i="10"/>
  <c r="L163" i="10"/>
  <c r="C163" i="10" s="1"/>
  <c r="I163" i="10"/>
  <c r="F163" i="10"/>
  <c r="O162" i="10"/>
  <c r="L162" i="10"/>
  <c r="I162" i="10"/>
  <c r="F162" i="10"/>
  <c r="O161" i="10"/>
  <c r="L161" i="10"/>
  <c r="I161" i="10"/>
  <c r="I160" i="10" s="1"/>
  <c r="F161" i="10"/>
  <c r="N160" i="10"/>
  <c r="M160" i="10"/>
  <c r="L160" i="10"/>
  <c r="K160" i="10"/>
  <c r="J160" i="10"/>
  <c r="H160" i="10"/>
  <c r="G160" i="10"/>
  <c r="F160" i="10"/>
  <c r="E160" i="10"/>
  <c r="D160" i="10"/>
  <c r="O159" i="10"/>
  <c r="L159" i="10"/>
  <c r="I159" i="10"/>
  <c r="F159" i="10"/>
  <c r="O158" i="10"/>
  <c r="L158" i="10"/>
  <c r="I158" i="10"/>
  <c r="F158" i="10"/>
  <c r="O157" i="10"/>
  <c r="L157" i="10"/>
  <c r="I157" i="10"/>
  <c r="F157" i="10"/>
  <c r="O156" i="10"/>
  <c r="L156" i="10"/>
  <c r="I156" i="10"/>
  <c r="F156" i="10"/>
  <c r="O155" i="10"/>
  <c r="L155" i="10"/>
  <c r="I155" i="10"/>
  <c r="C155" i="10" s="1"/>
  <c r="F155" i="10"/>
  <c r="O154" i="10"/>
  <c r="L154" i="10"/>
  <c r="I154" i="10"/>
  <c r="F154" i="10"/>
  <c r="O153" i="10"/>
  <c r="L153" i="10"/>
  <c r="I153" i="10"/>
  <c r="F153" i="10"/>
  <c r="O152" i="10"/>
  <c r="L152" i="10"/>
  <c r="I152" i="10"/>
  <c r="F152" i="10"/>
  <c r="N151" i="10"/>
  <c r="M151" i="10"/>
  <c r="K151" i="10"/>
  <c r="J151" i="10"/>
  <c r="H151" i="10"/>
  <c r="G151" i="10"/>
  <c r="E151" i="10"/>
  <c r="D151" i="10"/>
  <c r="O150" i="10"/>
  <c r="L150" i="10"/>
  <c r="I150" i="10"/>
  <c r="F150" i="10"/>
  <c r="O149" i="10"/>
  <c r="L149" i="10"/>
  <c r="I149" i="10"/>
  <c r="F149" i="10"/>
  <c r="O148" i="10"/>
  <c r="L148" i="10"/>
  <c r="I148" i="10"/>
  <c r="F148" i="10"/>
  <c r="O147" i="10"/>
  <c r="L147" i="10"/>
  <c r="I147" i="10"/>
  <c r="F147" i="10"/>
  <c r="O146" i="10"/>
  <c r="L146" i="10"/>
  <c r="I146" i="10"/>
  <c r="F146" i="10"/>
  <c r="O145" i="10"/>
  <c r="L145" i="10"/>
  <c r="I145" i="10"/>
  <c r="F145" i="10"/>
  <c r="N144" i="10"/>
  <c r="M144" i="10"/>
  <c r="K144" i="10"/>
  <c r="J144" i="10"/>
  <c r="H144" i="10"/>
  <c r="G144" i="10"/>
  <c r="E144" i="10"/>
  <c r="D144" i="10"/>
  <c r="O143" i="10"/>
  <c r="L143" i="10"/>
  <c r="I143" i="10"/>
  <c r="F143" i="10"/>
  <c r="O142" i="10"/>
  <c r="L142" i="10"/>
  <c r="I142" i="10"/>
  <c r="I141" i="10" s="1"/>
  <c r="F142" i="10"/>
  <c r="N141" i="10"/>
  <c r="M141" i="10"/>
  <c r="K141" i="10"/>
  <c r="J141" i="10"/>
  <c r="H141" i="10"/>
  <c r="G141" i="10"/>
  <c r="E141" i="10"/>
  <c r="D141" i="10"/>
  <c r="O140" i="10"/>
  <c r="L140" i="10"/>
  <c r="I140" i="10"/>
  <c r="F140" i="10"/>
  <c r="O139" i="10"/>
  <c r="L139" i="10"/>
  <c r="I139" i="10"/>
  <c r="F139" i="10"/>
  <c r="O138" i="10"/>
  <c r="L138" i="10"/>
  <c r="I138" i="10"/>
  <c r="F138" i="10"/>
  <c r="O137" i="10"/>
  <c r="L137" i="10"/>
  <c r="I137" i="10"/>
  <c r="I136" i="10" s="1"/>
  <c r="F137" i="10"/>
  <c r="N136" i="10"/>
  <c r="M136" i="10"/>
  <c r="L136" i="10"/>
  <c r="K136" i="10"/>
  <c r="J136" i="10"/>
  <c r="H136" i="10"/>
  <c r="G136" i="10"/>
  <c r="E136" i="10"/>
  <c r="D136" i="10"/>
  <c r="O135" i="10"/>
  <c r="L135" i="10"/>
  <c r="I135" i="10"/>
  <c r="F135" i="10"/>
  <c r="C135" i="10" s="1"/>
  <c r="O134" i="10"/>
  <c r="L134" i="10"/>
  <c r="I134" i="10"/>
  <c r="F134" i="10"/>
  <c r="O133" i="10"/>
  <c r="L133" i="10"/>
  <c r="I133" i="10"/>
  <c r="F133" i="10"/>
  <c r="O132" i="10"/>
  <c r="L132" i="10"/>
  <c r="L131" i="10" s="1"/>
  <c r="I132" i="10"/>
  <c r="F132" i="10"/>
  <c r="N131" i="10"/>
  <c r="M131" i="10"/>
  <c r="K131" i="10"/>
  <c r="J131" i="10"/>
  <c r="H131" i="10"/>
  <c r="G131" i="10"/>
  <c r="E131" i="10"/>
  <c r="D131" i="10"/>
  <c r="O129" i="10"/>
  <c r="L129" i="10"/>
  <c r="L128" i="10" s="1"/>
  <c r="I129" i="10"/>
  <c r="I128" i="10" s="1"/>
  <c r="F129" i="10"/>
  <c r="O128" i="10"/>
  <c r="N128" i="10"/>
  <c r="M128" i="10"/>
  <c r="K128" i="10"/>
  <c r="J128" i="10"/>
  <c r="H128" i="10"/>
  <c r="G128" i="10"/>
  <c r="F128" i="10"/>
  <c r="E128" i="10"/>
  <c r="D128" i="10"/>
  <c r="O127" i="10"/>
  <c r="L127" i="10"/>
  <c r="I127" i="10"/>
  <c r="F127" i="10"/>
  <c r="O126" i="10"/>
  <c r="L126" i="10"/>
  <c r="I126" i="10"/>
  <c r="F126" i="10"/>
  <c r="O125" i="10"/>
  <c r="L125" i="10"/>
  <c r="I125" i="10"/>
  <c r="F125" i="10"/>
  <c r="O124" i="10"/>
  <c r="L124" i="10"/>
  <c r="I124" i="10"/>
  <c r="F124" i="10"/>
  <c r="O123" i="10"/>
  <c r="L123" i="10"/>
  <c r="I123" i="10"/>
  <c r="F123" i="10"/>
  <c r="N122" i="10"/>
  <c r="M122" i="10"/>
  <c r="K122" i="10"/>
  <c r="J122" i="10"/>
  <c r="H122" i="10"/>
  <c r="G122" i="10"/>
  <c r="E122" i="10"/>
  <c r="D122" i="10"/>
  <c r="O121" i="10"/>
  <c r="L121" i="10"/>
  <c r="I121" i="10"/>
  <c r="F121" i="10"/>
  <c r="O120" i="10"/>
  <c r="L120" i="10"/>
  <c r="I120" i="10"/>
  <c r="F120" i="10"/>
  <c r="O119" i="10"/>
  <c r="L119" i="10"/>
  <c r="I119" i="10"/>
  <c r="F119" i="10"/>
  <c r="C119" i="10"/>
  <c r="O118" i="10"/>
  <c r="L118" i="10"/>
  <c r="I118" i="10"/>
  <c r="F118" i="10"/>
  <c r="C118" i="10" s="1"/>
  <c r="O117" i="10"/>
  <c r="L117" i="10"/>
  <c r="I117" i="10"/>
  <c r="F117" i="10"/>
  <c r="N116" i="10"/>
  <c r="M116" i="10"/>
  <c r="K116" i="10"/>
  <c r="J116" i="10"/>
  <c r="H116" i="10"/>
  <c r="G116" i="10"/>
  <c r="E116" i="10"/>
  <c r="D116" i="10"/>
  <c r="O115" i="10"/>
  <c r="L115" i="10"/>
  <c r="I115" i="10"/>
  <c r="F115" i="10"/>
  <c r="O114" i="10"/>
  <c r="L114" i="10"/>
  <c r="I114" i="10"/>
  <c r="F114" i="10"/>
  <c r="O113" i="10"/>
  <c r="L113" i="10"/>
  <c r="L112" i="10" s="1"/>
  <c r="I113" i="10"/>
  <c r="F113" i="10"/>
  <c r="N112" i="10"/>
  <c r="M112" i="10"/>
  <c r="K112" i="10"/>
  <c r="J112" i="10"/>
  <c r="H112" i="10"/>
  <c r="G112" i="10"/>
  <c r="E112" i="10"/>
  <c r="D112" i="10"/>
  <c r="O111" i="10"/>
  <c r="L111" i="10"/>
  <c r="I111" i="10"/>
  <c r="F111" i="10"/>
  <c r="O110" i="10"/>
  <c r="L110" i="10"/>
  <c r="I110" i="10"/>
  <c r="F110" i="10"/>
  <c r="O109" i="10"/>
  <c r="L109" i="10"/>
  <c r="I109" i="10"/>
  <c r="F109" i="10"/>
  <c r="O108" i="10"/>
  <c r="L108" i="10"/>
  <c r="I108" i="10"/>
  <c r="F108" i="10"/>
  <c r="O107" i="10"/>
  <c r="L107" i="10"/>
  <c r="I107" i="10"/>
  <c r="F107" i="10"/>
  <c r="O106" i="10"/>
  <c r="L106" i="10"/>
  <c r="I106" i="10"/>
  <c r="F106" i="10"/>
  <c r="O105" i="10"/>
  <c r="L105" i="10"/>
  <c r="I105" i="10"/>
  <c r="F105" i="10"/>
  <c r="O104" i="10"/>
  <c r="L104" i="10"/>
  <c r="L103" i="10" s="1"/>
  <c r="I104" i="10"/>
  <c r="F104" i="10"/>
  <c r="N103" i="10"/>
  <c r="M103" i="10"/>
  <c r="K103" i="10"/>
  <c r="J103" i="10"/>
  <c r="H103" i="10"/>
  <c r="G103" i="10"/>
  <c r="E103" i="10"/>
  <c r="D103" i="10"/>
  <c r="O102" i="10"/>
  <c r="L102" i="10"/>
  <c r="I102" i="10"/>
  <c r="F102" i="10"/>
  <c r="O101" i="10"/>
  <c r="L101" i="10"/>
  <c r="I101" i="10"/>
  <c r="F101" i="10"/>
  <c r="O100" i="10"/>
  <c r="L100" i="10"/>
  <c r="I100" i="10"/>
  <c r="F100" i="10"/>
  <c r="O99" i="10"/>
  <c r="L99" i="10"/>
  <c r="I99" i="10"/>
  <c r="F99" i="10"/>
  <c r="O98" i="10"/>
  <c r="L98" i="10"/>
  <c r="I98" i="10"/>
  <c r="F98" i="10"/>
  <c r="O97" i="10"/>
  <c r="L97" i="10"/>
  <c r="I97" i="10"/>
  <c r="F97" i="10"/>
  <c r="O96" i="10"/>
  <c r="L96" i="10"/>
  <c r="I96" i="10"/>
  <c r="F96" i="10"/>
  <c r="O95" i="10"/>
  <c r="N95" i="10"/>
  <c r="M95" i="10"/>
  <c r="K95" i="10"/>
  <c r="J95" i="10"/>
  <c r="H95" i="10"/>
  <c r="G95" i="10"/>
  <c r="E95" i="10"/>
  <c r="D95" i="10"/>
  <c r="O94" i="10"/>
  <c r="L94" i="10"/>
  <c r="I94" i="10"/>
  <c r="F94" i="10"/>
  <c r="O93" i="10"/>
  <c r="L93" i="10"/>
  <c r="I93" i="10"/>
  <c r="F93" i="10"/>
  <c r="O92" i="10"/>
  <c r="L92" i="10"/>
  <c r="I92" i="10"/>
  <c r="F92" i="10"/>
  <c r="O91" i="10"/>
  <c r="L91" i="10"/>
  <c r="I91" i="10"/>
  <c r="C91" i="10" s="1"/>
  <c r="F91" i="10"/>
  <c r="O90" i="10"/>
  <c r="L90" i="10"/>
  <c r="L89" i="10" s="1"/>
  <c r="I90" i="10"/>
  <c r="F90" i="10"/>
  <c r="N89" i="10"/>
  <c r="M89" i="10"/>
  <c r="K89" i="10"/>
  <c r="J89" i="10"/>
  <c r="H89" i="10"/>
  <c r="G89" i="10"/>
  <c r="E89" i="10"/>
  <c r="D89" i="10"/>
  <c r="O88" i="10"/>
  <c r="L88" i="10"/>
  <c r="I88" i="10"/>
  <c r="F88" i="10"/>
  <c r="O87" i="10"/>
  <c r="L87" i="10"/>
  <c r="I87" i="10"/>
  <c r="F87" i="10"/>
  <c r="O86" i="10"/>
  <c r="L86" i="10"/>
  <c r="I86" i="10"/>
  <c r="F86" i="10"/>
  <c r="O85" i="10"/>
  <c r="L85" i="10"/>
  <c r="I85" i="10"/>
  <c r="F85" i="10"/>
  <c r="N84" i="10"/>
  <c r="M84" i="10"/>
  <c r="K84" i="10"/>
  <c r="J84" i="10"/>
  <c r="H84" i="10"/>
  <c r="G84" i="10"/>
  <c r="E84" i="10"/>
  <c r="D84" i="10"/>
  <c r="O82" i="10"/>
  <c r="L82" i="10"/>
  <c r="I82" i="10"/>
  <c r="F82" i="10"/>
  <c r="O81" i="10"/>
  <c r="L81" i="10"/>
  <c r="L80" i="10" s="1"/>
  <c r="I81" i="10"/>
  <c r="F81" i="10"/>
  <c r="O80" i="10"/>
  <c r="N80" i="10"/>
  <c r="N76" i="10" s="1"/>
  <c r="M80" i="10"/>
  <c r="K80" i="10"/>
  <c r="J80" i="10"/>
  <c r="H80" i="10"/>
  <c r="G80" i="10"/>
  <c r="F80" i="10"/>
  <c r="E80" i="10"/>
  <c r="D80" i="10"/>
  <c r="O79" i="10"/>
  <c r="L79" i="10"/>
  <c r="I79" i="10"/>
  <c r="I77" i="10" s="1"/>
  <c r="F79" i="10"/>
  <c r="O78" i="10"/>
  <c r="L78" i="10"/>
  <c r="L77" i="10" s="1"/>
  <c r="I78" i="10"/>
  <c r="F78" i="10"/>
  <c r="N77" i="10"/>
  <c r="M77" i="10"/>
  <c r="M76" i="10" s="1"/>
  <c r="K77" i="10"/>
  <c r="J77" i="10"/>
  <c r="J76" i="10" s="1"/>
  <c r="H77" i="10"/>
  <c r="G77" i="10"/>
  <c r="E77" i="10"/>
  <c r="D77" i="10"/>
  <c r="D76" i="10" s="1"/>
  <c r="G76" i="10"/>
  <c r="O74" i="10"/>
  <c r="L74" i="10"/>
  <c r="I74" i="10"/>
  <c r="F74" i="10"/>
  <c r="O73" i="10"/>
  <c r="L73" i="10"/>
  <c r="I73" i="10"/>
  <c r="F73" i="10"/>
  <c r="O72" i="10"/>
  <c r="L72" i="10"/>
  <c r="I72" i="10"/>
  <c r="F72" i="10"/>
  <c r="O71" i="10"/>
  <c r="O69" i="10" s="1"/>
  <c r="L71" i="10"/>
  <c r="I71" i="10"/>
  <c r="F71" i="10"/>
  <c r="O70" i="10"/>
  <c r="L70" i="10"/>
  <c r="L69" i="10" s="1"/>
  <c r="I70" i="10"/>
  <c r="F70" i="10"/>
  <c r="N69" i="10"/>
  <c r="M69" i="10"/>
  <c r="M67" i="10" s="1"/>
  <c r="K69" i="10"/>
  <c r="J69" i="10"/>
  <c r="J67" i="10" s="1"/>
  <c r="H69" i="10"/>
  <c r="H67" i="10" s="1"/>
  <c r="G69" i="10"/>
  <c r="G67" i="10" s="1"/>
  <c r="E69" i="10"/>
  <c r="E67" i="10" s="1"/>
  <c r="D69" i="10"/>
  <c r="D67" i="10" s="1"/>
  <c r="O68" i="10"/>
  <c r="L68" i="10"/>
  <c r="I68" i="10"/>
  <c r="F68" i="10"/>
  <c r="N67" i="10"/>
  <c r="K67" i="10"/>
  <c r="O66" i="10"/>
  <c r="L66" i="10"/>
  <c r="I66" i="10"/>
  <c r="F66" i="10"/>
  <c r="O65" i="10"/>
  <c r="L65" i="10"/>
  <c r="I65" i="10"/>
  <c r="F65" i="10"/>
  <c r="O64" i="10"/>
  <c r="L64" i="10"/>
  <c r="I64" i="10"/>
  <c r="F64" i="10"/>
  <c r="O63" i="10"/>
  <c r="L63" i="10"/>
  <c r="I63" i="10"/>
  <c r="F63" i="10"/>
  <c r="O62" i="10"/>
  <c r="L62" i="10"/>
  <c r="I62" i="10"/>
  <c r="F62" i="10"/>
  <c r="O61" i="10"/>
  <c r="L61" i="10"/>
  <c r="I61" i="10"/>
  <c r="F61" i="10"/>
  <c r="O60" i="10"/>
  <c r="L60" i="10"/>
  <c r="L58" i="10" s="1"/>
  <c r="I60" i="10"/>
  <c r="F60" i="10"/>
  <c r="O59" i="10"/>
  <c r="L59" i="10"/>
  <c r="I59" i="10"/>
  <c r="F59" i="10"/>
  <c r="N58" i="10"/>
  <c r="M58" i="10"/>
  <c r="K58" i="10"/>
  <c r="J58" i="10"/>
  <c r="H58" i="10"/>
  <c r="G58" i="10"/>
  <c r="E58" i="10"/>
  <c r="D58" i="10"/>
  <c r="O57" i="10"/>
  <c r="L57" i="10"/>
  <c r="I57" i="10"/>
  <c r="F57" i="10"/>
  <c r="O56" i="10"/>
  <c r="L56" i="10"/>
  <c r="L55" i="10" s="1"/>
  <c r="I56" i="10"/>
  <c r="F56" i="10"/>
  <c r="F55" i="10" s="1"/>
  <c r="O55" i="10"/>
  <c r="N55" i="10"/>
  <c r="M55" i="10"/>
  <c r="K55" i="10"/>
  <c r="K54" i="10" s="1"/>
  <c r="J55" i="10"/>
  <c r="H55" i="10"/>
  <c r="G55" i="10"/>
  <c r="E55" i="10"/>
  <c r="E54" i="10" s="1"/>
  <c r="D55" i="10"/>
  <c r="J54" i="10"/>
  <c r="O47" i="10"/>
  <c r="C47" i="10" s="1"/>
  <c r="O46" i="10"/>
  <c r="C46" i="10" s="1"/>
  <c r="N45" i="10"/>
  <c r="M45" i="10"/>
  <c r="L44" i="10"/>
  <c r="I44" i="10"/>
  <c r="F44" i="10"/>
  <c r="C44" i="10" s="1"/>
  <c r="L43" i="10"/>
  <c r="K43" i="10"/>
  <c r="J43" i="10"/>
  <c r="I43" i="10"/>
  <c r="H43" i="10"/>
  <c r="G43" i="10"/>
  <c r="E43" i="10"/>
  <c r="D43" i="10"/>
  <c r="F42" i="10"/>
  <c r="C42" i="10" s="1"/>
  <c r="E41" i="10"/>
  <c r="D41" i="10"/>
  <c r="L40" i="10"/>
  <c r="C40" i="10" s="1"/>
  <c r="L39" i="10"/>
  <c r="C39" i="10" s="1"/>
  <c r="L38" i="10"/>
  <c r="C38" i="10" s="1"/>
  <c r="L37" i="10"/>
  <c r="C37" i="10" s="1"/>
  <c r="K36" i="10"/>
  <c r="J36" i="10"/>
  <c r="L35" i="10"/>
  <c r="C35" i="10" s="1"/>
  <c r="L34" i="10"/>
  <c r="C34" i="10" s="1"/>
  <c r="K33" i="10"/>
  <c r="J33" i="10"/>
  <c r="L32" i="10"/>
  <c r="C32" i="10" s="1"/>
  <c r="K31" i="10"/>
  <c r="J31" i="10"/>
  <c r="L30" i="10"/>
  <c r="C30" i="10" s="1"/>
  <c r="L29" i="10"/>
  <c r="C29" i="10" s="1"/>
  <c r="L28" i="10"/>
  <c r="C28" i="10" s="1"/>
  <c r="K27" i="10"/>
  <c r="J27" i="10"/>
  <c r="F25" i="10"/>
  <c r="C25" i="10" s="1"/>
  <c r="I24" i="10"/>
  <c r="O23" i="10"/>
  <c r="L23" i="10"/>
  <c r="I23" i="10"/>
  <c r="C23" i="10" s="1"/>
  <c r="F23" i="10"/>
  <c r="O22" i="10"/>
  <c r="L22" i="10"/>
  <c r="L21" i="10" s="1"/>
  <c r="I22" i="10"/>
  <c r="F22" i="10"/>
  <c r="F21" i="10" s="1"/>
  <c r="N21" i="10"/>
  <c r="N292" i="10" s="1"/>
  <c r="N291" i="10" s="1"/>
  <c r="M21" i="10"/>
  <c r="M292" i="10" s="1"/>
  <c r="M291" i="10" s="1"/>
  <c r="K21" i="10"/>
  <c r="J21" i="10"/>
  <c r="J292" i="10" s="1"/>
  <c r="H21" i="10"/>
  <c r="H292" i="10" s="1"/>
  <c r="H291" i="10" s="1"/>
  <c r="G21" i="10"/>
  <c r="E21" i="10"/>
  <c r="E292" i="10" s="1"/>
  <c r="E291" i="10" s="1"/>
  <c r="D21" i="10"/>
  <c r="D292" i="10" s="1"/>
  <c r="N20" i="10"/>
  <c r="H20" i="10"/>
  <c r="J53" i="10" l="1"/>
  <c r="L54" i="10"/>
  <c r="N54" i="10"/>
  <c r="N53" i="10" s="1"/>
  <c r="O260" i="10"/>
  <c r="D291" i="10"/>
  <c r="I21" i="10"/>
  <c r="L33" i="10"/>
  <c r="C33" i="10" s="1"/>
  <c r="G54" i="10"/>
  <c r="M54" i="10"/>
  <c r="M53" i="10" s="1"/>
  <c r="C63" i="10"/>
  <c r="C65" i="10"/>
  <c r="H76" i="10"/>
  <c r="E130" i="10"/>
  <c r="O151" i="10"/>
  <c r="D187" i="10"/>
  <c r="H187" i="10"/>
  <c r="G195" i="10"/>
  <c r="L205" i="10"/>
  <c r="H231" i="10"/>
  <c r="H230" i="10" s="1"/>
  <c r="H289" i="10" s="1"/>
  <c r="C274" i="10"/>
  <c r="K270" i="10"/>
  <c r="K269" i="10" s="1"/>
  <c r="C294" i="10"/>
  <c r="C111" i="10"/>
  <c r="C123" i="10"/>
  <c r="L122" i="10"/>
  <c r="C128" i="10"/>
  <c r="D130" i="10"/>
  <c r="C133" i="10"/>
  <c r="O131" i="10"/>
  <c r="H130" i="10"/>
  <c r="C147" i="10"/>
  <c r="C148" i="10"/>
  <c r="I151" i="10"/>
  <c r="C167" i="10"/>
  <c r="L166" i="10"/>
  <c r="L165" i="10" s="1"/>
  <c r="J174" i="10"/>
  <c r="D204" i="10"/>
  <c r="N231" i="10"/>
  <c r="C242" i="10"/>
  <c r="M269" i="10"/>
  <c r="G270" i="10"/>
  <c r="G269" i="10" s="1"/>
  <c r="C282" i="10"/>
  <c r="M20" i="10"/>
  <c r="O67" i="10"/>
  <c r="H54" i="10"/>
  <c r="H53" i="10" s="1"/>
  <c r="C71" i="10"/>
  <c r="C99" i="10"/>
  <c r="C101" i="10"/>
  <c r="K83" i="10"/>
  <c r="C108" i="10"/>
  <c r="O122" i="10"/>
  <c r="J291" i="10"/>
  <c r="F292" i="10"/>
  <c r="O21" i="10"/>
  <c r="F41" i="10"/>
  <c r="C41" i="10" s="1"/>
  <c r="F43" i="10"/>
  <c r="C43" i="10" s="1"/>
  <c r="C59" i="10"/>
  <c r="C73" i="10"/>
  <c r="L76" i="10"/>
  <c r="K76" i="10"/>
  <c r="C87" i="10"/>
  <c r="O89" i="10"/>
  <c r="C159" i="10"/>
  <c r="C162" i="10"/>
  <c r="E174" i="10"/>
  <c r="E173" i="10" s="1"/>
  <c r="C202" i="10"/>
  <c r="C203" i="10"/>
  <c r="C226" i="10"/>
  <c r="C243" i="10"/>
  <c r="C254" i="10"/>
  <c r="C258" i="10"/>
  <c r="C262" i="10"/>
  <c r="J259" i="10"/>
  <c r="O264" i="10"/>
  <c r="C278" i="10"/>
  <c r="C280" i="10"/>
  <c r="C298" i="10"/>
  <c r="C299" i="10"/>
  <c r="C300" i="10"/>
  <c r="H75" i="10"/>
  <c r="H52" i="10" s="1"/>
  <c r="H51" i="10" s="1"/>
  <c r="H83" i="10"/>
  <c r="O45" i="10"/>
  <c r="C45" i="10" s="1"/>
  <c r="E53" i="10"/>
  <c r="K53" i="10"/>
  <c r="D54" i="10"/>
  <c r="D53" i="10" s="1"/>
  <c r="E83" i="10"/>
  <c r="C92" i="10"/>
  <c r="C94" i="10"/>
  <c r="C120" i="10"/>
  <c r="D83" i="10"/>
  <c r="D75" i="10" s="1"/>
  <c r="K130" i="10"/>
  <c r="K75" i="10" s="1"/>
  <c r="I131" i="10"/>
  <c r="L141" i="10"/>
  <c r="C143" i="10"/>
  <c r="N187" i="10"/>
  <c r="O188" i="10"/>
  <c r="O187" i="10" s="1"/>
  <c r="K26" i="10"/>
  <c r="C115" i="10"/>
  <c r="F112" i="10"/>
  <c r="E76" i="10"/>
  <c r="G83" i="10"/>
  <c r="C107" i="10"/>
  <c r="C110" i="10"/>
  <c r="C139" i="10"/>
  <c r="F136" i="10"/>
  <c r="C136" i="10" s="1"/>
  <c r="C171" i="10"/>
  <c r="C72" i="10"/>
  <c r="C74" i="10"/>
  <c r="C79" i="10"/>
  <c r="C127" i="10"/>
  <c r="C214" i="10"/>
  <c r="I293" i="10"/>
  <c r="O77" i="10"/>
  <c r="O76" i="10" s="1"/>
  <c r="C82" i="10"/>
  <c r="N83" i="10"/>
  <c r="L84" i="10"/>
  <c r="M83" i="10"/>
  <c r="J187" i="10"/>
  <c r="C190" i="10"/>
  <c r="M204" i="10"/>
  <c r="I216" i="10"/>
  <c r="C223" i="10"/>
  <c r="C225" i="10"/>
  <c r="C228" i="10"/>
  <c r="C229" i="10"/>
  <c r="C234" i="10"/>
  <c r="O231" i="10"/>
  <c r="K231" i="10"/>
  <c r="K230" i="10" s="1"/>
  <c r="L252" i="10"/>
  <c r="L251" i="10" s="1"/>
  <c r="C267" i="10"/>
  <c r="O272" i="10"/>
  <c r="C287" i="10"/>
  <c r="C288" i="10"/>
  <c r="G130" i="10"/>
  <c r="J130" i="10"/>
  <c r="N130" i="10"/>
  <c r="O136" i="10"/>
  <c r="L144" i="10"/>
  <c r="C157" i="10"/>
  <c r="C158" i="10"/>
  <c r="D173" i="10"/>
  <c r="J26" i="10"/>
  <c r="C61" i="10"/>
  <c r="C64" i="10"/>
  <c r="C66" i="10"/>
  <c r="J83" i="10"/>
  <c r="O84" i="10"/>
  <c r="C102" i="10"/>
  <c r="C104" i="10"/>
  <c r="C105" i="10"/>
  <c r="O103" i="10"/>
  <c r="C114" i="10"/>
  <c r="L116" i="10"/>
  <c r="C124" i="10"/>
  <c r="I122" i="10"/>
  <c r="C138" i="10"/>
  <c r="C145" i="10"/>
  <c r="C146" i="10"/>
  <c r="C170" i="10"/>
  <c r="I187" i="10"/>
  <c r="H195" i="10"/>
  <c r="H194" i="10" s="1"/>
  <c r="I205" i="10"/>
  <c r="I204" i="10" s="1"/>
  <c r="C211" i="10"/>
  <c r="C212" i="10"/>
  <c r="C213" i="10"/>
  <c r="L216" i="10"/>
  <c r="L204" i="10" s="1"/>
  <c r="L195" i="10" s="1"/>
  <c r="C224" i="10"/>
  <c r="D231" i="10"/>
  <c r="D230" i="10" s="1"/>
  <c r="G231" i="10"/>
  <c r="G230" i="10" s="1"/>
  <c r="G194" i="10" s="1"/>
  <c r="C245" i="10"/>
  <c r="O252" i="10"/>
  <c r="I264" i="10"/>
  <c r="L276" i="10"/>
  <c r="L270" i="10" s="1"/>
  <c r="L269" i="10" s="1"/>
  <c r="F281" i="10"/>
  <c r="C281" i="10" s="1"/>
  <c r="I286" i="10"/>
  <c r="I292" i="10" s="1"/>
  <c r="M130" i="10"/>
  <c r="C150" i="10"/>
  <c r="O160" i="10"/>
  <c r="C168" i="10"/>
  <c r="K174" i="10"/>
  <c r="K173" i="10" s="1"/>
  <c r="C177" i="10"/>
  <c r="C181" i="10"/>
  <c r="O179" i="10"/>
  <c r="O184" i="10"/>
  <c r="L187" i="10"/>
  <c r="K195" i="10"/>
  <c r="C201" i="10"/>
  <c r="D195" i="10"/>
  <c r="D194" i="10" s="1"/>
  <c r="C207" i="10"/>
  <c r="J204" i="10"/>
  <c r="J195" i="10" s="1"/>
  <c r="J289" i="10" s="1"/>
  <c r="N204" i="10"/>
  <c r="N195" i="10" s="1"/>
  <c r="L238" i="10"/>
  <c r="C244" i="10"/>
  <c r="F246" i="10"/>
  <c r="C249" i="10"/>
  <c r="C255" i="10"/>
  <c r="C257" i="10"/>
  <c r="O259" i="10"/>
  <c r="L264" i="10"/>
  <c r="C271" i="10"/>
  <c r="I270" i="10"/>
  <c r="I269" i="10" s="1"/>
  <c r="C275" i="10"/>
  <c r="O270" i="10"/>
  <c r="O269" i="10" s="1"/>
  <c r="C295" i="10"/>
  <c r="L292" i="10"/>
  <c r="L291" i="10" s="1"/>
  <c r="J20" i="10"/>
  <c r="O292" i="10"/>
  <c r="O20" i="10"/>
  <c r="C86" i="10"/>
  <c r="F84" i="10"/>
  <c r="C106" i="10"/>
  <c r="F103" i="10"/>
  <c r="I20" i="10"/>
  <c r="G292" i="10"/>
  <c r="G291" i="10" s="1"/>
  <c r="G20" i="10"/>
  <c r="K292" i="10"/>
  <c r="K291" i="10" s="1"/>
  <c r="K20" i="10"/>
  <c r="G53" i="10"/>
  <c r="C57" i="10"/>
  <c r="I55" i="10"/>
  <c r="C55" i="10" s="1"/>
  <c r="O58" i="10"/>
  <c r="I69" i="10"/>
  <c r="I67" i="10" s="1"/>
  <c r="I80" i="10"/>
  <c r="C80" i="10" s="1"/>
  <c r="C81" i="10"/>
  <c r="C142" i="10"/>
  <c r="F141" i="10"/>
  <c r="C186" i="10"/>
  <c r="F184" i="10"/>
  <c r="E20" i="10"/>
  <c r="C21" i="10"/>
  <c r="C22" i="10"/>
  <c r="L27" i="10"/>
  <c r="L31" i="10"/>
  <c r="C31" i="10" s="1"/>
  <c r="L36" i="10"/>
  <c r="C36" i="10" s="1"/>
  <c r="C60" i="10"/>
  <c r="C62" i="10"/>
  <c r="F58" i="10"/>
  <c r="F54" i="10" s="1"/>
  <c r="C70" i="10"/>
  <c r="F69" i="10"/>
  <c r="C69" i="10" s="1"/>
  <c r="C178" i="10"/>
  <c r="F175" i="10"/>
  <c r="O54" i="10"/>
  <c r="I58" i="10"/>
  <c r="L67" i="10"/>
  <c r="L53" i="10" s="1"/>
  <c r="C93" i="10"/>
  <c r="I89" i="10"/>
  <c r="C188" i="10"/>
  <c r="C200" i="10"/>
  <c r="I198" i="10"/>
  <c r="I196" i="10" s="1"/>
  <c r="C301" i="10"/>
  <c r="C56" i="10"/>
  <c r="C68" i="10"/>
  <c r="N75" i="10"/>
  <c r="I84" i="10"/>
  <c r="C85" i="10"/>
  <c r="C88" i="10"/>
  <c r="C96" i="10"/>
  <c r="C98" i="10"/>
  <c r="F95" i="10"/>
  <c r="I103" i="10"/>
  <c r="C109" i="10"/>
  <c r="I112" i="10"/>
  <c r="C113" i="10"/>
  <c r="O116" i="10"/>
  <c r="C125" i="10"/>
  <c r="C126" i="10"/>
  <c r="F122" i="10"/>
  <c r="C122" i="10" s="1"/>
  <c r="C129" i="10"/>
  <c r="C137" i="10"/>
  <c r="O144" i="10"/>
  <c r="C153" i="10"/>
  <c r="C154" i="10"/>
  <c r="F151" i="10"/>
  <c r="C160" i="10"/>
  <c r="C161" i="10"/>
  <c r="C169" i="10"/>
  <c r="G174" i="10"/>
  <c r="G173" i="10" s="1"/>
  <c r="I174" i="10"/>
  <c r="I173" i="10" s="1"/>
  <c r="M187" i="10"/>
  <c r="C90" i="10"/>
  <c r="F89" i="10"/>
  <c r="C97" i="10"/>
  <c r="I95" i="10"/>
  <c r="C100" i="10"/>
  <c r="C132" i="10"/>
  <c r="C134" i="10"/>
  <c r="F131" i="10"/>
  <c r="C140" i="10"/>
  <c r="C156" i="10"/>
  <c r="C182" i="10"/>
  <c r="F179" i="10"/>
  <c r="C179" i="10" s="1"/>
  <c r="C237" i="10"/>
  <c r="F235" i="10"/>
  <c r="C261" i="10"/>
  <c r="F260" i="10"/>
  <c r="J75" i="10"/>
  <c r="C78" i="10"/>
  <c r="F77" i="10"/>
  <c r="L95" i="10"/>
  <c r="L83" i="10" s="1"/>
  <c r="O112" i="10"/>
  <c r="O83" i="10" s="1"/>
  <c r="F116" i="10"/>
  <c r="I116" i="10"/>
  <c r="C117" i="10"/>
  <c r="C121" i="10"/>
  <c r="O141" i="10"/>
  <c r="F144" i="10"/>
  <c r="I144" i="10"/>
  <c r="I130" i="10" s="1"/>
  <c r="C149" i="10"/>
  <c r="L151" i="10"/>
  <c r="C164" i="10"/>
  <c r="C172" i="10"/>
  <c r="J173" i="10"/>
  <c r="O174" i="10"/>
  <c r="O173" i="10" s="1"/>
  <c r="C189" i="10"/>
  <c r="N230" i="10"/>
  <c r="N194" i="10" s="1"/>
  <c r="C256" i="10"/>
  <c r="I252" i="10"/>
  <c r="I251" i="10" s="1"/>
  <c r="C277" i="10"/>
  <c r="F276" i="10"/>
  <c r="C276" i="10" s="1"/>
  <c r="C152" i="10"/>
  <c r="I166" i="10"/>
  <c r="I165" i="10" s="1"/>
  <c r="C176" i="10"/>
  <c r="C180" i="10"/>
  <c r="C197" i="10"/>
  <c r="F196" i="10"/>
  <c r="C215" i="10"/>
  <c r="I235" i="10"/>
  <c r="C236" i="10"/>
  <c r="E270" i="10"/>
  <c r="E269" i="10" s="1"/>
  <c r="C279" i="10"/>
  <c r="C285" i="10"/>
  <c r="F284" i="10"/>
  <c r="F166" i="10"/>
  <c r="O196" i="10"/>
  <c r="O205" i="10"/>
  <c r="C217" i="10"/>
  <c r="F216" i="10"/>
  <c r="O216" i="10"/>
  <c r="J230" i="10"/>
  <c r="C232" i="10"/>
  <c r="C239" i="10"/>
  <c r="C241" i="10"/>
  <c r="F238" i="10"/>
  <c r="C248" i="10"/>
  <c r="I246" i="10"/>
  <c r="E230" i="10"/>
  <c r="C253" i="10"/>
  <c r="F252" i="10"/>
  <c r="O251" i="10"/>
  <c r="M259" i="10"/>
  <c r="M230" i="10" s="1"/>
  <c r="C265" i="10"/>
  <c r="F264" i="10"/>
  <c r="C264" i="10" s="1"/>
  <c r="C273" i="10"/>
  <c r="F272" i="10"/>
  <c r="N289" i="10"/>
  <c r="O293" i="10"/>
  <c r="C193" i="10"/>
  <c r="F192" i="10"/>
  <c r="E195" i="10"/>
  <c r="M195" i="10"/>
  <c r="C208" i="10"/>
  <c r="C209" i="10"/>
  <c r="F205" i="10"/>
  <c r="C220" i="10"/>
  <c r="C233" i="10"/>
  <c r="C240" i="10"/>
  <c r="I238" i="10"/>
  <c r="C247" i="10"/>
  <c r="L246" i="10"/>
  <c r="L231" i="10" s="1"/>
  <c r="I259" i="10"/>
  <c r="L260" i="10"/>
  <c r="L259" i="10" s="1"/>
  <c r="C263" i="10"/>
  <c r="C268" i="10"/>
  <c r="C296" i="10"/>
  <c r="C297" i="10"/>
  <c r="F293" i="10"/>
  <c r="C293" i="10" s="1"/>
  <c r="C199" i="10"/>
  <c r="H50" i="10" l="1"/>
  <c r="H290" i="10"/>
  <c r="J194" i="10"/>
  <c r="I76" i="10"/>
  <c r="C112" i="10"/>
  <c r="C144" i="10"/>
  <c r="N52" i="10"/>
  <c r="I195" i="10"/>
  <c r="I194" i="10" s="1"/>
  <c r="D289" i="10"/>
  <c r="E75" i="10"/>
  <c r="O53" i="10"/>
  <c r="G75" i="10"/>
  <c r="G289" i="10" s="1"/>
  <c r="O230" i="10"/>
  <c r="L130" i="10"/>
  <c r="L75" i="10" s="1"/>
  <c r="L52" i="10" s="1"/>
  <c r="L51" i="10" s="1"/>
  <c r="L50" i="10" s="1"/>
  <c r="C89" i="10"/>
  <c r="K289" i="10"/>
  <c r="C292" i="10"/>
  <c r="I291" i="10"/>
  <c r="J52" i="10"/>
  <c r="J51" i="10" s="1"/>
  <c r="C286" i="10"/>
  <c r="D52" i="10"/>
  <c r="D51" i="10" s="1"/>
  <c r="I231" i="10"/>
  <c r="I230" i="10" s="1"/>
  <c r="L230" i="10"/>
  <c r="L194" i="10" s="1"/>
  <c r="E289" i="10"/>
  <c r="O130" i="10"/>
  <c r="O75" i="10" s="1"/>
  <c r="O52" i="10" s="1"/>
  <c r="K194" i="10"/>
  <c r="K52" i="10"/>
  <c r="C246" i="10"/>
  <c r="C184" i="10"/>
  <c r="M75" i="10"/>
  <c r="M52" i="10" s="1"/>
  <c r="E52" i="10"/>
  <c r="C205" i="10"/>
  <c r="F204" i="10"/>
  <c r="C95" i="10"/>
  <c r="E194" i="10"/>
  <c r="C252" i="10"/>
  <c r="F251" i="10"/>
  <c r="C251" i="10" s="1"/>
  <c r="C216" i="10"/>
  <c r="C166" i="10"/>
  <c r="F165" i="10"/>
  <c r="C165" i="10" s="1"/>
  <c r="C260" i="10"/>
  <c r="F259" i="10"/>
  <c r="C259" i="10" s="1"/>
  <c r="C151" i="10"/>
  <c r="I83" i="10"/>
  <c r="F174" i="10"/>
  <c r="C175" i="10"/>
  <c r="F67" i="10"/>
  <c r="C67" i="10" s="1"/>
  <c r="C103" i="10"/>
  <c r="C27" i="10"/>
  <c r="L26" i="10"/>
  <c r="C192" i="10"/>
  <c r="F191" i="10"/>
  <c r="F270" i="10"/>
  <c r="C272" i="10"/>
  <c r="C238" i="10"/>
  <c r="C284" i="10"/>
  <c r="F283" i="10"/>
  <c r="C283" i="10" s="1"/>
  <c r="C116" i="10"/>
  <c r="C77" i="10"/>
  <c r="F76" i="10"/>
  <c r="F130" i="10"/>
  <c r="C130" i="10" s="1"/>
  <c r="C131" i="10"/>
  <c r="N51" i="10"/>
  <c r="F291" i="10"/>
  <c r="C58" i="10"/>
  <c r="C141" i="10"/>
  <c r="O291" i="10"/>
  <c r="M194" i="10"/>
  <c r="O204" i="10"/>
  <c r="O195" i="10" s="1"/>
  <c r="C196" i="10"/>
  <c r="F195" i="10"/>
  <c r="C198" i="10"/>
  <c r="C235" i="10"/>
  <c r="F231" i="10"/>
  <c r="I54" i="10"/>
  <c r="I53" i="10" s="1"/>
  <c r="F83" i="10"/>
  <c r="C84" i="10"/>
  <c r="G52" i="10" l="1"/>
  <c r="G51" i="10" s="1"/>
  <c r="E51" i="10"/>
  <c r="I75" i="10"/>
  <c r="I289" i="10" s="1"/>
  <c r="M51" i="10"/>
  <c r="M50" i="10" s="1"/>
  <c r="C291" i="10"/>
  <c r="M289" i="10"/>
  <c r="L289" i="10"/>
  <c r="K51" i="10"/>
  <c r="D50" i="10"/>
  <c r="D24" i="10"/>
  <c r="M290" i="10"/>
  <c r="O194" i="10"/>
  <c r="O289" i="10"/>
  <c r="C83" i="10"/>
  <c r="N50" i="10"/>
  <c r="N290" i="10"/>
  <c r="C174" i="10"/>
  <c r="F173" i="10"/>
  <c r="C173" i="10" s="1"/>
  <c r="F53" i="10"/>
  <c r="F230" i="10"/>
  <c r="C230" i="10" s="1"/>
  <c r="C231" i="10"/>
  <c r="F75" i="10"/>
  <c r="C75" i="10" s="1"/>
  <c r="C76" i="10"/>
  <c r="C191" i="10"/>
  <c r="F187" i="10"/>
  <c r="C187" i="10" s="1"/>
  <c r="L290" i="10"/>
  <c r="C26" i="10"/>
  <c r="L20" i="10"/>
  <c r="E290" i="10"/>
  <c r="E50" i="10"/>
  <c r="J50" i="10"/>
  <c r="J290" i="10"/>
  <c r="G290" i="10"/>
  <c r="G50" i="10"/>
  <c r="O51" i="10"/>
  <c r="C204" i="10"/>
  <c r="C54" i="10"/>
  <c r="C195" i="10"/>
  <c r="F269" i="10"/>
  <c r="F194" i="10" s="1"/>
  <c r="C194" i="10" s="1"/>
  <c r="C270" i="10"/>
  <c r="I52" i="10" l="1"/>
  <c r="I51" i="10" s="1"/>
  <c r="I50" i="10" s="1"/>
  <c r="K50" i="10"/>
  <c r="K290" i="10"/>
  <c r="F24" i="10"/>
  <c r="D290" i="10"/>
  <c r="D20" i="10"/>
  <c r="O50" i="10"/>
  <c r="O290" i="10"/>
  <c r="F52" i="10"/>
  <c r="C53" i="10"/>
  <c r="C269" i="10"/>
  <c r="F289" i="10"/>
  <c r="C289" i="10" s="1"/>
  <c r="I290" i="10" l="1"/>
  <c r="C24" i="10"/>
  <c r="F20" i="10"/>
  <c r="C20" i="10" s="1"/>
  <c r="F51" i="10"/>
  <c r="C52" i="10"/>
  <c r="F290" i="10" l="1"/>
  <c r="C290" i="10" s="1"/>
  <c r="C51" i="10"/>
  <c r="F50" i="10"/>
  <c r="C50" i="10" s="1"/>
  <c r="F16" i="8" l="1"/>
  <c r="F15" i="8"/>
  <c r="F14" i="8"/>
  <c r="F13" i="8"/>
  <c r="D12" i="8"/>
  <c r="F12" i="8" s="1"/>
  <c r="E11" i="8"/>
  <c r="D11" i="8" l="1"/>
  <c r="F11" i="8" s="1"/>
  <c r="O301" i="6" l="1"/>
  <c r="L301" i="6"/>
  <c r="I301" i="6"/>
  <c r="F301" i="6"/>
  <c r="O300" i="6"/>
  <c r="L300" i="6"/>
  <c r="I300" i="6"/>
  <c r="F300" i="6"/>
  <c r="O299" i="6"/>
  <c r="L299" i="6"/>
  <c r="I299" i="6"/>
  <c r="F299" i="6"/>
  <c r="C299" i="6" s="1"/>
  <c r="O298" i="6"/>
  <c r="L298" i="6"/>
  <c r="I298" i="6"/>
  <c r="F298" i="6"/>
  <c r="C298" i="6" s="1"/>
  <c r="O297" i="6"/>
  <c r="L297" i="6"/>
  <c r="I297" i="6"/>
  <c r="F297" i="6"/>
  <c r="O296" i="6"/>
  <c r="L296" i="6"/>
  <c r="I296" i="6"/>
  <c r="F296" i="6"/>
  <c r="O295" i="6"/>
  <c r="L295" i="6"/>
  <c r="I295" i="6"/>
  <c r="F295" i="6"/>
  <c r="O294" i="6"/>
  <c r="L294" i="6"/>
  <c r="I294" i="6"/>
  <c r="I293" i="6" s="1"/>
  <c r="F294" i="6"/>
  <c r="C294" i="6" s="1"/>
  <c r="N293" i="6"/>
  <c r="M293" i="6"/>
  <c r="K293" i="6"/>
  <c r="J293" i="6"/>
  <c r="H293" i="6"/>
  <c r="G293" i="6"/>
  <c r="E293" i="6"/>
  <c r="D293" i="6"/>
  <c r="O288" i="6"/>
  <c r="L288" i="6"/>
  <c r="I288" i="6"/>
  <c r="F288" i="6"/>
  <c r="O287" i="6"/>
  <c r="O286" i="6" s="1"/>
  <c r="L287" i="6"/>
  <c r="L286" i="6" s="1"/>
  <c r="I287" i="6"/>
  <c r="F287" i="6"/>
  <c r="F286" i="6" s="1"/>
  <c r="N286" i="6"/>
  <c r="M286" i="6"/>
  <c r="K286" i="6"/>
  <c r="J286" i="6"/>
  <c r="H286" i="6"/>
  <c r="G286" i="6"/>
  <c r="E286" i="6"/>
  <c r="D286" i="6"/>
  <c r="O285" i="6"/>
  <c r="L285" i="6"/>
  <c r="L284" i="6" s="1"/>
  <c r="L283" i="6" s="1"/>
  <c r="I285" i="6"/>
  <c r="I284" i="6" s="1"/>
  <c r="I283" i="6" s="1"/>
  <c r="F285" i="6"/>
  <c r="O284" i="6"/>
  <c r="O283" i="6" s="1"/>
  <c r="N284" i="6"/>
  <c r="M284" i="6"/>
  <c r="M283" i="6" s="1"/>
  <c r="K284" i="6"/>
  <c r="K283" i="6" s="1"/>
  <c r="J284" i="6"/>
  <c r="H284" i="6"/>
  <c r="H283" i="6" s="1"/>
  <c r="G284" i="6"/>
  <c r="G283" i="6" s="1"/>
  <c r="E284" i="6"/>
  <c r="E283" i="6" s="1"/>
  <c r="D284" i="6"/>
  <c r="N283" i="6"/>
  <c r="J283" i="6"/>
  <c r="D283" i="6"/>
  <c r="O282" i="6"/>
  <c r="O281" i="6" s="1"/>
  <c r="L282" i="6"/>
  <c r="L281" i="6" s="1"/>
  <c r="I282" i="6"/>
  <c r="I281" i="6" s="1"/>
  <c r="F282" i="6"/>
  <c r="C282" i="6" s="1"/>
  <c r="N281" i="6"/>
  <c r="M281" i="6"/>
  <c r="K281" i="6"/>
  <c r="J281" i="6"/>
  <c r="H281" i="6"/>
  <c r="G281" i="6"/>
  <c r="F281" i="6"/>
  <c r="E281" i="6"/>
  <c r="D281" i="6"/>
  <c r="O280" i="6"/>
  <c r="L280" i="6"/>
  <c r="I280" i="6"/>
  <c r="F280" i="6"/>
  <c r="O279" i="6"/>
  <c r="L279" i="6"/>
  <c r="I279" i="6"/>
  <c r="F279" i="6"/>
  <c r="O278" i="6"/>
  <c r="L278" i="6"/>
  <c r="I278" i="6"/>
  <c r="F278" i="6"/>
  <c r="C278" i="6" s="1"/>
  <c r="O277" i="6"/>
  <c r="L277" i="6"/>
  <c r="I277" i="6"/>
  <c r="I276" i="6" s="1"/>
  <c r="F277" i="6"/>
  <c r="N276" i="6"/>
  <c r="M276" i="6"/>
  <c r="K276" i="6"/>
  <c r="J276" i="6"/>
  <c r="H276" i="6"/>
  <c r="G276" i="6"/>
  <c r="G270" i="6" s="1"/>
  <c r="E276" i="6"/>
  <c r="D276" i="6"/>
  <c r="O275" i="6"/>
  <c r="L275" i="6"/>
  <c r="I275" i="6"/>
  <c r="F275" i="6"/>
  <c r="O274" i="6"/>
  <c r="L274" i="6"/>
  <c r="I274" i="6"/>
  <c r="F274" i="6"/>
  <c r="O273" i="6"/>
  <c r="L273" i="6"/>
  <c r="L272" i="6" s="1"/>
  <c r="I273" i="6"/>
  <c r="I272" i="6" s="1"/>
  <c r="F273" i="6"/>
  <c r="N272" i="6"/>
  <c r="M272" i="6"/>
  <c r="M270" i="6" s="1"/>
  <c r="M269" i="6" s="1"/>
  <c r="K272" i="6"/>
  <c r="J272" i="6"/>
  <c r="J270" i="6" s="1"/>
  <c r="J269" i="6" s="1"/>
  <c r="H272" i="6"/>
  <c r="H270" i="6" s="1"/>
  <c r="G272" i="6"/>
  <c r="E272" i="6"/>
  <c r="D272" i="6"/>
  <c r="D270" i="6" s="1"/>
  <c r="O271" i="6"/>
  <c r="L271" i="6"/>
  <c r="I271" i="6"/>
  <c r="F271" i="6"/>
  <c r="K270" i="6"/>
  <c r="O268" i="6"/>
  <c r="L268" i="6"/>
  <c r="I268" i="6"/>
  <c r="F268" i="6"/>
  <c r="O267" i="6"/>
  <c r="L267" i="6"/>
  <c r="I267" i="6"/>
  <c r="F267" i="6"/>
  <c r="O266" i="6"/>
  <c r="L266" i="6"/>
  <c r="I266" i="6"/>
  <c r="F266" i="6"/>
  <c r="O265" i="6"/>
  <c r="L265" i="6"/>
  <c r="I265" i="6"/>
  <c r="F265" i="6"/>
  <c r="N264" i="6"/>
  <c r="N259" i="6" s="1"/>
  <c r="M264" i="6"/>
  <c r="K264" i="6"/>
  <c r="J264" i="6"/>
  <c r="I264" i="6"/>
  <c r="H264" i="6"/>
  <c r="G264" i="6"/>
  <c r="E264" i="6"/>
  <c r="D264" i="6"/>
  <c r="O263" i="6"/>
  <c r="L263" i="6"/>
  <c r="I263" i="6"/>
  <c r="F263" i="6"/>
  <c r="O262" i="6"/>
  <c r="L262" i="6"/>
  <c r="I262" i="6"/>
  <c r="F262" i="6"/>
  <c r="C262" i="6" s="1"/>
  <c r="O261" i="6"/>
  <c r="L261" i="6"/>
  <c r="I261" i="6"/>
  <c r="I260" i="6" s="1"/>
  <c r="F261" i="6"/>
  <c r="N260" i="6"/>
  <c r="M260" i="6"/>
  <c r="K260" i="6"/>
  <c r="K259" i="6" s="1"/>
  <c r="J260" i="6"/>
  <c r="J259" i="6" s="1"/>
  <c r="H260" i="6"/>
  <c r="G260" i="6"/>
  <c r="G259" i="6" s="1"/>
  <c r="E260" i="6"/>
  <c r="E259" i="6" s="1"/>
  <c r="D260" i="6"/>
  <c r="D259" i="6" s="1"/>
  <c r="O258" i="6"/>
  <c r="L258" i="6"/>
  <c r="I258" i="6"/>
  <c r="F258" i="6"/>
  <c r="O257" i="6"/>
  <c r="L257" i="6"/>
  <c r="I257" i="6"/>
  <c r="F257" i="6"/>
  <c r="O256" i="6"/>
  <c r="L256" i="6"/>
  <c r="I256" i="6"/>
  <c r="F256" i="6"/>
  <c r="O255" i="6"/>
  <c r="L255" i="6"/>
  <c r="I255" i="6"/>
  <c r="F255" i="6"/>
  <c r="O254" i="6"/>
  <c r="O252" i="6" s="1"/>
  <c r="L254" i="6"/>
  <c r="I254" i="6"/>
  <c r="F254" i="6"/>
  <c r="O253" i="6"/>
  <c r="L253" i="6"/>
  <c r="I253" i="6"/>
  <c r="I252" i="6" s="1"/>
  <c r="I251" i="6" s="1"/>
  <c r="F253" i="6"/>
  <c r="N252" i="6"/>
  <c r="M252" i="6"/>
  <c r="M251" i="6" s="1"/>
  <c r="K252" i="6"/>
  <c r="J252" i="6"/>
  <c r="H252" i="6"/>
  <c r="H251" i="6" s="1"/>
  <c r="G252" i="6"/>
  <c r="E252" i="6"/>
  <c r="E251" i="6" s="1"/>
  <c r="D252" i="6"/>
  <c r="N251" i="6"/>
  <c r="K251" i="6"/>
  <c r="J251" i="6"/>
  <c r="G251" i="6"/>
  <c r="D251" i="6"/>
  <c r="O250" i="6"/>
  <c r="L250" i="6"/>
  <c r="I250" i="6"/>
  <c r="F250" i="6"/>
  <c r="C250" i="6" s="1"/>
  <c r="O249" i="6"/>
  <c r="L249" i="6"/>
  <c r="I249" i="6"/>
  <c r="F249" i="6"/>
  <c r="O248" i="6"/>
  <c r="L248" i="6"/>
  <c r="I248" i="6"/>
  <c r="F248" i="6"/>
  <c r="O247" i="6"/>
  <c r="L247" i="6"/>
  <c r="L246" i="6" s="1"/>
  <c r="I247" i="6"/>
  <c r="F247" i="6"/>
  <c r="N246" i="6"/>
  <c r="M246" i="6"/>
  <c r="K246" i="6"/>
  <c r="J246" i="6"/>
  <c r="H246" i="6"/>
  <c r="G246" i="6"/>
  <c r="E246" i="6"/>
  <c r="D246" i="6"/>
  <c r="O245" i="6"/>
  <c r="L245" i="6"/>
  <c r="I245" i="6"/>
  <c r="F245" i="6"/>
  <c r="O244" i="6"/>
  <c r="L244" i="6"/>
  <c r="I244" i="6"/>
  <c r="F244" i="6"/>
  <c r="O243" i="6"/>
  <c r="L243" i="6"/>
  <c r="I243" i="6"/>
  <c r="F243" i="6"/>
  <c r="O242" i="6"/>
  <c r="L242" i="6"/>
  <c r="I242" i="6"/>
  <c r="F242" i="6"/>
  <c r="C242" i="6" s="1"/>
  <c r="O241" i="6"/>
  <c r="L241" i="6"/>
  <c r="I241" i="6"/>
  <c r="F241" i="6"/>
  <c r="O240" i="6"/>
  <c r="L240" i="6"/>
  <c r="I240" i="6"/>
  <c r="F240" i="6"/>
  <c r="O239" i="6"/>
  <c r="L239" i="6"/>
  <c r="I239" i="6"/>
  <c r="F239" i="6"/>
  <c r="O238" i="6"/>
  <c r="N238" i="6"/>
  <c r="M238" i="6"/>
  <c r="K238" i="6"/>
  <c r="J238" i="6"/>
  <c r="H238" i="6"/>
  <c r="G238" i="6"/>
  <c r="E238" i="6"/>
  <c r="D238" i="6"/>
  <c r="O237" i="6"/>
  <c r="L237" i="6"/>
  <c r="I237" i="6"/>
  <c r="F237" i="6"/>
  <c r="O236" i="6"/>
  <c r="L236" i="6"/>
  <c r="L235" i="6" s="1"/>
  <c r="I236" i="6"/>
  <c r="F236" i="6"/>
  <c r="F235" i="6" s="1"/>
  <c r="O235" i="6"/>
  <c r="N235" i="6"/>
  <c r="M235" i="6"/>
  <c r="K235" i="6"/>
  <c r="J235" i="6"/>
  <c r="H235" i="6"/>
  <c r="G235" i="6"/>
  <c r="E235" i="6"/>
  <c r="D235" i="6"/>
  <c r="O234" i="6"/>
  <c r="O233" i="6" s="1"/>
  <c r="L234" i="6"/>
  <c r="L233" i="6" s="1"/>
  <c r="I234" i="6"/>
  <c r="I233" i="6" s="1"/>
  <c r="F234" i="6"/>
  <c r="C234" i="6"/>
  <c r="N233" i="6"/>
  <c r="M233" i="6"/>
  <c r="K233" i="6"/>
  <c r="J233" i="6"/>
  <c r="J231" i="6" s="1"/>
  <c r="H233" i="6"/>
  <c r="G233" i="6"/>
  <c r="F233" i="6"/>
  <c r="E233" i="6"/>
  <c r="D233" i="6"/>
  <c r="O232" i="6"/>
  <c r="L232" i="6"/>
  <c r="I232" i="6"/>
  <c r="F232" i="6"/>
  <c r="N231" i="6"/>
  <c r="O229" i="6"/>
  <c r="L229" i="6"/>
  <c r="I229" i="6"/>
  <c r="F229" i="6"/>
  <c r="O228" i="6"/>
  <c r="O227" i="6" s="1"/>
  <c r="L228" i="6"/>
  <c r="L227" i="6" s="1"/>
  <c r="I228" i="6"/>
  <c r="F228" i="6"/>
  <c r="N227" i="6"/>
  <c r="M227" i="6"/>
  <c r="K227" i="6"/>
  <c r="J227" i="6"/>
  <c r="H227" i="6"/>
  <c r="G227" i="6"/>
  <c r="F227" i="6"/>
  <c r="E227" i="6"/>
  <c r="D227" i="6"/>
  <c r="O226" i="6"/>
  <c r="L226" i="6"/>
  <c r="I226" i="6"/>
  <c r="F226" i="6"/>
  <c r="C226" i="6" s="1"/>
  <c r="O225" i="6"/>
  <c r="L225" i="6"/>
  <c r="I225" i="6"/>
  <c r="F225" i="6"/>
  <c r="O224" i="6"/>
  <c r="L224" i="6"/>
  <c r="I224" i="6"/>
  <c r="F224" i="6"/>
  <c r="O223" i="6"/>
  <c r="L223" i="6"/>
  <c r="I223" i="6"/>
  <c r="F223" i="6"/>
  <c r="O222" i="6"/>
  <c r="L222" i="6"/>
  <c r="I222" i="6"/>
  <c r="F222" i="6"/>
  <c r="O221" i="6"/>
  <c r="L221" i="6"/>
  <c r="I221" i="6"/>
  <c r="F221" i="6"/>
  <c r="O220" i="6"/>
  <c r="L220" i="6"/>
  <c r="I220" i="6"/>
  <c r="F220" i="6"/>
  <c r="O219" i="6"/>
  <c r="L219" i="6"/>
  <c r="I219" i="6"/>
  <c r="F219" i="6"/>
  <c r="O218" i="6"/>
  <c r="L218" i="6"/>
  <c r="I218" i="6"/>
  <c r="F218" i="6"/>
  <c r="C218" i="6" s="1"/>
  <c r="O217" i="6"/>
  <c r="L217" i="6"/>
  <c r="I217" i="6"/>
  <c r="F217" i="6"/>
  <c r="N216" i="6"/>
  <c r="M216" i="6"/>
  <c r="K216" i="6"/>
  <c r="J216" i="6"/>
  <c r="H216" i="6"/>
  <c r="G216" i="6"/>
  <c r="E216" i="6"/>
  <c r="D216" i="6"/>
  <c r="O215" i="6"/>
  <c r="L215" i="6"/>
  <c r="I215" i="6"/>
  <c r="F215" i="6"/>
  <c r="O214" i="6"/>
  <c r="L214" i="6"/>
  <c r="I214" i="6"/>
  <c r="F214" i="6"/>
  <c r="O213" i="6"/>
  <c r="L213" i="6"/>
  <c r="I213" i="6"/>
  <c r="F213" i="6"/>
  <c r="O212" i="6"/>
  <c r="L212" i="6"/>
  <c r="I212" i="6"/>
  <c r="F212" i="6"/>
  <c r="O211" i="6"/>
  <c r="L211" i="6"/>
  <c r="I211" i="6"/>
  <c r="F211" i="6"/>
  <c r="O210" i="6"/>
  <c r="L210" i="6"/>
  <c r="I210" i="6"/>
  <c r="F210" i="6"/>
  <c r="O209" i="6"/>
  <c r="L209" i="6"/>
  <c r="I209" i="6"/>
  <c r="F209" i="6"/>
  <c r="O208" i="6"/>
  <c r="L208" i="6"/>
  <c r="I208" i="6"/>
  <c r="F208" i="6"/>
  <c r="O207" i="6"/>
  <c r="L207" i="6"/>
  <c r="I207" i="6"/>
  <c r="F207" i="6"/>
  <c r="O206" i="6"/>
  <c r="L206" i="6"/>
  <c r="I206" i="6"/>
  <c r="C206" i="6" s="1"/>
  <c r="F206" i="6"/>
  <c r="N205" i="6"/>
  <c r="M205" i="6"/>
  <c r="K205" i="6"/>
  <c r="K204" i="6" s="1"/>
  <c r="J205" i="6"/>
  <c r="H205" i="6"/>
  <c r="G205" i="6"/>
  <c r="G204" i="6" s="1"/>
  <c r="E205" i="6"/>
  <c r="D205" i="6"/>
  <c r="M204" i="6"/>
  <c r="O203" i="6"/>
  <c r="L203" i="6"/>
  <c r="I203" i="6"/>
  <c r="F203" i="6"/>
  <c r="O202" i="6"/>
  <c r="L202" i="6"/>
  <c r="I202" i="6"/>
  <c r="F202" i="6"/>
  <c r="O201" i="6"/>
  <c r="L201" i="6"/>
  <c r="I201" i="6"/>
  <c r="F201" i="6"/>
  <c r="O200" i="6"/>
  <c r="L200" i="6"/>
  <c r="I200" i="6"/>
  <c r="F200" i="6"/>
  <c r="O199" i="6"/>
  <c r="O198" i="6" s="1"/>
  <c r="O196" i="6" s="1"/>
  <c r="L199" i="6"/>
  <c r="L198" i="6" s="1"/>
  <c r="I199" i="6"/>
  <c r="F199" i="6"/>
  <c r="F198" i="6" s="1"/>
  <c r="N198" i="6"/>
  <c r="N196" i="6" s="1"/>
  <c r="M198" i="6"/>
  <c r="K198" i="6"/>
  <c r="K196" i="6" s="1"/>
  <c r="J198" i="6"/>
  <c r="J196" i="6" s="1"/>
  <c r="H198" i="6"/>
  <c r="H196" i="6" s="1"/>
  <c r="G198" i="6"/>
  <c r="G196" i="6" s="1"/>
  <c r="E198" i="6"/>
  <c r="D198" i="6"/>
  <c r="D196" i="6" s="1"/>
  <c r="O197" i="6"/>
  <c r="L197" i="6"/>
  <c r="I197" i="6"/>
  <c r="F197" i="6"/>
  <c r="M196" i="6"/>
  <c r="E196" i="6"/>
  <c r="O193" i="6"/>
  <c r="L193" i="6"/>
  <c r="L192" i="6" s="1"/>
  <c r="I193" i="6"/>
  <c r="I192" i="6" s="1"/>
  <c r="I191" i="6" s="1"/>
  <c r="F193" i="6"/>
  <c r="O192" i="6"/>
  <c r="O191" i="6" s="1"/>
  <c r="N192" i="6"/>
  <c r="M192" i="6"/>
  <c r="M191" i="6" s="1"/>
  <c r="K192" i="6"/>
  <c r="K191" i="6" s="1"/>
  <c r="J192" i="6"/>
  <c r="J191" i="6" s="1"/>
  <c r="H192" i="6"/>
  <c r="G192" i="6"/>
  <c r="G191" i="6" s="1"/>
  <c r="E192" i="6"/>
  <c r="D192" i="6"/>
  <c r="D191" i="6" s="1"/>
  <c r="D187" i="6" s="1"/>
  <c r="N191" i="6"/>
  <c r="L191" i="6"/>
  <c r="H191" i="6"/>
  <c r="E191" i="6"/>
  <c r="O190" i="6"/>
  <c r="L190" i="6"/>
  <c r="I190" i="6"/>
  <c r="F190" i="6"/>
  <c r="O189" i="6"/>
  <c r="L189" i="6"/>
  <c r="L188" i="6" s="1"/>
  <c r="L187" i="6" s="1"/>
  <c r="I189" i="6"/>
  <c r="F189" i="6"/>
  <c r="F188" i="6" s="1"/>
  <c r="O188" i="6"/>
  <c r="N188" i="6"/>
  <c r="M188" i="6"/>
  <c r="K188" i="6"/>
  <c r="J188" i="6"/>
  <c r="H188" i="6"/>
  <c r="G188" i="6"/>
  <c r="G187" i="6" s="1"/>
  <c r="E188" i="6"/>
  <c r="D188" i="6"/>
  <c r="N187" i="6"/>
  <c r="O186" i="6"/>
  <c r="L186" i="6"/>
  <c r="I186" i="6"/>
  <c r="F186" i="6"/>
  <c r="O185" i="6"/>
  <c r="O184" i="6" s="1"/>
  <c r="L185" i="6"/>
  <c r="L184" i="6" s="1"/>
  <c r="I185" i="6"/>
  <c r="F185" i="6"/>
  <c r="F184" i="6" s="1"/>
  <c r="N184" i="6"/>
  <c r="M184" i="6"/>
  <c r="K184" i="6"/>
  <c r="J184" i="6"/>
  <c r="H184" i="6"/>
  <c r="G184" i="6"/>
  <c r="E184" i="6"/>
  <c r="D184" i="6"/>
  <c r="O183" i="6"/>
  <c r="L183" i="6"/>
  <c r="I183" i="6"/>
  <c r="F183" i="6"/>
  <c r="O182" i="6"/>
  <c r="L182" i="6"/>
  <c r="I182" i="6"/>
  <c r="F182" i="6"/>
  <c r="O181" i="6"/>
  <c r="L181" i="6"/>
  <c r="I181" i="6"/>
  <c r="F181" i="6"/>
  <c r="O180" i="6"/>
  <c r="O179" i="6" s="1"/>
  <c r="L180" i="6"/>
  <c r="I180" i="6"/>
  <c r="I179" i="6" s="1"/>
  <c r="F180" i="6"/>
  <c r="N179" i="6"/>
  <c r="M179" i="6"/>
  <c r="L179" i="6"/>
  <c r="K179" i="6"/>
  <c r="J179" i="6"/>
  <c r="H179" i="6"/>
  <c r="G179" i="6"/>
  <c r="E179" i="6"/>
  <c r="D179" i="6"/>
  <c r="O178" i="6"/>
  <c r="L178" i="6"/>
  <c r="I178" i="6"/>
  <c r="F178" i="6"/>
  <c r="O177" i="6"/>
  <c r="L177" i="6"/>
  <c r="I177" i="6"/>
  <c r="F177" i="6"/>
  <c r="O176" i="6"/>
  <c r="O175" i="6" s="1"/>
  <c r="L176" i="6"/>
  <c r="I176" i="6"/>
  <c r="I175" i="6" s="1"/>
  <c r="I174" i="6" s="1"/>
  <c r="F176" i="6"/>
  <c r="C176" i="6" s="1"/>
  <c r="N175" i="6"/>
  <c r="M175" i="6"/>
  <c r="K175" i="6"/>
  <c r="J175" i="6"/>
  <c r="H175" i="6"/>
  <c r="H174" i="6" s="1"/>
  <c r="G175" i="6"/>
  <c r="G174" i="6" s="1"/>
  <c r="G173" i="6" s="1"/>
  <c r="E175" i="6"/>
  <c r="D175" i="6"/>
  <c r="M174" i="6"/>
  <c r="M173" i="6" s="1"/>
  <c r="O172" i="6"/>
  <c r="L172" i="6"/>
  <c r="I172" i="6"/>
  <c r="F172" i="6"/>
  <c r="O171" i="6"/>
  <c r="L171" i="6"/>
  <c r="I171" i="6"/>
  <c r="F171" i="6"/>
  <c r="O170" i="6"/>
  <c r="L170" i="6"/>
  <c r="I170" i="6"/>
  <c r="F170" i="6"/>
  <c r="O169" i="6"/>
  <c r="L169" i="6"/>
  <c r="I169" i="6"/>
  <c r="F169" i="6"/>
  <c r="O168" i="6"/>
  <c r="L168" i="6"/>
  <c r="I168" i="6"/>
  <c r="F168" i="6"/>
  <c r="O167" i="6"/>
  <c r="L167" i="6"/>
  <c r="I167" i="6"/>
  <c r="F167" i="6"/>
  <c r="N166" i="6"/>
  <c r="M166" i="6"/>
  <c r="M165" i="6" s="1"/>
  <c r="K166" i="6"/>
  <c r="K165" i="6" s="1"/>
  <c r="J166" i="6"/>
  <c r="H166" i="6"/>
  <c r="H165" i="6" s="1"/>
  <c r="G166" i="6"/>
  <c r="G165" i="6" s="1"/>
  <c r="E166" i="6"/>
  <c r="E165" i="6" s="1"/>
  <c r="D166" i="6"/>
  <c r="N165" i="6"/>
  <c r="J165" i="6"/>
  <c r="D165" i="6"/>
  <c r="O164" i="6"/>
  <c r="L164" i="6"/>
  <c r="I164" i="6"/>
  <c r="F164" i="6"/>
  <c r="C164" i="6" s="1"/>
  <c r="O163" i="6"/>
  <c r="L163" i="6"/>
  <c r="I163" i="6"/>
  <c r="F163" i="6"/>
  <c r="O162" i="6"/>
  <c r="L162" i="6"/>
  <c r="I162" i="6"/>
  <c r="F162" i="6"/>
  <c r="O161" i="6"/>
  <c r="L161" i="6"/>
  <c r="L160" i="6" s="1"/>
  <c r="I161" i="6"/>
  <c r="F161" i="6"/>
  <c r="F160" i="6" s="1"/>
  <c r="O160" i="6"/>
  <c r="N160" i="6"/>
  <c r="M160" i="6"/>
  <c r="K160" i="6"/>
  <c r="J160" i="6"/>
  <c r="H160" i="6"/>
  <c r="G160" i="6"/>
  <c r="E160" i="6"/>
  <c r="D160" i="6"/>
  <c r="O159" i="6"/>
  <c r="L159" i="6"/>
  <c r="I159" i="6"/>
  <c r="F159" i="6"/>
  <c r="O158" i="6"/>
  <c r="L158" i="6"/>
  <c r="I158" i="6"/>
  <c r="F158" i="6"/>
  <c r="O157" i="6"/>
  <c r="L157" i="6"/>
  <c r="I157" i="6"/>
  <c r="F157" i="6"/>
  <c r="O156" i="6"/>
  <c r="L156" i="6"/>
  <c r="I156" i="6"/>
  <c r="F156" i="6"/>
  <c r="O155" i="6"/>
  <c r="L155" i="6"/>
  <c r="I155" i="6"/>
  <c r="F155" i="6"/>
  <c r="O154" i="6"/>
  <c r="L154" i="6"/>
  <c r="I154" i="6"/>
  <c r="F154" i="6"/>
  <c r="O153" i="6"/>
  <c r="L153" i="6"/>
  <c r="I153" i="6"/>
  <c r="F153" i="6"/>
  <c r="O152" i="6"/>
  <c r="L152" i="6"/>
  <c r="L151" i="6" s="1"/>
  <c r="I152" i="6"/>
  <c r="F152" i="6"/>
  <c r="N151" i="6"/>
  <c r="M151" i="6"/>
  <c r="K151" i="6"/>
  <c r="J151" i="6"/>
  <c r="H151" i="6"/>
  <c r="G151" i="6"/>
  <c r="E151" i="6"/>
  <c r="D151" i="6"/>
  <c r="O150" i="6"/>
  <c r="L150" i="6"/>
  <c r="I150" i="6"/>
  <c r="F150" i="6"/>
  <c r="O149" i="6"/>
  <c r="L149" i="6"/>
  <c r="I149" i="6"/>
  <c r="F149" i="6"/>
  <c r="O148" i="6"/>
  <c r="L148" i="6"/>
  <c r="I148" i="6"/>
  <c r="F148" i="6"/>
  <c r="O147" i="6"/>
  <c r="L147" i="6"/>
  <c r="I147" i="6"/>
  <c r="F147" i="6"/>
  <c r="O146" i="6"/>
  <c r="L146" i="6"/>
  <c r="I146" i="6"/>
  <c r="F146" i="6"/>
  <c r="O145" i="6"/>
  <c r="L145" i="6"/>
  <c r="I145" i="6"/>
  <c r="F145" i="6"/>
  <c r="N144" i="6"/>
  <c r="M144" i="6"/>
  <c r="K144" i="6"/>
  <c r="J144" i="6"/>
  <c r="H144" i="6"/>
  <c r="G144" i="6"/>
  <c r="E144" i="6"/>
  <c r="D144" i="6"/>
  <c r="O143" i="6"/>
  <c r="L143" i="6"/>
  <c r="I143" i="6"/>
  <c r="F143" i="6"/>
  <c r="O142" i="6"/>
  <c r="O141" i="6" s="1"/>
  <c r="L142" i="6"/>
  <c r="L141" i="6" s="1"/>
  <c r="I142" i="6"/>
  <c r="F142" i="6"/>
  <c r="N141" i="6"/>
  <c r="M141" i="6"/>
  <c r="K141" i="6"/>
  <c r="J141" i="6"/>
  <c r="H141" i="6"/>
  <c r="G141" i="6"/>
  <c r="F141" i="6"/>
  <c r="E141" i="6"/>
  <c r="D141" i="6"/>
  <c r="O140" i="6"/>
  <c r="L140" i="6"/>
  <c r="I140" i="6"/>
  <c r="F140" i="6"/>
  <c r="C140" i="6" s="1"/>
  <c r="O139" i="6"/>
  <c r="L139" i="6"/>
  <c r="I139" i="6"/>
  <c r="F139" i="6"/>
  <c r="O138" i="6"/>
  <c r="L138" i="6"/>
  <c r="I138" i="6"/>
  <c r="F138" i="6"/>
  <c r="O137" i="6"/>
  <c r="L137" i="6"/>
  <c r="L136" i="6" s="1"/>
  <c r="I137" i="6"/>
  <c r="F137" i="6"/>
  <c r="F136" i="6" s="1"/>
  <c r="O136" i="6"/>
  <c r="N136" i="6"/>
  <c r="M136" i="6"/>
  <c r="K136" i="6"/>
  <c r="J136" i="6"/>
  <c r="H136" i="6"/>
  <c r="G136" i="6"/>
  <c r="E136" i="6"/>
  <c r="D136" i="6"/>
  <c r="O135" i="6"/>
  <c r="L135" i="6"/>
  <c r="I135" i="6"/>
  <c r="F135" i="6"/>
  <c r="O134" i="6"/>
  <c r="L134" i="6"/>
  <c r="I134" i="6"/>
  <c r="F134" i="6"/>
  <c r="O133" i="6"/>
  <c r="L133" i="6"/>
  <c r="I133" i="6"/>
  <c r="F133" i="6"/>
  <c r="O132" i="6"/>
  <c r="O131" i="6" s="1"/>
  <c r="L132" i="6"/>
  <c r="I132" i="6"/>
  <c r="I131" i="6" s="1"/>
  <c r="F132" i="6"/>
  <c r="N131" i="6"/>
  <c r="M131" i="6"/>
  <c r="K131" i="6"/>
  <c r="J131" i="6"/>
  <c r="H131" i="6"/>
  <c r="G131" i="6"/>
  <c r="E131" i="6"/>
  <c r="D131" i="6"/>
  <c r="M130" i="6"/>
  <c r="O129" i="6"/>
  <c r="L129" i="6"/>
  <c r="L128" i="6" s="1"/>
  <c r="I129" i="6"/>
  <c r="I128" i="6" s="1"/>
  <c r="F129" i="6"/>
  <c r="F128" i="6" s="1"/>
  <c r="O128" i="6"/>
  <c r="N128" i="6"/>
  <c r="M128" i="6"/>
  <c r="K128" i="6"/>
  <c r="J128" i="6"/>
  <c r="H128" i="6"/>
  <c r="G128" i="6"/>
  <c r="E128" i="6"/>
  <c r="D128" i="6"/>
  <c r="O127" i="6"/>
  <c r="L127" i="6"/>
  <c r="I127" i="6"/>
  <c r="F127" i="6"/>
  <c r="O126" i="6"/>
  <c r="L126" i="6"/>
  <c r="I126" i="6"/>
  <c r="F126" i="6"/>
  <c r="O125" i="6"/>
  <c r="L125" i="6"/>
  <c r="I125" i="6"/>
  <c r="F125" i="6"/>
  <c r="O124" i="6"/>
  <c r="O122" i="6" s="1"/>
  <c r="L124" i="6"/>
  <c r="I124" i="6"/>
  <c r="I122" i="6" s="1"/>
  <c r="F124" i="6"/>
  <c r="O123" i="6"/>
  <c r="L123" i="6"/>
  <c r="I123" i="6"/>
  <c r="F123" i="6"/>
  <c r="N122" i="6"/>
  <c r="M122" i="6"/>
  <c r="K122" i="6"/>
  <c r="J122" i="6"/>
  <c r="H122" i="6"/>
  <c r="G122" i="6"/>
  <c r="E122" i="6"/>
  <c r="D122" i="6"/>
  <c r="O121" i="6"/>
  <c r="L121" i="6"/>
  <c r="I121" i="6"/>
  <c r="F121" i="6"/>
  <c r="O120" i="6"/>
  <c r="L120" i="6"/>
  <c r="I120" i="6"/>
  <c r="F120" i="6"/>
  <c r="O119" i="6"/>
  <c r="L119" i="6"/>
  <c r="I119" i="6"/>
  <c r="F119" i="6"/>
  <c r="O118" i="6"/>
  <c r="L118" i="6"/>
  <c r="I118" i="6"/>
  <c r="F118" i="6"/>
  <c r="O117" i="6"/>
  <c r="L117" i="6"/>
  <c r="I117" i="6"/>
  <c r="F117" i="6"/>
  <c r="O116" i="6"/>
  <c r="N116" i="6"/>
  <c r="M116" i="6"/>
  <c r="K116" i="6"/>
  <c r="J116" i="6"/>
  <c r="H116" i="6"/>
  <c r="G116" i="6"/>
  <c r="E116" i="6"/>
  <c r="D116" i="6"/>
  <c r="O115" i="6"/>
  <c r="L115" i="6"/>
  <c r="I115" i="6"/>
  <c r="F115" i="6"/>
  <c r="O114" i="6"/>
  <c r="L114" i="6"/>
  <c r="I114" i="6"/>
  <c r="F114" i="6"/>
  <c r="O113" i="6"/>
  <c r="O112" i="6" s="1"/>
  <c r="L113" i="6"/>
  <c r="L112" i="6" s="1"/>
  <c r="I113" i="6"/>
  <c r="F113" i="6"/>
  <c r="F112" i="6" s="1"/>
  <c r="N112" i="6"/>
  <c r="M112" i="6"/>
  <c r="K112" i="6"/>
  <c r="J112" i="6"/>
  <c r="H112" i="6"/>
  <c r="G112" i="6"/>
  <c r="E112" i="6"/>
  <c r="D112" i="6"/>
  <c r="O111" i="6"/>
  <c r="L111" i="6"/>
  <c r="I111" i="6"/>
  <c r="F111" i="6"/>
  <c r="O110" i="6"/>
  <c r="L110" i="6"/>
  <c r="I110" i="6"/>
  <c r="F110" i="6"/>
  <c r="O109" i="6"/>
  <c r="L109" i="6"/>
  <c r="I109" i="6"/>
  <c r="F109" i="6"/>
  <c r="O108" i="6"/>
  <c r="L108" i="6"/>
  <c r="I108" i="6"/>
  <c r="F108" i="6"/>
  <c r="O107" i="6"/>
  <c r="L107" i="6"/>
  <c r="I107" i="6"/>
  <c r="F107" i="6"/>
  <c r="O106" i="6"/>
  <c r="L106" i="6"/>
  <c r="I106" i="6"/>
  <c r="F106" i="6"/>
  <c r="O105" i="6"/>
  <c r="L105" i="6"/>
  <c r="I105" i="6"/>
  <c r="F105" i="6"/>
  <c r="O104" i="6"/>
  <c r="L104" i="6"/>
  <c r="I104" i="6"/>
  <c r="F104" i="6"/>
  <c r="N103" i="6"/>
  <c r="M103" i="6"/>
  <c r="K103" i="6"/>
  <c r="J103" i="6"/>
  <c r="H103" i="6"/>
  <c r="G103" i="6"/>
  <c r="E103" i="6"/>
  <c r="D103" i="6"/>
  <c r="O102" i="6"/>
  <c r="L102" i="6"/>
  <c r="I102" i="6"/>
  <c r="F102" i="6"/>
  <c r="O101" i="6"/>
  <c r="L101" i="6"/>
  <c r="I101" i="6"/>
  <c r="F101" i="6"/>
  <c r="O100" i="6"/>
  <c r="L100" i="6"/>
  <c r="I100" i="6"/>
  <c r="F100" i="6"/>
  <c r="O99" i="6"/>
  <c r="L99" i="6"/>
  <c r="I99" i="6"/>
  <c r="F99" i="6"/>
  <c r="O98" i="6"/>
  <c r="L98" i="6"/>
  <c r="I98" i="6"/>
  <c r="F98" i="6"/>
  <c r="O97" i="6"/>
  <c r="L97" i="6"/>
  <c r="I97" i="6"/>
  <c r="F97" i="6"/>
  <c r="O96" i="6"/>
  <c r="O95" i="6" s="1"/>
  <c r="L96" i="6"/>
  <c r="I96" i="6"/>
  <c r="F96" i="6"/>
  <c r="N95" i="6"/>
  <c r="M95" i="6"/>
  <c r="M83" i="6" s="1"/>
  <c r="K95" i="6"/>
  <c r="J95" i="6"/>
  <c r="I95" i="6"/>
  <c r="H95" i="6"/>
  <c r="G95" i="6"/>
  <c r="E95" i="6"/>
  <c r="D95" i="6"/>
  <c r="O94" i="6"/>
  <c r="L94" i="6"/>
  <c r="I94" i="6"/>
  <c r="F94" i="6"/>
  <c r="O93" i="6"/>
  <c r="L93" i="6"/>
  <c r="I93" i="6"/>
  <c r="F93" i="6"/>
  <c r="O92" i="6"/>
  <c r="L92" i="6"/>
  <c r="I92" i="6"/>
  <c r="F92" i="6"/>
  <c r="O91" i="6"/>
  <c r="L91" i="6"/>
  <c r="I91" i="6"/>
  <c r="F91" i="6"/>
  <c r="O90" i="6"/>
  <c r="O89" i="6" s="1"/>
  <c r="L90" i="6"/>
  <c r="L89" i="6" s="1"/>
  <c r="I90" i="6"/>
  <c r="F90" i="6"/>
  <c r="F89" i="6" s="1"/>
  <c r="N89" i="6"/>
  <c r="M89" i="6"/>
  <c r="K89" i="6"/>
  <c r="J89" i="6"/>
  <c r="H89" i="6"/>
  <c r="G89" i="6"/>
  <c r="E89" i="6"/>
  <c r="D89" i="6"/>
  <c r="O88" i="6"/>
  <c r="L88" i="6"/>
  <c r="I88" i="6"/>
  <c r="F88" i="6"/>
  <c r="O87" i="6"/>
  <c r="L87" i="6"/>
  <c r="I87" i="6"/>
  <c r="F87" i="6"/>
  <c r="O86" i="6"/>
  <c r="L86" i="6"/>
  <c r="I86" i="6"/>
  <c r="F86" i="6"/>
  <c r="O85" i="6"/>
  <c r="O84" i="6" s="1"/>
  <c r="L85" i="6"/>
  <c r="I85" i="6"/>
  <c r="I84" i="6" s="1"/>
  <c r="F85" i="6"/>
  <c r="C85" i="6" s="1"/>
  <c r="N84" i="6"/>
  <c r="M84" i="6"/>
  <c r="L84" i="6"/>
  <c r="K84" i="6"/>
  <c r="J84" i="6"/>
  <c r="H84" i="6"/>
  <c r="G84" i="6"/>
  <c r="E84" i="6"/>
  <c r="D84" i="6"/>
  <c r="O82" i="6"/>
  <c r="L82" i="6"/>
  <c r="I82" i="6"/>
  <c r="F82" i="6"/>
  <c r="O81" i="6"/>
  <c r="O80" i="6" s="1"/>
  <c r="L81" i="6"/>
  <c r="L80" i="6" s="1"/>
  <c r="I81" i="6"/>
  <c r="I80" i="6" s="1"/>
  <c r="F81" i="6"/>
  <c r="N80" i="6"/>
  <c r="M80" i="6"/>
  <c r="K80" i="6"/>
  <c r="J80" i="6"/>
  <c r="H80" i="6"/>
  <c r="G80" i="6"/>
  <c r="E80" i="6"/>
  <c r="D80" i="6"/>
  <c r="O79" i="6"/>
  <c r="L79" i="6"/>
  <c r="I79" i="6"/>
  <c r="F79" i="6"/>
  <c r="O78" i="6"/>
  <c r="L78" i="6"/>
  <c r="L77" i="6" s="1"/>
  <c r="I78" i="6"/>
  <c r="F78" i="6"/>
  <c r="F77" i="6" s="1"/>
  <c r="O77" i="6"/>
  <c r="N77" i="6"/>
  <c r="M77" i="6"/>
  <c r="K77" i="6"/>
  <c r="K76" i="6" s="1"/>
  <c r="J77" i="6"/>
  <c r="J76" i="6" s="1"/>
  <c r="H77" i="6"/>
  <c r="H76" i="6" s="1"/>
  <c r="G77" i="6"/>
  <c r="E77" i="6"/>
  <c r="E76" i="6" s="1"/>
  <c r="D77" i="6"/>
  <c r="N76" i="6"/>
  <c r="O74" i="6"/>
  <c r="L74" i="6"/>
  <c r="I74" i="6"/>
  <c r="F74" i="6"/>
  <c r="O73" i="6"/>
  <c r="L73" i="6"/>
  <c r="I73" i="6"/>
  <c r="F73" i="6"/>
  <c r="O72" i="6"/>
  <c r="L72" i="6"/>
  <c r="I72" i="6"/>
  <c r="F72" i="6"/>
  <c r="O71" i="6"/>
  <c r="L71" i="6"/>
  <c r="I71" i="6"/>
  <c r="F71" i="6"/>
  <c r="O70" i="6"/>
  <c r="L70" i="6"/>
  <c r="L69" i="6" s="1"/>
  <c r="I70" i="6"/>
  <c r="F70" i="6"/>
  <c r="F69" i="6" s="1"/>
  <c r="O69" i="6"/>
  <c r="N69" i="6"/>
  <c r="M69" i="6"/>
  <c r="K69" i="6"/>
  <c r="K67" i="6" s="1"/>
  <c r="J69" i="6"/>
  <c r="H69" i="6"/>
  <c r="H67" i="6" s="1"/>
  <c r="G69" i="6"/>
  <c r="G67" i="6" s="1"/>
  <c r="E69" i="6"/>
  <c r="E67" i="6" s="1"/>
  <c r="D69" i="6"/>
  <c r="D67" i="6" s="1"/>
  <c r="O68" i="6"/>
  <c r="L68" i="6"/>
  <c r="I68" i="6"/>
  <c r="F68" i="6"/>
  <c r="N67" i="6"/>
  <c r="M67" i="6"/>
  <c r="J67" i="6"/>
  <c r="O66" i="6"/>
  <c r="L66" i="6"/>
  <c r="I66" i="6"/>
  <c r="F66" i="6"/>
  <c r="O65" i="6"/>
  <c r="L65" i="6"/>
  <c r="I65" i="6"/>
  <c r="F65" i="6"/>
  <c r="O64" i="6"/>
  <c r="L64" i="6"/>
  <c r="I64" i="6"/>
  <c r="F64" i="6"/>
  <c r="O63" i="6"/>
  <c r="L63" i="6"/>
  <c r="I63" i="6"/>
  <c r="F63" i="6"/>
  <c r="O62" i="6"/>
  <c r="L62" i="6"/>
  <c r="I62" i="6"/>
  <c r="F62" i="6"/>
  <c r="O61" i="6"/>
  <c r="L61" i="6"/>
  <c r="I61" i="6"/>
  <c r="F61" i="6"/>
  <c r="O60" i="6"/>
  <c r="L60" i="6"/>
  <c r="I60" i="6"/>
  <c r="F60" i="6"/>
  <c r="O59" i="6"/>
  <c r="O58" i="6" s="1"/>
  <c r="L59" i="6"/>
  <c r="I59" i="6"/>
  <c r="F59" i="6"/>
  <c r="N58" i="6"/>
  <c r="N54" i="6" s="1"/>
  <c r="N53" i="6" s="1"/>
  <c r="M58" i="6"/>
  <c r="K58" i="6"/>
  <c r="J58" i="6"/>
  <c r="H58" i="6"/>
  <c r="H54" i="6" s="1"/>
  <c r="H53" i="6" s="1"/>
  <c r="G58" i="6"/>
  <c r="F58" i="6"/>
  <c r="E58" i="6"/>
  <c r="D58" i="6"/>
  <c r="O57" i="6"/>
  <c r="L57" i="6"/>
  <c r="I57" i="6"/>
  <c r="F57" i="6"/>
  <c r="C57" i="6" s="1"/>
  <c r="O56" i="6"/>
  <c r="L56" i="6"/>
  <c r="L55" i="6" s="1"/>
  <c r="I56" i="6"/>
  <c r="I55" i="6" s="1"/>
  <c r="F56" i="6"/>
  <c r="N55" i="6"/>
  <c r="M55" i="6"/>
  <c r="M54" i="6" s="1"/>
  <c r="M53" i="6" s="1"/>
  <c r="K55" i="6"/>
  <c r="K54" i="6" s="1"/>
  <c r="K53" i="6" s="1"/>
  <c r="J55" i="6"/>
  <c r="J54" i="6" s="1"/>
  <c r="J53" i="6" s="1"/>
  <c r="H55" i="6"/>
  <c r="G55" i="6"/>
  <c r="G54" i="6" s="1"/>
  <c r="G53" i="6" s="1"/>
  <c r="E55" i="6"/>
  <c r="E54" i="6" s="1"/>
  <c r="D55" i="6"/>
  <c r="O47" i="6"/>
  <c r="C47" i="6" s="1"/>
  <c r="O46" i="6"/>
  <c r="C46" i="6" s="1"/>
  <c r="N45" i="6"/>
  <c r="N20" i="6" s="1"/>
  <c r="M45" i="6"/>
  <c r="L44" i="6"/>
  <c r="L43" i="6" s="1"/>
  <c r="I44" i="6"/>
  <c r="F44" i="6"/>
  <c r="F43" i="6" s="1"/>
  <c r="C43" i="6" s="1"/>
  <c r="K43" i="6"/>
  <c r="J43" i="6"/>
  <c r="I43" i="6"/>
  <c r="H43" i="6"/>
  <c r="H20" i="6" s="1"/>
  <c r="G43" i="6"/>
  <c r="E43" i="6"/>
  <c r="D43" i="6"/>
  <c r="F42" i="6"/>
  <c r="C42" i="6" s="1"/>
  <c r="F41" i="6"/>
  <c r="C41" i="6" s="1"/>
  <c r="E41" i="6"/>
  <c r="D41" i="6"/>
  <c r="L40" i="6"/>
  <c r="C40" i="6" s="1"/>
  <c r="L39" i="6"/>
  <c r="C39" i="6" s="1"/>
  <c r="L38" i="6"/>
  <c r="C38" i="6" s="1"/>
  <c r="L37" i="6"/>
  <c r="C37" i="6" s="1"/>
  <c r="K36" i="6"/>
  <c r="J36" i="6"/>
  <c r="L35" i="6"/>
  <c r="C35" i="6" s="1"/>
  <c r="L34" i="6"/>
  <c r="C34" i="6" s="1"/>
  <c r="K33" i="6"/>
  <c r="J33" i="6"/>
  <c r="L32" i="6"/>
  <c r="C32" i="6" s="1"/>
  <c r="K31" i="6"/>
  <c r="J31" i="6"/>
  <c r="L30" i="6"/>
  <c r="C30" i="6" s="1"/>
  <c r="L29" i="6"/>
  <c r="C29" i="6" s="1"/>
  <c r="L28" i="6"/>
  <c r="C28" i="6" s="1"/>
  <c r="K27" i="6"/>
  <c r="J27" i="6"/>
  <c r="F25" i="6"/>
  <c r="C25" i="6" s="1"/>
  <c r="I24" i="6"/>
  <c r="O23" i="6"/>
  <c r="L23" i="6"/>
  <c r="I23" i="6"/>
  <c r="F23" i="6"/>
  <c r="O22" i="6"/>
  <c r="L22" i="6"/>
  <c r="L21" i="6" s="1"/>
  <c r="I22" i="6"/>
  <c r="F22" i="6"/>
  <c r="F21" i="6" s="1"/>
  <c r="O21" i="6"/>
  <c r="N21" i="6"/>
  <c r="N292" i="6" s="1"/>
  <c r="N291" i="6" s="1"/>
  <c r="M21" i="6"/>
  <c r="M292" i="6" s="1"/>
  <c r="K21" i="6"/>
  <c r="K292" i="6" s="1"/>
  <c r="K291" i="6" s="1"/>
  <c r="J21" i="6"/>
  <c r="H21" i="6"/>
  <c r="H292" i="6" s="1"/>
  <c r="H291" i="6" s="1"/>
  <c r="G21" i="6"/>
  <c r="G292" i="6" s="1"/>
  <c r="E21" i="6"/>
  <c r="E292" i="6" s="1"/>
  <c r="E291" i="6" s="1"/>
  <c r="D21" i="6"/>
  <c r="D292" i="6" s="1"/>
  <c r="O144" i="6" l="1"/>
  <c r="C87" i="6"/>
  <c r="E83" i="6"/>
  <c r="K83" i="6"/>
  <c r="C92" i="6"/>
  <c r="C94" i="6"/>
  <c r="L131" i="6"/>
  <c r="C148" i="6"/>
  <c r="C156" i="6"/>
  <c r="F175" i="6"/>
  <c r="C178" i="6"/>
  <c r="E174" i="6"/>
  <c r="E173" i="6" s="1"/>
  <c r="K174" i="6"/>
  <c r="K173" i="6" s="1"/>
  <c r="C181" i="6"/>
  <c r="H187" i="6"/>
  <c r="C222" i="6"/>
  <c r="E231" i="6"/>
  <c r="E230" i="6" s="1"/>
  <c r="C254" i="6"/>
  <c r="C258" i="6"/>
  <c r="I259" i="6"/>
  <c r="C271" i="6"/>
  <c r="D269" i="6"/>
  <c r="C296" i="6"/>
  <c r="L95" i="6"/>
  <c r="C124" i="6"/>
  <c r="C65" i="6"/>
  <c r="D76" i="6"/>
  <c r="C81" i="6"/>
  <c r="H83" i="6"/>
  <c r="H75" i="6" s="1"/>
  <c r="H52" i="6" s="1"/>
  <c r="C104" i="6"/>
  <c r="C108" i="6"/>
  <c r="C109" i="6"/>
  <c r="C111" i="6"/>
  <c r="H130" i="6"/>
  <c r="N130" i="6"/>
  <c r="C152" i="6"/>
  <c r="C158" i="6"/>
  <c r="E130" i="6"/>
  <c r="C163" i="6"/>
  <c r="C172" i="6"/>
  <c r="O187" i="6"/>
  <c r="C202" i="6"/>
  <c r="H204" i="6"/>
  <c r="M231" i="6"/>
  <c r="C256" i="6"/>
  <c r="C266" i="6"/>
  <c r="C274" i="6"/>
  <c r="N270" i="6"/>
  <c r="N269" i="6" s="1"/>
  <c r="D54" i="6"/>
  <c r="D53" i="6" s="1"/>
  <c r="J230" i="6"/>
  <c r="D291" i="6"/>
  <c r="K26" i="6"/>
  <c r="J26" i="6"/>
  <c r="J20" i="6" s="1"/>
  <c r="C61" i="6"/>
  <c r="L58" i="6"/>
  <c r="C73" i="6"/>
  <c r="G76" i="6"/>
  <c r="C100" i="6"/>
  <c r="C106" i="6"/>
  <c r="C120" i="6"/>
  <c r="C168" i="6"/>
  <c r="C210" i="6"/>
  <c r="C214" i="6"/>
  <c r="O216" i="6"/>
  <c r="C237" i="6"/>
  <c r="O246" i="6"/>
  <c r="O260" i="6"/>
  <c r="H259" i="6"/>
  <c r="O276" i="6"/>
  <c r="E75" i="6"/>
  <c r="G291" i="6"/>
  <c r="M291" i="6"/>
  <c r="C23" i="6"/>
  <c r="L36" i="6"/>
  <c r="C36" i="6" s="1"/>
  <c r="C60" i="6"/>
  <c r="C68" i="6"/>
  <c r="O67" i="6"/>
  <c r="M76" i="6"/>
  <c r="M75" i="6" s="1"/>
  <c r="C79" i="6"/>
  <c r="D83" i="6"/>
  <c r="J83" i="6"/>
  <c r="N83" i="6"/>
  <c r="G83" i="6"/>
  <c r="C91" i="6"/>
  <c r="C97" i="6"/>
  <c r="C99" i="6"/>
  <c r="L103" i="6"/>
  <c r="C110" i="6"/>
  <c r="C115" i="6"/>
  <c r="C127" i="6"/>
  <c r="D130" i="6"/>
  <c r="J130" i="6"/>
  <c r="C132" i="6"/>
  <c r="C150" i="6"/>
  <c r="O166" i="6"/>
  <c r="O165" i="6" s="1"/>
  <c r="D174" i="6"/>
  <c r="D173" i="6" s="1"/>
  <c r="H173" i="6"/>
  <c r="N174" i="6"/>
  <c r="N173" i="6" s="1"/>
  <c r="L175" i="6"/>
  <c r="L174" i="6" s="1"/>
  <c r="L173" i="6" s="1"/>
  <c r="C182" i="6"/>
  <c r="K195" i="6"/>
  <c r="C201" i="6"/>
  <c r="D204" i="6"/>
  <c r="D195" i="6" s="1"/>
  <c r="D194" i="6" s="1"/>
  <c r="O205" i="6"/>
  <c r="O204" i="6" s="1"/>
  <c r="O195" i="6" s="1"/>
  <c r="L205" i="6"/>
  <c r="E204" i="6"/>
  <c r="C219" i="6"/>
  <c r="C221" i="6"/>
  <c r="C229" i="6"/>
  <c r="D231" i="6"/>
  <c r="D230" i="6" s="1"/>
  <c r="H231" i="6"/>
  <c r="L252" i="6"/>
  <c r="L251" i="6" s="1"/>
  <c r="O264" i="6"/>
  <c r="O259" i="6" s="1"/>
  <c r="K269" i="6"/>
  <c r="E270" i="6"/>
  <c r="E269" i="6" s="1"/>
  <c r="H269" i="6"/>
  <c r="C287" i="6"/>
  <c r="L293" i="6"/>
  <c r="C44" i="6"/>
  <c r="I58" i="6"/>
  <c r="I54" i="6" s="1"/>
  <c r="C62" i="6"/>
  <c r="C64" i="6"/>
  <c r="C72" i="6"/>
  <c r="N75" i="6"/>
  <c r="N52" i="6" s="1"/>
  <c r="L76" i="6"/>
  <c r="F80" i="6"/>
  <c r="C96" i="6"/>
  <c r="C98" i="6"/>
  <c r="C101" i="6"/>
  <c r="F116" i="6"/>
  <c r="C119" i="6"/>
  <c r="C126" i="6"/>
  <c r="C128" i="6"/>
  <c r="C143" i="6"/>
  <c r="C153" i="6"/>
  <c r="C171" i="6"/>
  <c r="J174" i="6"/>
  <c r="J173" i="6" s="1"/>
  <c r="K187" i="6"/>
  <c r="J187" i="6"/>
  <c r="G195" i="6"/>
  <c r="C207" i="6"/>
  <c r="I216" i="6"/>
  <c r="C225" i="6"/>
  <c r="G231" i="6"/>
  <c r="G230" i="6" s="1"/>
  <c r="C243" i="6"/>
  <c r="C245" i="6"/>
  <c r="L260" i="6"/>
  <c r="C268" i="6"/>
  <c r="G269" i="6"/>
  <c r="O272" i="6"/>
  <c r="C280" i="6"/>
  <c r="O293" i="6"/>
  <c r="H195" i="6"/>
  <c r="N230" i="6"/>
  <c r="J292" i="6"/>
  <c r="J291" i="6" s="1"/>
  <c r="O292" i="6"/>
  <c r="O45" i="6"/>
  <c r="C45" i="6" s="1"/>
  <c r="E53" i="6"/>
  <c r="C56" i="6"/>
  <c r="O55" i="6"/>
  <c r="C63" i="6"/>
  <c r="C66" i="6"/>
  <c r="C71" i="6"/>
  <c r="C74" i="6"/>
  <c r="C82" i="6"/>
  <c r="C86" i="6"/>
  <c r="C88" i="6"/>
  <c r="C93" i="6"/>
  <c r="C102" i="6"/>
  <c r="C121" i="6"/>
  <c r="C134" i="6"/>
  <c r="K130" i="6"/>
  <c r="C139" i="6"/>
  <c r="F144" i="6"/>
  <c r="C147" i="6"/>
  <c r="C154" i="6"/>
  <c r="C159" i="6"/>
  <c r="L166" i="6"/>
  <c r="L165" i="6" s="1"/>
  <c r="C170" i="6"/>
  <c r="M195" i="6"/>
  <c r="I205" i="6"/>
  <c r="C212" i="6"/>
  <c r="C213" i="6"/>
  <c r="C224" i="6"/>
  <c r="C233" i="6"/>
  <c r="C244" i="6"/>
  <c r="C255" i="6"/>
  <c r="C257" i="6"/>
  <c r="C275" i="6"/>
  <c r="L276" i="6"/>
  <c r="L270" i="6" s="1"/>
  <c r="L269" i="6" s="1"/>
  <c r="C281" i="6"/>
  <c r="F76" i="6"/>
  <c r="L54" i="6"/>
  <c r="F292" i="6"/>
  <c r="L292" i="6"/>
  <c r="L291" i="6" s="1"/>
  <c r="C80" i="6"/>
  <c r="O54" i="6"/>
  <c r="L67" i="6"/>
  <c r="O76" i="6"/>
  <c r="C118" i="6"/>
  <c r="I116" i="6"/>
  <c r="I141" i="6"/>
  <c r="C141" i="6" s="1"/>
  <c r="C142" i="6"/>
  <c r="C180" i="6"/>
  <c r="C186" i="6"/>
  <c r="I184" i="6"/>
  <c r="C184" i="6" s="1"/>
  <c r="C301" i="6"/>
  <c r="E20" i="6"/>
  <c r="M20" i="6"/>
  <c r="C22" i="6"/>
  <c r="F55" i="6"/>
  <c r="F67" i="6"/>
  <c r="C70" i="6"/>
  <c r="C78" i="6"/>
  <c r="C90" i="6"/>
  <c r="F95" i="6"/>
  <c r="O103" i="6"/>
  <c r="O83" i="6" s="1"/>
  <c r="L116" i="6"/>
  <c r="C123" i="6"/>
  <c r="F122" i="6"/>
  <c r="G130" i="6"/>
  <c r="C138" i="6"/>
  <c r="I136" i="6"/>
  <c r="C136" i="6" s="1"/>
  <c r="I151" i="6"/>
  <c r="C157" i="6"/>
  <c r="I166" i="6"/>
  <c r="I165" i="6" s="1"/>
  <c r="C183" i="6"/>
  <c r="F179" i="6"/>
  <c r="C179" i="6" s="1"/>
  <c r="E187" i="6"/>
  <c r="C240" i="6"/>
  <c r="I238" i="6"/>
  <c r="I231" i="6" s="1"/>
  <c r="I230" i="6" s="1"/>
  <c r="L33" i="6"/>
  <c r="C33" i="6" s="1"/>
  <c r="I69" i="6"/>
  <c r="I67" i="6" s="1"/>
  <c r="I77" i="6"/>
  <c r="I76" i="6" s="1"/>
  <c r="F84" i="6"/>
  <c r="I89" i="6"/>
  <c r="C105" i="6"/>
  <c r="C107" i="6"/>
  <c r="F103" i="6"/>
  <c r="C114" i="6"/>
  <c r="I112" i="6"/>
  <c r="C112" i="6" s="1"/>
  <c r="C125" i="6"/>
  <c r="C133" i="6"/>
  <c r="C135" i="6"/>
  <c r="F131" i="6"/>
  <c r="C146" i="6"/>
  <c r="I144" i="6"/>
  <c r="C149" i="6"/>
  <c r="C167" i="6"/>
  <c r="F166" i="6"/>
  <c r="O174" i="6"/>
  <c r="O173" i="6" s="1"/>
  <c r="M187" i="6"/>
  <c r="M52" i="6" s="1"/>
  <c r="C190" i="6"/>
  <c r="I188" i="6"/>
  <c r="C217" i="6"/>
  <c r="F216" i="6"/>
  <c r="C235" i="6"/>
  <c r="L27" i="6"/>
  <c r="C155" i="6"/>
  <c r="F151" i="6"/>
  <c r="C162" i="6"/>
  <c r="I160" i="6"/>
  <c r="C160" i="6" s="1"/>
  <c r="I21" i="6"/>
  <c r="C21" i="6" s="1"/>
  <c r="L31" i="6"/>
  <c r="C31" i="6" s="1"/>
  <c r="C59" i="6"/>
  <c r="G20" i="6"/>
  <c r="K20" i="6"/>
  <c r="O20" i="6"/>
  <c r="I103" i="6"/>
  <c r="L122" i="6"/>
  <c r="L144" i="6"/>
  <c r="L130" i="6" s="1"/>
  <c r="O151" i="6"/>
  <c r="O130" i="6" s="1"/>
  <c r="C169" i="6"/>
  <c r="C177" i="6"/>
  <c r="C113" i="6"/>
  <c r="C117" i="6"/>
  <c r="C129" i="6"/>
  <c r="C137" i="6"/>
  <c r="C145" i="6"/>
  <c r="C161" i="6"/>
  <c r="F174" i="6"/>
  <c r="C185" i="6"/>
  <c r="C189" i="6"/>
  <c r="L196" i="6"/>
  <c r="C208" i="6"/>
  <c r="C209" i="6"/>
  <c r="F205" i="6"/>
  <c r="C220" i="6"/>
  <c r="O231" i="6"/>
  <c r="L238" i="6"/>
  <c r="C261" i="6"/>
  <c r="F260" i="6"/>
  <c r="I270" i="6"/>
  <c r="I269" i="6" s="1"/>
  <c r="C277" i="6"/>
  <c r="F276" i="6"/>
  <c r="C285" i="6"/>
  <c r="F284" i="6"/>
  <c r="C288" i="6"/>
  <c r="I286" i="6"/>
  <c r="C300" i="6"/>
  <c r="C200" i="6"/>
  <c r="I198" i="6"/>
  <c r="C203" i="6"/>
  <c r="C211" i="6"/>
  <c r="C223" i="6"/>
  <c r="I227" i="6"/>
  <c r="I204" i="6" s="1"/>
  <c r="C228" i="6"/>
  <c r="L231" i="6"/>
  <c r="I235" i="6"/>
  <c r="C236" i="6"/>
  <c r="C247" i="6"/>
  <c r="C249" i="6"/>
  <c r="F246" i="6"/>
  <c r="L264" i="6"/>
  <c r="C267" i="6"/>
  <c r="C279" i="6"/>
  <c r="C193" i="6"/>
  <c r="F192" i="6"/>
  <c r="E195" i="6"/>
  <c r="C197" i="6"/>
  <c r="F196" i="6"/>
  <c r="J204" i="6"/>
  <c r="J195" i="6" s="1"/>
  <c r="J194" i="6" s="1"/>
  <c r="N204" i="6"/>
  <c r="N195" i="6" s="1"/>
  <c r="N194" i="6" s="1"/>
  <c r="C215" i="6"/>
  <c r="L216" i="6"/>
  <c r="C232" i="6"/>
  <c r="K231" i="6"/>
  <c r="K230" i="6" s="1"/>
  <c r="C239" i="6"/>
  <c r="C241" i="6"/>
  <c r="F238" i="6"/>
  <c r="F231" i="6" s="1"/>
  <c r="C248" i="6"/>
  <c r="I246" i="6"/>
  <c r="C253" i="6"/>
  <c r="F252" i="6"/>
  <c r="O251" i="6"/>
  <c r="M259" i="6"/>
  <c r="C263" i="6"/>
  <c r="C265" i="6"/>
  <c r="F264" i="6"/>
  <c r="C273" i="6"/>
  <c r="F272" i="6"/>
  <c r="C295" i="6"/>
  <c r="C297" i="6"/>
  <c r="F293" i="6"/>
  <c r="C199" i="6"/>
  <c r="G122" i="4"/>
  <c r="G121" i="4"/>
  <c r="E121" i="4"/>
  <c r="F120" i="4"/>
  <c r="E120" i="4"/>
  <c r="G115" i="4"/>
  <c r="G114" i="4"/>
  <c r="G113" i="4"/>
  <c r="G112" i="4"/>
  <c r="G111" i="4" s="1"/>
  <c r="F111" i="4"/>
  <c r="E111" i="4"/>
  <c r="G106" i="4"/>
  <c r="G105" i="4"/>
  <c r="G104" i="4"/>
  <c r="G103" i="4"/>
  <c r="G102" i="4"/>
  <c r="G101" i="4"/>
  <c r="G100" i="4"/>
  <c r="G99" i="4"/>
  <c r="G98" i="4"/>
  <c r="G97" i="4"/>
  <c r="G96" i="4"/>
  <c r="F95" i="4"/>
  <c r="E95" i="4"/>
  <c r="G90" i="4"/>
  <c r="G89" i="4"/>
  <c r="G88" i="4"/>
  <c r="G87" i="4"/>
  <c r="G86" i="4"/>
  <c r="G85" i="4"/>
  <c r="G84" i="4"/>
  <c r="G83" i="4"/>
  <c r="G82" i="4"/>
  <c r="G81" i="4"/>
  <c r="G80" i="4" s="1"/>
  <c r="F80" i="4"/>
  <c r="E80" i="4"/>
  <c r="G75" i="4"/>
  <c r="G74" i="4" s="1"/>
  <c r="F74" i="4"/>
  <c r="E74" i="4"/>
  <c r="G69" i="4"/>
  <c r="G68" i="4" s="1"/>
  <c r="F68" i="4"/>
  <c r="E68" i="4"/>
  <c r="G63" i="4"/>
  <c r="G62" i="4" s="1"/>
  <c r="F62" i="4"/>
  <c r="E62" i="4"/>
  <c r="G57" i="4"/>
  <c r="G56" i="4"/>
  <c r="G55" i="4"/>
  <c r="G54" i="4"/>
  <c r="G53" i="4"/>
  <c r="G52" i="4"/>
  <c r="G51" i="4"/>
  <c r="G50" i="4"/>
  <c r="F50" i="4"/>
  <c r="E50" i="4"/>
  <c r="G45" i="4"/>
  <c r="G44" i="4"/>
  <c r="G43" i="4"/>
  <c r="G42" i="4"/>
  <c r="G41" i="4"/>
  <c r="G40" i="4"/>
  <c r="G39" i="4"/>
  <c r="G38" i="4"/>
  <c r="G37" i="4"/>
  <c r="G36" i="4"/>
  <c r="G35" i="4"/>
  <c r="G34" i="4"/>
  <c r="G33" i="4"/>
  <c r="G32" i="4"/>
  <c r="G31" i="4" s="1"/>
  <c r="F31" i="4"/>
  <c r="E31" i="4"/>
  <c r="G26" i="4"/>
  <c r="G25" i="4" s="1"/>
  <c r="F25" i="4"/>
  <c r="E25" i="4"/>
  <c r="G20" i="4"/>
  <c r="G19" i="4" s="1"/>
  <c r="F19" i="4"/>
  <c r="E19" i="4"/>
  <c r="G14" i="4"/>
  <c r="E14" i="4"/>
  <c r="G13" i="4"/>
  <c r="F12" i="4"/>
  <c r="E12" i="4"/>
  <c r="E52" i="6" l="1"/>
  <c r="O270" i="6"/>
  <c r="O269" i="6" s="1"/>
  <c r="H230" i="6"/>
  <c r="D75" i="6"/>
  <c r="D289" i="6" s="1"/>
  <c r="G75" i="6"/>
  <c r="G289" i="6" s="1"/>
  <c r="E194" i="6"/>
  <c r="L83" i="6"/>
  <c r="G12" i="4"/>
  <c r="C293" i="6"/>
  <c r="M230" i="6"/>
  <c r="L204" i="6"/>
  <c r="C95" i="6"/>
  <c r="O53" i="6"/>
  <c r="K75" i="6"/>
  <c r="K52" i="6" s="1"/>
  <c r="G95" i="4"/>
  <c r="G120" i="4"/>
  <c r="J75" i="6"/>
  <c r="J52" i="6" s="1"/>
  <c r="L259" i="6"/>
  <c r="L230" i="6" s="1"/>
  <c r="C276" i="6"/>
  <c r="I83" i="6"/>
  <c r="C116" i="6"/>
  <c r="C58" i="6"/>
  <c r="J51" i="6"/>
  <c r="J50" i="6" s="1"/>
  <c r="I53" i="6"/>
  <c r="G194" i="6"/>
  <c r="C264" i="6"/>
  <c r="K194" i="6"/>
  <c r="K51" i="6" s="1"/>
  <c r="C175" i="6"/>
  <c r="F291" i="6"/>
  <c r="I173" i="6"/>
  <c r="O291" i="6"/>
  <c r="L75" i="6"/>
  <c r="C69" i="6"/>
  <c r="K50" i="6"/>
  <c r="K290" i="6"/>
  <c r="C231" i="6"/>
  <c r="J290" i="6"/>
  <c r="M289" i="6"/>
  <c r="M194" i="6"/>
  <c r="C286" i="6"/>
  <c r="C55" i="6"/>
  <c r="F54" i="6"/>
  <c r="O75" i="6"/>
  <c r="E51" i="6"/>
  <c r="C76" i="6"/>
  <c r="F191" i="6"/>
  <c r="C192" i="6"/>
  <c r="C260" i="6"/>
  <c r="F259" i="6"/>
  <c r="O230" i="6"/>
  <c r="L26" i="6"/>
  <c r="C27" i="6"/>
  <c r="I187" i="6"/>
  <c r="C188" i="6"/>
  <c r="C144" i="6"/>
  <c r="C103" i="6"/>
  <c r="C84" i="6"/>
  <c r="F83" i="6"/>
  <c r="C89" i="6"/>
  <c r="L53" i="6"/>
  <c r="L52" i="6" s="1"/>
  <c r="C284" i="6"/>
  <c r="F283" i="6"/>
  <c r="C283" i="6" s="1"/>
  <c r="C151" i="6"/>
  <c r="C166" i="6"/>
  <c r="F165" i="6"/>
  <c r="C165" i="6" s="1"/>
  <c r="G52" i="6"/>
  <c r="G51" i="6" s="1"/>
  <c r="M51" i="6"/>
  <c r="C205" i="6"/>
  <c r="F204" i="6"/>
  <c r="C204" i="6" s="1"/>
  <c r="E289" i="6"/>
  <c r="C227" i="6"/>
  <c r="C174" i="6"/>
  <c r="F173" i="6"/>
  <c r="C173" i="6" s="1"/>
  <c r="K289" i="6"/>
  <c r="F270" i="6"/>
  <c r="C272" i="6"/>
  <c r="C252" i="6"/>
  <c r="F251" i="6"/>
  <c r="C251" i="6" s="1"/>
  <c r="C238" i="6"/>
  <c r="N289" i="6"/>
  <c r="C246" i="6"/>
  <c r="C198" i="6"/>
  <c r="I196" i="6"/>
  <c r="I195" i="6" s="1"/>
  <c r="I194" i="6" s="1"/>
  <c r="L195" i="6"/>
  <c r="I292" i="6"/>
  <c r="I291" i="6" s="1"/>
  <c r="C291" i="6" s="1"/>
  <c r="I20" i="6"/>
  <c r="C216" i="6"/>
  <c r="C131" i="6"/>
  <c r="F130" i="6"/>
  <c r="I130" i="6"/>
  <c r="C122" i="6"/>
  <c r="C67" i="6"/>
  <c r="O52" i="6"/>
  <c r="N51" i="6"/>
  <c r="C77" i="6"/>
  <c r="O301" i="3"/>
  <c r="L301" i="3"/>
  <c r="I301" i="3"/>
  <c r="F301" i="3"/>
  <c r="O300" i="3"/>
  <c r="L300" i="3"/>
  <c r="I300" i="3"/>
  <c r="F300" i="3"/>
  <c r="O299" i="3"/>
  <c r="L299" i="3"/>
  <c r="I299" i="3"/>
  <c r="F299" i="3"/>
  <c r="O298" i="3"/>
  <c r="L298" i="3"/>
  <c r="I298" i="3"/>
  <c r="F298" i="3"/>
  <c r="O297" i="3"/>
  <c r="L297" i="3"/>
  <c r="I297" i="3"/>
  <c r="F297" i="3"/>
  <c r="O296" i="3"/>
  <c r="L296" i="3"/>
  <c r="I296" i="3"/>
  <c r="F296" i="3"/>
  <c r="O295" i="3"/>
  <c r="L295" i="3"/>
  <c r="I295" i="3"/>
  <c r="F295" i="3"/>
  <c r="O294" i="3"/>
  <c r="L294" i="3"/>
  <c r="I294" i="3"/>
  <c r="I293" i="3" s="1"/>
  <c r="F294" i="3"/>
  <c r="N293" i="3"/>
  <c r="M293" i="3"/>
  <c r="K293" i="3"/>
  <c r="J293" i="3"/>
  <c r="H293" i="3"/>
  <c r="G293" i="3"/>
  <c r="E293" i="3"/>
  <c r="D293" i="3"/>
  <c r="O288" i="3"/>
  <c r="L288" i="3"/>
  <c r="I288" i="3"/>
  <c r="F288" i="3"/>
  <c r="O287" i="3"/>
  <c r="L287" i="3"/>
  <c r="L286" i="3" s="1"/>
  <c r="I287" i="3"/>
  <c r="F287" i="3"/>
  <c r="F286" i="3" s="1"/>
  <c r="O286" i="3"/>
  <c r="N286" i="3"/>
  <c r="M286" i="3"/>
  <c r="K286" i="3"/>
  <c r="J286" i="3"/>
  <c r="H286" i="3"/>
  <c r="G286" i="3"/>
  <c r="E286" i="3"/>
  <c r="D286" i="3"/>
  <c r="O285" i="3"/>
  <c r="L285" i="3"/>
  <c r="L284" i="3" s="1"/>
  <c r="L283" i="3" s="1"/>
  <c r="I285" i="3"/>
  <c r="F285" i="3"/>
  <c r="O284" i="3"/>
  <c r="O283" i="3" s="1"/>
  <c r="N284" i="3"/>
  <c r="N283" i="3" s="1"/>
  <c r="M284" i="3"/>
  <c r="M283" i="3" s="1"/>
  <c r="K284" i="3"/>
  <c r="K283" i="3" s="1"/>
  <c r="J284" i="3"/>
  <c r="J283" i="3" s="1"/>
  <c r="I284" i="3"/>
  <c r="I283" i="3" s="1"/>
  <c r="H284" i="3"/>
  <c r="G284" i="3"/>
  <c r="G283" i="3" s="1"/>
  <c r="E284" i="3"/>
  <c r="E283" i="3" s="1"/>
  <c r="D284" i="3"/>
  <c r="D283" i="3" s="1"/>
  <c r="H283" i="3"/>
  <c r="O282" i="3"/>
  <c r="O281" i="3" s="1"/>
  <c r="L282" i="3"/>
  <c r="L281" i="3" s="1"/>
  <c r="I282" i="3"/>
  <c r="I281" i="3" s="1"/>
  <c r="F282" i="3"/>
  <c r="N281" i="3"/>
  <c r="M281" i="3"/>
  <c r="K281" i="3"/>
  <c r="J281" i="3"/>
  <c r="H281" i="3"/>
  <c r="G281" i="3"/>
  <c r="E281" i="3"/>
  <c r="D281" i="3"/>
  <c r="O280" i="3"/>
  <c r="L280" i="3"/>
  <c r="I280" i="3"/>
  <c r="F280" i="3"/>
  <c r="O279" i="3"/>
  <c r="L279" i="3"/>
  <c r="I279" i="3"/>
  <c r="F279" i="3"/>
  <c r="O278" i="3"/>
  <c r="L278" i="3"/>
  <c r="I278" i="3"/>
  <c r="F278" i="3"/>
  <c r="O277" i="3"/>
  <c r="L277" i="3"/>
  <c r="I277" i="3"/>
  <c r="I276" i="3" s="1"/>
  <c r="F277" i="3"/>
  <c r="N276" i="3"/>
  <c r="M276" i="3"/>
  <c r="K276" i="3"/>
  <c r="J276" i="3"/>
  <c r="H276" i="3"/>
  <c r="G276" i="3"/>
  <c r="E276" i="3"/>
  <c r="D276" i="3"/>
  <c r="O275" i="3"/>
  <c r="L275" i="3"/>
  <c r="I275" i="3"/>
  <c r="F275" i="3"/>
  <c r="O274" i="3"/>
  <c r="L274" i="3"/>
  <c r="I274" i="3"/>
  <c r="F274" i="3"/>
  <c r="O273" i="3"/>
  <c r="L273" i="3"/>
  <c r="I273" i="3"/>
  <c r="I272" i="3" s="1"/>
  <c r="F273" i="3"/>
  <c r="N272" i="3"/>
  <c r="N270" i="3" s="1"/>
  <c r="N269" i="3" s="1"/>
  <c r="M272" i="3"/>
  <c r="M270" i="3" s="1"/>
  <c r="K272" i="3"/>
  <c r="J272" i="3"/>
  <c r="J270" i="3" s="1"/>
  <c r="J269" i="3" s="1"/>
  <c r="H272" i="3"/>
  <c r="H270" i="3" s="1"/>
  <c r="H269" i="3" s="1"/>
  <c r="G272" i="3"/>
  <c r="E272" i="3"/>
  <c r="D272" i="3"/>
  <c r="D270" i="3" s="1"/>
  <c r="O271" i="3"/>
  <c r="L271" i="3"/>
  <c r="I271" i="3"/>
  <c r="F271" i="3"/>
  <c r="O268" i="3"/>
  <c r="L268" i="3"/>
  <c r="I268" i="3"/>
  <c r="F268" i="3"/>
  <c r="O267" i="3"/>
  <c r="L267" i="3"/>
  <c r="I267" i="3"/>
  <c r="F267" i="3"/>
  <c r="O266" i="3"/>
  <c r="L266" i="3"/>
  <c r="I266" i="3"/>
  <c r="F266" i="3"/>
  <c r="O265" i="3"/>
  <c r="L265" i="3"/>
  <c r="I265" i="3"/>
  <c r="F265" i="3"/>
  <c r="N264" i="3"/>
  <c r="M264" i="3"/>
  <c r="K264" i="3"/>
  <c r="J264" i="3"/>
  <c r="H264" i="3"/>
  <c r="G264" i="3"/>
  <c r="E264" i="3"/>
  <c r="D264" i="3"/>
  <c r="O263" i="3"/>
  <c r="L263" i="3"/>
  <c r="I263" i="3"/>
  <c r="F263" i="3"/>
  <c r="O262" i="3"/>
  <c r="L262" i="3"/>
  <c r="I262" i="3"/>
  <c r="F262" i="3"/>
  <c r="O261" i="3"/>
  <c r="L261" i="3"/>
  <c r="I261" i="3"/>
  <c r="F261" i="3"/>
  <c r="N260" i="3"/>
  <c r="N259" i="3" s="1"/>
  <c r="M260" i="3"/>
  <c r="K260" i="3"/>
  <c r="J260" i="3"/>
  <c r="J259" i="3" s="1"/>
  <c r="H260" i="3"/>
  <c r="H259" i="3" s="1"/>
  <c r="G260" i="3"/>
  <c r="G259" i="3" s="1"/>
  <c r="E260" i="3"/>
  <c r="E259" i="3" s="1"/>
  <c r="D260" i="3"/>
  <c r="D259" i="3"/>
  <c r="O258" i="3"/>
  <c r="L258" i="3"/>
  <c r="I258" i="3"/>
  <c r="F258" i="3"/>
  <c r="O257" i="3"/>
  <c r="L257" i="3"/>
  <c r="I257" i="3"/>
  <c r="F257" i="3"/>
  <c r="O256" i="3"/>
  <c r="L256" i="3"/>
  <c r="I256" i="3"/>
  <c r="F256" i="3"/>
  <c r="O255" i="3"/>
  <c r="L255" i="3"/>
  <c r="I255" i="3"/>
  <c r="F255" i="3"/>
  <c r="O254" i="3"/>
  <c r="L254" i="3"/>
  <c r="I254" i="3"/>
  <c r="F254" i="3"/>
  <c r="O253" i="3"/>
  <c r="L253" i="3"/>
  <c r="I253" i="3"/>
  <c r="F253" i="3"/>
  <c r="N252" i="3"/>
  <c r="M252" i="3"/>
  <c r="M251" i="3" s="1"/>
  <c r="K252" i="3"/>
  <c r="K251" i="3" s="1"/>
  <c r="J252" i="3"/>
  <c r="J251" i="3" s="1"/>
  <c r="H252" i="3"/>
  <c r="H251" i="3" s="1"/>
  <c r="G252" i="3"/>
  <c r="G251" i="3" s="1"/>
  <c r="E252" i="3"/>
  <c r="E251" i="3" s="1"/>
  <c r="D252" i="3"/>
  <c r="N251" i="3"/>
  <c r="D251" i="3"/>
  <c r="O250" i="3"/>
  <c r="L250" i="3"/>
  <c r="I250" i="3"/>
  <c r="F250" i="3"/>
  <c r="C250" i="3" s="1"/>
  <c r="O249" i="3"/>
  <c r="L249" i="3"/>
  <c r="I249" i="3"/>
  <c r="F249" i="3"/>
  <c r="O248" i="3"/>
  <c r="L248" i="3"/>
  <c r="I248" i="3"/>
  <c r="F248" i="3"/>
  <c r="O247" i="3"/>
  <c r="L247" i="3"/>
  <c r="L246" i="3" s="1"/>
  <c r="I247" i="3"/>
  <c r="F247" i="3"/>
  <c r="F246" i="3" s="1"/>
  <c r="N246" i="3"/>
  <c r="M246" i="3"/>
  <c r="K246" i="3"/>
  <c r="J246" i="3"/>
  <c r="H246" i="3"/>
  <c r="G246" i="3"/>
  <c r="E246" i="3"/>
  <c r="D246" i="3"/>
  <c r="O245" i="3"/>
  <c r="L245" i="3"/>
  <c r="I245" i="3"/>
  <c r="F245" i="3"/>
  <c r="O244" i="3"/>
  <c r="L244" i="3"/>
  <c r="I244" i="3"/>
  <c r="F244" i="3"/>
  <c r="O243" i="3"/>
  <c r="L243" i="3"/>
  <c r="I243" i="3"/>
  <c r="F243" i="3"/>
  <c r="O242" i="3"/>
  <c r="L242" i="3"/>
  <c r="I242" i="3"/>
  <c r="F242" i="3"/>
  <c r="O241" i="3"/>
  <c r="L241" i="3"/>
  <c r="I241" i="3"/>
  <c r="F241" i="3"/>
  <c r="O240" i="3"/>
  <c r="L240" i="3"/>
  <c r="I240" i="3"/>
  <c r="F240" i="3"/>
  <c r="O239" i="3"/>
  <c r="L239" i="3"/>
  <c r="L238" i="3" s="1"/>
  <c r="I239" i="3"/>
  <c r="F239" i="3"/>
  <c r="F238" i="3" s="1"/>
  <c r="N238" i="3"/>
  <c r="M238" i="3"/>
  <c r="K238" i="3"/>
  <c r="J238" i="3"/>
  <c r="H238" i="3"/>
  <c r="G238" i="3"/>
  <c r="E238" i="3"/>
  <c r="D238" i="3"/>
  <c r="O237" i="3"/>
  <c r="L237" i="3"/>
  <c r="I237" i="3"/>
  <c r="F237" i="3"/>
  <c r="O236" i="3"/>
  <c r="O235" i="3" s="1"/>
  <c r="L236" i="3"/>
  <c r="L235" i="3" s="1"/>
  <c r="I236" i="3"/>
  <c r="F236" i="3"/>
  <c r="F235" i="3" s="1"/>
  <c r="N235" i="3"/>
  <c r="M235" i="3"/>
  <c r="K235" i="3"/>
  <c r="J235" i="3"/>
  <c r="J231" i="3" s="1"/>
  <c r="H235" i="3"/>
  <c r="G235" i="3"/>
  <c r="E235" i="3"/>
  <c r="D235" i="3"/>
  <c r="O234" i="3"/>
  <c r="O233" i="3" s="1"/>
  <c r="L234" i="3"/>
  <c r="L233" i="3" s="1"/>
  <c r="I234" i="3"/>
  <c r="I233" i="3" s="1"/>
  <c r="F234" i="3"/>
  <c r="N233" i="3"/>
  <c r="M233" i="3"/>
  <c r="K233" i="3"/>
  <c r="J233" i="3"/>
  <c r="H233" i="3"/>
  <c r="G233" i="3"/>
  <c r="E233" i="3"/>
  <c r="D233" i="3"/>
  <c r="O232" i="3"/>
  <c r="L232" i="3"/>
  <c r="I232" i="3"/>
  <c r="F232" i="3"/>
  <c r="N231" i="3"/>
  <c r="O229" i="3"/>
  <c r="L229" i="3"/>
  <c r="I229" i="3"/>
  <c r="F229" i="3"/>
  <c r="O228" i="3"/>
  <c r="O227" i="3" s="1"/>
  <c r="L228" i="3"/>
  <c r="I228" i="3"/>
  <c r="F228" i="3"/>
  <c r="N227" i="3"/>
  <c r="M227" i="3"/>
  <c r="L227" i="3"/>
  <c r="K227" i="3"/>
  <c r="J227" i="3"/>
  <c r="H227" i="3"/>
  <c r="G227" i="3"/>
  <c r="F227" i="3"/>
  <c r="E227" i="3"/>
  <c r="D227" i="3"/>
  <c r="O226" i="3"/>
  <c r="L226" i="3"/>
  <c r="I226" i="3"/>
  <c r="F226" i="3"/>
  <c r="O225" i="3"/>
  <c r="L225" i="3"/>
  <c r="I225" i="3"/>
  <c r="F225" i="3"/>
  <c r="O224" i="3"/>
  <c r="L224" i="3"/>
  <c r="I224" i="3"/>
  <c r="F224" i="3"/>
  <c r="O223" i="3"/>
  <c r="L223" i="3"/>
  <c r="I223" i="3"/>
  <c r="F223" i="3"/>
  <c r="O222" i="3"/>
  <c r="L222" i="3"/>
  <c r="I222" i="3"/>
  <c r="F222" i="3"/>
  <c r="C222" i="3" s="1"/>
  <c r="O221" i="3"/>
  <c r="L221" i="3"/>
  <c r="I221" i="3"/>
  <c r="F221" i="3"/>
  <c r="O220" i="3"/>
  <c r="L220" i="3"/>
  <c r="I220" i="3"/>
  <c r="F220" i="3"/>
  <c r="O219" i="3"/>
  <c r="L219" i="3"/>
  <c r="I219" i="3"/>
  <c r="F219" i="3"/>
  <c r="O218" i="3"/>
  <c r="L218" i="3"/>
  <c r="I218" i="3"/>
  <c r="F218" i="3"/>
  <c r="O217" i="3"/>
  <c r="L217" i="3"/>
  <c r="I217" i="3"/>
  <c r="F217" i="3"/>
  <c r="N216" i="3"/>
  <c r="M216" i="3"/>
  <c r="K216" i="3"/>
  <c r="J216" i="3"/>
  <c r="H216" i="3"/>
  <c r="G216" i="3"/>
  <c r="E216" i="3"/>
  <c r="D216" i="3"/>
  <c r="O215" i="3"/>
  <c r="L215" i="3"/>
  <c r="I215" i="3"/>
  <c r="F215" i="3"/>
  <c r="O214" i="3"/>
  <c r="L214" i="3"/>
  <c r="I214" i="3"/>
  <c r="F214" i="3"/>
  <c r="O213" i="3"/>
  <c r="L213" i="3"/>
  <c r="I213" i="3"/>
  <c r="F213" i="3"/>
  <c r="O212" i="3"/>
  <c r="L212" i="3"/>
  <c r="I212" i="3"/>
  <c r="F212" i="3"/>
  <c r="O211" i="3"/>
  <c r="L211" i="3"/>
  <c r="I211" i="3"/>
  <c r="F211" i="3"/>
  <c r="O210" i="3"/>
  <c r="L210" i="3"/>
  <c r="I210" i="3"/>
  <c r="F210" i="3"/>
  <c r="O209" i="3"/>
  <c r="L209" i="3"/>
  <c r="I209" i="3"/>
  <c r="F209" i="3"/>
  <c r="O208" i="3"/>
  <c r="L208" i="3"/>
  <c r="I208" i="3"/>
  <c r="F208" i="3"/>
  <c r="O207" i="3"/>
  <c r="L207" i="3"/>
  <c r="I207" i="3"/>
  <c r="F207" i="3"/>
  <c r="O206" i="3"/>
  <c r="L206" i="3"/>
  <c r="I206" i="3"/>
  <c r="F206" i="3"/>
  <c r="N205" i="3"/>
  <c r="M205" i="3"/>
  <c r="M204" i="3" s="1"/>
  <c r="K205" i="3"/>
  <c r="J205" i="3"/>
  <c r="H205" i="3"/>
  <c r="H204" i="3" s="1"/>
  <c r="G205" i="3"/>
  <c r="E205" i="3"/>
  <c r="D205" i="3"/>
  <c r="D204" i="3" s="1"/>
  <c r="O203" i="3"/>
  <c r="L203" i="3"/>
  <c r="I203" i="3"/>
  <c r="F203" i="3"/>
  <c r="O202" i="3"/>
  <c r="L202" i="3"/>
  <c r="I202" i="3"/>
  <c r="F202" i="3"/>
  <c r="O201" i="3"/>
  <c r="L201" i="3"/>
  <c r="I201" i="3"/>
  <c r="F201" i="3"/>
  <c r="O200" i="3"/>
  <c r="L200" i="3"/>
  <c r="I200" i="3"/>
  <c r="F200" i="3"/>
  <c r="O199" i="3"/>
  <c r="O198" i="3" s="1"/>
  <c r="L199" i="3"/>
  <c r="L198" i="3" s="1"/>
  <c r="I199" i="3"/>
  <c r="F199" i="3"/>
  <c r="F198" i="3" s="1"/>
  <c r="N198" i="3"/>
  <c r="M198" i="3"/>
  <c r="K198" i="3"/>
  <c r="K196" i="3" s="1"/>
  <c r="J198" i="3"/>
  <c r="J196" i="3" s="1"/>
  <c r="H198" i="3"/>
  <c r="H196" i="3" s="1"/>
  <c r="G198" i="3"/>
  <c r="G196" i="3" s="1"/>
  <c r="E198" i="3"/>
  <c r="E196" i="3" s="1"/>
  <c r="D198" i="3"/>
  <c r="O197" i="3"/>
  <c r="L197" i="3"/>
  <c r="I197" i="3"/>
  <c r="F197" i="3"/>
  <c r="N196" i="3"/>
  <c r="M196" i="3"/>
  <c r="D196" i="3"/>
  <c r="O193" i="3"/>
  <c r="L193" i="3"/>
  <c r="L192" i="3" s="1"/>
  <c r="L191" i="3" s="1"/>
  <c r="I193" i="3"/>
  <c r="F193" i="3"/>
  <c r="O192" i="3"/>
  <c r="N192" i="3"/>
  <c r="N191" i="3" s="1"/>
  <c r="M192" i="3"/>
  <c r="K192" i="3"/>
  <c r="K191" i="3" s="1"/>
  <c r="J192" i="3"/>
  <c r="J191" i="3" s="1"/>
  <c r="I192" i="3"/>
  <c r="I191" i="3" s="1"/>
  <c r="H192" i="3"/>
  <c r="H191" i="3" s="1"/>
  <c r="G192" i="3"/>
  <c r="G191" i="3" s="1"/>
  <c r="G187" i="3" s="1"/>
  <c r="E192" i="3"/>
  <c r="E191" i="3" s="1"/>
  <c r="D192" i="3"/>
  <c r="D191" i="3" s="1"/>
  <c r="O191" i="3"/>
  <c r="M191" i="3"/>
  <c r="O190" i="3"/>
  <c r="L190" i="3"/>
  <c r="I190" i="3"/>
  <c r="F190" i="3"/>
  <c r="O189" i="3"/>
  <c r="O188" i="3" s="1"/>
  <c r="L189" i="3"/>
  <c r="L188" i="3" s="1"/>
  <c r="I189" i="3"/>
  <c r="F189" i="3"/>
  <c r="F188" i="3" s="1"/>
  <c r="N188" i="3"/>
  <c r="N187" i="3" s="1"/>
  <c r="M188" i="3"/>
  <c r="K188" i="3"/>
  <c r="J188" i="3"/>
  <c r="J187" i="3" s="1"/>
  <c r="H188" i="3"/>
  <c r="G188" i="3"/>
  <c r="E188" i="3"/>
  <c r="E187" i="3" s="1"/>
  <c r="D188" i="3"/>
  <c r="D187" i="3" s="1"/>
  <c r="O186" i="3"/>
  <c r="L186" i="3"/>
  <c r="I186" i="3"/>
  <c r="F186" i="3"/>
  <c r="O185" i="3"/>
  <c r="O184" i="3" s="1"/>
  <c r="L185" i="3"/>
  <c r="I185" i="3"/>
  <c r="F185" i="3"/>
  <c r="N184" i="3"/>
  <c r="M184" i="3"/>
  <c r="L184" i="3"/>
  <c r="K184" i="3"/>
  <c r="J184" i="3"/>
  <c r="H184" i="3"/>
  <c r="G184" i="3"/>
  <c r="F184" i="3"/>
  <c r="E184" i="3"/>
  <c r="D184" i="3"/>
  <c r="O183" i="3"/>
  <c r="L183" i="3"/>
  <c r="I183" i="3"/>
  <c r="F183" i="3"/>
  <c r="O182" i="3"/>
  <c r="L182" i="3"/>
  <c r="I182" i="3"/>
  <c r="F182" i="3"/>
  <c r="O181" i="3"/>
  <c r="L181" i="3"/>
  <c r="I181" i="3"/>
  <c r="F181" i="3"/>
  <c r="O180" i="3"/>
  <c r="L180" i="3"/>
  <c r="L179" i="3" s="1"/>
  <c r="I180" i="3"/>
  <c r="F180" i="3"/>
  <c r="F179" i="3" s="1"/>
  <c r="O179" i="3"/>
  <c r="N179" i="3"/>
  <c r="M179" i="3"/>
  <c r="K179" i="3"/>
  <c r="J179" i="3"/>
  <c r="H179" i="3"/>
  <c r="G179" i="3"/>
  <c r="E179" i="3"/>
  <c r="D179" i="3"/>
  <c r="O178" i="3"/>
  <c r="L178" i="3"/>
  <c r="I178" i="3"/>
  <c r="F178" i="3"/>
  <c r="O177" i="3"/>
  <c r="L177" i="3"/>
  <c r="I177" i="3"/>
  <c r="F177" i="3"/>
  <c r="O176" i="3"/>
  <c r="L176" i="3"/>
  <c r="L175" i="3" s="1"/>
  <c r="I176" i="3"/>
  <c r="F176" i="3"/>
  <c r="F175" i="3" s="1"/>
  <c r="F174" i="3" s="1"/>
  <c r="O175" i="3"/>
  <c r="N175" i="3"/>
  <c r="M175" i="3"/>
  <c r="M174" i="3" s="1"/>
  <c r="M173" i="3" s="1"/>
  <c r="K175" i="3"/>
  <c r="K174" i="3" s="1"/>
  <c r="K173" i="3" s="1"/>
  <c r="J175" i="3"/>
  <c r="H175" i="3"/>
  <c r="G175" i="3"/>
  <c r="G174" i="3" s="1"/>
  <c r="E175" i="3"/>
  <c r="E174" i="3" s="1"/>
  <c r="D175" i="3"/>
  <c r="H174" i="3"/>
  <c r="H173" i="3" s="1"/>
  <c r="O172" i="3"/>
  <c r="L172" i="3"/>
  <c r="I172" i="3"/>
  <c r="F172" i="3"/>
  <c r="O171" i="3"/>
  <c r="L171" i="3"/>
  <c r="I171" i="3"/>
  <c r="F171" i="3"/>
  <c r="O170" i="3"/>
  <c r="L170" i="3"/>
  <c r="I170" i="3"/>
  <c r="F170" i="3"/>
  <c r="O169" i="3"/>
  <c r="L169" i="3"/>
  <c r="I169" i="3"/>
  <c r="F169" i="3"/>
  <c r="O168" i="3"/>
  <c r="L168" i="3"/>
  <c r="I168" i="3"/>
  <c r="F168" i="3"/>
  <c r="O167" i="3"/>
  <c r="O166" i="3" s="1"/>
  <c r="L167" i="3"/>
  <c r="I167" i="3"/>
  <c r="I166" i="3" s="1"/>
  <c r="F167" i="3"/>
  <c r="N166" i="3"/>
  <c r="N165" i="3" s="1"/>
  <c r="M166" i="3"/>
  <c r="M165" i="3" s="1"/>
  <c r="K166" i="3"/>
  <c r="K165" i="3" s="1"/>
  <c r="J166" i="3"/>
  <c r="J165" i="3" s="1"/>
  <c r="H166" i="3"/>
  <c r="H165" i="3" s="1"/>
  <c r="G166" i="3"/>
  <c r="E166" i="3"/>
  <c r="E165" i="3" s="1"/>
  <c r="D166" i="3"/>
  <c r="D165" i="3" s="1"/>
  <c r="G165" i="3"/>
  <c r="O164" i="3"/>
  <c r="L164" i="3"/>
  <c r="I164" i="3"/>
  <c r="F164" i="3"/>
  <c r="O163" i="3"/>
  <c r="L163" i="3"/>
  <c r="I163" i="3"/>
  <c r="F163" i="3"/>
  <c r="O162" i="3"/>
  <c r="L162" i="3"/>
  <c r="I162" i="3"/>
  <c r="F162" i="3"/>
  <c r="O161" i="3"/>
  <c r="O160" i="3" s="1"/>
  <c r="L161" i="3"/>
  <c r="L160" i="3" s="1"/>
  <c r="I161" i="3"/>
  <c r="F161" i="3"/>
  <c r="F160" i="3" s="1"/>
  <c r="N160" i="3"/>
  <c r="M160" i="3"/>
  <c r="K160" i="3"/>
  <c r="J160" i="3"/>
  <c r="H160" i="3"/>
  <c r="G160" i="3"/>
  <c r="E160" i="3"/>
  <c r="D160" i="3"/>
  <c r="O159" i="3"/>
  <c r="L159" i="3"/>
  <c r="I159" i="3"/>
  <c r="F159" i="3"/>
  <c r="O158" i="3"/>
  <c r="L158" i="3"/>
  <c r="I158" i="3"/>
  <c r="F158" i="3"/>
  <c r="O157" i="3"/>
  <c r="L157" i="3"/>
  <c r="I157" i="3"/>
  <c r="F157" i="3"/>
  <c r="O156" i="3"/>
  <c r="L156" i="3"/>
  <c r="I156" i="3"/>
  <c r="F156" i="3"/>
  <c r="O155" i="3"/>
  <c r="L155" i="3"/>
  <c r="I155" i="3"/>
  <c r="F155" i="3"/>
  <c r="O154" i="3"/>
  <c r="L154" i="3"/>
  <c r="I154" i="3"/>
  <c r="F154" i="3"/>
  <c r="O153" i="3"/>
  <c r="L153" i="3"/>
  <c r="I153" i="3"/>
  <c r="F153" i="3"/>
  <c r="O152" i="3"/>
  <c r="L152" i="3"/>
  <c r="L151" i="3" s="1"/>
  <c r="I152" i="3"/>
  <c r="F152" i="3"/>
  <c r="F151" i="3" s="1"/>
  <c r="N151" i="3"/>
  <c r="M151" i="3"/>
  <c r="K151" i="3"/>
  <c r="J151" i="3"/>
  <c r="H151" i="3"/>
  <c r="G151" i="3"/>
  <c r="E151" i="3"/>
  <c r="D151" i="3"/>
  <c r="O150" i="3"/>
  <c r="L150" i="3"/>
  <c r="I150" i="3"/>
  <c r="F150" i="3"/>
  <c r="O149" i="3"/>
  <c r="L149" i="3"/>
  <c r="I149" i="3"/>
  <c r="F149" i="3"/>
  <c r="O148" i="3"/>
  <c r="L148" i="3"/>
  <c r="I148" i="3"/>
  <c r="F148" i="3"/>
  <c r="O147" i="3"/>
  <c r="L147" i="3"/>
  <c r="I147" i="3"/>
  <c r="F147" i="3"/>
  <c r="O146" i="3"/>
  <c r="L146" i="3"/>
  <c r="I146" i="3"/>
  <c r="F146" i="3"/>
  <c r="O145" i="3"/>
  <c r="O144" i="3" s="1"/>
  <c r="L145" i="3"/>
  <c r="I145" i="3"/>
  <c r="F145" i="3"/>
  <c r="F144" i="3" s="1"/>
  <c r="N144" i="3"/>
  <c r="M144" i="3"/>
  <c r="K144" i="3"/>
  <c r="J144" i="3"/>
  <c r="H144" i="3"/>
  <c r="G144" i="3"/>
  <c r="E144" i="3"/>
  <c r="D144" i="3"/>
  <c r="O143" i="3"/>
  <c r="L143" i="3"/>
  <c r="I143" i="3"/>
  <c r="F143" i="3"/>
  <c r="O142" i="3"/>
  <c r="L142" i="3"/>
  <c r="L141" i="3" s="1"/>
  <c r="I142" i="3"/>
  <c r="I141" i="3" s="1"/>
  <c r="F142" i="3"/>
  <c r="N141" i="3"/>
  <c r="M141" i="3"/>
  <c r="K141" i="3"/>
  <c r="J141" i="3"/>
  <c r="H141" i="3"/>
  <c r="G141" i="3"/>
  <c r="E141" i="3"/>
  <c r="D141" i="3"/>
  <c r="O140" i="3"/>
  <c r="L140" i="3"/>
  <c r="I140" i="3"/>
  <c r="F140" i="3"/>
  <c r="O139" i="3"/>
  <c r="L139" i="3"/>
  <c r="I139" i="3"/>
  <c r="F139" i="3"/>
  <c r="O138" i="3"/>
  <c r="L138" i="3"/>
  <c r="I138" i="3"/>
  <c r="F138" i="3"/>
  <c r="O137" i="3"/>
  <c r="O136" i="3" s="1"/>
  <c r="L137" i="3"/>
  <c r="L136" i="3" s="1"/>
  <c r="I137" i="3"/>
  <c r="F137" i="3"/>
  <c r="F136" i="3" s="1"/>
  <c r="N136" i="3"/>
  <c r="M136" i="3"/>
  <c r="K136" i="3"/>
  <c r="J136" i="3"/>
  <c r="H136" i="3"/>
  <c r="G136" i="3"/>
  <c r="E136" i="3"/>
  <c r="D136" i="3"/>
  <c r="O135" i="3"/>
  <c r="L135" i="3"/>
  <c r="I135" i="3"/>
  <c r="F135" i="3"/>
  <c r="O134" i="3"/>
  <c r="L134" i="3"/>
  <c r="I134" i="3"/>
  <c r="F134" i="3"/>
  <c r="O133" i="3"/>
  <c r="L133" i="3"/>
  <c r="I133" i="3"/>
  <c r="F133" i="3"/>
  <c r="O132" i="3"/>
  <c r="L132" i="3"/>
  <c r="L131" i="3" s="1"/>
  <c r="I132" i="3"/>
  <c r="F132" i="3"/>
  <c r="F131" i="3" s="1"/>
  <c r="N131" i="3"/>
  <c r="M131" i="3"/>
  <c r="K131" i="3"/>
  <c r="J131" i="3"/>
  <c r="H131" i="3"/>
  <c r="G131" i="3"/>
  <c r="E131" i="3"/>
  <c r="D131" i="3"/>
  <c r="O129" i="3"/>
  <c r="O128" i="3" s="1"/>
  <c r="L129" i="3"/>
  <c r="I129" i="3"/>
  <c r="F129" i="3"/>
  <c r="N128" i="3"/>
  <c r="M128" i="3"/>
  <c r="L128" i="3"/>
  <c r="K128" i="3"/>
  <c r="J128" i="3"/>
  <c r="H128" i="3"/>
  <c r="G128" i="3"/>
  <c r="F128" i="3"/>
  <c r="E128" i="3"/>
  <c r="D128" i="3"/>
  <c r="O127" i="3"/>
  <c r="L127" i="3"/>
  <c r="I127" i="3"/>
  <c r="F127" i="3"/>
  <c r="O126" i="3"/>
  <c r="L126" i="3"/>
  <c r="I126" i="3"/>
  <c r="F126" i="3"/>
  <c r="O125" i="3"/>
  <c r="L125" i="3"/>
  <c r="I125" i="3"/>
  <c r="F125" i="3"/>
  <c r="O124" i="3"/>
  <c r="L124" i="3"/>
  <c r="I124" i="3"/>
  <c r="F124" i="3"/>
  <c r="O123" i="3"/>
  <c r="C123" i="3" s="1"/>
  <c r="L123" i="3"/>
  <c r="I123" i="3"/>
  <c r="F123" i="3"/>
  <c r="N122" i="3"/>
  <c r="M122" i="3"/>
  <c r="K122" i="3"/>
  <c r="J122" i="3"/>
  <c r="H122" i="3"/>
  <c r="G122" i="3"/>
  <c r="E122" i="3"/>
  <c r="D122" i="3"/>
  <c r="O121" i="3"/>
  <c r="L121" i="3"/>
  <c r="I121" i="3"/>
  <c r="F121" i="3"/>
  <c r="O120" i="3"/>
  <c r="L120" i="3"/>
  <c r="I120" i="3"/>
  <c r="F120" i="3"/>
  <c r="O119" i="3"/>
  <c r="L119" i="3"/>
  <c r="I119" i="3"/>
  <c r="F119" i="3"/>
  <c r="O118" i="3"/>
  <c r="L118" i="3"/>
  <c r="I118" i="3"/>
  <c r="F118" i="3"/>
  <c r="O117" i="3"/>
  <c r="L117" i="3"/>
  <c r="I117" i="3"/>
  <c r="I116" i="3" s="1"/>
  <c r="F117" i="3"/>
  <c r="N116" i="3"/>
  <c r="M116" i="3"/>
  <c r="K116" i="3"/>
  <c r="J116" i="3"/>
  <c r="H116" i="3"/>
  <c r="G116" i="3"/>
  <c r="E116" i="3"/>
  <c r="D116" i="3"/>
  <c r="O115" i="3"/>
  <c r="L115" i="3"/>
  <c r="I115" i="3"/>
  <c r="F115" i="3"/>
  <c r="O114" i="3"/>
  <c r="L114" i="3"/>
  <c r="I114" i="3"/>
  <c r="F114" i="3"/>
  <c r="O113" i="3"/>
  <c r="O112" i="3" s="1"/>
  <c r="L113" i="3"/>
  <c r="L112" i="3" s="1"/>
  <c r="I113" i="3"/>
  <c r="F113" i="3"/>
  <c r="N112" i="3"/>
  <c r="M112" i="3"/>
  <c r="K112" i="3"/>
  <c r="J112" i="3"/>
  <c r="H112" i="3"/>
  <c r="G112" i="3"/>
  <c r="F112" i="3"/>
  <c r="E112" i="3"/>
  <c r="D112" i="3"/>
  <c r="O111" i="3"/>
  <c r="L111" i="3"/>
  <c r="I111" i="3"/>
  <c r="F111" i="3"/>
  <c r="O110" i="3"/>
  <c r="L110" i="3"/>
  <c r="I110" i="3"/>
  <c r="F110" i="3"/>
  <c r="O109" i="3"/>
  <c r="L109" i="3"/>
  <c r="I109" i="3"/>
  <c r="F109" i="3"/>
  <c r="O108" i="3"/>
  <c r="L108" i="3"/>
  <c r="I108" i="3"/>
  <c r="F108" i="3"/>
  <c r="O107" i="3"/>
  <c r="L107" i="3"/>
  <c r="I107" i="3"/>
  <c r="F107" i="3"/>
  <c r="O106" i="3"/>
  <c r="L106" i="3"/>
  <c r="I106" i="3"/>
  <c r="F106" i="3"/>
  <c r="O105" i="3"/>
  <c r="L105" i="3"/>
  <c r="I105" i="3"/>
  <c r="F105" i="3"/>
  <c r="O104" i="3"/>
  <c r="L104" i="3"/>
  <c r="I104" i="3"/>
  <c r="F104" i="3"/>
  <c r="N103" i="3"/>
  <c r="M103" i="3"/>
  <c r="K103" i="3"/>
  <c r="J103" i="3"/>
  <c r="H103" i="3"/>
  <c r="G103" i="3"/>
  <c r="E103" i="3"/>
  <c r="D103" i="3"/>
  <c r="O102" i="3"/>
  <c r="L102" i="3"/>
  <c r="I102" i="3"/>
  <c r="F102" i="3"/>
  <c r="O101" i="3"/>
  <c r="L101" i="3"/>
  <c r="I101" i="3"/>
  <c r="F101" i="3"/>
  <c r="O100" i="3"/>
  <c r="L100" i="3"/>
  <c r="I100" i="3"/>
  <c r="F100" i="3"/>
  <c r="O99" i="3"/>
  <c r="L99" i="3"/>
  <c r="I99" i="3"/>
  <c r="F99" i="3"/>
  <c r="C99" i="3" s="1"/>
  <c r="O98" i="3"/>
  <c r="L98" i="3"/>
  <c r="I98" i="3"/>
  <c r="F98" i="3"/>
  <c r="O97" i="3"/>
  <c r="L97" i="3"/>
  <c r="I97" i="3"/>
  <c r="F97" i="3"/>
  <c r="O96" i="3"/>
  <c r="L96" i="3"/>
  <c r="I96" i="3"/>
  <c r="I95" i="3" s="1"/>
  <c r="F96" i="3"/>
  <c r="N95" i="3"/>
  <c r="M95" i="3"/>
  <c r="K95" i="3"/>
  <c r="J95" i="3"/>
  <c r="H95" i="3"/>
  <c r="G95" i="3"/>
  <c r="E95" i="3"/>
  <c r="D95" i="3"/>
  <c r="O94" i="3"/>
  <c r="L94" i="3"/>
  <c r="I94" i="3"/>
  <c r="F94" i="3"/>
  <c r="O93" i="3"/>
  <c r="L93" i="3"/>
  <c r="I93" i="3"/>
  <c r="F93" i="3"/>
  <c r="O92" i="3"/>
  <c r="L92" i="3"/>
  <c r="I92" i="3"/>
  <c r="F92" i="3"/>
  <c r="O91" i="3"/>
  <c r="L91" i="3"/>
  <c r="I91" i="3"/>
  <c r="F91" i="3"/>
  <c r="O90" i="3"/>
  <c r="L90" i="3"/>
  <c r="I90" i="3"/>
  <c r="F90" i="3"/>
  <c r="O89" i="3"/>
  <c r="N89" i="3"/>
  <c r="M89" i="3"/>
  <c r="K89" i="3"/>
  <c r="J89" i="3"/>
  <c r="H89" i="3"/>
  <c r="G89" i="3"/>
  <c r="E89" i="3"/>
  <c r="D89" i="3"/>
  <c r="O88" i="3"/>
  <c r="L88" i="3"/>
  <c r="I88" i="3"/>
  <c r="F88" i="3"/>
  <c r="O87" i="3"/>
  <c r="L87" i="3"/>
  <c r="I87" i="3"/>
  <c r="F87" i="3"/>
  <c r="O86" i="3"/>
  <c r="L86" i="3"/>
  <c r="I86" i="3"/>
  <c r="F86" i="3"/>
  <c r="O85" i="3"/>
  <c r="L85" i="3"/>
  <c r="L84" i="3" s="1"/>
  <c r="I85" i="3"/>
  <c r="F85" i="3"/>
  <c r="N84" i="3"/>
  <c r="M84" i="3"/>
  <c r="K84" i="3"/>
  <c r="J84" i="3"/>
  <c r="H84" i="3"/>
  <c r="G84" i="3"/>
  <c r="E84" i="3"/>
  <c r="D84" i="3"/>
  <c r="O82" i="3"/>
  <c r="L82" i="3"/>
  <c r="I82" i="3"/>
  <c r="F82" i="3"/>
  <c r="O81" i="3"/>
  <c r="O80" i="3" s="1"/>
  <c r="L81" i="3"/>
  <c r="I81" i="3"/>
  <c r="I80" i="3" s="1"/>
  <c r="F81" i="3"/>
  <c r="N80" i="3"/>
  <c r="M80" i="3"/>
  <c r="K80" i="3"/>
  <c r="J80" i="3"/>
  <c r="H80" i="3"/>
  <c r="G80" i="3"/>
  <c r="E80" i="3"/>
  <c r="D80" i="3"/>
  <c r="O79" i="3"/>
  <c r="L79" i="3"/>
  <c r="I79" i="3"/>
  <c r="F79" i="3"/>
  <c r="O78" i="3"/>
  <c r="L78" i="3"/>
  <c r="I78" i="3"/>
  <c r="I77" i="3" s="1"/>
  <c r="I76" i="3" s="1"/>
  <c r="F78" i="3"/>
  <c r="F77" i="3" s="1"/>
  <c r="N77" i="3"/>
  <c r="N76" i="3" s="1"/>
  <c r="M77" i="3"/>
  <c r="M76" i="3" s="1"/>
  <c r="K77" i="3"/>
  <c r="J77" i="3"/>
  <c r="J76" i="3" s="1"/>
  <c r="H77" i="3"/>
  <c r="G77" i="3"/>
  <c r="E77" i="3"/>
  <c r="D77" i="3"/>
  <c r="D76" i="3" s="1"/>
  <c r="O74" i="3"/>
  <c r="L74" i="3"/>
  <c r="I74" i="3"/>
  <c r="F74" i="3"/>
  <c r="O73" i="3"/>
  <c r="L73" i="3"/>
  <c r="I73" i="3"/>
  <c r="F73" i="3"/>
  <c r="O72" i="3"/>
  <c r="L72" i="3"/>
  <c r="I72" i="3"/>
  <c r="F72" i="3"/>
  <c r="O71" i="3"/>
  <c r="L71" i="3"/>
  <c r="I71" i="3"/>
  <c r="F71" i="3"/>
  <c r="O70" i="3"/>
  <c r="O69" i="3" s="1"/>
  <c r="L70" i="3"/>
  <c r="L69" i="3" s="1"/>
  <c r="I70" i="3"/>
  <c r="F70" i="3"/>
  <c r="N69" i="3"/>
  <c r="N67" i="3" s="1"/>
  <c r="M69" i="3"/>
  <c r="M67" i="3" s="1"/>
  <c r="K69" i="3"/>
  <c r="J69" i="3"/>
  <c r="J67" i="3" s="1"/>
  <c r="H69" i="3"/>
  <c r="H67" i="3" s="1"/>
  <c r="G69" i="3"/>
  <c r="G67" i="3" s="1"/>
  <c r="E69" i="3"/>
  <c r="E67" i="3" s="1"/>
  <c r="D69" i="3"/>
  <c r="D67" i="3" s="1"/>
  <c r="O68" i="3"/>
  <c r="L68" i="3"/>
  <c r="I68" i="3"/>
  <c r="F68" i="3"/>
  <c r="K67" i="3"/>
  <c r="O66" i="3"/>
  <c r="L66" i="3"/>
  <c r="I66" i="3"/>
  <c r="F66" i="3"/>
  <c r="O65" i="3"/>
  <c r="L65" i="3"/>
  <c r="I65" i="3"/>
  <c r="F65" i="3"/>
  <c r="O64" i="3"/>
  <c r="L64" i="3"/>
  <c r="I64" i="3"/>
  <c r="F64" i="3"/>
  <c r="O63" i="3"/>
  <c r="L63" i="3"/>
  <c r="I63" i="3"/>
  <c r="F63" i="3"/>
  <c r="O62" i="3"/>
  <c r="L62" i="3"/>
  <c r="I62" i="3"/>
  <c r="F62" i="3"/>
  <c r="O61" i="3"/>
  <c r="L61" i="3"/>
  <c r="I61" i="3"/>
  <c r="F61" i="3"/>
  <c r="O60" i="3"/>
  <c r="L60" i="3"/>
  <c r="I60" i="3"/>
  <c r="F60" i="3"/>
  <c r="O59" i="3"/>
  <c r="L59" i="3"/>
  <c r="L58" i="3" s="1"/>
  <c r="I59" i="3"/>
  <c r="F59" i="3"/>
  <c r="N58" i="3"/>
  <c r="M58" i="3"/>
  <c r="K58" i="3"/>
  <c r="J58" i="3"/>
  <c r="H58" i="3"/>
  <c r="G58" i="3"/>
  <c r="E58" i="3"/>
  <c r="D58" i="3"/>
  <c r="O57" i="3"/>
  <c r="L57" i="3"/>
  <c r="I57" i="3"/>
  <c r="F57" i="3"/>
  <c r="O56" i="3"/>
  <c r="L56" i="3"/>
  <c r="L55" i="3" s="1"/>
  <c r="L54" i="3" s="1"/>
  <c r="I56" i="3"/>
  <c r="I55" i="3" s="1"/>
  <c r="F56" i="3"/>
  <c r="N55" i="3"/>
  <c r="N54" i="3" s="1"/>
  <c r="M55" i="3"/>
  <c r="M54" i="3" s="1"/>
  <c r="K55" i="3"/>
  <c r="K54" i="3" s="1"/>
  <c r="K53" i="3" s="1"/>
  <c r="J55" i="3"/>
  <c r="J54" i="3" s="1"/>
  <c r="H55" i="3"/>
  <c r="G55" i="3"/>
  <c r="F55" i="3"/>
  <c r="E55" i="3"/>
  <c r="D55" i="3"/>
  <c r="G54" i="3"/>
  <c r="O47" i="3"/>
  <c r="C47" i="3" s="1"/>
  <c r="O46" i="3"/>
  <c r="N45" i="3"/>
  <c r="M45" i="3"/>
  <c r="L44" i="3"/>
  <c r="I44" i="3"/>
  <c r="I43" i="3" s="1"/>
  <c r="F44" i="3"/>
  <c r="C44" i="3" s="1"/>
  <c r="L43" i="3"/>
  <c r="K43" i="3"/>
  <c r="J43" i="3"/>
  <c r="H43" i="3"/>
  <c r="G43" i="3"/>
  <c r="E43" i="3"/>
  <c r="D43" i="3"/>
  <c r="F42" i="3"/>
  <c r="F41" i="3" s="1"/>
  <c r="C41" i="3" s="1"/>
  <c r="E41" i="3"/>
  <c r="D41" i="3"/>
  <c r="L40" i="3"/>
  <c r="C40" i="3" s="1"/>
  <c r="L39" i="3"/>
  <c r="C39" i="3" s="1"/>
  <c r="L38" i="3"/>
  <c r="C38" i="3" s="1"/>
  <c r="L37" i="3"/>
  <c r="C37" i="3" s="1"/>
  <c r="K36" i="3"/>
  <c r="J36" i="3"/>
  <c r="L35" i="3"/>
  <c r="C35" i="3" s="1"/>
  <c r="L34" i="3"/>
  <c r="C34" i="3" s="1"/>
  <c r="K33" i="3"/>
  <c r="J33" i="3"/>
  <c r="L32" i="3"/>
  <c r="K31" i="3"/>
  <c r="J31" i="3"/>
  <c r="L30" i="3"/>
  <c r="C30" i="3" s="1"/>
  <c r="L29" i="3"/>
  <c r="C29" i="3" s="1"/>
  <c r="L28" i="3"/>
  <c r="C28" i="3" s="1"/>
  <c r="K27" i="3"/>
  <c r="J27" i="3"/>
  <c r="F25" i="3"/>
  <c r="C25" i="3" s="1"/>
  <c r="I24" i="3"/>
  <c r="O23" i="3"/>
  <c r="L23" i="3"/>
  <c r="I23" i="3"/>
  <c r="F23" i="3"/>
  <c r="O22" i="3"/>
  <c r="O21" i="3" s="1"/>
  <c r="L22" i="3"/>
  <c r="L21" i="3" s="1"/>
  <c r="I22" i="3"/>
  <c r="I21" i="3" s="1"/>
  <c r="F22" i="3"/>
  <c r="N21" i="3"/>
  <c r="N292" i="3" s="1"/>
  <c r="N291" i="3" s="1"/>
  <c r="M21" i="3"/>
  <c r="M292" i="3" s="1"/>
  <c r="K21" i="3"/>
  <c r="K292" i="3" s="1"/>
  <c r="K291" i="3" s="1"/>
  <c r="J21" i="3"/>
  <c r="J292" i="3" s="1"/>
  <c r="J291" i="3" s="1"/>
  <c r="H21" i="3"/>
  <c r="H292" i="3" s="1"/>
  <c r="H291" i="3" s="1"/>
  <c r="G21" i="3"/>
  <c r="G292" i="3" s="1"/>
  <c r="F21" i="3"/>
  <c r="F292" i="3" s="1"/>
  <c r="E21" i="3"/>
  <c r="E292" i="3" s="1"/>
  <c r="E291" i="3" s="1"/>
  <c r="D21" i="3"/>
  <c r="D292" i="3" s="1"/>
  <c r="D291" i="3" s="1"/>
  <c r="G20" i="3"/>
  <c r="E20" i="3"/>
  <c r="O260" i="3" l="1"/>
  <c r="G173" i="3"/>
  <c r="M187" i="3"/>
  <c r="C242" i="3"/>
  <c r="C244" i="3"/>
  <c r="D52" i="6"/>
  <c r="D51" i="6" s="1"/>
  <c r="H289" i="6"/>
  <c r="H194" i="6"/>
  <c r="H51" i="6" s="1"/>
  <c r="L36" i="3"/>
  <c r="C36" i="3" s="1"/>
  <c r="C68" i="3"/>
  <c r="M195" i="3"/>
  <c r="C210" i="3"/>
  <c r="C218" i="3"/>
  <c r="C221" i="3"/>
  <c r="I260" i="3"/>
  <c r="C259" i="6"/>
  <c r="J289" i="6"/>
  <c r="K187" i="3"/>
  <c r="G291" i="3"/>
  <c r="M291" i="3"/>
  <c r="L292" i="3"/>
  <c r="G53" i="3"/>
  <c r="M53" i="3"/>
  <c r="D130" i="3"/>
  <c r="C135" i="3"/>
  <c r="N130" i="3"/>
  <c r="E204" i="3"/>
  <c r="E195" i="3" s="1"/>
  <c r="I216" i="3"/>
  <c r="C115" i="3"/>
  <c r="K83" i="3"/>
  <c r="C155" i="3"/>
  <c r="C157" i="3"/>
  <c r="G204" i="3"/>
  <c r="O238" i="3"/>
  <c r="C262" i="3"/>
  <c r="O276" i="3"/>
  <c r="C296" i="3"/>
  <c r="K26" i="3"/>
  <c r="E54" i="3"/>
  <c r="E53" i="3" s="1"/>
  <c r="C62" i="3"/>
  <c r="C64" i="3"/>
  <c r="C66" i="3"/>
  <c r="H76" i="3"/>
  <c r="C79" i="3"/>
  <c r="C91" i="3"/>
  <c r="C98" i="3"/>
  <c r="C101" i="3"/>
  <c r="C139" i="3"/>
  <c r="C147" i="3"/>
  <c r="C163" i="3"/>
  <c r="C202" i="3"/>
  <c r="C206" i="3"/>
  <c r="C229" i="3"/>
  <c r="C249" i="3"/>
  <c r="O246" i="3"/>
  <c r="O231" i="3" s="1"/>
  <c r="K259" i="3"/>
  <c r="C278" i="3"/>
  <c r="C279" i="3"/>
  <c r="H130" i="3"/>
  <c r="C183" i="3"/>
  <c r="E231" i="3"/>
  <c r="K270" i="3"/>
  <c r="K269" i="3" s="1"/>
  <c r="C81" i="3"/>
  <c r="C119" i="3"/>
  <c r="C120" i="3"/>
  <c r="J130" i="3"/>
  <c r="C143" i="3"/>
  <c r="C159" i="3"/>
  <c r="D174" i="3"/>
  <c r="D173" i="3" s="1"/>
  <c r="J174" i="3"/>
  <c r="J173" i="3" s="1"/>
  <c r="N174" i="3"/>
  <c r="N173" i="3" s="1"/>
  <c r="L174" i="3"/>
  <c r="L173" i="3" s="1"/>
  <c r="C226" i="3"/>
  <c r="M231" i="3"/>
  <c r="G270" i="3"/>
  <c r="G269" i="3" s="1"/>
  <c r="C294" i="3"/>
  <c r="C298" i="3"/>
  <c r="C299" i="3"/>
  <c r="I75" i="6"/>
  <c r="I52" i="6" s="1"/>
  <c r="I51" i="6" s="1"/>
  <c r="I50" i="6" s="1"/>
  <c r="C130" i="6"/>
  <c r="C83" i="6"/>
  <c r="L289" i="6"/>
  <c r="D50" i="6"/>
  <c r="D24" i="6"/>
  <c r="D290" i="6" s="1"/>
  <c r="H290" i="6"/>
  <c r="H50" i="6"/>
  <c r="L194" i="6"/>
  <c r="L51" i="6" s="1"/>
  <c r="G290" i="6"/>
  <c r="G50" i="6"/>
  <c r="O289" i="6"/>
  <c r="C191" i="6"/>
  <c r="F187" i="6"/>
  <c r="C187" i="6" s="1"/>
  <c r="E290" i="6"/>
  <c r="E50" i="6"/>
  <c r="F230" i="6"/>
  <c r="C230" i="6" s="1"/>
  <c r="C26" i="6"/>
  <c r="L20" i="6"/>
  <c r="F269" i="6"/>
  <c r="C270" i="6"/>
  <c r="M50" i="6"/>
  <c r="M290" i="6"/>
  <c r="F195" i="6"/>
  <c r="F53" i="6"/>
  <c r="C54" i="6"/>
  <c r="N50" i="6"/>
  <c r="N290" i="6"/>
  <c r="C292" i="6"/>
  <c r="C196" i="6"/>
  <c r="F75" i="6"/>
  <c r="O194" i="6"/>
  <c r="O51" i="6" s="1"/>
  <c r="C22" i="3"/>
  <c r="L33" i="3"/>
  <c r="C33" i="3" s="1"/>
  <c r="C46" i="3"/>
  <c r="O45" i="3"/>
  <c r="C45" i="3" s="1"/>
  <c r="M83" i="3"/>
  <c r="I89" i="3"/>
  <c r="F116" i="3"/>
  <c r="C171" i="3"/>
  <c r="I165" i="3"/>
  <c r="C234" i="3"/>
  <c r="F233" i="3"/>
  <c r="F231" i="3" s="1"/>
  <c r="I270" i="3"/>
  <c r="I269" i="3" s="1"/>
  <c r="C193" i="3"/>
  <c r="F192" i="3"/>
  <c r="C23" i="3"/>
  <c r="L31" i="3"/>
  <c r="C32" i="3"/>
  <c r="M20" i="3"/>
  <c r="L27" i="3"/>
  <c r="C27" i="3" s="1"/>
  <c r="C42" i="3"/>
  <c r="F43" i="3"/>
  <c r="C43" i="3" s="1"/>
  <c r="N53" i="3"/>
  <c r="O55" i="3"/>
  <c r="C55" i="3" s="1"/>
  <c r="C70" i="3"/>
  <c r="F80" i="3"/>
  <c r="H83" i="3"/>
  <c r="C111" i="3"/>
  <c r="C127" i="3"/>
  <c r="G130" i="3"/>
  <c r="M130" i="3"/>
  <c r="L166" i="3"/>
  <c r="L165" i="3" s="1"/>
  <c r="C167" i="3"/>
  <c r="K204" i="3"/>
  <c r="K195" i="3" s="1"/>
  <c r="C214" i="3"/>
  <c r="C254" i="3"/>
  <c r="C258" i="3"/>
  <c r="C266" i="3"/>
  <c r="D269" i="3"/>
  <c r="I58" i="3"/>
  <c r="I54" i="3" s="1"/>
  <c r="J26" i="3"/>
  <c r="J53" i="3"/>
  <c r="C59" i="3"/>
  <c r="C105" i="3"/>
  <c r="L144" i="3"/>
  <c r="L130" i="3" s="1"/>
  <c r="H187" i="3"/>
  <c r="N230" i="3"/>
  <c r="C274" i="3"/>
  <c r="C282" i="3"/>
  <c r="C57" i="3"/>
  <c r="O67" i="3"/>
  <c r="O77" i="3"/>
  <c r="O76" i="3" s="1"/>
  <c r="D83" i="3"/>
  <c r="D75" i="3" s="1"/>
  <c r="J83" i="3"/>
  <c r="J75" i="3" s="1"/>
  <c r="C86" i="3"/>
  <c r="G83" i="3"/>
  <c r="C97" i="3"/>
  <c r="C100" i="3"/>
  <c r="O103" i="3"/>
  <c r="C114" i="3"/>
  <c r="C121" i="3"/>
  <c r="C138" i="3"/>
  <c r="C146" i="3"/>
  <c r="E173" i="3"/>
  <c r="C178" i="3"/>
  <c r="C186" i="3"/>
  <c r="O187" i="3"/>
  <c r="C213" i="3"/>
  <c r="C220" i="3"/>
  <c r="C223" i="3"/>
  <c r="C225" i="3"/>
  <c r="D231" i="3"/>
  <c r="D230" i="3" s="1"/>
  <c r="H231" i="3"/>
  <c r="H230" i="3" s="1"/>
  <c r="O252" i="3"/>
  <c r="O251" i="3" s="1"/>
  <c r="O264" i="3"/>
  <c r="O259" i="3" s="1"/>
  <c r="O272" i="3"/>
  <c r="O270" i="3" s="1"/>
  <c r="O269" i="3" s="1"/>
  <c r="C280" i="3"/>
  <c r="O58" i="3"/>
  <c r="C63" i="3"/>
  <c r="C74" i="3"/>
  <c r="G76" i="3"/>
  <c r="K76" i="3"/>
  <c r="L80" i="3"/>
  <c r="C80" i="3" s="1"/>
  <c r="C85" i="3"/>
  <c r="L95" i="3"/>
  <c r="C110" i="3"/>
  <c r="I112" i="3"/>
  <c r="O116" i="3"/>
  <c r="C116" i="3" s="1"/>
  <c r="L116" i="3"/>
  <c r="I122" i="3"/>
  <c r="C125" i="3"/>
  <c r="C134" i="3"/>
  <c r="O131" i="3"/>
  <c r="C150" i="3"/>
  <c r="C154" i="3"/>
  <c r="O151" i="3"/>
  <c r="C162" i="3"/>
  <c r="C168" i="3"/>
  <c r="C182" i="3"/>
  <c r="C190" i="3"/>
  <c r="C201" i="3"/>
  <c r="H195" i="3"/>
  <c r="L205" i="3"/>
  <c r="C212" i="3"/>
  <c r="C215" i="3"/>
  <c r="C224" i="3"/>
  <c r="J230" i="3"/>
  <c r="C237" i="3"/>
  <c r="C241" i="3"/>
  <c r="E230" i="3"/>
  <c r="C257" i="3"/>
  <c r="L260" i="3"/>
  <c r="C267" i="3"/>
  <c r="F281" i="3"/>
  <c r="C281" i="3" s="1"/>
  <c r="O293" i="3"/>
  <c r="L293" i="3"/>
  <c r="L291" i="3" s="1"/>
  <c r="D54" i="3"/>
  <c r="D53" i="3" s="1"/>
  <c r="H54" i="3"/>
  <c r="H53" i="3" s="1"/>
  <c r="F58" i="3"/>
  <c r="C65" i="3"/>
  <c r="C71" i="3"/>
  <c r="C73" i="3"/>
  <c r="L77" i="3"/>
  <c r="E76" i="3"/>
  <c r="E75" i="3" s="1"/>
  <c r="C87" i="3"/>
  <c r="E83" i="3"/>
  <c r="C94" i="3"/>
  <c r="O95" i="3"/>
  <c r="C107" i="3"/>
  <c r="C109" i="3"/>
  <c r="C118" i="3"/>
  <c r="L122" i="3"/>
  <c r="N83" i="3"/>
  <c r="N75" i="3" s="1"/>
  <c r="E130" i="3"/>
  <c r="O141" i="3"/>
  <c r="C149" i="3"/>
  <c r="C158" i="3"/>
  <c r="C169" i="3"/>
  <c r="G195" i="3"/>
  <c r="C203" i="3"/>
  <c r="D195" i="3"/>
  <c r="C211" i="3"/>
  <c r="J204" i="3"/>
  <c r="J195" i="3" s="1"/>
  <c r="N204" i="3"/>
  <c r="N195" i="3" s="1"/>
  <c r="K231" i="3"/>
  <c r="K230" i="3" s="1"/>
  <c r="C243" i="3"/>
  <c r="C245" i="3"/>
  <c r="L252" i="3"/>
  <c r="L251" i="3" s="1"/>
  <c r="C256" i="3"/>
  <c r="L264" i="3"/>
  <c r="M269" i="3"/>
  <c r="L272" i="3"/>
  <c r="C295" i="3"/>
  <c r="I20" i="3"/>
  <c r="F76" i="3"/>
  <c r="K20" i="3"/>
  <c r="C31" i="3"/>
  <c r="O292" i="3"/>
  <c r="O20" i="3"/>
  <c r="F103" i="3"/>
  <c r="C104" i="3"/>
  <c r="C170" i="3"/>
  <c r="F166" i="3"/>
  <c r="C177" i="3"/>
  <c r="I175" i="3"/>
  <c r="C175" i="3" s="1"/>
  <c r="C301" i="3"/>
  <c r="J20" i="3"/>
  <c r="N20" i="3"/>
  <c r="C60" i="3"/>
  <c r="C61" i="3"/>
  <c r="I69" i="3"/>
  <c r="I67" i="3" s="1"/>
  <c r="F69" i="3"/>
  <c r="C82" i="3"/>
  <c r="I84" i="3"/>
  <c r="C90" i="3"/>
  <c r="F89" i="3"/>
  <c r="C102" i="3"/>
  <c r="C106" i="3"/>
  <c r="O122" i="3"/>
  <c r="C153" i="3"/>
  <c r="I151" i="3"/>
  <c r="C156" i="3"/>
  <c r="I160" i="3"/>
  <c r="C160" i="3" s="1"/>
  <c r="C161" i="3"/>
  <c r="C164" i="3"/>
  <c r="C172" i="3"/>
  <c r="I184" i="3"/>
  <c r="C184" i="3" s="1"/>
  <c r="C185" i="3"/>
  <c r="L187" i="3"/>
  <c r="I188" i="3"/>
  <c r="I187" i="3" s="1"/>
  <c r="C189" i="3"/>
  <c r="F191" i="3"/>
  <c r="C191" i="3" s="1"/>
  <c r="C192" i="3"/>
  <c r="C197" i="3"/>
  <c r="F196" i="3"/>
  <c r="C268" i="3"/>
  <c r="I264" i="3"/>
  <c r="C56" i="3"/>
  <c r="L67" i="3"/>
  <c r="L53" i="3" s="1"/>
  <c r="C72" i="3"/>
  <c r="F84" i="3"/>
  <c r="C88" i="3"/>
  <c r="C92" i="3"/>
  <c r="C93" i="3"/>
  <c r="F95" i="3"/>
  <c r="C96" i="3"/>
  <c r="I103" i="3"/>
  <c r="L103" i="3"/>
  <c r="C108" i="3"/>
  <c r="C112" i="3"/>
  <c r="C113" i="3"/>
  <c r="C117" i="3"/>
  <c r="C124" i="3"/>
  <c r="C126" i="3"/>
  <c r="F122" i="3"/>
  <c r="I128" i="3"/>
  <c r="C128" i="3" s="1"/>
  <c r="C129" i="3"/>
  <c r="K130" i="3"/>
  <c r="K75" i="3" s="1"/>
  <c r="I136" i="3"/>
  <c r="C136" i="3" s="1"/>
  <c r="C137" i="3"/>
  <c r="C140" i="3"/>
  <c r="I144" i="3"/>
  <c r="C145" i="3"/>
  <c r="C148" i="3"/>
  <c r="O174" i="3"/>
  <c r="O173" i="3" s="1"/>
  <c r="C181" i="3"/>
  <c r="I179" i="3"/>
  <c r="C179" i="3" s="1"/>
  <c r="C261" i="3"/>
  <c r="F260" i="3"/>
  <c r="H20" i="3"/>
  <c r="C21" i="3"/>
  <c r="C78" i="3"/>
  <c r="O84" i="3"/>
  <c r="L89" i="3"/>
  <c r="C133" i="3"/>
  <c r="I131" i="3"/>
  <c r="C142" i="3"/>
  <c r="F141" i="3"/>
  <c r="C141" i="3" s="1"/>
  <c r="O165" i="3"/>
  <c r="F173" i="3"/>
  <c r="C232" i="3"/>
  <c r="C253" i="3"/>
  <c r="F252" i="3"/>
  <c r="C132" i="3"/>
  <c r="C152" i="3"/>
  <c r="C176" i="3"/>
  <c r="C180" i="3"/>
  <c r="O196" i="3"/>
  <c r="O205" i="3"/>
  <c r="C217" i="3"/>
  <c r="F216" i="3"/>
  <c r="O216" i="3"/>
  <c r="I235" i="3"/>
  <c r="C236" i="3"/>
  <c r="C255" i="3"/>
  <c r="C263" i="3"/>
  <c r="E270" i="3"/>
  <c r="E269" i="3" s="1"/>
  <c r="C273" i="3"/>
  <c r="F272" i="3"/>
  <c r="L276" i="3"/>
  <c r="C288" i="3"/>
  <c r="I286" i="3"/>
  <c r="C286" i="3" s="1"/>
  <c r="C300" i="3"/>
  <c r="L196" i="3"/>
  <c r="C207" i="3"/>
  <c r="C209" i="3"/>
  <c r="F205" i="3"/>
  <c r="C219" i="3"/>
  <c r="L231" i="3"/>
  <c r="C248" i="3"/>
  <c r="I246" i="3"/>
  <c r="M259" i="3"/>
  <c r="M230" i="3" s="1"/>
  <c r="M194" i="3" s="1"/>
  <c r="L259" i="3"/>
  <c r="C265" i="3"/>
  <c r="F264" i="3"/>
  <c r="C275" i="3"/>
  <c r="C285" i="3"/>
  <c r="F284" i="3"/>
  <c r="C200" i="3"/>
  <c r="I198" i="3"/>
  <c r="C208" i="3"/>
  <c r="I205" i="3"/>
  <c r="L216" i="3"/>
  <c r="L204" i="3" s="1"/>
  <c r="I227" i="3"/>
  <c r="C227" i="3" s="1"/>
  <c r="C228" i="3"/>
  <c r="G231" i="3"/>
  <c r="G230" i="3" s="1"/>
  <c r="C240" i="3"/>
  <c r="I238" i="3"/>
  <c r="C238" i="3" s="1"/>
  <c r="I252" i="3"/>
  <c r="I251" i="3" s="1"/>
  <c r="C277" i="3"/>
  <c r="F276" i="3"/>
  <c r="C297" i="3"/>
  <c r="F293" i="3"/>
  <c r="C293" i="3" s="1"/>
  <c r="O291" i="3"/>
  <c r="C199" i="3"/>
  <c r="C239" i="3"/>
  <c r="C247" i="3"/>
  <c r="C271" i="3"/>
  <c r="C287" i="3"/>
  <c r="I259" i="3" l="1"/>
  <c r="C151" i="3"/>
  <c r="O54" i="3"/>
  <c r="O53" i="3" s="1"/>
  <c r="C58" i="3"/>
  <c r="H75" i="3"/>
  <c r="H52" i="3" s="1"/>
  <c r="I290" i="6"/>
  <c r="C276" i="3"/>
  <c r="C264" i="3"/>
  <c r="G194" i="3"/>
  <c r="C246" i="3"/>
  <c r="C233" i="3"/>
  <c r="L83" i="3"/>
  <c r="D52" i="3"/>
  <c r="O130" i="3"/>
  <c r="K194" i="3"/>
  <c r="M75" i="3"/>
  <c r="M52" i="3" s="1"/>
  <c r="M51" i="3" s="1"/>
  <c r="I53" i="3"/>
  <c r="C188" i="3"/>
  <c r="L270" i="3"/>
  <c r="L269" i="3" s="1"/>
  <c r="E52" i="3"/>
  <c r="O230" i="3"/>
  <c r="D289" i="3"/>
  <c r="I204" i="3"/>
  <c r="I231" i="3"/>
  <c r="I230" i="3" s="1"/>
  <c r="F291" i="3"/>
  <c r="F54" i="3"/>
  <c r="E289" i="3"/>
  <c r="H289" i="3"/>
  <c r="I289" i="6"/>
  <c r="C75" i="6"/>
  <c r="L50" i="6"/>
  <c r="L290" i="6"/>
  <c r="C269" i="6"/>
  <c r="F289" i="6"/>
  <c r="F52" i="6"/>
  <c r="C53" i="6"/>
  <c r="O50" i="6"/>
  <c r="O290" i="6"/>
  <c r="F194" i="6"/>
  <c r="C194" i="6" s="1"/>
  <c r="C195" i="6"/>
  <c r="D20" i="6"/>
  <c r="F24" i="6"/>
  <c r="J289" i="3"/>
  <c r="J194" i="3"/>
  <c r="N194" i="3"/>
  <c r="N289" i="3"/>
  <c r="H194" i="3"/>
  <c r="L230" i="3"/>
  <c r="E194" i="3"/>
  <c r="C95" i="3"/>
  <c r="L76" i="3"/>
  <c r="L75" i="3" s="1"/>
  <c r="L289" i="3" s="1"/>
  <c r="N52" i="3"/>
  <c r="N51" i="3" s="1"/>
  <c r="L26" i="3"/>
  <c r="C26" i="3" s="1"/>
  <c r="G75" i="3"/>
  <c r="G52" i="3" s="1"/>
  <c r="G51" i="3" s="1"/>
  <c r="C272" i="3"/>
  <c r="C144" i="3"/>
  <c r="C77" i="3"/>
  <c r="I292" i="3"/>
  <c r="C292" i="3" s="1"/>
  <c r="D194" i="3"/>
  <c r="J52" i="3"/>
  <c r="K289" i="3"/>
  <c r="K52" i="3"/>
  <c r="K51" i="3" s="1"/>
  <c r="C84" i="3"/>
  <c r="F83" i="3"/>
  <c r="L195" i="3"/>
  <c r="G289" i="3"/>
  <c r="C216" i="3"/>
  <c r="F270" i="3"/>
  <c r="C235" i="3"/>
  <c r="O83" i="3"/>
  <c r="O75" i="3" s="1"/>
  <c r="O52" i="3" s="1"/>
  <c r="C260" i="3"/>
  <c r="F259" i="3"/>
  <c r="F130" i="3"/>
  <c r="C122" i="3"/>
  <c r="F195" i="3"/>
  <c r="I83" i="3"/>
  <c r="F187" i="3"/>
  <c r="C187" i="3" s="1"/>
  <c r="C166" i="3"/>
  <c r="F165" i="3"/>
  <c r="C165" i="3" s="1"/>
  <c r="C103" i="3"/>
  <c r="C284" i="3"/>
  <c r="F283" i="3"/>
  <c r="C283" i="3" s="1"/>
  <c r="C205" i="3"/>
  <c r="F204" i="3"/>
  <c r="C252" i="3"/>
  <c r="F251" i="3"/>
  <c r="C251" i="3" s="1"/>
  <c r="I130" i="3"/>
  <c r="C131" i="3"/>
  <c r="C198" i="3"/>
  <c r="I196" i="3"/>
  <c r="I195" i="3" s="1"/>
  <c r="O204" i="3"/>
  <c r="O195" i="3" s="1"/>
  <c r="C89" i="3"/>
  <c r="C69" i="3"/>
  <c r="F67" i="3"/>
  <c r="C67" i="3" s="1"/>
  <c r="I174" i="3"/>
  <c r="C54" i="3"/>
  <c r="O301" i="1"/>
  <c r="L301" i="1"/>
  <c r="I301" i="1"/>
  <c r="F301" i="1"/>
  <c r="O300" i="1"/>
  <c r="L300" i="1"/>
  <c r="I300" i="1"/>
  <c r="F300" i="1"/>
  <c r="O299" i="1"/>
  <c r="L299" i="1"/>
  <c r="I299" i="1"/>
  <c r="F299" i="1"/>
  <c r="O298" i="1"/>
  <c r="L298" i="1"/>
  <c r="I298" i="1"/>
  <c r="F298" i="1"/>
  <c r="O297" i="1"/>
  <c r="L297" i="1"/>
  <c r="I297" i="1"/>
  <c r="F297" i="1"/>
  <c r="O296" i="1"/>
  <c r="L296" i="1"/>
  <c r="I296" i="1"/>
  <c r="F296" i="1"/>
  <c r="O295" i="1"/>
  <c r="L295" i="1"/>
  <c r="I295" i="1"/>
  <c r="F295" i="1"/>
  <c r="O294" i="1"/>
  <c r="O293" i="1" s="1"/>
  <c r="L294" i="1"/>
  <c r="I294" i="1"/>
  <c r="F294" i="1"/>
  <c r="N293" i="1"/>
  <c r="M293" i="1"/>
  <c r="K293" i="1"/>
  <c r="J293" i="1"/>
  <c r="H293" i="1"/>
  <c r="G293" i="1"/>
  <c r="E293" i="1"/>
  <c r="D293" i="1"/>
  <c r="O288" i="1"/>
  <c r="L288" i="1"/>
  <c r="I288" i="1"/>
  <c r="F288" i="1"/>
  <c r="O287" i="1"/>
  <c r="L287" i="1"/>
  <c r="L286" i="1" s="1"/>
  <c r="I287" i="1"/>
  <c r="F287" i="1"/>
  <c r="O286" i="1"/>
  <c r="N286" i="1"/>
  <c r="M286" i="1"/>
  <c r="K286" i="1"/>
  <c r="J286" i="1"/>
  <c r="H286" i="1"/>
  <c r="G286" i="1"/>
  <c r="F286" i="1"/>
  <c r="E286" i="1"/>
  <c r="D286" i="1"/>
  <c r="O285" i="1"/>
  <c r="L285" i="1"/>
  <c r="L284" i="1" s="1"/>
  <c r="L283" i="1" s="1"/>
  <c r="I285" i="1"/>
  <c r="I284" i="1" s="1"/>
  <c r="I283" i="1" s="1"/>
  <c r="F285" i="1"/>
  <c r="O284" i="1"/>
  <c r="N284" i="1"/>
  <c r="N283" i="1" s="1"/>
  <c r="M284" i="1"/>
  <c r="M283" i="1" s="1"/>
  <c r="K284" i="1"/>
  <c r="J284" i="1"/>
  <c r="J283" i="1" s="1"/>
  <c r="H284" i="1"/>
  <c r="H283" i="1" s="1"/>
  <c r="G284" i="1"/>
  <c r="G283" i="1" s="1"/>
  <c r="E284" i="1"/>
  <c r="E283" i="1" s="1"/>
  <c r="D284" i="1"/>
  <c r="D283" i="1" s="1"/>
  <c r="O283" i="1"/>
  <c r="K283" i="1"/>
  <c r="O282" i="1"/>
  <c r="O281" i="1" s="1"/>
  <c r="L282" i="1"/>
  <c r="L281" i="1" s="1"/>
  <c r="I282" i="1"/>
  <c r="I281" i="1" s="1"/>
  <c r="F282" i="1"/>
  <c r="F281" i="1" s="1"/>
  <c r="N281" i="1"/>
  <c r="M281" i="1"/>
  <c r="K281" i="1"/>
  <c r="J281" i="1"/>
  <c r="H281" i="1"/>
  <c r="G281" i="1"/>
  <c r="E281" i="1"/>
  <c r="D281" i="1"/>
  <c r="O280" i="1"/>
  <c r="L280" i="1"/>
  <c r="I280" i="1"/>
  <c r="F280" i="1"/>
  <c r="O279" i="1"/>
  <c r="L279" i="1"/>
  <c r="I279" i="1"/>
  <c r="F279" i="1"/>
  <c r="O278" i="1"/>
  <c r="L278" i="1"/>
  <c r="I278" i="1"/>
  <c r="F278" i="1"/>
  <c r="O277" i="1"/>
  <c r="L277" i="1"/>
  <c r="I277" i="1"/>
  <c r="I276" i="1" s="1"/>
  <c r="F277" i="1"/>
  <c r="N276" i="1"/>
  <c r="M276" i="1"/>
  <c r="K276" i="1"/>
  <c r="J276" i="1"/>
  <c r="H276" i="1"/>
  <c r="G276" i="1"/>
  <c r="G270" i="1" s="1"/>
  <c r="E276" i="1"/>
  <c r="D276" i="1"/>
  <c r="O275" i="1"/>
  <c r="L275" i="1"/>
  <c r="I275" i="1"/>
  <c r="F275" i="1"/>
  <c r="O274" i="1"/>
  <c r="L274" i="1"/>
  <c r="I274" i="1"/>
  <c r="F274" i="1"/>
  <c r="O273" i="1"/>
  <c r="L273" i="1"/>
  <c r="L272" i="1" s="1"/>
  <c r="I273" i="1"/>
  <c r="F273" i="1"/>
  <c r="N272" i="1"/>
  <c r="N270" i="1" s="1"/>
  <c r="N269" i="1" s="1"/>
  <c r="M272" i="1"/>
  <c r="K272" i="1"/>
  <c r="J272" i="1"/>
  <c r="I272" i="1"/>
  <c r="H272" i="1"/>
  <c r="G272" i="1"/>
  <c r="E272" i="1"/>
  <c r="D272" i="1"/>
  <c r="D270" i="1" s="1"/>
  <c r="O271" i="1"/>
  <c r="L271" i="1"/>
  <c r="I271" i="1"/>
  <c r="F271" i="1"/>
  <c r="K270" i="1"/>
  <c r="O268" i="1"/>
  <c r="L268" i="1"/>
  <c r="I268" i="1"/>
  <c r="F268" i="1"/>
  <c r="O267" i="1"/>
  <c r="L267" i="1"/>
  <c r="I267" i="1"/>
  <c r="F267" i="1"/>
  <c r="O266" i="1"/>
  <c r="L266" i="1"/>
  <c r="I266" i="1"/>
  <c r="F266" i="1"/>
  <c r="O265" i="1"/>
  <c r="L265" i="1"/>
  <c r="I265" i="1"/>
  <c r="F265" i="1"/>
  <c r="N264" i="1"/>
  <c r="M264" i="1"/>
  <c r="K264" i="1"/>
  <c r="J264" i="1"/>
  <c r="H264" i="1"/>
  <c r="G264" i="1"/>
  <c r="E264" i="1"/>
  <c r="D264" i="1"/>
  <c r="O263" i="1"/>
  <c r="L263" i="1"/>
  <c r="I263" i="1"/>
  <c r="F263" i="1"/>
  <c r="O262" i="1"/>
  <c r="L262" i="1"/>
  <c r="I262" i="1"/>
  <c r="F262" i="1"/>
  <c r="O261" i="1"/>
  <c r="L261" i="1"/>
  <c r="I261" i="1"/>
  <c r="I260" i="1" s="1"/>
  <c r="F261" i="1"/>
  <c r="N260" i="1"/>
  <c r="M260" i="1"/>
  <c r="K260" i="1"/>
  <c r="K259" i="1" s="1"/>
  <c r="J260" i="1"/>
  <c r="H260" i="1"/>
  <c r="H259" i="1" s="1"/>
  <c r="G260" i="1"/>
  <c r="G259" i="1" s="1"/>
  <c r="E260" i="1"/>
  <c r="E259" i="1" s="1"/>
  <c r="D260" i="1"/>
  <c r="J259" i="1"/>
  <c r="O258" i="1"/>
  <c r="L258" i="1"/>
  <c r="I258" i="1"/>
  <c r="F258" i="1"/>
  <c r="O257" i="1"/>
  <c r="L257" i="1"/>
  <c r="I257" i="1"/>
  <c r="F257" i="1"/>
  <c r="O256" i="1"/>
  <c r="L256" i="1"/>
  <c r="I256" i="1"/>
  <c r="F256" i="1"/>
  <c r="O255" i="1"/>
  <c r="L255" i="1"/>
  <c r="I255" i="1"/>
  <c r="F255" i="1"/>
  <c r="O254" i="1"/>
  <c r="L254" i="1"/>
  <c r="I254" i="1"/>
  <c r="F254" i="1"/>
  <c r="O253" i="1"/>
  <c r="L253" i="1"/>
  <c r="L252" i="1" s="1"/>
  <c r="I253" i="1"/>
  <c r="F253" i="1"/>
  <c r="N252" i="1"/>
  <c r="M252" i="1"/>
  <c r="M251" i="1" s="1"/>
  <c r="K252" i="1"/>
  <c r="K251" i="1" s="1"/>
  <c r="J252" i="1"/>
  <c r="H252" i="1"/>
  <c r="H251" i="1" s="1"/>
  <c r="G252" i="1"/>
  <c r="G251" i="1" s="1"/>
  <c r="E252" i="1"/>
  <c r="E251" i="1" s="1"/>
  <c r="D252" i="1"/>
  <c r="D251" i="1" s="1"/>
  <c r="N251" i="1"/>
  <c r="J251" i="1"/>
  <c r="O250" i="1"/>
  <c r="L250" i="1"/>
  <c r="I250" i="1"/>
  <c r="F250" i="1"/>
  <c r="O249" i="1"/>
  <c r="L249" i="1"/>
  <c r="I249" i="1"/>
  <c r="F249" i="1"/>
  <c r="O248" i="1"/>
  <c r="L248" i="1"/>
  <c r="I248" i="1"/>
  <c r="F248" i="1"/>
  <c r="O247" i="1"/>
  <c r="L247" i="1"/>
  <c r="I247" i="1"/>
  <c r="F247" i="1"/>
  <c r="F246" i="1" s="1"/>
  <c r="N246" i="1"/>
  <c r="M246" i="1"/>
  <c r="K246" i="1"/>
  <c r="J246" i="1"/>
  <c r="H246" i="1"/>
  <c r="G246" i="1"/>
  <c r="E246" i="1"/>
  <c r="D246" i="1"/>
  <c r="O245" i="1"/>
  <c r="L245" i="1"/>
  <c r="I245" i="1"/>
  <c r="F245" i="1"/>
  <c r="O244" i="1"/>
  <c r="L244" i="1"/>
  <c r="I244" i="1"/>
  <c r="F244" i="1"/>
  <c r="O243" i="1"/>
  <c r="L243" i="1"/>
  <c r="I243" i="1"/>
  <c r="F243" i="1"/>
  <c r="O242" i="1"/>
  <c r="L242" i="1"/>
  <c r="I242" i="1"/>
  <c r="F242" i="1"/>
  <c r="O241" i="1"/>
  <c r="L241" i="1"/>
  <c r="I241" i="1"/>
  <c r="F241" i="1"/>
  <c r="O240" i="1"/>
  <c r="L240" i="1"/>
  <c r="I240" i="1"/>
  <c r="F240" i="1"/>
  <c r="O239" i="1"/>
  <c r="L239" i="1"/>
  <c r="L238" i="1" s="1"/>
  <c r="I239" i="1"/>
  <c r="F239" i="1"/>
  <c r="N238" i="1"/>
  <c r="M238" i="1"/>
  <c r="K238" i="1"/>
  <c r="J238" i="1"/>
  <c r="H238" i="1"/>
  <c r="G238" i="1"/>
  <c r="E238" i="1"/>
  <c r="D238" i="1"/>
  <c r="O237" i="1"/>
  <c r="L237" i="1"/>
  <c r="I237" i="1"/>
  <c r="F237" i="1"/>
  <c r="O236" i="1"/>
  <c r="L236" i="1"/>
  <c r="L235" i="1" s="1"/>
  <c r="I236" i="1"/>
  <c r="I235" i="1" s="1"/>
  <c r="F236" i="1"/>
  <c r="O235" i="1"/>
  <c r="N235" i="1"/>
  <c r="M235" i="1"/>
  <c r="K235" i="1"/>
  <c r="J235" i="1"/>
  <c r="H235" i="1"/>
  <c r="G235" i="1"/>
  <c r="E235" i="1"/>
  <c r="D235" i="1"/>
  <c r="O234" i="1"/>
  <c r="O233" i="1" s="1"/>
  <c r="L234" i="1"/>
  <c r="L233" i="1" s="1"/>
  <c r="I234" i="1"/>
  <c r="I233" i="1" s="1"/>
  <c r="F234" i="1"/>
  <c r="F233" i="1" s="1"/>
  <c r="N233" i="1"/>
  <c r="M233" i="1"/>
  <c r="K233" i="1"/>
  <c r="J233" i="1"/>
  <c r="H233" i="1"/>
  <c r="G233" i="1"/>
  <c r="E233" i="1"/>
  <c r="D233" i="1"/>
  <c r="O232" i="1"/>
  <c r="L232" i="1"/>
  <c r="I232" i="1"/>
  <c r="F232" i="1"/>
  <c r="O229" i="1"/>
  <c r="L229" i="1"/>
  <c r="I229" i="1"/>
  <c r="F229" i="1"/>
  <c r="O228" i="1"/>
  <c r="L228" i="1"/>
  <c r="L227" i="1" s="1"/>
  <c r="I228" i="1"/>
  <c r="I227" i="1" s="1"/>
  <c r="F228" i="1"/>
  <c r="O227" i="1"/>
  <c r="N227" i="1"/>
  <c r="M227" i="1"/>
  <c r="K227" i="1"/>
  <c r="J227" i="1"/>
  <c r="H227" i="1"/>
  <c r="G227" i="1"/>
  <c r="E227" i="1"/>
  <c r="D227" i="1"/>
  <c r="O226" i="1"/>
  <c r="L226" i="1"/>
  <c r="I226" i="1"/>
  <c r="F226" i="1"/>
  <c r="O225" i="1"/>
  <c r="L225" i="1"/>
  <c r="I225" i="1"/>
  <c r="F225" i="1"/>
  <c r="O224" i="1"/>
  <c r="L224" i="1"/>
  <c r="I224" i="1"/>
  <c r="F224" i="1"/>
  <c r="O223" i="1"/>
  <c r="L223" i="1"/>
  <c r="I223" i="1"/>
  <c r="F223" i="1"/>
  <c r="O222" i="1"/>
  <c r="L222" i="1"/>
  <c r="I222" i="1"/>
  <c r="F222" i="1"/>
  <c r="O221" i="1"/>
  <c r="L221" i="1"/>
  <c r="I221" i="1"/>
  <c r="F221" i="1"/>
  <c r="O220" i="1"/>
  <c r="L220" i="1"/>
  <c r="I220" i="1"/>
  <c r="F220" i="1"/>
  <c r="O219" i="1"/>
  <c r="L219" i="1"/>
  <c r="I219" i="1"/>
  <c r="F219" i="1"/>
  <c r="O218" i="1"/>
  <c r="L218" i="1"/>
  <c r="I218" i="1"/>
  <c r="F218" i="1"/>
  <c r="O217" i="1"/>
  <c r="L217" i="1"/>
  <c r="I217" i="1"/>
  <c r="F217" i="1"/>
  <c r="N216" i="1"/>
  <c r="M216" i="1"/>
  <c r="K216" i="1"/>
  <c r="J216" i="1"/>
  <c r="H216" i="1"/>
  <c r="G216" i="1"/>
  <c r="E216" i="1"/>
  <c r="D216" i="1"/>
  <c r="O215" i="1"/>
  <c r="L215" i="1"/>
  <c r="I215" i="1"/>
  <c r="F215" i="1"/>
  <c r="O214" i="1"/>
  <c r="L214" i="1"/>
  <c r="I214" i="1"/>
  <c r="F214" i="1"/>
  <c r="O213" i="1"/>
  <c r="L213" i="1"/>
  <c r="I213" i="1"/>
  <c r="F213" i="1"/>
  <c r="O212" i="1"/>
  <c r="L212" i="1"/>
  <c r="I212" i="1"/>
  <c r="F212" i="1"/>
  <c r="O211" i="1"/>
  <c r="L211" i="1"/>
  <c r="I211" i="1"/>
  <c r="F211" i="1"/>
  <c r="O210" i="1"/>
  <c r="L210" i="1"/>
  <c r="I210" i="1"/>
  <c r="F210" i="1"/>
  <c r="O209" i="1"/>
  <c r="L209" i="1"/>
  <c r="I209" i="1"/>
  <c r="F209" i="1"/>
  <c r="O208" i="1"/>
  <c r="L208" i="1"/>
  <c r="I208" i="1"/>
  <c r="F208" i="1"/>
  <c r="O207" i="1"/>
  <c r="L207" i="1"/>
  <c r="I207" i="1"/>
  <c r="F207" i="1"/>
  <c r="O206" i="1"/>
  <c r="L206" i="1"/>
  <c r="I206" i="1"/>
  <c r="F206" i="1"/>
  <c r="N205" i="1"/>
  <c r="M205" i="1"/>
  <c r="K205" i="1"/>
  <c r="K204" i="1" s="1"/>
  <c r="J205" i="1"/>
  <c r="H205" i="1"/>
  <c r="G205" i="1"/>
  <c r="E205" i="1"/>
  <c r="E204" i="1" s="1"/>
  <c r="D205" i="1"/>
  <c r="G204" i="1"/>
  <c r="O203" i="1"/>
  <c r="L203" i="1"/>
  <c r="I203" i="1"/>
  <c r="F203" i="1"/>
  <c r="O202" i="1"/>
  <c r="L202" i="1"/>
  <c r="I202" i="1"/>
  <c r="F202" i="1"/>
  <c r="O201" i="1"/>
  <c r="L201" i="1"/>
  <c r="I201" i="1"/>
  <c r="F201" i="1"/>
  <c r="O200" i="1"/>
  <c r="L200" i="1"/>
  <c r="I200" i="1"/>
  <c r="F200" i="1"/>
  <c r="O199" i="1"/>
  <c r="L199" i="1"/>
  <c r="L198" i="1" s="1"/>
  <c r="I199" i="1"/>
  <c r="F199" i="1"/>
  <c r="F198" i="1" s="1"/>
  <c r="O198" i="1"/>
  <c r="N198" i="1"/>
  <c r="M198" i="1"/>
  <c r="K198" i="1"/>
  <c r="K196" i="1" s="1"/>
  <c r="J198" i="1"/>
  <c r="J196" i="1" s="1"/>
  <c r="H198" i="1"/>
  <c r="H196" i="1" s="1"/>
  <c r="G198" i="1"/>
  <c r="G196" i="1" s="1"/>
  <c r="E198" i="1"/>
  <c r="D198" i="1"/>
  <c r="D196" i="1" s="1"/>
  <c r="O197" i="1"/>
  <c r="L197" i="1"/>
  <c r="I197" i="1"/>
  <c r="F197" i="1"/>
  <c r="N196" i="1"/>
  <c r="M196" i="1"/>
  <c r="E196" i="1"/>
  <c r="O193" i="1"/>
  <c r="L193" i="1"/>
  <c r="L192" i="1" s="1"/>
  <c r="L191" i="1" s="1"/>
  <c r="I193" i="1"/>
  <c r="I192" i="1" s="1"/>
  <c r="I191" i="1" s="1"/>
  <c r="F193" i="1"/>
  <c r="O192" i="1"/>
  <c r="N192" i="1"/>
  <c r="N191" i="1" s="1"/>
  <c r="M192" i="1"/>
  <c r="M191" i="1" s="1"/>
  <c r="K192" i="1"/>
  <c r="K191" i="1" s="1"/>
  <c r="J192" i="1"/>
  <c r="J191" i="1" s="1"/>
  <c r="H192" i="1"/>
  <c r="H191" i="1" s="1"/>
  <c r="G192" i="1"/>
  <c r="E192" i="1"/>
  <c r="E191" i="1" s="1"/>
  <c r="D192" i="1"/>
  <c r="D191" i="1" s="1"/>
  <c r="O191" i="1"/>
  <c r="G191" i="1"/>
  <c r="G187" i="1" s="1"/>
  <c r="O190" i="1"/>
  <c r="L190" i="1"/>
  <c r="I190" i="1"/>
  <c r="F190" i="1"/>
  <c r="O189" i="1"/>
  <c r="O188" i="1" s="1"/>
  <c r="L189" i="1"/>
  <c r="L188" i="1" s="1"/>
  <c r="I189" i="1"/>
  <c r="F189" i="1"/>
  <c r="N188" i="1"/>
  <c r="M188" i="1"/>
  <c r="K188" i="1"/>
  <c r="J188" i="1"/>
  <c r="H188" i="1"/>
  <c r="G188" i="1"/>
  <c r="F188" i="1"/>
  <c r="E188" i="1"/>
  <c r="D188" i="1"/>
  <c r="O186" i="1"/>
  <c r="L186" i="1"/>
  <c r="I186" i="1"/>
  <c r="F186" i="1"/>
  <c r="O185" i="1"/>
  <c r="O184" i="1" s="1"/>
  <c r="L185" i="1"/>
  <c r="L184" i="1" s="1"/>
  <c r="I185" i="1"/>
  <c r="F185" i="1"/>
  <c r="N184" i="1"/>
  <c r="M184" i="1"/>
  <c r="K184" i="1"/>
  <c r="J184" i="1"/>
  <c r="H184" i="1"/>
  <c r="G184" i="1"/>
  <c r="F184" i="1"/>
  <c r="E184" i="1"/>
  <c r="D184" i="1"/>
  <c r="O183" i="1"/>
  <c r="O179" i="1" s="1"/>
  <c r="L183" i="1"/>
  <c r="I183" i="1"/>
  <c r="F183" i="1"/>
  <c r="C183" i="1" s="1"/>
  <c r="O182" i="1"/>
  <c r="L182" i="1"/>
  <c r="I182" i="1"/>
  <c r="F182" i="1"/>
  <c r="O181" i="1"/>
  <c r="L181" i="1"/>
  <c r="I181" i="1"/>
  <c r="F181" i="1"/>
  <c r="O180" i="1"/>
  <c r="L180" i="1"/>
  <c r="I180" i="1"/>
  <c r="F180" i="1"/>
  <c r="N179" i="1"/>
  <c r="M179" i="1"/>
  <c r="K179" i="1"/>
  <c r="J179" i="1"/>
  <c r="J174" i="1" s="1"/>
  <c r="J173" i="1" s="1"/>
  <c r="H179" i="1"/>
  <c r="G179" i="1"/>
  <c r="E179" i="1"/>
  <c r="D179" i="1"/>
  <c r="D174" i="1" s="1"/>
  <c r="O178" i="1"/>
  <c r="L178" i="1"/>
  <c r="I178" i="1"/>
  <c r="F178" i="1"/>
  <c r="O177" i="1"/>
  <c r="L177" i="1"/>
  <c r="I177" i="1"/>
  <c r="F177" i="1"/>
  <c r="O176" i="1"/>
  <c r="L176" i="1"/>
  <c r="L175" i="1" s="1"/>
  <c r="I176" i="1"/>
  <c r="F176" i="1"/>
  <c r="F175" i="1" s="1"/>
  <c r="O175" i="1"/>
  <c r="N175" i="1"/>
  <c r="M175" i="1"/>
  <c r="K175" i="1"/>
  <c r="J175" i="1"/>
  <c r="H175" i="1"/>
  <c r="G175" i="1"/>
  <c r="E175" i="1"/>
  <c r="D175" i="1"/>
  <c r="N174" i="1"/>
  <c r="N173" i="1" s="1"/>
  <c r="H174" i="1"/>
  <c r="H173" i="1" s="1"/>
  <c r="O172" i="1"/>
  <c r="L172" i="1"/>
  <c r="I172" i="1"/>
  <c r="F172" i="1"/>
  <c r="O171" i="1"/>
  <c r="L171" i="1"/>
  <c r="I171" i="1"/>
  <c r="F171" i="1"/>
  <c r="C171" i="1" s="1"/>
  <c r="O170" i="1"/>
  <c r="L170" i="1"/>
  <c r="I170" i="1"/>
  <c r="F170" i="1"/>
  <c r="O169" i="1"/>
  <c r="L169" i="1"/>
  <c r="I169" i="1"/>
  <c r="F169" i="1"/>
  <c r="O168" i="1"/>
  <c r="L168" i="1"/>
  <c r="I168" i="1"/>
  <c r="F168" i="1"/>
  <c r="O167" i="1"/>
  <c r="O166" i="1" s="1"/>
  <c r="L167" i="1"/>
  <c r="I167" i="1"/>
  <c r="I166" i="1" s="1"/>
  <c r="I165" i="1" s="1"/>
  <c r="F167" i="1"/>
  <c r="N166" i="1"/>
  <c r="N165" i="1" s="1"/>
  <c r="M166" i="1"/>
  <c r="L166" i="1"/>
  <c r="L165" i="1" s="1"/>
  <c r="K166" i="1"/>
  <c r="K165" i="1" s="1"/>
  <c r="J166" i="1"/>
  <c r="J165" i="1" s="1"/>
  <c r="H166" i="1"/>
  <c r="H165" i="1" s="1"/>
  <c r="G166" i="1"/>
  <c r="G165" i="1" s="1"/>
  <c r="E166" i="1"/>
  <c r="E165" i="1" s="1"/>
  <c r="D166" i="1"/>
  <c r="D165" i="1" s="1"/>
  <c r="M165" i="1"/>
  <c r="O164" i="1"/>
  <c r="L164" i="1"/>
  <c r="I164" i="1"/>
  <c r="F164" i="1"/>
  <c r="O163" i="1"/>
  <c r="L163" i="1"/>
  <c r="I163" i="1"/>
  <c r="F163" i="1"/>
  <c r="O162" i="1"/>
  <c r="L162" i="1"/>
  <c r="I162" i="1"/>
  <c r="F162" i="1"/>
  <c r="O161" i="1"/>
  <c r="O160" i="1" s="1"/>
  <c r="L161" i="1"/>
  <c r="L160" i="1" s="1"/>
  <c r="I161" i="1"/>
  <c r="F161" i="1"/>
  <c r="F160" i="1" s="1"/>
  <c r="N160" i="1"/>
  <c r="M160" i="1"/>
  <c r="K160" i="1"/>
  <c r="J160" i="1"/>
  <c r="H160" i="1"/>
  <c r="G160" i="1"/>
  <c r="E160" i="1"/>
  <c r="D160" i="1"/>
  <c r="O159" i="1"/>
  <c r="L159" i="1"/>
  <c r="I159" i="1"/>
  <c r="F159" i="1"/>
  <c r="O158" i="1"/>
  <c r="L158" i="1"/>
  <c r="I158" i="1"/>
  <c r="F158" i="1"/>
  <c r="O157" i="1"/>
  <c r="L157" i="1"/>
  <c r="I157" i="1"/>
  <c r="F157" i="1"/>
  <c r="O156" i="1"/>
  <c r="L156" i="1"/>
  <c r="I156" i="1"/>
  <c r="F156" i="1"/>
  <c r="O155" i="1"/>
  <c r="L155" i="1"/>
  <c r="I155" i="1"/>
  <c r="F155" i="1"/>
  <c r="O154" i="1"/>
  <c r="L154" i="1"/>
  <c r="I154" i="1"/>
  <c r="F154" i="1"/>
  <c r="O153" i="1"/>
  <c r="L153" i="1"/>
  <c r="I153" i="1"/>
  <c r="F153" i="1"/>
  <c r="O152" i="1"/>
  <c r="L152" i="1"/>
  <c r="L151" i="1" s="1"/>
  <c r="I152" i="1"/>
  <c r="F152" i="1"/>
  <c r="N151" i="1"/>
  <c r="M151" i="1"/>
  <c r="K151" i="1"/>
  <c r="J151" i="1"/>
  <c r="H151" i="1"/>
  <c r="G151" i="1"/>
  <c r="E151" i="1"/>
  <c r="D151" i="1"/>
  <c r="O150" i="1"/>
  <c r="L150" i="1"/>
  <c r="I150" i="1"/>
  <c r="F150" i="1"/>
  <c r="O149" i="1"/>
  <c r="L149" i="1"/>
  <c r="I149" i="1"/>
  <c r="F149" i="1"/>
  <c r="O148" i="1"/>
  <c r="L148" i="1"/>
  <c r="I148" i="1"/>
  <c r="F148" i="1"/>
  <c r="O147" i="1"/>
  <c r="L147" i="1"/>
  <c r="I147" i="1"/>
  <c r="F147" i="1"/>
  <c r="O146" i="1"/>
  <c r="L146" i="1"/>
  <c r="I146" i="1"/>
  <c r="F146" i="1"/>
  <c r="O145" i="1"/>
  <c r="O144" i="1" s="1"/>
  <c r="L145" i="1"/>
  <c r="I145" i="1"/>
  <c r="F145" i="1"/>
  <c r="N144" i="1"/>
  <c r="M144" i="1"/>
  <c r="K144" i="1"/>
  <c r="J144" i="1"/>
  <c r="H144" i="1"/>
  <c r="G144" i="1"/>
  <c r="E144" i="1"/>
  <c r="D144" i="1"/>
  <c r="O143" i="1"/>
  <c r="O141" i="1" s="1"/>
  <c r="L143" i="1"/>
  <c r="I143" i="1"/>
  <c r="F143" i="1"/>
  <c r="O142" i="1"/>
  <c r="L142" i="1"/>
  <c r="I142" i="1"/>
  <c r="F142" i="1"/>
  <c r="N141" i="1"/>
  <c r="M141" i="1"/>
  <c r="K141" i="1"/>
  <c r="J141" i="1"/>
  <c r="H141" i="1"/>
  <c r="G141" i="1"/>
  <c r="E141" i="1"/>
  <c r="D141" i="1"/>
  <c r="O140" i="1"/>
  <c r="L140" i="1"/>
  <c r="I140" i="1"/>
  <c r="F140" i="1"/>
  <c r="O139" i="1"/>
  <c r="L139" i="1"/>
  <c r="I139" i="1"/>
  <c r="F139" i="1"/>
  <c r="O138" i="1"/>
  <c r="L138" i="1"/>
  <c r="I138" i="1"/>
  <c r="F138" i="1"/>
  <c r="O137" i="1"/>
  <c r="L137" i="1"/>
  <c r="L136" i="1" s="1"/>
  <c r="I137" i="1"/>
  <c r="F137" i="1"/>
  <c r="N136" i="1"/>
  <c r="M136" i="1"/>
  <c r="K136" i="1"/>
  <c r="J136" i="1"/>
  <c r="H136" i="1"/>
  <c r="G136" i="1"/>
  <c r="E136" i="1"/>
  <c r="D136" i="1"/>
  <c r="O135" i="1"/>
  <c r="L135" i="1"/>
  <c r="I135" i="1"/>
  <c r="F135" i="1"/>
  <c r="O134" i="1"/>
  <c r="L134" i="1"/>
  <c r="I134" i="1"/>
  <c r="F134" i="1"/>
  <c r="O133" i="1"/>
  <c r="L133" i="1"/>
  <c r="I133" i="1"/>
  <c r="F133" i="1"/>
  <c r="O132" i="1"/>
  <c r="L132" i="1"/>
  <c r="L131" i="1" s="1"/>
  <c r="I132" i="1"/>
  <c r="F132" i="1"/>
  <c r="N131" i="1"/>
  <c r="M131" i="1"/>
  <c r="K131" i="1"/>
  <c r="J131" i="1"/>
  <c r="H131" i="1"/>
  <c r="G131" i="1"/>
  <c r="E131" i="1"/>
  <c r="D131" i="1"/>
  <c r="D130" i="1"/>
  <c r="O129" i="1"/>
  <c r="O128" i="1" s="1"/>
  <c r="L129" i="1"/>
  <c r="L128" i="1" s="1"/>
  <c r="I129" i="1"/>
  <c r="I128" i="1" s="1"/>
  <c r="F129" i="1"/>
  <c r="F128" i="1" s="1"/>
  <c r="N128" i="1"/>
  <c r="M128" i="1"/>
  <c r="K128" i="1"/>
  <c r="J128" i="1"/>
  <c r="H128" i="1"/>
  <c r="G128" i="1"/>
  <c r="E128" i="1"/>
  <c r="D128" i="1"/>
  <c r="O127" i="1"/>
  <c r="L127" i="1"/>
  <c r="I127" i="1"/>
  <c r="F127" i="1"/>
  <c r="O126" i="1"/>
  <c r="L126" i="1"/>
  <c r="I126" i="1"/>
  <c r="F126" i="1"/>
  <c r="O125" i="1"/>
  <c r="L125" i="1"/>
  <c r="I125" i="1"/>
  <c r="F125" i="1"/>
  <c r="O124" i="1"/>
  <c r="L124" i="1"/>
  <c r="I124" i="1"/>
  <c r="F124" i="1"/>
  <c r="O123" i="1"/>
  <c r="O122" i="1" s="1"/>
  <c r="L123" i="1"/>
  <c r="I123" i="1"/>
  <c r="F123" i="1"/>
  <c r="F122" i="1" s="1"/>
  <c r="N122" i="1"/>
  <c r="M122" i="1"/>
  <c r="K122" i="1"/>
  <c r="J122" i="1"/>
  <c r="H122" i="1"/>
  <c r="G122" i="1"/>
  <c r="E122" i="1"/>
  <c r="D122" i="1"/>
  <c r="O121" i="1"/>
  <c r="L121" i="1"/>
  <c r="I121" i="1"/>
  <c r="F121" i="1"/>
  <c r="O120" i="1"/>
  <c r="L120" i="1"/>
  <c r="I120" i="1"/>
  <c r="F120" i="1"/>
  <c r="O119" i="1"/>
  <c r="L119" i="1"/>
  <c r="I119" i="1"/>
  <c r="F119" i="1"/>
  <c r="O118" i="1"/>
  <c r="L118" i="1"/>
  <c r="I118" i="1"/>
  <c r="F118" i="1"/>
  <c r="O117" i="1"/>
  <c r="L117" i="1"/>
  <c r="I117" i="1"/>
  <c r="F117" i="1"/>
  <c r="N116" i="1"/>
  <c r="M116" i="1"/>
  <c r="K116" i="1"/>
  <c r="J116" i="1"/>
  <c r="H116" i="1"/>
  <c r="G116" i="1"/>
  <c r="E116" i="1"/>
  <c r="D116" i="1"/>
  <c r="O115" i="1"/>
  <c r="L115" i="1"/>
  <c r="I115" i="1"/>
  <c r="F115" i="1"/>
  <c r="C115" i="1" s="1"/>
  <c r="O114" i="1"/>
  <c r="L114" i="1"/>
  <c r="I114" i="1"/>
  <c r="F114" i="1"/>
  <c r="O113" i="1"/>
  <c r="L113" i="1"/>
  <c r="I113" i="1"/>
  <c r="F113" i="1"/>
  <c r="N112" i="1"/>
  <c r="M112" i="1"/>
  <c r="K112" i="1"/>
  <c r="J112" i="1"/>
  <c r="H112" i="1"/>
  <c r="G112" i="1"/>
  <c r="E112" i="1"/>
  <c r="D112" i="1"/>
  <c r="O111" i="1"/>
  <c r="L111" i="1"/>
  <c r="I111" i="1"/>
  <c r="F111" i="1"/>
  <c r="O110" i="1"/>
  <c r="L110" i="1"/>
  <c r="I110" i="1"/>
  <c r="F110" i="1"/>
  <c r="O109" i="1"/>
  <c r="L109" i="1"/>
  <c r="I109" i="1"/>
  <c r="F109" i="1"/>
  <c r="O108" i="1"/>
  <c r="L108" i="1"/>
  <c r="I108" i="1"/>
  <c r="F108" i="1"/>
  <c r="O107" i="1"/>
  <c r="L107" i="1"/>
  <c r="I107" i="1"/>
  <c r="F107" i="1"/>
  <c r="O106" i="1"/>
  <c r="L106" i="1"/>
  <c r="I106" i="1"/>
  <c r="F106" i="1"/>
  <c r="O105" i="1"/>
  <c r="L105" i="1"/>
  <c r="I105" i="1"/>
  <c r="F105" i="1"/>
  <c r="O104" i="1"/>
  <c r="L104" i="1"/>
  <c r="I104" i="1"/>
  <c r="F104" i="1"/>
  <c r="N103" i="1"/>
  <c r="M103" i="1"/>
  <c r="K103" i="1"/>
  <c r="J103" i="1"/>
  <c r="H103" i="1"/>
  <c r="G103" i="1"/>
  <c r="E103" i="1"/>
  <c r="D103" i="1"/>
  <c r="O102" i="1"/>
  <c r="L102" i="1"/>
  <c r="I102" i="1"/>
  <c r="F102" i="1"/>
  <c r="O101" i="1"/>
  <c r="L101" i="1"/>
  <c r="I101" i="1"/>
  <c r="F101" i="1"/>
  <c r="O100" i="1"/>
  <c r="L100" i="1"/>
  <c r="I100" i="1"/>
  <c r="F100" i="1"/>
  <c r="O99" i="1"/>
  <c r="L99" i="1"/>
  <c r="I99" i="1"/>
  <c r="F99" i="1"/>
  <c r="O98" i="1"/>
  <c r="L98" i="1"/>
  <c r="I98" i="1"/>
  <c r="F98" i="1"/>
  <c r="O97" i="1"/>
  <c r="L97" i="1"/>
  <c r="I97" i="1"/>
  <c r="F97" i="1"/>
  <c r="O96" i="1"/>
  <c r="L96" i="1"/>
  <c r="I96" i="1"/>
  <c r="F96" i="1"/>
  <c r="N95" i="1"/>
  <c r="M95" i="1"/>
  <c r="K95" i="1"/>
  <c r="J95" i="1"/>
  <c r="H95" i="1"/>
  <c r="G95" i="1"/>
  <c r="E95" i="1"/>
  <c r="D95" i="1"/>
  <c r="O94" i="1"/>
  <c r="L94" i="1"/>
  <c r="I94" i="1"/>
  <c r="F94" i="1"/>
  <c r="O93" i="1"/>
  <c r="L93" i="1"/>
  <c r="I93" i="1"/>
  <c r="F93" i="1"/>
  <c r="O92" i="1"/>
  <c r="L92" i="1"/>
  <c r="I92" i="1"/>
  <c r="F92" i="1"/>
  <c r="O91" i="1"/>
  <c r="L91" i="1"/>
  <c r="I91" i="1"/>
  <c r="F91" i="1"/>
  <c r="O90" i="1"/>
  <c r="L90" i="1"/>
  <c r="L89" i="1" s="1"/>
  <c r="I90" i="1"/>
  <c r="I89" i="1" s="1"/>
  <c r="F90" i="1"/>
  <c r="N89" i="1"/>
  <c r="M89" i="1"/>
  <c r="K89" i="1"/>
  <c r="J89" i="1"/>
  <c r="H89" i="1"/>
  <c r="G89" i="1"/>
  <c r="E89" i="1"/>
  <c r="D89" i="1"/>
  <c r="O88" i="1"/>
  <c r="L88" i="1"/>
  <c r="I88" i="1"/>
  <c r="F88" i="1"/>
  <c r="O87" i="1"/>
  <c r="L87" i="1"/>
  <c r="I87" i="1"/>
  <c r="F87" i="1"/>
  <c r="O86" i="1"/>
  <c r="L86" i="1"/>
  <c r="I86" i="1"/>
  <c r="F86" i="1"/>
  <c r="O85" i="1"/>
  <c r="O84" i="1" s="1"/>
  <c r="L85" i="1"/>
  <c r="L84" i="1" s="1"/>
  <c r="I85" i="1"/>
  <c r="F85" i="1"/>
  <c r="F84" i="1" s="1"/>
  <c r="N84" i="1"/>
  <c r="M84" i="1"/>
  <c r="K84" i="1"/>
  <c r="J84" i="1"/>
  <c r="H84" i="1"/>
  <c r="G84" i="1"/>
  <c r="E84" i="1"/>
  <c r="D84" i="1"/>
  <c r="O82" i="1"/>
  <c r="L82" i="1"/>
  <c r="I82" i="1"/>
  <c r="F82" i="1"/>
  <c r="O81" i="1"/>
  <c r="O80" i="1" s="1"/>
  <c r="L81" i="1"/>
  <c r="L80" i="1" s="1"/>
  <c r="I81" i="1"/>
  <c r="I80" i="1" s="1"/>
  <c r="F81" i="1"/>
  <c r="F80" i="1" s="1"/>
  <c r="N80" i="1"/>
  <c r="M80" i="1"/>
  <c r="M76" i="1" s="1"/>
  <c r="K80" i="1"/>
  <c r="J80" i="1"/>
  <c r="H80" i="1"/>
  <c r="G80" i="1"/>
  <c r="E80" i="1"/>
  <c r="D80" i="1"/>
  <c r="O79" i="1"/>
  <c r="L79" i="1"/>
  <c r="I79" i="1"/>
  <c r="F79" i="1"/>
  <c r="O78" i="1"/>
  <c r="O77" i="1" s="1"/>
  <c r="L78" i="1"/>
  <c r="I78" i="1"/>
  <c r="F78" i="1"/>
  <c r="F77" i="1" s="1"/>
  <c r="N77" i="1"/>
  <c r="M77" i="1"/>
  <c r="K77" i="1"/>
  <c r="J77" i="1"/>
  <c r="J76" i="1" s="1"/>
  <c r="H77" i="1"/>
  <c r="G77" i="1"/>
  <c r="E77" i="1"/>
  <c r="E76" i="1" s="1"/>
  <c r="D77" i="1"/>
  <c r="O74" i="1"/>
  <c r="L74" i="1"/>
  <c r="I74" i="1"/>
  <c r="F74" i="1"/>
  <c r="O73" i="1"/>
  <c r="L73" i="1"/>
  <c r="I73" i="1"/>
  <c r="F73" i="1"/>
  <c r="O72" i="1"/>
  <c r="L72" i="1"/>
  <c r="I72" i="1"/>
  <c r="F72" i="1"/>
  <c r="O71" i="1"/>
  <c r="L71" i="1"/>
  <c r="I71" i="1"/>
  <c r="F71" i="1"/>
  <c r="O70" i="1"/>
  <c r="L70" i="1"/>
  <c r="I70" i="1"/>
  <c r="F70" i="1"/>
  <c r="O69" i="1"/>
  <c r="N69" i="1"/>
  <c r="M69" i="1"/>
  <c r="K69" i="1"/>
  <c r="K67" i="1" s="1"/>
  <c r="J69" i="1"/>
  <c r="J67" i="1" s="1"/>
  <c r="H69" i="1"/>
  <c r="H67" i="1" s="1"/>
  <c r="G69" i="1"/>
  <c r="G67" i="1" s="1"/>
  <c r="E69" i="1"/>
  <c r="D69" i="1"/>
  <c r="D67" i="1" s="1"/>
  <c r="O68" i="1"/>
  <c r="L68" i="1"/>
  <c r="I68" i="1"/>
  <c r="F68" i="1"/>
  <c r="N67" i="1"/>
  <c r="M67" i="1"/>
  <c r="E67" i="1"/>
  <c r="O66" i="1"/>
  <c r="L66" i="1"/>
  <c r="I66" i="1"/>
  <c r="F66" i="1"/>
  <c r="O65" i="1"/>
  <c r="L65" i="1"/>
  <c r="I65" i="1"/>
  <c r="F65" i="1"/>
  <c r="O64" i="1"/>
  <c r="L64" i="1"/>
  <c r="I64" i="1"/>
  <c r="F64" i="1"/>
  <c r="O63" i="1"/>
  <c r="L63" i="1"/>
  <c r="I63" i="1"/>
  <c r="F63" i="1"/>
  <c r="O62" i="1"/>
  <c r="L62" i="1"/>
  <c r="I62" i="1"/>
  <c r="F62" i="1"/>
  <c r="O61" i="1"/>
  <c r="L61" i="1"/>
  <c r="I61" i="1"/>
  <c r="F61" i="1"/>
  <c r="O60" i="1"/>
  <c r="L60" i="1"/>
  <c r="I60" i="1"/>
  <c r="F60" i="1"/>
  <c r="O59" i="1"/>
  <c r="L59" i="1"/>
  <c r="L58" i="1" s="1"/>
  <c r="I59" i="1"/>
  <c r="I58" i="1" s="1"/>
  <c r="F59" i="1"/>
  <c r="F58" i="1" s="1"/>
  <c r="N58" i="1"/>
  <c r="M58" i="1"/>
  <c r="K58" i="1"/>
  <c r="J58" i="1"/>
  <c r="H58" i="1"/>
  <c r="G58" i="1"/>
  <c r="E58" i="1"/>
  <c r="D58" i="1"/>
  <c r="O57" i="1"/>
  <c r="L57" i="1"/>
  <c r="I57" i="1"/>
  <c r="F57" i="1"/>
  <c r="O56" i="1"/>
  <c r="L56" i="1"/>
  <c r="I56" i="1"/>
  <c r="I55" i="1" s="1"/>
  <c r="F56" i="1"/>
  <c r="N55" i="1"/>
  <c r="N54" i="1" s="1"/>
  <c r="M55" i="1"/>
  <c r="K55" i="1"/>
  <c r="J55" i="1"/>
  <c r="H55" i="1"/>
  <c r="G55" i="1"/>
  <c r="E55" i="1"/>
  <c r="D55" i="1"/>
  <c r="D54" i="1" s="1"/>
  <c r="H54" i="1"/>
  <c r="O47" i="1"/>
  <c r="C47" i="1" s="1"/>
  <c r="O46" i="1"/>
  <c r="N45" i="1"/>
  <c r="M45" i="1"/>
  <c r="M20" i="1" s="1"/>
  <c r="L44" i="1"/>
  <c r="L43" i="1" s="1"/>
  <c r="I44" i="1"/>
  <c r="F44" i="1"/>
  <c r="F43" i="1" s="1"/>
  <c r="K43" i="1"/>
  <c r="J43" i="1"/>
  <c r="I43" i="1"/>
  <c r="H43" i="1"/>
  <c r="G43" i="1"/>
  <c r="E43" i="1"/>
  <c r="D43" i="1"/>
  <c r="F42" i="1"/>
  <c r="C42" i="1" s="1"/>
  <c r="F41" i="1"/>
  <c r="C41" i="1" s="1"/>
  <c r="E41" i="1"/>
  <c r="D41" i="1"/>
  <c r="L40" i="1"/>
  <c r="C40" i="1" s="1"/>
  <c r="L39" i="1"/>
  <c r="C39" i="1" s="1"/>
  <c r="L38" i="1"/>
  <c r="C38" i="1" s="1"/>
  <c r="L37" i="1"/>
  <c r="C37" i="1"/>
  <c r="K36" i="1"/>
  <c r="J36" i="1"/>
  <c r="L35" i="1"/>
  <c r="C35" i="1" s="1"/>
  <c r="L34" i="1"/>
  <c r="L33" i="1" s="1"/>
  <c r="C33" i="1" s="1"/>
  <c r="K33" i="1"/>
  <c r="J33" i="1"/>
  <c r="L32" i="1"/>
  <c r="K31" i="1"/>
  <c r="J31" i="1"/>
  <c r="L30" i="1"/>
  <c r="C30" i="1" s="1"/>
  <c r="L29" i="1"/>
  <c r="C29" i="1" s="1"/>
  <c r="L28" i="1"/>
  <c r="C28" i="1" s="1"/>
  <c r="K27" i="1"/>
  <c r="J27" i="1"/>
  <c r="F25" i="1"/>
  <c r="C25" i="1" s="1"/>
  <c r="I24" i="1"/>
  <c r="F24" i="1"/>
  <c r="O23" i="1"/>
  <c r="L23" i="1"/>
  <c r="I23" i="1"/>
  <c r="F23" i="1"/>
  <c r="O22" i="1"/>
  <c r="O21" i="1" s="1"/>
  <c r="L22" i="1"/>
  <c r="L21" i="1" s="1"/>
  <c r="I22" i="1"/>
  <c r="F22" i="1"/>
  <c r="F21" i="1" s="1"/>
  <c r="N21" i="1"/>
  <c r="M21" i="1"/>
  <c r="M292" i="1" s="1"/>
  <c r="M291" i="1" s="1"/>
  <c r="K21" i="1"/>
  <c r="J21" i="1"/>
  <c r="H21" i="1"/>
  <c r="H292" i="1" s="1"/>
  <c r="G21" i="1"/>
  <c r="G292" i="1" s="1"/>
  <c r="G291" i="1" s="1"/>
  <c r="E21" i="1"/>
  <c r="E292" i="1" s="1"/>
  <c r="E291" i="1" s="1"/>
  <c r="D21" i="1"/>
  <c r="D292" i="1" s="1"/>
  <c r="M50" i="3" l="1"/>
  <c r="M290" i="3"/>
  <c r="N53" i="1"/>
  <c r="D76" i="1"/>
  <c r="N76" i="1"/>
  <c r="E231" i="1"/>
  <c r="O246" i="1"/>
  <c r="J270" i="1"/>
  <c r="J269" i="1" s="1"/>
  <c r="C298" i="1"/>
  <c r="I291" i="3"/>
  <c r="C291" i="3" s="1"/>
  <c r="H291" i="1"/>
  <c r="O292" i="1"/>
  <c r="O291" i="1" s="1"/>
  <c r="J54" i="1"/>
  <c r="F112" i="1"/>
  <c r="C114" i="1"/>
  <c r="C143" i="1"/>
  <c r="C157" i="1"/>
  <c r="O187" i="1"/>
  <c r="C258" i="1"/>
  <c r="C262" i="1"/>
  <c r="C266" i="1"/>
  <c r="C278" i="1"/>
  <c r="C259" i="3"/>
  <c r="L194" i="3"/>
  <c r="D51" i="3"/>
  <c r="D50" i="3" s="1"/>
  <c r="C24" i="1"/>
  <c r="G54" i="1"/>
  <c r="H76" i="1"/>
  <c r="C85" i="1"/>
  <c r="C111" i="1"/>
  <c r="D173" i="1"/>
  <c r="F179" i="1"/>
  <c r="F174" i="1" s="1"/>
  <c r="C182" i="1"/>
  <c r="C214" i="1"/>
  <c r="C222" i="1"/>
  <c r="C226" i="1"/>
  <c r="C250" i="1"/>
  <c r="H270" i="1"/>
  <c r="H269" i="1" s="1"/>
  <c r="C76" i="3"/>
  <c r="F53" i="3"/>
  <c r="C83" i="3"/>
  <c r="J51" i="3"/>
  <c r="L52" i="3"/>
  <c r="M289" i="3"/>
  <c r="I194" i="3"/>
  <c r="E51" i="3"/>
  <c r="E290" i="3" s="1"/>
  <c r="C231" i="3"/>
  <c r="C74" i="1"/>
  <c r="C289" i="6"/>
  <c r="C24" i="6"/>
  <c r="F20" i="6"/>
  <c r="C20" i="6" s="1"/>
  <c r="C52" i="6"/>
  <c r="F51" i="6"/>
  <c r="G290" i="3"/>
  <c r="G50" i="3"/>
  <c r="C196" i="3"/>
  <c r="E50" i="3"/>
  <c r="L20" i="3"/>
  <c r="H51" i="3"/>
  <c r="N50" i="3"/>
  <c r="N290" i="3"/>
  <c r="O194" i="3"/>
  <c r="O51" i="3" s="1"/>
  <c r="O289" i="3"/>
  <c r="K50" i="3"/>
  <c r="K290" i="3"/>
  <c r="C53" i="3"/>
  <c r="C204" i="3"/>
  <c r="I75" i="3"/>
  <c r="C130" i="3"/>
  <c r="F75" i="3"/>
  <c r="F230" i="3"/>
  <c r="C230" i="3" s="1"/>
  <c r="F269" i="3"/>
  <c r="C270" i="3"/>
  <c r="C195" i="3"/>
  <c r="I173" i="3"/>
  <c r="C174" i="3"/>
  <c r="H130" i="1"/>
  <c r="H187" i="1"/>
  <c r="N231" i="1"/>
  <c r="N230" i="1" s="1"/>
  <c r="I270" i="1"/>
  <c r="I269" i="1" s="1"/>
  <c r="K292" i="1"/>
  <c r="K291" i="1" s="1"/>
  <c r="H20" i="1"/>
  <c r="E54" i="1"/>
  <c r="E53" i="1" s="1"/>
  <c r="C57" i="1"/>
  <c r="C68" i="1"/>
  <c r="O67" i="1"/>
  <c r="C81" i="1"/>
  <c r="M83" i="1"/>
  <c r="I112" i="1"/>
  <c r="C117" i="1"/>
  <c r="C119" i="1"/>
  <c r="C135" i="1"/>
  <c r="C139" i="1"/>
  <c r="I141" i="1"/>
  <c r="G174" i="1"/>
  <c r="G173" i="1" s="1"/>
  <c r="M174" i="1"/>
  <c r="M173" i="1" s="1"/>
  <c r="E187" i="1"/>
  <c r="J187" i="1"/>
  <c r="C202" i="1"/>
  <c r="C218" i="1"/>
  <c r="J231" i="1"/>
  <c r="O252" i="1"/>
  <c r="L260" i="1"/>
  <c r="C274" i="1"/>
  <c r="C294" i="1"/>
  <c r="H231" i="1"/>
  <c r="C242" i="1"/>
  <c r="C249" i="1"/>
  <c r="C254" i="1"/>
  <c r="C257" i="1"/>
  <c r="D259" i="1"/>
  <c r="D230" i="1" s="1"/>
  <c r="D194" i="1" s="1"/>
  <c r="I103" i="1"/>
  <c r="O131" i="1"/>
  <c r="O130" i="1" s="1"/>
  <c r="D20" i="1"/>
  <c r="C43" i="1"/>
  <c r="C65" i="1"/>
  <c r="C73" i="1"/>
  <c r="C78" i="1"/>
  <c r="O151" i="1"/>
  <c r="D291" i="1"/>
  <c r="C34" i="1"/>
  <c r="E20" i="1"/>
  <c r="O45" i="1"/>
  <c r="M54" i="1"/>
  <c r="M53" i="1" s="1"/>
  <c r="K54" i="1"/>
  <c r="K53" i="1" s="1"/>
  <c r="C63" i="1"/>
  <c r="E83" i="1"/>
  <c r="C93" i="1"/>
  <c r="C99" i="1"/>
  <c r="L112" i="1"/>
  <c r="C123" i="1"/>
  <c r="C147" i="1"/>
  <c r="C155" i="1"/>
  <c r="C159" i="1"/>
  <c r="C167" i="1"/>
  <c r="C168" i="1"/>
  <c r="L187" i="1"/>
  <c r="K187" i="1"/>
  <c r="C206" i="1"/>
  <c r="C210" i="1"/>
  <c r="C212" i="1"/>
  <c r="C213" i="1"/>
  <c r="D231" i="1"/>
  <c r="M231" i="1"/>
  <c r="C244" i="1"/>
  <c r="O260" i="1"/>
  <c r="N259" i="1"/>
  <c r="M270" i="1"/>
  <c r="M269" i="1" s="1"/>
  <c r="G20" i="1"/>
  <c r="C23" i="1"/>
  <c r="K26" i="1"/>
  <c r="C44" i="1"/>
  <c r="C46" i="1"/>
  <c r="L55" i="1"/>
  <c r="L54" i="1" s="1"/>
  <c r="C60" i="1"/>
  <c r="C64" i="1"/>
  <c r="H53" i="1"/>
  <c r="C70" i="1"/>
  <c r="G76" i="1"/>
  <c r="C79" i="1"/>
  <c r="C82" i="1"/>
  <c r="D83" i="1"/>
  <c r="C86" i="1"/>
  <c r="C91" i="1"/>
  <c r="C94" i="1"/>
  <c r="C98" i="1"/>
  <c r="L103" i="1"/>
  <c r="O112" i="1"/>
  <c r="F116" i="1"/>
  <c r="C118" i="1"/>
  <c r="C125" i="1"/>
  <c r="C127" i="1"/>
  <c r="E130" i="1"/>
  <c r="F131" i="1"/>
  <c r="C134" i="1"/>
  <c r="C149" i="1"/>
  <c r="C156" i="1"/>
  <c r="C158" i="1"/>
  <c r="E174" i="1"/>
  <c r="E173" i="1" s="1"/>
  <c r="C178" i="1"/>
  <c r="C186" i="1"/>
  <c r="D187" i="1"/>
  <c r="M187" i="1"/>
  <c r="G195" i="1"/>
  <c r="C203" i="1"/>
  <c r="C215" i="1"/>
  <c r="M204" i="1"/>
  <c r="I216" i="1"/>
  <c r="C223" i="1"/>
  <c r="C224" i="1"/>
  <c r="C225" i="1"/>
  <c r="C228" i="1"/>
  <c r="C229" i="1"/>
  <c r="C234" i="1"/>
  <c r="K231" i="1"/>
  <c r="K230" i="1" s="1"/>
  <c r="C245" i="1"/>
  <c r="O251" i="1"/>
  <c r="G269" i="1"/>
  <c r="L276" i="1"/>
  <c r="I293" i="1"/>
  <c r="C299" i="1"/>
  <c r="C300" i="1"/>
  <c r="I54" i="1"/>
  <c r="D53" i="1"/>
  <c r="K83" i="1"/>
  <c r="O103" i="1"/>
  <c r="N83" i="1"/>
  <c r="L122" i="1"/>
  <c r="L144" i="1"/>
  <c r="N187" i="1"/>
  <c r="I205" i="1"/>
  <c r="H230" i="1"/>
  <c r="L264" i="1"/>
  <c r="L293" i="1"/>
  <c r="J53" i="1"/>
  <c r="C56" i="1"/>
  <c r="O55" i="1"/>
  <c r="C62" i="1"/>
  <c r="F69" i="1"/>
  <c r="F67" i="1" s="1"/>
  <c r="C72" i="1"/>
  <c r="O76" i="1"/>
  <c r="C80" i="1"/>
  <c r="C88" i="1"/>
  <c r="G83" i="1"/>
  <c r="C101" i="1"/>
  <c r="C108" i="1"/>
  <c r="C110" i="1"/>
  <c r="C121" i="1"/>
  <c r="J83" i="1"/>
  <c r="J130" i="1"/>
  <c r="N130" i="1"/>
  <c r="O136" i="1"/>
  <c r="C146" i="1"/>
  <c r="C163" i="1"/>
  <c r="C169" i="1"/>
  <c r="C172" i="1"/>
  <c r="C190" i="1"/>
  <c r="O196" i="1"/>
  <c r="H204" i="1"/>
  <c r="H195" i="1" s="1"/>
  <c r="C207" i="1"/>
  <c r="O216" i="1"/>
  <c r="J204" i="1"/>
  <c r="J195" i="1" s="1"/>
  <c r="N204" i="1"/>
  <c r="N195" i="1" s="1"/>
  <c r="L251" i="1"/>
  <c r="C263" i="1"/>
  <c r="O264" i="1"/>
  <c r="C275" i="1"/>
  <c r="D269" i="1"/>
  <c r="C287" i="1"/>
  <c r="C288" i="1"/>
  <c r="J26" i="1"/>
  <c r="J20" i="1" s="1"/>
  <c r="C61" i="1"/>
  <c r="C66" i="1"/>
  <c r="G53" i="1"/>
  <c r="C71" i="1"/>
  <c r="K76" i="1"/>
  <c r="H83" i="1"/>
  <c r="C87" i="1"/>
  <c r="C92" i="1"/>
  <c r="O89" i="1"/>
  <c r="O95" i="1"/>
  <c r="C105" i="1"/>
  <c r="C107" i="1"/>
  <c r="O116" i="1"/>
  <c r="L116" i="1"/>
  <c r="F136" i="1"/>
  <c r="C138" i="1"/>
  <c r="L141" i="1"/>
  <c r="C150" i="1"/>
  <c r="F151" i="1"/>
  <c r="C154" i="1"/>
  <c r="C162" i="1"/>
  <c r="C164" i="1"/>
  <c r="L179" i="1"/>
  <c r="L174" i="1" s="1"/>
  <c r="L173" i="1" s="1"/>
  <c r="K195" i="1"/>
  <c r="C201" i="1"/>
  <c r="D204" i="1"/>
  <c r="D195" i="1" s="1"/>
  <c r="C211" i="1"/>
  <c r="C221" i="1"/>
  <c r="F227" i="1"/>
  <c r="C236" i="1"/>
  <c r="O238" i="1"/>
  <c r="O231" i="1" s="1"/>
  <c r="L246" i="1"/>
  <c r="L231" i="1" s="1"/>
  <c r="L230" i="1" s="1"/>
  <c r="L259" i="1"/>
  <c r="K269" i="1"/>
  <c r="L270" i="1"/>
  <c r="L269" i="1" s="1"/>
  <c r="C279" i="1"/>
  <c r="I286" i="1"/>
  <c r="C286" i="1" s="1"/>
  <c r="C45" i="1"/>
  <c r="K20" i="1"/>
  <c r="J292" i="1"/>
  <c r="J291" i="1" s="1"/>
  <c r="L27" i="1"/>
  <c r="C32" i="1"/>
  <c r="L31" i="1"/>
  <c r="C31" i="1" s="1"/>
  <c r="L292" i="1"/>
  <c r="L291" i="1" s="1"/>
  <c r="L36" i="1"/>
  <c r="C36" i="1" s="1"/>
  <c r="N292" i="1"/>
  <c r="N291" i="1" s="1"/>
  <c r="N20" i="1"/>
  <c r="F292" i="1"/>
  <c r="F20" i="1"/>
  <c r="O20" i="1"/>
  <c r="I21" i="1"/>
  <c r="C22" i="1"/>
  <c r="F76" i="1"/>
  <c r="F95" i="1"/>
  <c r="C96" i="1"/>
  <c r="C109" i="1"/>
  <c r="C113" i="1"/>
  <c r="C170" i="1"/>
  <c r="F166" i="1"/>
  <c r="C177" i="1"/>
  <c r="I175" i="1"/>
  <c r="C237" i="1"/>
  <c r="F235" i="1"/>
  <c r="C256" i="1"/>
  <c r="I252" i="1"/>
  <c r="I251" i="1" s="1"/>
  <c r="F55" i="1"/>
  <c r="O58" i="1"/>
  <c r="C58" i="1" s="1"/>
  <c r="L69" i="1"/>
  <c r="L67" i="1" s="1"/>
  <c r="L53" i="1" s="1"/>
  <c r="L77" i="1"/>
  <c r="L76" i="1" s="1"/>
  <c r="I84" i="1"/>
  <c r="C153" i="1"/>
  <c r="I151" i="1"/>
  <c r="C151" i="1" s="1"/>
  <c r="I160" i="1"/>
  <c r="C160" i="1" s="1"/>
  <c r="C161" i="1"/>
  <c r="I184" i="1"/>
  <c r="C184" i="1" s="1"/>
  <c r="C185" i="1"/>
  <c r="I204" i="1"/>
  <c r="C97" i="1"/>
  <c r="I188" i="1"/>
  <c r="I187" i="1" s="1"/>
  <c r="C189" i="1"/>
  <c r="C59" i="1"/>
  <c r="I69" i="1"/>
  <c r="I67" i="1" s="1"/>
  <c r="I53" i="1" s="1"/>
  <c r="I77" i="1"/>
  <c r="I76" i="1" s="1"/>
  <c r="I95" i="1"/>
  <c r="L95" i="1"/>
  <c r="C100" i="1"/>
  <c r="F103" i="1"/>
  <c r="C104" i="1"/>
  <c r="I116" i="1"/>
  <c r="C120" i="1"/>
  <c r="C124" i="1"/>
  <c r="C128" i="1"/>
  <c r="C129" i="1"/>
  <c r="K130" i="1"/>
  <c r="I136" i="1"/>
  <c r="C137" i="1"/>
  <c r="C140" i="1"/>
  <c r="F144" i="1"/>
  <c r="I144" i="1"/>
  <c r="C145" i="1"/>
  <c r="C148" i="1"/>
  <c r="O174" i="1"/>
  <c r="O173" i="1" s="1"/>
  <c r="C181" i="1"/>
  <c r="I179" i="1"/>
  <c r="N194" i="1"/>
  <c r="C268" i="1"/>
  <c r="I264" i="1"/>
  <c r="I259" i="1" s="1"/>
  <c r="C277" i="1"/>
  <c r="F276" i="1"/>
  <c r="C282" i="1"/>
  <c r="C301" i="1"/>
  <c r="C90" i="1"/>
  <c r="F89" i="1"/>
  <c r="C89" i="1" s="1"/>
  <c r="C102" i="1"/>
  <c r="C106" i="1"/>
  <c r="I122" i="1"/>
  <c r="C122" i="1" s="1"/>
  <c r="C126" i="1"/>
  <c r="G130" i="1"/>
  <c r="G75" i="1" s="1"/>
  <c r="M130" i="1"/>
  <c r="M75" i="1" s="1"/>
  <c r="M52" i="1" s="1"/>
  <c r="C133" i="1"/>
  <c r="I131" i="1"/>
  <c r="C142" i="1"/>
  <c r="F141" i="1"/>
  <c r="O165" i="1"/>
  <c r="K174" i="1"/>
  <c r="K173" i="1" s="1"/>
  <c r="C188" i="1"/>
  <c r="C200" i="1"/>
  <c r="I198" i="1"/>
  <c r="C261" i="1"/>
  <c r="F260" i="1"/>
  <c r="C132" i="1"/>
  <c r="C152" i="1"/>
  <c r="C176" i="1"/>
  <c r="C180" i="1"/>
  <c r="C197" i="1"/>
  <c r="F196" i="1"/>
  <c r="L216" i="1"/>
  <c r="C219" i="1"/>
  <c r="C232" i="1"/>
  <c r="C233" i="1"/>
  <c r="C271" i="1"/>
  <c r="E270" i="1"/>
  <c r="E269" i="1" s="1"/>
  <c r="O272" i="1"/>
  <c r="C280" i="1"/>
  <c r="C281" i="1"/>
  <c r="C285" i="1"/>
  <c r="F284" i="1"/>
  <c r="O205" i="1"/>
  <c r="O204" i="1" s="1"/>
  <c r="O195" i="1" s="1"/>
  <c r="C217" i="1"/>
  <c r="F216" i="1"/>
  <c r="J230" i="1"/>
  <c r="C239" i="1"/>
  <c r="C241" i="1"/>
  <c r="F238" i="1"/>
  <c r="C248" i="1"/>
  <c r="I246" i="1"/>
  <c r="E230" i="1"/>
  <c r="C253" i="1"/>
  <c r="F252" i="1"/>
  <c r="M259" i="1"/>
  <c r="M230" i="1" s="1"/>
  <c r="C265" i="1"/>
  <c r="F264" i="1"/>
  <c r="C264" i="1" s="1"/>
  <c r="C273" i="1"/>
  <c r="F272" i="1"/>
  <c r="C193" i="1"/>
  <c r="F192" i="1"/>
  <c r="E195" i="1"/>
  <c r="M195" i="1"/>
  <c r="L196" i="1"/>
  <c r="L205" i="1"/>
  <c r="C208" i="1"/>
  <c r="C209" i="1"/>
  <c r="F205" i="1"/>
  <c r="C220" i="1"/>
  <c r="C227" i="1"/>
  <c r="G231" i="1"/>
  <c r="G230" i="1" s="1"/>
  <c r="G194" i="1" s="1"/>
  <c r="C240" i="1"/>
  <c r="I238" i="1"/>
  <c r="C243" i="1"/>
  <c r="C255" i="1"/>
  <c r="C267" i="1"/>
  <c r="O276" i="1"/>
  <c r="C295" i="1"/>
  <c r="C296" i="1"/>
  <c r="C297" i="1"/>
  <c r="F293" i="1"/>
  <c r="C293" i="1" s="1"/>
  <c r="C199" i="1"/>
  <c r="C247" i="1"/>
  <c r="C246" i="1" l="1"/>
  <c r="C179" i="1"/>
  <c r="O259" i="1"/>
  <c r="O230" i="1" s="1"/>
  <c r="C112" i="1"/>
  <c r="D24" i="3"/>
  <c r="L51" i="3"/>
  <c r="L50" i="3" s="1"/>
  <c r="J194" i="1"/>
  <c r="C136" i="1"/>
  <c r="H75" i="1"/>
  <c r="H289" i="1" s="1"/>
  <c r="J75" i="1"/>
  <c r="K75" i="1"/>
  <c r="K52" i="1" s="1"/>
  <c r="L130" i="1"/>
  <c r="D75" i="1"/>
  <c r="J50" i="3"/>
  <c r="J290" i="3"/>
  <c r="F290" i="6"/>
  <c r="C290" i="6" s="1"/>
  <c r="C51" i="6"/>
  <c r="F50" i="6"/>
  <c r="C50" i="6" s="1"/>
  <c r="I52" i="3"/>
  <c r="I51" i="3" s="1"/>
  <c r="I290" i="3" s="1"/>
  <c r="L290" i="3"/>
  <c r="F24" i="3"/>
  <c r="D290" i="3"/>
  <c r="D20" i="3"/>
  <c r="H50" i="3"/>
  <c r="H290" i="3"/>
  <c r="O50" i="3"/>
  <c r="O290" i="3"/>
  <c r="F194" i="3"/>
  <c r="C194" i="3" s="1"/>
  <c r="C75" i="3"/>
  <c r="F52" i="3"/>
  <c r="I289" i="3"/>
  <c r="C173" i="3"/>
  <c r="C269" i="3"/>
  <c r="F289" i="3"/>
  <c r="E75" i="1"/>
  <c r="E52" i="1" s="1"/>
  <c r="L83" i="1"/>
  <c r="H194" i="1"/>
  <c r="J289" i="1"/>
  <c r="E289" i="1"/>
  <c r="C238" i="1"/>
  <c r="C216" i="1"/>
  <c r="O83" i="1"/>
  <c r="O75" i="1" s="1"/>
  <c r="C116" i="1"/>
  <c r="I83" i="1"/>
  <c r="M289" i="1"/>
  <c r="C103" i="1"/>
  <c r="D52" i="1"/>
  <c r="D51" i="1" s="1"/>
  <c r="D289" i="1"/>
  <c r="J52" i="1"/>
  <c r="K194" i="1"/>
  <c r="H52" i="1"/>
  <c r="H51" i="1" s="1"/>
  <c r="I231" i="1"/>
  <c r="I230" i="1" s="1"/>
  <c r="C95" i="1"/>
  <c r="N75" i="1"/>
  <c r="F291" i="1"/>
  <c r="G52" i="1"/>
  <c r="G51" i="1" s="1"/>
  <c r="G289" i="1"/>
  <c r="C205" i="1"/>
  <c r="F204" i="1"/>
  <c r="F195" i="1" s="1"/>
  <c r="C198" i="1"/>
  <c r="I196" i="1"/>
  <c r="I195" i="1" s="1"/>
  <c r="I194" i="1" s="1"/>
  <c r="O54" i="1"/>
  <c r="O53" i="1" s="1"/>
  <c r="M194" i="1"/>
  <c r="M51" i="1" s="1"/>
  <c r="C260" i="1"/>
  <c r="F259" i="1"/>
  <c r="C259" i="1" s="1"/>
  <c r="I130" i="1"/>
  <c r="I75" i="1" s="1"/>
  <c r="C131" i="1"/>
  <c r="C144" i="1"/>
  <c r="L75" i="1"/>
  <c r="L52" i="1" s="1"/>
  <c r="C55" i="1"/>
  <c r="F54" i="1"/>
  <c r="C235" i="1"/>
  <c r="F231" i="1"/>
  <c r="C166" i="1"/>
  <c r="F165" i="1"/>
  <c r="C165" i="1" s="1"/>
  <c r="I292" i="1"/>
  <c r="I291" i="1" s="1"/>
  <c r="C291" i="1" s="1"/>
  <c r="I20" i="1"/>
  <c r="E194" i="1"/>
  <c r="F270" i="1"/>
  <c r="C272" i="1"/>
  <c r="C284" i="1"/>
  <c r="F283" i="1"/>
  <c r="C283" i="1" s="1"/>
  <c r="O270" i="1"/>
  <c r="O269" i="1" s="1"/>
  <c r="C76" i="1"/>
  <c r="F83" i="1"/>
  <c r="C69" i="1"/>
  <c r="F173" i="1"/>
  <c r="C27" i="1"/>
  <c r="L26" i="1"/>
  <c r="L204" i="1"/>
  <c r="L195" i="1" s="1"/>
  <c r="L194" i="1" s="1"/>
  <c r="C192" i="1"/>
  <c r="F191" i="1"/>
  <c r="C252" i="1"/>
  <c r="F251" i="1"/>
  <c r="C251" i="1" s="1"/>
  <c r="C141" i="1"/>
  <c r="F130" i="1"/>
  <c r="C276" i="1"/>
  <c r="C67" i="1"/>
  <c r="I174" i="1"/>
  <c r="I173" i="1" s="1"/>
  <c r="C175" i="1"/>
  <c r="C77" i="1"/>
  <c r="C21" i="1"/>
  <c r="C84" i="1"/>
  <c r="K51" i="1" l="1"/>
  <c r="K290" i="1" s="1"/>
  <c r="C196" i="1"/>
  <c r="J51" i="1"/>
  <c r="K289" i="1"/>
  <c r="I50" i="3"/>
  <c r="C24" i="3"/>
  <c r="F20" i="3"/>
  <c r="C20" i="3" s="1"/>
  <c r="C289" i="3"/>
  <c r="C52" i="3"/>
  <c r="F51" i="3"/>
  <c r="O52" i="1"/>
  <c r="C83" i="1"/>
  <c r="K50" i="1"/>
  <c r="O289" i="1"/>
  <c r="D50" i="1"/>
  <c r="D290" i="1"/>
  <c r="E51" i="1"/>
  <c r="E290" i="1" s="1"/>
  <c r="J50" i="1"/>
  <c r="J290" i="1"/>
  <c r="N52" i="1"/>
  <c r="N51" i="1" s="1"/>
  <c r="N289" i="1"/>
  <c r="H290" i="1"/>
  <c r="H50" i="1"/>
  <c r="C292" i="1"/>
  <c r="I52" i="1"/>
  <c r="I51" i="1" s="1"/>
  <c r="I50" i="1" s="1"/>
  <c r="M50" i="1"/>
  <c r="M290" i="1"/>
  <c r="C191" i="1"/>
  <c r="F187" i="1"/>
  <c r="C187" i="1" s="1"/>
  <c r="C173" i="1"/>
  <c r="F230" i="1"/>
  <c r="C230" i="1" s="1"/>
  <c r="C231" i="1"/>
  <c r="C204" i="1"/>
  <c r="C195" i="1"/>
  <c r="F269" i="1"/>
  <c r="C270" i="1"/>
  <c r="C130" i="1"/>
  <c r="C174" i="1"/>
  <c r="F75" i="1"/>
  <c r="C75" i="1" s="1"/>
  <c r="I289" i="1"/>
  <c r="C26" i="1"/>
  <c r="L20" i="1"/>
  <c r="C20" i="1" s="1"/>
  <c r="O194" i="1"/>
  <c r="F53" i="1"/>
  <c r="C54" i="1"/>
  <c r="L51" i="1"/>
  <c r="L50" i="1" s="1"/>
  <c r="G290" i="1"/>
  <c r="G50" i="1"/>
  <c r="L289" i="1"/>
  <c r="F290" i="3" l="1"/>
  <c r="C290" i="3" s="1"/>
  <c r="F50" i="3"/>
  <c r="C50" i="3" s="1"/>
  <c r="C51" i="3"/>
  <c r="O51" i="1"/>
  <c r="O290" i="1" s="1"/>
  <c r="E50" i="1"/>
  <c r="I290" i="1"/>
  <c r="N50" i="1"/>
  <c r="N290" i="1"/>
  <c r="O50" i="1"/>
  <c r="C269" i="1"/>
  <c r="F289" i="1"/>
  <c r="C289" i="1" s="1"/>
  <c r="C53" i="1"/>
  <c r="F52" i="1"/>
  <c r="L290" i="1"/>
  <c r="F194" i="1"/>
  <c r="C194" i="1" s="1"/>
  <c r="C52" i="1" l="1"/>
  <c r="F51" i="1"/>
  <c r="F290" i="1" l="1"/>
  <c r="C290" i="1" s="1"/>
  <c r="C51" i="1"/>
  <c r="F50" i="1"/>
  <c r="C50" i="1" s="1"/>
</calcChain>
</file>

<file path=xl/comments1.xml><?xml version="1.0" encoding="utf-8"?>
<comments xmlns="http://schemas.openxmlformats.org/spreadsheetml/2006/main">
  <authors>
    <author>Vita Madjare</author>
  </authors>
  <commentList>
    <comment ref="C100" authorId="0" shapeId="0">
      <text>
        <r>
          <rPr>
            <b/>
            <sz val="9"/>
            <color indexed="81"/>
            <rFont val="Tahoma"/>
            <family val="2"/>
            <charset val="186"/>
          </rPr>
          <t>Vita Madjare:</t>
        </r>
        <r>
          <rPr>
            <sz val="9"/>
            <color indexed="81"/>
            <rFont val="Tahoma"/>
            <family val="2"/>
            <charset val="186"/>
          </rPr>
          <t xml:space="preserve">
Saskaņā ar 13.05.2016. grozījumiem</t>
        </r>
      </text>
    </comment>
  </commentList>
</comments>
</file>

<file path=xl/sharedStrings.xml><?xml version="1.0" encoding="utf-8"?>
<sst xmlns="http://schemas.openxmlformats.org/spreadsheetml/2006/main" count="11195" uniqueCount="975">
  <si>
    <t>Tāme Nr. 03.2.1.</t>
  </si>
  <si>
    <t>IEŅĒMUMU UN IZDEVUMU TĀME 2019.GADAM</t>
  </si>
  <si>
    <t>Budžeta finansēta institūcija</t>
  </si>
  <si>
    <t>Jūrmalas pilsētas pašvaldības policija</t>
  </si>
  <si>
    <t>Reģistrācijas Nr.</t>
  </si>
  <si>
    <t>90000056554</t>
  </si>
  <si>
    <t>Adrese</t>
  </si>
  <si>
    <t>Dubultu prospekts 2, Jūrmala, LV - 2015</t>
  </si>
  <si>
    <t>Funkcionālās klasifikācijas kods</t>
  </si>
  <si>
    <t>03.110</t>
  </si>
  <si>
    <t>Programma</t>
  </si>
  <si>
    <t>Iestādes uzturēšana un sabiedriskās kārtības nodrošināšana</t>
  </si>
  <si>
    <t>Konta Nr.</t>
  </si>
  <si>
    <t>pamatbudžetam</t>
  </si>
  <si>
    <t>LV30PARX0002484572003</t>
  </si>
  <si>
    <t>Valsts budžeta transfertiem</t>
  </si>
  <si>
    <t>projektiem</t>
  </si>
  <si>
    <t>maksas pakalpojumiem</t>
  </si>
  <si>
    <t>LV54PARX0002484577003</t>
  </si>
  <si>
    <t>ziedojumiem, dāvinājumiem</t>
  </si>
  <si>
    <t>Budžeta klasifikācijas                                                         kods</t>
  </si>
  <si>
    <t>Rādītāju nosaukumi</t>
  </si>
  <si>
    <t>Izdevumu tāme 2019.gadam</t>
  </si>
  <si>
    <t>Kopā</t>
  </si>
  <si>
    <t>Pamatbudžets pirms priekšlikumiem</t>
  </si>
  <si>
    <t>Priekšlikumi izmaiņām pamatbudž. (+/-)</t>
  </si>
  <si>
    <t>Pamatbudžets</t>
  </si>
  <si>
    <t>Valsts un citu pašvaldību (iestāžu) budžeta transferti pirms priekšlikumiem</t>
  </si>
  <si>
    <t>Priekšlikumi izmaiņām Valsts u.c. pašvaldību (iestāžu) budž.transf. (+/-)</t>
  </si>
  <si>
    <t>Valsts un citu pašvaldību (iestāžu) budžeta transferti</t>
  </si>
  <si>
    <t>Maksas pakalpojumi pirms priekšlikumiem</t>
  </si>
  <si>
    <t>Priekšlikumi izmaiņām maksas pakalpojumi (+/-)</t>
  </si>
  <si>
    <t>Maksas pakalpojumi</t>
  </si>
  <si>
    <t>Ziedojumi, dāvinājumi pirms priekšlikumiem</t>
  </si>
  <si>
    <t>Priekšlikumi izmaiņām ziedojumi, dāvinājumi (+/-)</t>
  </si>
  <si>
    <t>Ziedojumi, dāvinājumi</t>
  </si>
  <si>
    <t>Finanšu līdzekļu nepieciešamības pamatojums, aprēķini, atšifrējumi, ekonomijas vai samazinājuma iemesli</t>
  </si>
  <si>
    <t>1</t>
  </si>
  <si>
    <t xml:space="preserve">  I   IEŅĒMUMI</t>
  </si>
  <si>
    <t>Ieņēmumi pavisam kopā, t.sk.:</t>
  </si>
  <si>
    <t>Atlikums gada sākumā, t.sk:</t>
  </si>
  <si>
    <t>F21010000   kasē</t>
  </si>
  <si>
    <t>F22010000 bankā</t>
  </si>
  <si>
    <t>Pašvaldības un tās iestāžu savstarpējie transferti</t>
  </si>
  <si>
    <t>X</t>
  </si>
  <si>
    <t>Ieņēmumi no citiem avotiem saskaņā ar noslēgtajiem līgumiem</t>
  </si>
  <si>
    <t>Ieņēmumi no iestāžu sniegtajiem maksas pakalpojumiem un citi pašu ieņēmumi</t>
  </si>
  <si>
    <t>Maksa par izglītības pakalpojumiem</t>
  </si>
  <si>
    <t>Mācību maksa</t>
  </si>
  <si>
    <t>Ieņēmumi no vecāku maksām</t>
  </si>
  <si>
    <t>Pārējie ieņēmumi par izglītības pakalpojumiem</t>
  </si>
  <si>
    <t>Ieņēmumi par dokumentu izsniegšanu un kancelejas pakalpojumiem</t>
  </si>
  <si>
    <t>Ieņēmumi par pārējo dokumentu izsniegšanu un pārēejiem kancelejas pakalpojumiem</t>
  </si>
  <si>
    <t>Ieņēmumi par nomu un īri</t>
  </si>
  <si>
    <t>Ieņēmumi par telpu nomu</t>
  </si>
  <si>
    <t>Ieņēmumi no kustamā īpašuma iznomāšanas</t>
  </si>
  <si>
    <t>Ieņēmumi par pārējiem sniegtajiem maksas pakalpojumiem</t>
  </si>
  <si>
    <t>Maksa par personu uzturēšanos sociālās aprūpes iestādēs</t>
  </si>
  <si>
    <t>Ieņēmumi par biļešu realizāciju</t>
  </si>
  <si>
    <t>Ieņēmumi par projektu realizāciju</t>
  </si>
  <si>
    <t>Citi ieņēmumi par maksas pakalpojumiem</t>
  </si>
  <si>
    <t>Pārējie šajā klasifikācijā iepriekš neklasificētie ieņēmumi</t>
  </si>
  <si>
    <t>Pārējie iepriekš neklasificētie īpašiem mērķiem noteiktie ieņēmumi</t>
  </si>
  <si>
    <t>Citi iepriekš neklasificētie pašu ieņēmumi</t>
  </si>
  <si>
    <t>Pārējie iepriekš neklasificētie pašu ieņēmumi</t>
  </si>
  <si>
    <t>Saņemtie ziedojumi un dāvinājumi</t>
  </si>
  <si>
    <t>Juridisku personu ziedojumi un dāvinājumi naudā</t>
  </si>
  <si>
    <t>Fizisko personu ziedojumi un dāvinājumi naudā</t>
  </si>
  <si>
    <t xml:space="preserve">  I I     IZDEVUMI</t>
  </si>
  <si>
    <t>Izdevumi pavisam kopā, t.sk.</t>
  </si>
  <si>
    <t>Izdevumi (uzturēšanas izdevumi+izdevumi kapitālieguldījumiem)</t>
  </si>
  <si>
    <t>Uzturēšanas izdevumi kopā (1000; 2000; 3000; 4000)</t>
  </si>
  <si>
    <t>Atlīdzība</t>
  </si>
  <si>
    <t xml:space="preserve">Atalgojums  </t>
  </si>
  <si>
    <t>Mēnešalga</t>
  </si>
  <si>
    <t>Deputātu mēnešalga</t>
  </si>
  <si>
    <t>Pārējo darbinieku mēnešalga (darba alga)</t>
  </si>
  <si>
    <t>Līdzekļu ietaupījums saistībā ar vakanto amata vietu.</t>
  </si>
  <si>
    <t>Piemaksas, prēmijas un naudas balvas</t>
  </si>
  <si>
    <t>Piemaksa par nakts darbu</t>
  </si>
  <si>
    <t>Samaksa par virsstundu darbu un darbu svētku dienās</t>
  </si>
  <si>
    <t>Piemaksa par darbu īpašos apstākļos, speciālās piemaksas</t>
  </si>
  <si>
    <t>Piemaksa par personisko darba ieguldījumu un darba kvalitāti</t>
  </si>
  <si>
    <t>Piemaksa par papildu darbu</t>
  </si>
  <si>
    <t>Prēmijas un naudas balvas</t>
  </si>
  <si>
    <t>Citas normatīvajos aktos noteiktās piemaksas, kas nav iepriekš klasificētas</t>
  </si>
  <si>
    <t>Atalgojums fiziskajām personām uz tiesiskās attiecības regulējošu dokumentu pamata</t>
  </si>
  <si>
    <t>Darba devēja valsts soc. apdroš. obl. iemaksas, pabalsti un kompensācijas</t>
  </si>
  <si>
    <t>Darba devēja valsts sociālās apdrošin. obligātās iemaksas</t>
  </si>
  <si>
    <t>Darba devēja pabalsti, kompensācijas un citi maksājumi</t>
  </si>
  <si>
    <t>Darba devēja pabalsti un kompensācijas, no kuriem aprēķina iedzīvotāju ienākuma nodokli un valsts soc. apdroš. obl. iemaksas</t>
  </si>
  <si>
    <t>Mācību maksas kompensācija</t>
  </si>
  <si>
    <t>Darba devēja uzturdevas kompensācija</t>
  </si>
  <si>
    <t>Darba devēja izdevumi veselības, dzīvības un nelaimes gadījumu apdrošināšanai</t>
  </si>
  <si>
    <t>Darba devēja pabalsti un kompensācijas, no kā neaprēķina iedzīvotāju ienākuma nodokli un valsts soc. apdroš. obl. Iemaksas</t>
  </si>
  <si>
    <t xml:space="preserve">Nepieciešams finansējums  pabalsta izmaksai darbiniekam sakarā ar tuvinieka nāvi. </t>
  </si>
  <si>
    <t>Preces un pakalpojumi</t>
  </si>
  <si>
    <t>Mācību, darba un dienesta komandējumi, darba braucieni</t>
  </si>
  <si>
    <t>Iekšzemes mācību, darba un dienesta komandējumi, darba braucieni</t>
  </si>
  <si>
    <t>Dienas nauda</t>
  </si>
  <si>
    <t>Pārējie komandējumu un darba braucienu izdevumi</t>
  </si>
  <si>
    <t xml:space="preserve">Ārvalstu mācību, darba un dienesta komandējumi, darba braucieni </t>
  </si>
  <si>
    <t>Pakalpojumi</t>
  </si>
  <si>
    <t>Izdevumi par sakaru pakalpojumiem</t>
  </si>
  <si>
    <t>Valsts nozīmes datu pārraides tīkla pakalpojumi</t>
  </si>
  <si>
    <t>Telefona abonēšanas maksa, vietējo un tālsarunu apmaksa, interneta pakalpojumu sniedzēju apmaksa</t>
  </si>
  <si>
    <t>Mobilā telefona abonēšanas maksas un sarunu apmaksa</t>
  </si>
  <si>
    <t>Pārējie sakaru pakalpojumi</t>
  </si>
  <si>
    <t>Izdevumi par komunālajiem pakalpojumiem</t>
  </si>
  <si>
    <t>Izdevumi par siltumenerģiju, tai skaitā apkuri</t>
  </si>
  <si>
    <t>Izdevumi par ūdeni un kanalizāciju</t>
  </si>
  <si>
    <t>Izdevumi par elektroenerģiju</t>
  </si>
  <si>
    <t>Izdevumi par atkritumu savākšanu, izvešanu no apdzīvotām vietām un teritorijām ārpus apdzīvotām vietām un atkritumu utilizāciju</t>
  </si>
  <si>
    <t>Izdevumi par pārējiem komunālajiem pakalpojumiem</t>
  </si>
  <si>
    <t>Iestādes administratīvie izdevumi un ar iestādes darbības nodrošināšanu saistītie izdevumi</t>
  </si>
  <si>
    <t>Administratīvie izdevumi un sabiedriskās attiecības</t>
  </si>
  <si>
    <t>Auditoru, tulku pakalpojumi, izdevumi par iestāžu pasūtītajiem pētījumiem</t>
  </si>
  <si>
    <t>Izdevumi par transporta pakalpojumiem</t>
  </si>
  <si>
    <t>Normatīvajos aktos noteiktie darba devēja veselības izdevumi darba ņēmējiem</t>
  </si>
  <si>
    <t>Izdevumi par saņemtajiem mācību pakalpojumiem</t>
  </si>
  <si>
    <t>Maksājumu pakalpojumi un komisijas</t>
  </si>
  <si>
    <t xml:space="preserve">Pārējie iestādes administratīvie izdevumi </t>
  </si>
  <si>
    <t>Remontdarbi un iestāžu uzturēšanas pakalpojumi (izņemot kapitālo remontu)</t>
  </si>
  <si>
    <t>Ēku, būvju un telpu kārtējais remonts</t>
  </si>
  <si>
    <t>Transportlīdzekļu uzturēšana un remonts</t>
  </si>
  <si>
    <t>Iekārtas, inventāra un aparatūras remonts, tehniskā apkalpošana</t>
  </si>
  <si>
    <t>Nekustamā īpašuma uzturēšana</t>
  </si>
  <si>
    <t>Autoceļu un ielu pārvaldīšana un uzturēšana</t>
  </si>
  <si>
    <t>Apdrošināšanas izdevumi</t>
  </si>
  <si>
    <t>Profesionālās darbības civiltiesiskās atbildības apdrošināšanas izdevumi</t>
  </si>
  <si>
    <t>Pārējie remontdarbu un iestāžu uzturēšanas pakalpojumi</t>
  </si>
  <si>
    <t>Informācijas tehnoloģijas pakalpojumi</t>
  </si>
  <si>
    <t>Informācijas sistēmas uzturēšana</t>
  </si>
  <si>
    <t>Informācijas sistēmas licenču nomas izdevumi</t>
  </si>
  <si>
    <t>Pārējie informācijas tehnoloģiju pakalpojumi</t>
  </si>
  <si>
    <t>Īre un noma</t>
  </si>
  <si>
    <t>Ēku, telpu īre un noma</t>
  </si>
  <si>
    <t>Transportlīdzekļu noma</t>
  </si>
  <si>
    <t>Zemes noma</t>
  </si>
  <si>
    <t>Iekārtu, aparatūras un inventāra īre un noma</t>
  </si>
  <si>
    <t>Pārējā noma</t>
  </si>
  <si>
    <t>Citi pakalpojumi</t>
  </si>
  <si>
    <t>Izdevumi par tiesvedības darbiem</t>
  </si>
  <si>
    <t>Ar brīvprātīgā darba veikšanu saistītie izdevumi</t>
  </si>
  <si>
    <t>Pašvaldību līdzekļi neparedzētiem gadījumiem</t>
  </si>
  <si>
    <t>Izdevumi juridiskās palīdzības sniedzējiem un zvērinātiem tiesu izpildītājiem</t>
  </si>
  <si>
    <t>Pārējie iepriekš neklasificētie pakalpojumu veidi</t>
  </si>
  <si>
    <t>Maksājumi par parāda apkalpošanu un komisijas maksas par izmantotajiem atsavinātajiem finanšu instrumentiem</t>
  </si>
  <si>
    <t>Maksājumi par pašvaldību parāda apkalpošanu</t>
  </si>
  <si>
    <t>Krājumi, materiāli, energoresursi, preces, biroja preces un inventārs, kurus neuzskaita kodā 5000</t>
  </si>
  <si>
    <t>Izdevumi par precēm iestādes darbības nodrošināšanai</t>
  </si>
  <si>
    <t xml:space="preserve">Biroja preces </t>
  </si>
  <si>
    <t>Inventārs</t>
  </si>
  <si>
    <t>Spectērpi</t>
  </si>
  <si>
    <t>Izdevumi par precēm iestādes administratīvās darbības nodrošināšanai un sabiedrisko attiecību īstenošanai</t>
  </si>
  <si>
    <t>Kurināmais un enerģētiskie  materiāli</t>
  </si>
  <si>
    <t>Kurināmais</t>
  </si>
  <si>
    <t>Degviela</t>
  </si>
  <si>
    <t>Pārējie enerģētiskie materiāli</t>
  </si>
  <si>
    <t>Materiāli un izejvielas palīgražošanai</t>
  </si>
  <si>
    <t>Zāles, ķimikālijas, laboratorijas preces, medicīniskās ierīces, medicīniskie instrumenti, laboratorijas dzīvnieki un to uzturēšana</t>
  </si>
  <si>
    <t>Zāles, ķimikālijas, laboratorijas preces</t>
  </si>
  <si>
    <t>Medicīnas instrumenti, laboratorijas dzīvnieki un to uzturēšana</t>
  </si>
  <si>
    <t>Kārtējā remonta un iestāžu uzturēšanas materiāli</t>
  </si>
  <si>
    <t>Remontmateriāli</t>
  </si>
  <si>
    <t>Saimniecības materiāli</t>
  </si>
  <si>
    <t>Elektroiekārtu remonta un uzturēšanas materiāli</t>
  </si>
  <si>
    <t>Transportlīdzekļu uzturēšana un remontmateriāli</t>
  </si>
  <si>
    <t>Datortehnikas remonta un uzturēšanas materiāli</t>
  </si>
  <si>
    <t>Pārējās kārtējo remontu materiālu izmaksas</t>
  </si>
  <si>
    <t>Valsts un pašvaldību aprūpē un apgādē esošo personu uzturēšana</t>
  </si>
  <si>
    <t>Mīkstais inventārs</t>
  </si>
  <si>
    <t>Virtuves inventārs, trauki un galda piederumi</t>
  </si>
  <si>
    <t>Ēdināšanas izdevumi</t>
  </si>
  <si>
    <t>Formas tērpi un speciālais apģērbs</t>
  </si>
  <si>
    <t>Uzturdevas kompensācija</t>
  </si>
  <si>
    <t>Apdrošināšanas izdevumi veselības, dzīvības un nelaimes gadījumu apdrošināšanai</t>
  </si>
  <si>
    <t>Pārējie valsts un pašvaldību aprūpē un apgādē esošo personu uzturēšanas izdevumi, kuri nav minēti citos koda 2360 apakškodos</t>
  </si>
  <si>
    <t>Mācību līdzekļi un materiāli</t>
  </si>
  <si>
    <t>Specifiskie materiāli un inventārs</t>
  </si>
  <si>
    <t>Munīcija un sprāgstvielas</t>
  </si>
  <si>
    <t>Pārējie specifiskas lietošanas materiāli un inventārs</t>
  </si>
  <si>
    <t>Pārējās preces</t>
  </si>
  <si>
    <t>Izdevumi periodikas iegādei</t>
  </si>
  <si>
    <t>Budžeta iestāžu nodokļu, nodevu un sankciju maksājumi</t>
  </si>
  <si>
    <t>Budžeta iestāžu nodokļu un nodevu maksājumi</t>
  </si>
  <si>
    <t>Budžeta iestāžu pievienotās vērtības nodokļa maksājumi</t>
  </si>
  <si>
    <t>Budžeta iestāžu nekustamā īpašuma nodokļa (t.sk. zemes nodokļa parāda) maksājumi budžetā</t>
  </si>
  <si>
    <t>Budžeta iestāžu dabas resursu nodokļa maksājumi</t>
  </si>
  <si>
    <t>Pārējie budžeta iestāžu pārskaitītie nodokļi un nodevas</t>
  </si>
  <si>
    <t>Maksājumi par budžeta iestādēm piemērotajām sankcijām</t>
  </si>
  <si>
    <t>Pakalpojumi, kurus budžeta iestādes apmaksā noteikto funkciju ietvaros, kas nav iestādes administratīvie izdevumi</t>
  </si>
  <si>
    <t>Subsīdijas un dotācijas</t>
  </si>
  <si>
    <t>Subsīdijas un dotācijas komersantiem, biedrībām un nodibinājumiem</t>
  </si>
  <si>
    <t>Valsts un pašvaldību budžeta dotācija komersantiem, biedrībām un nodibinājumiem un fiziskām personām</t>
  </si>
  <si>
    <t>Valsts un pašvaldību budžeta dotācija valsts un pašvaldību komersantiem</t>
  </si>
  <si>
    <t>Valsts un pašvaldību budžeta dotācija komersantiem, ostām un speciālajām ekonomiskajām zonām</t>
  </si>
  <si>
    <t>Valsts un pašvaldību budžeta dotācija biedrībām un nodibinājumiem</t>
  </si>
  <si>
    <t>Subsīdijas un dotācijas komersantiem, biedrībām un nodibinājumiem, ostām un speciālajām ekonomiskajām zonām Eiropas Savienības politiku instrumentu un pārējās ārvalstu finanšu palīdzības līdzfinansēto projektu un (vai) pasākumu ietvaros</t>
  </si>
  <si>
    <t>Subsīdijas un dotācijas biedrībām un nodibinājumiem Eiropas Savienības politiku instrumentu un pārējās ārvalstu finanšu palīdzības līdzfinansētajiem projektiem (pasākumiem)</t>
  </si>
  <si>
    <t>Subsīdijas un dotācijas komersantiem, ostām un speciālajām ekonomiskajām zonām Eiropas Savienības politiku instrumentu un pārējās ārvalstu finanšu palīdzības līdzfinansētajiem projektiem (pasākumiem)</t>
  </si>
  <si>
    <t>Atmaksa komersantiem, ostām un speciālajām ekonomiskajām zonām par Eiropas Savienības politiku instrumentu un pārējās ārvalstu finanšu palīdzības projektu (pasākumu) īstenošanu</t>
  </si>
  <si>
    <t>Atmaksa biedrībām un nodibinājumiem par Eiropas Savienības politiku instrumentu un pārējās ārvalstu finanšu palīdzības projektu (pasākumu) īstenošanu</t>
  </si>
  <si>
    <t>Subsīdijas komersantiem sabiedriskā transporta pakalpojumu nodrošināšanai (par pasažieru regulārajiem pārvadājumiem)</t>
  </si>
  <si>
    <t>Produktu supsīdijas komersantiem sabiedriskā transporta pakalpojumu nodrošināšanai (par pasažieru regulārajiem pārvadājumiem)</t>
  </si>
  <si>
    <t>Citas ražošanas subsīdijas komersantiem sabiedriskā transporta pakalpojumu nodrošināšanai (par pasažieru regulārajiem pārvadājumiem)</t>
  </si>
  <si>
    <t>Procentu izdevumi</t>
  </si>
  <si>
    <t>Procentu maksājumi iekšzemes kredītiestādēm</t>
  </si>
  <si>
    <t>Procentu maksājumi iekšzemes finanšu institūcijām par aizņēmumiem un vērtspapīriem</t>
  </si>
  <si>
    <t>Budžeta iestāžu līzinga procentu maksājumi</t>
  </si>
  <si>
    <t>Pārējie procentu maksājumi</t>
  </si>
  <si>
    <t>Budžeta iestāžu procentu maksājumi Valsts kasei</t>
  </si>
  <si>
    <t>Budžeta iestāžu procenta maksājumi Valsts kasei, izņemot valsts sociālās apdrošināšanas speciālo budžetu</t>
  </si>
  <si>
    <t>Izdevumi kapitālieguldījumiem - kopā</t>
  </si>
  <si>
    <t>Pamatkapitāla veidošana</t>
  </si>
  <si>
    <t>Nemateriālie ieguldījumi</t>
  </si>
  <si>
    <t>Attīstības pasākumi un programmas</t>
  </si>
  <si>
    <t>Licences, koncesijas un patenti, preču zīmes un līdzīgas tiesības</t>
  </si>
  <si>
    <t>Datorprogrammas</t>
  </si>
  <si>
    <t>Pārējās licences, koncesijas un patenti, preču zīmes un tamlīdzīgas tiesības</t>
  </si>
  <si>
    <t>Pārējie nemateriālie ieguldījumi</t>
  </si>
  <si>
    <t>Nemateriālo ieguldījumu izveidošana</t>
  </si>
  <si>
    <t>Kapitālsabiedrību iegādes rezultātā iegūtā nemateriālā vērtība</t>
  </si>
  <si>
    <t>Pamatlīdzekļi</t>
  </si>
  <si>
    <t>Zeme un būves</t>
  </si>
  <si>
    <t>Dzīvojamās ēkas</t>
  </si>
  <si>
    <t>Nedzīvojamās ēkas</t>
  </si>
  <si>
    <t>Transporta būves</t>
  </si>
  <si>
    <t>Zeme zem būvēm</t>
  </si>
  <si>
    <t>Kultivētā zeme</t>
  </si>
  <si>
    <t>Atpūtai un izklaidei izmantojamā zeme</t>
  </si>
  <si>
    <t>Pārējā zeme</t>
  </si>
  <si>
    <t>Inženierbūves</t>
  </si>
  <si>
    <t>Pārējais nekustamais īpašums</t>
  </si>
  <si>
    <t>Tehnoloģiskās iekārtas un mašīnas</t>
  </si>
  <si>
    <t>Pārējie pamatlīdzekļi</t>
  </si>
  <si>
    <t>Transportlīdzekļi</t>
  </si>
  <si>
    <t>Saimniecības pamatlīdzekļi</t>
  </si>
  <si>
    <t>Bibliotēku krājumi</t>
  </si>
  <si>
    <t>Izklaides, literārie un mākslas oriģināldarbi</t>
  </si>
  <si>
    <t>Antīkie un citi mākslas priekšmeti</t>
  </si>
  <si>
    <t>Citas vērtslietas</t>
  </si>
  <si>
    <t>Datortehnika, sakaru un cita biroja tehnika</t>
  </si>
  <si>
    <t>Pārējie iepriekš neklasificētie pamatlīdzekļi</t>
  </si>
  <si>
    <t>Pamatlīdzekļu izveidošana un nepabeigtā būvniecība</t>
  </si>
  <si>
    <t>Kapitālais remonts un rekonstrukcija</t>
  </si>
  <si>
    <t>Bioloģiskie un pazemes aktīvi</t>
  </si>
  <si>
    <t>Pārējie bioloģiskie un lauksaimniecības aktīvi</t>
  </si>
  <si>
    <t>Ilgtermiņa ieguldījumi nomātajos pamatlīdzekļos</t>
  </si>
  <si>
    <t>Sociālie pabalsti</t>
  </si>
  <si>
    <t>Pensijas un sociālie pabalsti naudā</t>
  </si>
  <si>
    <t>Valsts sociālās apdrošināšanas pabalsti naudā</t>
  </si>
  <si>
    <t>Valsts sociālie pabalsti naudā</t>
  </si>
  <si>
    <t>Pārējie valsts pabalsti un kompensācijas</t>
  </si>
  <si>
    <t>Valsts un pašvaldību nodarbinātības pabalsti naudā</t>
  </si>
  <si>
    <t>Bezdarbnieku pabalsts</t>
  </si>
  <si>
    <t>Bezdarbnieku stipendija</t>
  </si>
  <si>
    <t>Pašvaldību sociālā palīdzība iedzīvotājiem naudā</t>
  </si>
  <si>
    <t>Pabalsti veselības aprūpei naudā</t>
  </si>
  <si>
    <t>Pabalsti ēdināšanai naudā</t>
  </si>
  <si>
    <t>Pašvaldību pabalsti naudā krīzes situācijā</t>
  </si>
  <si>
    <t>Sociālās garantijas bāreņiem un audžuģimenēm naudā</t>
  </si>
  <si>
    <t>Pārējā sociālā palīdzība  naudā</t>
  </si>
  <si>
    <t>Pabalsts garantētā minimālā ienākumu līmeņa nodrošināšanai naudā</t>
  </si>
  <si>
    <t>Dzīvokļa pabalsti naudā</t>
  </si>
  <si>
    <t>Valsts un pašvaldību budžeta maksājumi</t>
  </si>
  <si>
    <t>Stipendijas</t>
  </si>
  <si>
    <t>Transporta izdevumu kompensācijas</t>
  </si>
  <si>
    <t>Ilgstošas sociālās aprūpes un sociālās rehabilitācijas institūciju veiktie maksājumi klientiem personiskiem izdevumiem no normatīvajos aktos noteiktajiem klientu ienākumiem, kas izmaksāti no valsts budžeta līdzekļiem</t>
  </si>
  <si>
    <t>Pārējie klasifikācijā neminētie no valsts un pašvaldību budžeta veiktie maksājumi iedzīvotājiem naudā</t>
  </si>
  <si>
    <t>Sociālie pabalsti natūrā</t>
  </si>
  <si>
    <t>Pašvaldību sociālā palīdzība iedzīvotājiem natūrā</t>
  </si>
  <si>
    <t>Pabalsti ēdināšanai natūrā</t>
  </si>
  <si>
    <t>Pašvaldības pabalsti natūrā krīzes situācijā</t>
  </si>
  <si>
    <t>Sociālās garantijas bāreņiem un audžuģimenēm natūrā</t>
  </si>
  <si>
    <t>Pārējā sociālā palīdzība  natūrā</t>
  </si>
  <si>
    <t>Atbalsta pasākumi un kompensācijas natūrā</t>
  </si>
  <si>
    <t>Dzīvokļa pabalsti natūrā</t>
  </si>
  <si>
    <t>Pārējie klasifikācijā neminētie maksājumi iedzīvotājiem natūrā un kompensācijas</t>
  </si>
  <si>
    <t>Pašvaldības pirktie sociālie pakalpojumi  iedzīvotājiem</t>
  </si>
  <si>
    <t>Samaksa par aprūpi mājās</t>
  </si>
  <si>
    <t>Samaksa par ilgstošas sociālās aprūpes un sociālās rehabilitācijas institūciju sniegtajiem pakalpojumiem</t>
  </si>
  <si>
    <t>Samaksa par pārējiem sociālajiem pakalpojumiem saskaņā ar pašvaldību saistošajiem noteikumiem</t>
  </si>
  <si>
    <t>Izdevumi par piešķīrumiem iedzīvotājiem natūrā, naudas balvas, izdevumi pašvaldību brīvprātīgo iniciatīvu izpildei</t>
  </si>
  <si>
    <t>Izdevumi par piešķīrumiem iedzīvotājiem natūrā brīvprātīgo iniciatīvu izpildei</t>
  </si>
  <si>
    <t>Naudas balvas</t>
  </si>
  <si>
    <t>Izdevumi brīvprātīgo iniciatīvu izpildei</t>
  </si>
  <si>
    <t>Izsoles nodrošinājuma un citu maksājumu, kas saistīti ar dalību izsolēs, atmaksa</t>
  </si>
  <si>
    <t>Transferti, uzturēšanas izdevumu transferti, pašu resursu maksājumi, starptautiskā sadarbība</t>
  </si>
  <si>
    <t>Pašvaldību transferti un uzturēšanas izdevumu transferti</t>
  </si>
  <si>
    <t>Pašvaldību  uzturēšanas izdevumu transferti citām pašvaldībām</t>
  </si>
  <si>
    <t>Pašvaldību izdevumu iekšējie tranferti starp pašvaldības budžeta veidiem</t>
  </si>
  <si>
    <t>Pašvaldības pamatbudžeta uzturēšanas izdevumu transferts uz pašvaldības speciālo budžetu</t>
  </si>
  <si>
    <t>Pašvaldības speciālā budžeta uzturēšanas izdevumu transferts uz pašvaldības pamatbudžetu</t>
  </si>
  <si>
    <t>Pašvaldības un tās iestāžu savstarpējie uzturēšanas izdevumu transferti</t>
  </si>
  <si>
    <t>Pašvaldības  uzturēšanas izdevumu transferti uz valsts budžetu</t>
  </si>
  <si>
    <t>Pašvaldību atmaksa valsts budžetam par iepriekšējos gados saņemto, bet neizlietoto valsts budžeta transfertu uzturēšanas izdevumiem</t>
  </si>
  <si>
    <t>Pašvaldību atmaksa valsts budžetam par iepriekšējos gados saņemtajiem valsts budžeta transfertiem uzturēšanas izdevumiem Eiropas Savienības politiku instrumentu un pārējās ārvalstu finanšu palīdzības līdzfinansētajos projektos (pasākumos)</t>
  </si>
  <si>
    <t>Pašvaldību uzturēšanas izdevumu transferti (izņemot atmaksas) uz valsts budžetu</t>
  </si>
  <si>
    <t>Pašvaldības iemaksa pašvaldību finanšu izlīdzināšanas fondā</t>
  </si>
  <si>
    <t>Starptautiskā sadarbība</t>
  </si>
  <si>
    <t>Pārējie pārskaitījumi ārvalstīm</t>
  </si>
  <si>
    <t>Kapitālo izdevumu transferti</t>
  </si>
  <si>
    <t>Pašvaldību kapitālo izdevumu transferti</t>
  </si>
  <si>
    <t>Pašvaldību kapitālo izdevumu transferti citām pašvaldībām</t>
  </si>
  <si>
    <t>Atlikums perioda beigās bankā, t.sk</t>
  </si>
  <si>
    <t>F22 01 00 00</t>
  </si>
  <si>
    <t>kases apgrozības līdzekļi</t>
  </si>
  <si>
    <t>F22 01 00 20</t>
  </si>
  <si>
    <t>atgriežamie līdzekļi pašvaldības budžetam</t>
  </si>
  <si>
    <t>Kontrolsumma</t>
  </si>
  <si>
    <t>Ieņēmumu pārsniegums (+) vai deficīts (-)</t>
  </si>
  <si>
    <t>Finansēšana</t>
  </si>
  <si>
    <t>F21 01 00 00</t>
  </si>
  <si>
    <t>Naudas līdzekļi</t>
  </si>
  <si>
    <t>F40 02 00 00</t>
  </si>
  <si>
    <t>Aizņēmumi</t>
  </si>
  <si>
    <t>F40 12 00 10</t>
  </si>
  <si>
    <t>Saņemtie īstermiņa aizņēmumi</t>
  </si>
  <si>
    <t>F40 12 00 20</t>
  </si>
  <si>
    <t>Saņemto īstermiņu aizņēmumu atmaksa</t>
  </si>
  <si>
    <t>F40 22 00 10</t>
  </si>
  <si>
    <t>Saņemtie vidēja termiņa aizņēmumi</t>
  </si>
  <si>
    <t>F40 22 00 20</t>
  </si>
  <si>
    <t>Saņemto vidēja termiņa aizņēmumu atmaksa</t>
  </si>
  <si>
    <t>F40 32 00 10</t>
  </si>
  <si>
    <t>Saņemtie ilgtermiņa aizņēmumi</t>
  </si>
  <si>
    <t>F40 32 00 20</t>
  </si>
  <si>
    <t>Saņemto ilgtermiņa aizņēmumu atmaksa</t>
  </si>
  <si>
    <t>F40 01 00 00</t>
  </si>
  <si>
    <t>Aizdevumi</t>
  </si>
  <si>
    <t>F55 01 00 00</t>
  </si>
  <si>
    <t>Akcijas un cita līdzdalība komersantu pašu kapitālā neskaitot kopieguldījuma fonda akcijas</t>
  </si>
  <si>
    <t>Jūrmalas pilsētas dome</t>
  </si>
  <si>
    <t>90000056357</t>
  </si>
  <si>
    <t>Jūrmala, Jomas iela 1/5</t>
  </si>
  <si>
    <t>Informācijas un komunikācijas tehnoloģiju uzturēšana, atjaunošana un uzlabošana</t>
  </si>
  <si>
    <t>LV84PARX0002484572001</t>
  </si>
  <si>
    <t>04.900</t>
  </si>
  <si>
    <t>Tāme Nr.08.1.11.</t>
  </si>
  <si>
    <t>08.230</t>
  </si>
  <si>
    <t>Kultūras centru un namu būvniecība, atjaunošana un uzlabošana</t>
  </si>
  <si>
    <t>2019.gada budžeta atšifrējums pa programmām</t>
  </si>
  <si>
    <t>Struktūrvienība</t>
  </si>
  <si>
    <t xml:space="preserve">Īpašumu pārvaldes Pašvaldības īpašumu nodaļas pašvaldības īpašumu tehniskā nodrošinājuma daļa </t>
  </si>
  <si>
    <t>Programma:</t>
  </si>
  <si>
    <t>Administratīvo ēku būvniecība, atjaunošana un uzlabošana</t>
  </si>
  <si>
    <t>Funkcionālās klasifikācijas kods:</t>
  </si>
  <si>
    <t>01.110</t>
  </si>
  <si>
    <t>Nr.</t>
  </si>
  <si>
    <t>Pasākums/ aktivitāte/ projekts/ pakalpojuma nosaukums/ objekts</t>
  </si>
  <si>
    <t>Ekonomiskās klasifikācijas kodi</t>
  </si>
  <si>
    <t>2019.gada budžets pirms priekšlikumiem</t>
  </si>
  <si>
    <t>Priekšlikumi izmaiņām (+/-)</t>
  </si>
  <si>
    <t>2019.gada budžets apstiprināts pēc izmaiņām</t>
  </si>
  <si>
    <t xml:space="preserve">Attīstības plānošanas dokumenta nosaukums/ Rīcības virziens un aktiv.numurs* </t>
  </si>
  <si>
    <t>KOPĀ</t>
  </si>
  <si>
    <t>Domes administratīvo ēku infrastruktūras attīstība</t>
  </si>
  <si>
    <t>JPAP_R3.1.2._131</t>
  </si>
  <si>
    <t>Nekustamā īpašuma būvniecība, atjaunošana un uzlabošana policijas vajadzībām</t>
  </si>
  <si>
    <t>Policijas vajadzībām nepieciešamo ēku remonts</t>
  </si>
  <si>
    <t>JPAP_R1.6.2._30</t>
  </si>
  <si>
    <t>Glābšanas staciju būvniecība, atjaunošana un uzlabošana</t>
  </si>
  <si>
    <t>03.600</t>
  </si>
  <si>
    <t>Glābšanas stacijas</t>
  </si>
  <si>
    <t>Publisko teritoriju, ēku un mājokļu būvniecība, atjaunošana un uzlabošana</t>
  </si>
  <si>
    <t>06.600</t>
  </si>
  <si>
    <t>Jauno Slokas kapu izbūve un labiekārtošana</t>
  </si>
  <si>
    <t>JPAP_R2.8.2._114</t>
  </si>
  <si>
    <t>Pašvaldības dzīvojamā fonda remonts</t>
  </si>
  <si>
    <t>JPAP_R2.9.1._115</t>
  </si>
  <si>
    <t>Ēku nojaukšana</t>
  </si>
  <si>
    <t>JPAP_R2.8.1._105</t>
  </si>
  <si>
    <t>Kapteiņa Zolta piemiņas vietas teritorijas labiekārtošana Kaugurciema ielā, Jūrmalā</t>
  </si>
  <si>
    <t>JPAP_R2.8.1._98</t>
  </si>
  <si>
    <t>Tirdzniecības nojumes jaunbūve un inženierkomunikāciju izbūve Slokas ielā 3313, Jūrmalā</t>
  </si>
  <si>
    <t>JPAP_R3.7.2_231</t>
  </si>
  <si>
    <t>Pašvaldības īpašumā esošo ēku, kas nav nodotas citu pašvaldības iestāžu valdījumā vai apsaimniekošanā, remonts</t>
  </si>
  <si>
    <t>JPAP_R2.9.1_115</t>
  </si>
  <si>
    <t>Ēku konservācija</t>
  </si>
  <si>
    <t>JPAP_R2.8.1_105</t>
  </si>
  <si>
    <t>Pašvaldības policijas postenis ''Priedaine''</t>
  </si>
  <si>
    <t>JPAP_R2.8.1_98</t>
  </si>
  <si>
    <t>Aizvietotājizpildes piemērošana patvaļīgi veiktas būvniecības vai vidi degradējošas/bīstamas būves esamības gadījumos</t>
  </si>
  <si>
    <t>Pašvaldības palīdzības sniegšana iedzīvotājiem dzīvojamo telpu remontiem</t>
  </si>
  <si>
    <t>Apsekošana, specifikāciju un tāmju sagatavošana</t>
  </si>
  <si>
    <t>JPAP_R3.1.2_131</t>
  </si>
  <si>
    <t>Atpūtu un sportu veicinošas infrastruktūras izveide, atjaunošana un labiekārtošana</t>
  </si>
  <si>
    <t>08.100</t>
  </si>
  <si>
    <t>Sabiedriskās tualetes remontdarbi</t>
  </si>
  <si>
    <t>JPAP_R2.8.1_99</t>
  </si>
  <si>
    <t xml:space="preserve">Sporta nams "Taurenītis" </t>
  </si>
  <si>
    <t>JPAP_R1.6.3_41</t>
  </si>
  <si>
    <t>Majoru sporta laukums</t>
  </si>
  <si>
    <t>Slokas stadions</t>
  </si>
  <si>
    <t>Dzintaru mežaparks</t>
  </si>
  <si>
    <t>Velonovietnes Jūrmalas pilsētaspašvaldības īpašumos</t>
  </si>
  <si>
    <t>JPAP_R3.2.2._155 JPAP_R3.2.3._165</t>
  </si>
  <si>
    <t>Avārijas darbi</t>
  </si>
  <si>
    <t>JPAP_R3.2.2_155</t>
  </si>
  <si>
    <t>Bibliotēku ēku būvniecība, atjaunošana un uzlabošana</t>
  </si>
  <si>
    <t>08.210</t>
  </si>
  <si>
    <t>Bibliotēku remonts</t>
  </si>
  <si>
    <t>JPAP_R3.2.4</t>
  </si>
  <si>
    <t>Muzeja ēku būvniecība, atjaunošana un uzlabošana</t>
  </si>
  <si>
    <t>08.220</t>
  </si>
  <si>
    <t>Muzeji un izstāžu zāles</t>
  </si>
  <si>
    <t>JPAP_R3.3.1._192</t>
  </si>
  <si>
    <t>Kultūras centru ēku remonts</t>
  </si>
  <si>
    <t>5250</t>
  </si>
  <si>
    <t>02.05.2019 Īpašumu pārvaldes Pašvaldības īpašumu nodaļas Pašvaldības īpašumu tehniskā nodrošinājuma daļas iesniegums par budžeta grozījumiem Nr.8.2.1-3/4-11.</t>
  </si>
  <si>
    <t>Pirmsskolas  izglītības iestāžu būvniecība, atjaunošana un uzlabošana</t>
  </si>
  <si>
    <t>09.100</t>
  </si>
  <si>
    <t>JPAP_R3.2.2._155</t>
  </si>
  <si>
    <t>Pirmsskolas izglītības iestāžu pieejamības uzlabošana</t>
  </si>
  <si>
    <t>Jūrmalas PII ''Katrīna''</t>
  </si>
  <si>
    <t>Jūrmalas PII ''Madara''</t>
  </si>
  <si>
    <t xml:space="preserve">Jūrmalas PII ''Mārīte'' </t>
  </si>
  <si>
    <t>Jūrmalas PII ''Podziņa''</t>
  </si>
  <si>
    <t>Jūrmalas PII ''Saulīte''</t>
  </si>
  <si>
    <t>Jūrmalas PII ''Zvaniņš''</t>
  </si>
  <si>
    <t>Jūrmalas PII ''Namiņš''</t>
  </si>
  <si>
    <t>Jūrmalas PII ''Lācītis''</t>
  </si>
  <si>
    <t xml:space="preserve">Sākumskolu, pamatskolu, vidusskolu būvniecība, atjaunošana un uzlabošana </t>
  </si>
  <si>
    <t>09.210</t>
  </si>
  <si>
    <t>JPAP_R3.2.3._165</t>
  </si>
  <si>
    <t>Jūrmalas sākumskola ''Atvase''</t>
  </si>
  <si>
    <t>Jūrmalas sākumskola ''Ābelīte''</t>
  </si>
  <si>
    <t>Jūrmalas sākumskola ''Taurenītis''</t>
  </si>
  <si>
    <t>Ķemeru pamatskola</t>
  </si>
  <si>
    <t>Jaundubultu vidusskola</t>
  </si>
  <si>
    <t xml:space="preserve">Kauguru vidusskola </t>
  </si>
  <si>
    <t>Majoru vidusskola</t>
  </si>
  <si>
    <t xml:space="preserve">Slokas pamatskola </t>
  </si>
  <si>
    <t>Mežmalas vidusskola</t>
  </si>
  <si>
    <t>Pumpuru vidusskola</t>
  </si>
  <si>
    <t>Interešu un profesionālās ievirzes izglītības iestāžu būvniecība, atjaunošana un uzlabošana</t>
  </si>
  <si>
    <t>09.510</t>
  </si>
  <si>
    <t>Jūrmalas Sporta skola</t>
  </si>
  <si>
    <t>JPAP_R3.2.4._185</t>
  </si>
  <si>
    <t xml:space="preserve">Jūrmalas bērnu un jauniešu interešu centrs </t>
  </si>
  <si>
    <t>Jūrmalas mūzikas vidusskola</t>
  </si>
  <si>
    <t>Pārējo sociālo iestāžu būvniecība, atjaunošana un uzlabošana</t>
  </si>
  <si>
    <t>10.700</t>
  </si>
  <si>
    <t xml:space="preserve">Avārijas darbi </t>
  </si>
  <si>
    <t>JPAP_R3.5.1._216</t>
  </si>
  <si>
    <t>Veselības veicināšanas un sociālo pakalpojumu centrs</t>
  </si>
  <si>
    <t>* Informatīvi -</t>
  </si>
  <si>
    <t>Jūrmalas pilsētas attīstības programma 2014.-2020.gadam (JPAP)</t>
  </si>
  <si>
    <t>Rīcības virzieni:</t>
  </si>
  <si>
    <t>R1.6.2.: Peldvietu infrastruktūras attīstība</t>
  </si>
  <si>
    <t>R1.6.3.: Sporta pasākumu un pakalpojumu attīstība</t>
  </si>
  <si>
    <t>R2.8.1.: Publiskās telpas pilnveide</t>
  </si>
  <si>
    <t>R2.8.2.: Kapsētu un to infrastruktūras labiekārtošana</t>
  </si>
  <si>
    <t>R2.9.1.: Pašvaldības dzīvojamā fonda attīstība</t>
  </si>
  <si>
    <t>R3.1.2.: Pašvaldības pārvaldes kapacitātes celšana</t>
  </si>
  <si>
    <t>R3.2.2.: Pirmsskolas izglītības pakalpojumi</t>
  </si>
  <si>
    <t>R3.2.3.: Vispārizglītojošo skolu izglītības pakalpojumi</t>
  </si>
  <si>
    <t>R3.2.4.: Profesionālās ievirzes un interešu izglītības pakalpojumi</t>
  </si>
  <si>
    <t>R3.3.1.: Pilsētas kultūras iestāžu un muzeju darbības pilnveide</t>
  </si>
  <si>
    <t>R3.5.1.: Sociālo pakalpojumu attīstība</t>
  </si>
  <si>
    <t>R3.7.2.: Vietējās uzņēmējdarbības atbalsta infrastruktūras attīstība</t>
  </si>
  <si>
    <t>Aktivitātes:</t>
  </si>
  <si>
    <t>Nr.30 Pašvaldības īpašumā esošo glābšanas staciju rekonstrukcija un būvniecība</t>
  </si>
  <si>
    <t>Nr.98 Parku, skvēru un kūrorta mazās infrastruktūras attīstība uzturēšana</t>
  </si>
  <si>
    <t xml:space="preserve">Nr.99 Publiskās telpas apsaimniekošana </t>
  </si>
  <si>
    <t>Nr.105 Graustu novākšana pilsētā</t>
  </si>
  <si>
    <t>Nr.114 Kapsētu paplašināšana un jaunu kapsētu izveide un to apsaimniekošana</t>
  </si>
  <si>
    <t xml:space="preserve">Nr.115 Jūrmalas pašvaldības dzīvojamā fonda attīstības plānošana un plānu realizācija </t>
  </si>
  <si>
    <t xml:space="preserve">Nr.131 Kvalitatīva pašvaldības pārvaldes kapacitātes nodrošināšana </t>
  </si>
  <si>
    <t>Nr.155 Pirmsskolas izglītības iestāžu mācību vides uzlabošana</t>
  </si>
  <si>
    <t>Nr.165 Vispārējās izglītības iestāžu mācību vides uzlabošana</t>
  </si>
  <si>
    <t>Nr.185 Profesionālās ievirzes un interešu izglītības iestāžu mācību vides uzlabošana</t>
  </si>
  <si>
    <t>Nr.192 Jūrmalas kultūras iestāžu ēku remonts un būvniecība, teritoriju labiekārtošana un materiāltehniskais nodrošinājums</t>
  </si>
  <si>
    <t>Nr.216 Sociālā atbalsta infrastruktūras attīstība</t>
  </si>
  <si>
    <t>Nr.231 Tirdzniecības vietu attīstība un esošo tirdzniecības vietu efektīvas darbības nodrošināšana un labiekārtošana</t>
  </si>
  <si>
    <t>2018.gada 18.decembra saistošajiem noteikumiem Nr.44</t>
  </si>
  <si>
    <r>
      <rPr>
        <b/>
        <sz val="9"/>
        <rFont val="Times New Roman"/>
        <family val="1"/>
        <charset val="186"/>
      </rPr>
      <t>10.pielikums</t>
    </r>
    <r>
      <rPr>
        <sz val="9"/>
        <rFont val="Times New Roman"/>
        <family val="1"/>
        <charset val="186"/>
      </rPr>
      <t xml:space="preserve"> Jūrmalas pilsētas domes</t>
    </r>
  </si>
  <si>
    <t>Tāme Nr.06.1.7.</t>
  </si>
  <si>
    <t>.</t>
  </si>
  <si>
    <t>07.05.2019 Īpašumu pārvaldes Pašvaldības īpašumu nodaļas Pašvaldības īpašumu tehniskā nodrošinājuma daļas iesniegums par budžeta grozījumiem Nr.8.2.1-3/4-12.</t>
  </si>
  <si>
    <t>Tāme Nr.06.1.6.</t>
  </si>
  <si>
    <t>Pašvaldības īpašumu pārvaldīšana</t>
  </si>
  <si>
    <t>LV81PARX0002484577002</t>
  </si>
  <si>
    <t xml:space="preserve">Budžeta finansēta institūcija: </t>
  </si>
  <si>
    <t xml:space="preserve">Reģistrācijas Nr.: </t>
  </si>
  <si>
    <t xml:space="preserve">2019.gada budžeta atšifrējums pa programmām </t>
  </si>
  <si>
    <t>Struktūrvienība:</t>
  </si>
  <si>
    <t>Īpašumu pārvaldes Dzīvokļu nodaļa</t>
  </si>
  <si>
    <t>Līdzekļi apsaimniekošanas un komunālo pakalpojumu maksas segšanai neizīrētos pašvaldības dzīvokļos</t>
  </si>
  <si>
    <t>2018. gadā plānojot/sniedzot 2019. gada budžeta projektu, konkrētajai aktivitātei Dzīvokļu nodaļa plānoja nepieciešamo budžeta finansējumu 130 000 eur apmērā. Konkrētās aktivitātei tika piešķirts finansējums 80 000 eur apmērā. Saskaņā ar Dzīvokļu nodaļas reģistru datiem uz pieprasījuma sagatavošanas brīdi pašvaldībā ir 229 neizīretas dzīvojamās telpas (208 dzīvošanai nederīgas, 21 dzīvošanai derīgas).
Kopējais neizīrēto dzīvokļu skaits un apsaimniekošanas/komunalo maksājumu izmaksas samazināsies ar 2019. gada 31. augustu, kad tiek plānots pārtraukt pašvaldības dzīvojamās mājas Raiņa ielā 62 ekspluatāciju uz tās rekonstrukcijas laiku.
Pašlaik nekustamajā īpašumā Raiņa ielā 62 ir 77 brīvas un 28 izīrētas dzīvojamās telpas. Līdz nekustamā īpašuma rekonstrukcijai tiek plānots pārvietot īrniekus ar spēkā esošajiem īres līgumiem uz citiem pašvaldības brīvajiem dzīvokļiem, tā samazinot brīvo dzīvokļu skaitu un izmaksas par to apsaimniekošanu.</t>
  </si>
  <si>
    <t>Līdzekļi pašvaldības dzīvojamo telpu īrnieku parādu segšanai SIA "Jūrmalas namsaimnieks" un citiem pārvaldniekiem, SIA "Jūrmalas siltums" par dzīvojamo telpu apsaimniekošanas maksu un maksu par komunālajiem pakalpojumiem</t>
  </si>
  <si>
    <t>Konkrētās budžeta aktivitātes lielāko izdevumu daļa ir plānota izdevumiem, kuru apmaksas pamatotību vērtē Darba grupa, kas izveidota, lai izvērtētu SIA "Jūrmalas Siltums" un SIA "Jūrmalas Namsaimnieks" iesniegto pašvaldībai piederošo dzīvokļu īrnieku radīto parādsaistību (komunālie, apsaimniekošanas, tiesvedību izdevumi) segšanai.
Kā pamatotus Darba grupa apmaksai ir atzinusi tikai atsevišķus iesniegtos prasījumus.</t>
  </si>
  <si>
    <t>Līdzekļi apsaimniekošanas un komunālo pakalpojumu maksas segšanai pašvaldības dzīvokļos, kur beidzies dzīvojamās telpas īres līguma termiņš</t>
  </si>
  <si>
    <t>Apsaimniekotāja SIA "Jūrmalas Namsaimnieks", Jūrmalas pilsētas pašvaldības policijas un Dzīvokļu nodaļas koordinētas sadarbības rezultatā ir samazinājies dzīvokļu skaits, kurus lieto un tiek patērēti komunālie pakalpojumi bez tiesiska pamata (beidzies īres līguma termiņš vai personas patvaļīgi, uzlaužot durvis ievākušās un apdzīvo brīvus pašvaldības dzīvokļus.</t>
  </si>
  <si>
    <t>Izdevumi, kas sasitīti ar izpildu dokumenta nodošanu zvērinātam tiesu izpildītājam un tā veiktajām darbībām</t>
  </si>
  <si>
    <t>Attīstības plānošanas dokumenta nosaukums un rīcības virzienu atšifrējums.</t>
  </si>
  <si>
    <t>Jūrmalas pilsētas attīstības programma 2014.-2020.gadam (JPAP):</t>
  </si>
  <si>
    <t>Prioritāte: P2.9.Dzīvojamā fonda attīstība</t>
  </si>
  <si>
    <t>Rīcības virziens: R2.9.1.:Pašvaldības dzīvojamā fonda attīstība</t>
  </si>
  <si>
    <t>Aktivitāte Nr.115: Jūrmalas pašvaldības dzīvojamā fonda attīstības plānošana un plānu realizācija</t>
  </si>
  <si>
    <r>
      <rPr>
        <b/>
        <sz val="9"/>
        <rFont val="Times New Roman"/>
        <family val="1"/>
        <charset val="186"/>
      </rPr>
      <t>13.pielikums</t>
    </r>
    <r>
      <rPr>
        <sz val="9"/>
        <rFont val="Times New Roman"/>
        <family val="1"/>
        <charset val="186"/>
      </rPr>
      <t xml:space="preserve"> Jūrmalas pilsētas domes</t>
    </r>
  </si>
  <si>
    <t>2019.gada budžeta atšifrējums pa programmām un budžeta veidiem</t>
  </si>
  <si>
    <t>Īpašumu pārvaldes Pašvaldības īpašumu nodaļa</t>
  </si>
  <si>
    <t>2018.gada precizētais budžets (EUR)</t>
  </si>
  <si>
    <t>2018.gada gaidāmā izpilde (EUR)</t>
  </si>
  <si>
    <t>2019.gada budžeta pieprasījums (EUR)</t>
  </si>
  <si>
    <t>pamatbudžets</t>
  </si>
  <si>
    <t>maksas pakalpojumi</t>
  </si>
  <si>
    <t>Vērtēšana (tirgus vērtību noteikšana un aktualizācija; kapitālsabiedrību pamatkapitālā iekļaujamo nekustamo īpašumu vērtēšana; kapitālsabiedrību vērtēšana)</t>
  </si>
  <si>
    <t>Sludinājumi un reklāmas</t>
  </si>
  <si>
    <t>JPAP_R2.2.1_70</t>
  </si>
  <si>
    <t>Informatīvie stendi (izgatavošana, uzstādīšana, demontāža)</t>
  </si>
  <si>
    <t>Nekustamā īpašuma nodokļa kompensācija</t>
  </si>
  <si>
    <t>Telpu noma</t>
  </si>
  <si>
    <t>Pašvaldības īpašumā esošo nekustamo īpašumu pārvaldīšana un komunālie pakalpojumi</t>
  </si>
  <si>
    <t>Finansējums nepieciešams piekļuves kontroles sistēmas uzstādīšanai sociālā mājā Nometņu ielā 2a, Jūrmalā</t>
  </si>
  <si>
    <t>Dzīvojamo telpu īre</t>
  </si>
  <si>
    <t>Īpašumu apdrošināšana</t>
  </si>
  <si>
    <t>Ēku tehniskā stāvokļa novērtēšana</t>
  </si>
  <si>
    <t>Kadastrālā uzmērīšana zemesgabaliem, kas ierakstāmi zemesgrāmatā uz Jūrmalas pilsētas pašvaldības vārda, zemes ierīcības projekti</t>
  </si>
  <si>
    <t>Inventarizācijas lietu pasūtīšana Valsts zemes dienestam (VZD), būvju vai dzīvokļu kadastrālās uzmērīšanas lietu pasūtīšana VZD, kuri reģistrējami zemesgrāmatā uz Jūrmalas pašvaldības vārda, datu aktualizācija VZD kadastrā, inventarizācijas lietu sagatavošana reģistrēšanai zemesgrāmatā</t>
  </si>
  <si>
    <t>Kancelejas nodevas, valsts nodevas</t>
  </si>
  <si>
    <t>Izdevumi juridiskās palīdzības sniedzējiem - notāra pakalpojumi, juridiskie slēdzieni zemes īpašuma lietās, konsultācijas apdrošināšanas jautājumos</t>
  </si>
  <si>
    <t>Zaudējumu segšana trešajām personām</t>
  </si>
  <si>
    <t>Prioritāte: P2.2. Marķējumu un informācijas zīmju sistēmas pilnveide</t>
  </si>
  <si>
    <t>Rīcības virziens: R2.2.1. Jūrmalas vizuālās identitātes standarta izstrāde un ieviešana</t>
  </si>
  <si>
    <t>Aktivitāte Nr.70 Jūrmalas vizuālās identitātes veidošanaun uzraudzīšana</t>
  </si>
  <si>
    <t>Rīcības virziens: R2.8.1. Publiskās telpas pilnveide</t>
  </si>
  <si>
    <t>Aktivitāte Nr.99 Publiskās telpas apsaimniekošana</t>
  </si>
  <si>
    <t>Prioritāte P2.9. Dzīvojamā fonda attīstība</t>
  </si>
  <si>
    <t>Rīcības virziens: R2.9.1.: Pašvaldības dzīvojamā fonda attīstība</t>
  </si>
  <si>
    <t>Aktivitāte Nr.115 Jūrmalas pašvaldības dzīvojamā fonda attīstības plānošana un plānu realizācija</t>
  </si>
  <si>
    <t>Prioritāte: P3.1. Uz nākotni orientēta pilsētas pārvaldība, kas atbalsta pilsonisko iniciatīvu</t>
  </si>
  <si>
    <t>Rīcības virziens: R3.1.2. Pašvaldības pārvaldes kapacitātes celšana</t>
  </si>
  <si>
    <t>Aktivitāte Nr.131 Kvalitatīva pašvaldības pārvaldes kapacitātes nodrošināšana</t>
  </si>
  <si>
    <t xml:space="preserve"> </t>
  </si>
  <si>
    <r>
      <rPr>
        <b/>
        <sz val="9"/>
        <rFont val="Times New Roman"/>
        <family val="1"/>
        <charset val="186"/>
      </rPr>
      <t>12.pielikums</t>
    </r>
    <r>
      <rPr>
        <sz val="9"/>
        <rFont val="Times New Roman"/>
        <family val="1"/>
        <charset val="186"/>
      </rPr>
      <t xml:space="preserve"> Jūrmalas pilsētas domes</t>
    </r>
  </si>
  <si>
    <t>Tāme Nr.04.1.20.</t>
  </si>
  <si>
    <t xml:space="preserve">Jūrmalas pilsētas domes </t>
  </si>
  <si>
    <t>04.510.</t>
  </si>
  <si>
    <t>Projekts "Ceļu infrastruktūras atjaunošana un autostāvvietas izbūve Ķemeros"</t>
  </si>
  <si>
    <t>LV70TREL980200806400B</t>
  </si>
  <si>
    <t xml:space="preserve">Saņemtie līdzekļi no pašvaldības budžeta līdzfinansējuma un priekšfinansējuma nodrošināšanai, piesaistot aizņēmumu no Valsts kases. Iepirkumu rezultātā veidojas projekta būvbdarbu un būvuzraudzības izmaksu sadārdzinājums, kas 100% finansējams no pašvaldības budžeta – 281 610.33EUR, saņemot aizņēmumu. Kopējās projekta indikatīvās izmaksas 2019.gadam - 1 205 881.71 EUR. </t>
  </si>
  <si>
    <t>Saņemtie līdzekļi no ERAF saskaņā ar iepirkumu rezultātiem un 11.04.19. noslēgto vienošanos par projekta īstenošanu Nr.5.6.2.0/18/I/002.</t>
  </si>
  <si>
    <t xml:space="preserve">Līdzekļi, atbilstoši iepirkumu rezultātiem, nepieciešami norēķiniem par 2019.gada ietvaros (5 mēneši – (jūnijs - oktobris)) īstenotajiem būvdarbiem, būvuzraudzību un autoruzraudzību, kā arī norēķiniem ar AS “Sadales tīkls” jauna elektrības pieslēguma izbūvei. Būvdarbu un būvuzraudzības iepirkumu rezultātā veidojas projekta izmaksu sadārdzinājums – 281 610.33EUR. Kopējās projekta indikatīvās izmaksas 2019.gadam - 1 205 881.71 EUR. </t>
  </si>
  <si>
    <t>Tāme Nr.09.1.22.</t>
  </si>
  <si>
    <t>Jomas iela 1/5, Jūrmala</t>
  </si>
  <si>
    <t>Projekts "Jūrmalas Sporta skolas peldbaseinu ēkas pārbūve un energoefektivitātes paaugstināšana"</t>
  </si>
  <si>
    <t>LV75TREL980200805400B</t>
  </si>
  <si>
    <t>Saskaņā ar iepirkumu procedūras rezultātiem palielinās būvdarbu kopējā cena un samazinās plānotie būvuzraudzībai nepieciešamie finanšu līdzekļi. Nepieciešamais pašvaldības finansējums sadalās starp 2019. un 2020.gadu. 2019.gadā par 182 416.00 EUR samazinās nepieciešamais aizņēmuma apmērs.</t>
  </si>
  <si>
    <t>Būvdarbus plānots pabeigt 2020.gada 3.ceturksnī, kā rezultātā finanšu līdzekļi 84 154.00 EUR tiks saņemti 2020.gadā.</t>
  </si>
  <si>
    <t>Plānotie būvdarbi sakarā ar iepirkumu procedūras rezultātiem un līgumu slēgšanu tiek plānoti uz 2019.gada 3.ceturksni.</t>
  </si>
  <si>
    <t>Naudas līdzekļu atlikums gada beigās netiek plānots.</t>
  </si>
  <si>
    <t>Tāme Nr.10.1.1.</t>
  </si>
  <si>
    <t>Saskaņā ar 2019.gada 12.marta Vienošanās protokolu trančes Nr.P-149/2018 pie 2018.gada 16.maija Aizdevuma līguma Nr.A2/1/18/232 tiek veikta finanšu avotu precizēšana starp dotācijas no vispārējiem ieņēmumiem un aizņēmuma līdzekļiem aktivitātei “Administratīvās ēkas pārbūve sociālo funkciju nodrošināšanai, Talsu šosejā 31 k-25, Jūrmalā”.</t>
  </si>
  <si>
    <t>Pamatbudžetā plānots aktivitātei "Administratīvās ēkas pārbūve sociālo funkciju nodrošināšanai, Talšu šosejā 31 k-25, Jūrmalā " apmaksāt - 1500.00 Būvprojekta izmaiņu projekta dokumentācijas izstrāde un 2500.00 Objekta nodošanas ekspluatācijā izmaksas – būves kadastrālā uzmērīšana un aktualizēta topogrāfiskā plāna izstrāde.</t>
  </si>
  <si>
    <t>Tāme Nr.10.1.2.</t>
  </si>
  <si>
    <t>LV27TREL980200805300B</t>
  </si>
  <si>
    <t xml:space="preserve">No Kredīta līdzekļiem plānots apmaksāt 2019.gadā, nemot vērā kredīta atlikuma summu 777023.95EUR - būvdarbiem 762515.97, Autoruzraudzībai 2420.00, Būvuzraudzībai 8058.60. 2018.gadā izlietots autoruzraudzībai 4029.30 Eur no ieplānotajiem pamatbudžeta līdzekļiem
</t>
  </si>
  <si>
    <r>
      <rPr>
        <b/>
        <sz val="9"/>
        <rFont val="Times New Roman"/>
        <family val="1"/>
        <charset val="186"/>
      </rPr>
      <t xml:space="preserve">4.pielikums </t>
    </r>
    <r>
      <rPr>
        <sz val="9"/>
        <rFont val="Times New Roman"/>
        <family val="1"/>
        <charset val="186"/>
      </rPr>
      <t>Jūrmalas pilsētas domes</t>
    </r>
  </si>
  <si>
    <t>Attīstības pārvaldes Infrastruktūras investīciju projektu nodaļas Būvniecības daļa</t>
  </si>
  <si>
    <t xml:space="preserve">Dubultu kultūras un izglītības centrs Strēlnieku prospektā 30, Jūrmalā </t>
  </si>
  <si>
    <t xml:space="preserve">JPAP_P3.3._ R3.3.1._192 JPAP_P3.2_R3.2.4._173
JPKAP U5.5 P5.5.1. </t>
  </si>
  <si>
    <t>Jūrmalas pašvaldības, Lielupes radīto plūdu un krasta erozijas risku apdraudējumu novēršanas pasākumi Dubultos-Majoros-Dzintaros (SAM 5.1.1.)</t>
  </si>
  <si>
    <t>JPAP_P1.6._R1.6.2._35 
JPŪRARP M.2, RV1.6.2_6</t>
  </si>
  <si>
    <t>Pilotprojekts "Ērts ceļš uz jūru"</t>
  </si>
  <si>
    <t>JPAP_P2.8_R.2.8.1._107</t>
  </si>
  <si>
    <t>Pašvaldības ēkas Raiņa ielā 62, Jūrmalā pārbūve un energoefektivitātes paaugstināšana (ITI SAM 4.2.2.)</t>
  </si>
  <si>
    <t>JPAP_P2.9._ R2.9.1._115</t>
  </si>
  <si>
    <t>Pilsētas atpūtas parka un Jauniešu mājas izveide Kauguros (ITI SAM 3.3.1.)</t>
  </si>
  <si>
    <t xml:space="preserve">JPAP_P2.8._R2.8.1._103 JPAP_P3.7._R3.7.2._230 </t>
  </si>
  <si>
    <t>Daudzfunkcionāla dabas tūrisma centra jaunbūve un meža parka labiekārtojums Ķemeros (ITI SAM 5.6.2.)</t>
  </si>
  <si>
    <t>JPAP_R1.6.1._21
JPIERP_P.4.4_ A4.4.2
JPIERP_P.4.4_ A4.4.3
JPTARP_M1_U1.4._P1.4.1</t>
  </si>
  <si>
    <t>Jūrmalas teātra ēkas energoefektivitātes paaugstināšana (ITI SAM 4.2.2.)</t>
  </si>
  <si>
    <t xml:space="preserve">JPAP_P3.3._R3.3.1._192 JPAP_P2.6., R.2.6.2._89 JPIERP RV 4.3.1           JPKAP U5.1, P5.1.6. </t>
  </si>
  <si>
    <t>Teātra, koncertzāles un estrāžu būvniecība, atjaunošana un uzlabošana</t>
  </si>
  <si>
    <t>08.240</t>
  </si>
  <si>
    <t>Mellužu estrādes ēkas restaurācija un bāra ēkas pārbūve, teritorijas labiekārtojums (SAM 5.5.1.)</t>
  </si>
  <si>
    <t>JPAP_P3.3._R3.3.1._195 JPKAP U1.1, P5.1.1. JPTARP M1, U1.5._P1.5.3</t>
  </si>
  <si>
    <t xml:space="preserve">JPAP_P3.2._R3.2.2._155 </t>
  </si>
  <si>
    <t>Pirmsskolas izglītības iestādes ''Bitītes'' pārbūve</t>
  </si>
  <si>
    <t>JPAP_P3.2._R3.2.2._155 JPIAK R3.2.2.</t>
  </si>
  <si>
    <t>Infrastruktūras pilnveide pakalpojumu sniegšanai bērniem ar funkcionāliem traucējumiem (ITI SAM 9.3.1.)</t>
  </si>
  <si>
    <t>JPAP_P3.2., R3.2.2._155 JPIAK R3.2.2.</t>
  </si>
  <si>
    <t>Jūrmalas pilsētas Ķemeru pamatskolas ēkas pārbūve un energoefektivitātes paaugstināšana (ITI SAM 4.2.2.)</t>
  </si>
  <si>
    <t>JPAP_P3.2._R3.2.3._165 JPIAK R3.2.3.                VVPJP M2.3.2; U 1_1.1</t>
  </si>
  <si>
    <t>Lielupes pamatskolas pārbūve un sporta zāles piebūve</t>
  </si>
  <si>
    <t>JPAP_P3.2._R3.2.3._165 JPIAK R3.2.3.          JPSAAAS M1, U 1.1.       VVPJP M2.3.2; U 1_1.1;1.5</t>
  </si>
  <si>
    <t>Jūrmalas Valsts ģimnāzijas ēkas Raiņa iela 55, Jūrmalā, pārbūve (ITI SAM 8.1.2.)</t>
  </si>
  <si>
    <t>JPAP_P3.2._R3.2.3._165 JPIAK R3.2.3.                 VVPJP M2.3.2; U 1_1.1</t>
  </si>
  <si>
    <t xml:space="preserve">Jūrmalas pilsētas pašvaldības iestādes "Jūrmalas veselības veicināšanas un sociālo pakalpojumu centrs" ēku energoefektivitātes paaugstināšanas pasākumi un ēkas pārbūve </t>
  </si>
  <si>
    <t>JPAP_P2.5._R.3.5.1._223 JPAP_P2.6._R.2.6.2._89</t>
  </si>
  <si>
    <t xml:space="preserve">Administratīvās ēkas pārbūve sociālo funkciju nodrošināšanai, Talšu šosejā 31 k-25, Jūrmalā </t>
  </si>
  <si>
    <t>Attīstības pārvaldes Infrastruktūras investīciju projekta nodaļas 2019.gada budžeta grozījumi  nepieciešami Būvniecības daļas 2019.gada budžetā, lai, ievērojot 2019.gada 12.marta Vienošanās protokolu trančes Nr.P-149/2018 pie 2018.gada 16.maija Aizdevuma līguma Nr.A2/1/18/232 veiktu finanšu avotu precizēšanu starp dotāciju no vispārējiem ieņēmumiem un aizņēmuma līdzekļiem aktivitātei “Administratīvās ēkas pārbūve sociālo funkciju nodrošināšanai, Talsu šosejā 31 k-25, Jūrmalā”.</t>
  </si>
  <si>
    <t xml:space="preserve">JPAP_P2.5._R.3.5.1._223 </t>
  </si>
  <si>
    <t>Infrastruktūras izveide bez vecāku gādības palikušu bērnu un jauniešu aprūpei ģimeniskā vidē (ITI SAM 9.3.1.)</t>
  </si>
  <si>
    <t xml:space="preserve"> JPAP_P3.5._R.3.5.1._216</t>
  </si>
  <si>
    <t>Infrastruktūras pilnveide sabiedrībā balstītu sociālo pakalpojumu sniegšanai personām ar garīga rakstura traucējumiem (ITI SAM 9.3.1.)</t>
  </si>
  <si>
    <t xml:space="preserve"> JPAP_P3.5._R.3.5.1._223</t>
  </si>
  <si>
    <t>Jaunu grupu dzīvokļu izveide sabiedrībā balstītu sociālo pakalpojumu sniegšanai personām ar garīga rakstura traucējumiem (ITI SAM 9.3.1.)</t>
  </si>
  <si>
    <t>JPAP_P3.5._R.3.5.1._223</t>
  </si>
  <si>
    <t>Prioritātes:</t>
  </si>
  <si>
    <t>P1.6. Aktīvā un dabas tūrisma attīstība</t>
  </si>
  <si>
    <t>P2.5. Ūdensapgādes un notekūdeņu apsaimniekošanas sistēmu pilnveide</t>
  </si>
  <si>
    <t>P2.6. Energoapgādes un sakaru attīstība</t>
  </si>
  <si>
    <t>P2.8. Publiskās telpas labiekārtošana</t>
  </si>
  <si>
    <t>P2.9. Dzīvojamā fonda attīstība</t>
  </si>
  <si>
    <t>P3.1. Uz nākotni orientēta pilsētas pārvaldība, kas atbalsta pilsonisko iniciatīvu</t>
  </si>
  <si>
    <t>P3.2. Kvalitatīva un sociāli pieejama izglītība</t>
  </si>
  <si>
    <t>P3.3. Daudzveidīgas kultūras un sporta vide</t>
  </si>
  <si>
    <t>P3.5. Kvalitatīvs sociālais atbalsts</t>
  </si>
  <si>
    <t>P3.7. Atbalsts uzņēmējdarbības iniciatīvām un uzņēmēju sadarbības veicināšana</t>
  </si>
  <si>
    <t>R1.6.1.: Dabas tūrisma infrastruktūras attīstība</t>
  </si>
  <si>
    <t>R2.6.2.: Racionālas un videi draudzīgas energoapgādes sistēmas attīstība</t>
  </si>
  <si>
    <t>Nr.17 Tūrisma pakalpojumu piedāvājuma dažādošana</t>
  </si>
  <si>
    <t>Nr.21 Daudzfunkcionāla, interaktīva dabas tūrisma objekta izveide Ķemeros</t>
  </si>
  <si>
    <t xml:space="preserve">Nr.35 Krasta erozijas procesu aizkavēšanas pasākumi </t>
  </si>
  <si>
    <t>Nr.45 Ķemeru teritorijas un Ķemeru parka infrastruktūras atjaunošana un pilnveide</t>
  </si>
  <si>
    <t>Nr.62 Jūrmalas ielu un tiltu tīkla pilnveide</t>
  </si>
  <si>
    <t>Nr.80 Lielupes kuģošanas un ūdenstūrisma infrastruktūras un pakalpojumu attīstība</t>
  </si>
  <si>
    <t>Nr.89 Ilgtspējīga atjaunojamo energoresursu izmantošana, energoefektivitātes paaugstināšana un energopārvaldības sistēmas ieviešana un sertificēšana Jūrmalas pašvaldības teritorijā</t>
  </si>
  <si>
    <t>Nr.103 Pilsētas atpūtas parka un Jauniešu mājas izveide</t>
  </si>
  <si>
    <t>Nr.107 Vides pieejamības nodrošināšana cilvēkiem ar īpašām vajadzībām</t>
  </si>
  <si>
    <t>Nr.173 Profesionālās ievirzes un interešu izglītības iestāžu mācību vides uzlabošana</t>
  </si>
  <si>
    <t xml:space="preserve">Nr.195 Mellužu estrādes kompleksa restaurācija un pārbūve </t>
  </si>
  <si>
    <t xml:space="preserve">Nr.196  Ķemeru ūdenstorņa restaurācija un pārbūve </t>
  </si>
  <si>
    <t>Nr.200 Jūrmalas brīvdabas muzeja attīstība</t>
  </si>
  <si>
    <t>Nr.206 Publiskās sporta infrastruktūras attīstība</t>
  </si>
  <si>
    <t>Nr.223 Kvalitatīva sociālās palīdzības nodrošināšana un sociālā atbalsta sniegšana</t>
  </si>
  <si>
    <t>Nr.230 Uzņēmējdarbības veicināšana</t>
  </si>
  <si>
    <t>Jūrmalas pilsētas ūdens resursu aizsardzības rīcības plāns 2016.-2020.gadam (JPŪRARP)</t>
  </si>
  <si>
    <t>Mērķis Nr.2 Veselīga jūras vides</t>
  </si>
  <si>
    <t>Rīcības virziens: RV1.6.2. Peldvietu infstruktūras attīstība</t>
  </si>
  <si>
    <t>Uzdevums Nr.6 Aizkavēt krasta erozijas procesu</t>
  </si>
  <si>
    <t>Jūrmalas pilsētas ilgtspējības enerģētikas rīcības programma 2013.-2020.gadam (JPIERP)</t>
  </si>
  <si>
    <t xml:space="preserve">Pasākums: 4.3.  Pasākumi ēku sektorā </t>
  </si>
  <si>
    <t>Aktivitāte: 4.3.1. Enerģijas patērīņa samazināšana pašvaldības un tās kapitālsabiedrību ēkās</t>
  </si>
  <si>
    <t xml:space="preserve">Pasākums 4.4.  Ielu apgaismojuma sistēmas modernizācija </t>
  </si>
  <si>
    <t xml:space="preserve">Aktivitāte: 4.4.2. Gaismekļu un luksoforu nomaiņa </t>
  </si>
  <si>
    <t xml:space="preserve">Aktivitāte: 4.4.3. Ielu apgaismojuma uzstādīšana pilsētā vēl neapgaismotajās ielās </t>
  </si>
  <si>
    <t>Jūrmalas pilsētas tūrisma attīstības rīcības plāns  2018.-2020.gadam (JPTARP)</t>
  </si>
  <si>
    <t>Mērķi:</t>
  </si>
  <si>
    <t>AM1: Atpūtas, rekreācijas un viesmīlības pakalpojumu pilnveidošana un kvalitātes uzlabošana</t>
  </si>
  <si>
    <t>Uzdevumi:</t>
  </si>
  <si>
    <t>1.4. Dabas tūrisma piedāvājuma attīstības veicināšana un popularizēšana</t>
  </si>
  <si>
    <t>Pasākumi:</t>
  </si>
  <si>
    <t xml:space="preserve">P 1.4.1. Daudzfunkcionāla interaktīva dabas tūrisma objekta izveide Ķemeros </t>
  </si>
  <si>
    <t>Jūrmalas pilsētas kultūrvides attīstības plāns 2017.–2020.gadam (JPKAP)</t>
  </si>
  <si>
    <t>RV5: Kultūras pieejamība Jūrmalā: ģeogrāfiski līdzsvarota kultūras infrastruktūras attīstība un kultūras pieejamības sekmēšana.</t>
  </si>
  <si>
    <t xml:space="preserve">Uzdevumi: </t>
  </si>
  <si>
    <t xml:space="preserve">U5.1. Attīstīt kultūras tūrismu Jūrmalā. </t>
  </si>
  <si>
    <t>P5.1.6. Jūrmalas teātra ēkas pārbūve un energoefektivitātes paaugstināšana Muižas ielā 7, Jūrmalā (ITI SAM 4.2.2.).</t>
  </si>
  <si>
    <t>Jūrmalas pilsētas izglītības attīstības koncepcija 2015.-2020.gadam (JPIAK)</t>
  </si>
  <si>
    <t>Veselības veicināšanas  plāns Jūrmalas pilsētai 2013.-2020.gadam (VVPJP)</t>
  </si>
  <si>
    <t>Mērķis</t>
  </si>
  <si>
    <t xml:space="preserve">2.3.2.:  Fizisko aktivitāšu veicināšana </t>
  </si>
  <si>
    <t xml:space="preserve">Uzdevums: 1. Sporta sistēmas, infrastruktūras attīstīšana un pakalpojumu piedāvājuma paplašināšana bērnu (skolēnu) fizisko aktivitāšu veicināšanas nolūkos   </t>
  </si>
  <si>
    <t>Aktivitāte: 1.1. Radīt iespējas bērniem pie izglītības iestādēm esošo sporta infrastruktūru izmantot ārpus mācību stundām</t>
  </si>
  <si>
    <t>Aktivitāte: 1.5. Nodrošināt bērniem nepieciešamo fizioterapeita pakalpojumu pieejamību bez samaksas, lai radītu iespēju nodarboties ar fiziskiem vingrinājumiem, gan individuāli, gan grupās, kuri sekmē bērnu veselības uzlabošanu, (stājas korekciju, skeleto muskulārās sistēmas stiprināšanu, u.c.) realizējot šos pasākumus, iesaistot vecākus, apmācot gan bērnus, gan vecākus, lai vingrinājumus varētu veikt ikdienā.</t>
  </si>
  <si>
    <r>
      <rPr>
        <b/>
        <sz val="9"/>
        <rFont val="Times New Roman"/>
        <family val="1"/>
        <charset val="186"/>
      </rPr>
      <t>35.pielikums</t>
    </r>
    <r>
      <rPr>
        <sz val="9"/>
        <rFont val="Times New Roman"/>
        <family val="1"/>
        <charset val="186"/>
      </rPr>
      <t xml:space="preserve"> Jūrmalas pilsētas domes</t>
    </r>
  </si>
  <si>
    <t>Jūrmalas pilsētas pašvaldības saistības (EUR)</t>
  </si>
  <si>
    <t>Aizņēmuma apjoms</t>
  </si>
  <si>
    <t>Aizņēmuma paņemšanas gads</t>
  </si>
  <si>
    <t xml:space="preserve">Projekts/Aizņēmuma atdošanas maksajuma gads </t>
  </si>
  <si>
    <t>2033 un turpmākie gadi</t>
  </si>
  <si>
    <t xml:space="preserve"> KOPĀ SAISTĪBU APJOMS</t>
  </si>
  <si>
    <t>Saistību apjoms % no pamatbudžeta ieņēmumiem, t.sk.,</t>
  </si>
  <si>
    <t xml:space="preserve"> saistību apjoms bez galvojumiem</t>
  </si>
  <si>
    <t xml:space="preserve">           esošo saistību apjoms</t>
  </si>
  <si>
    <t xml:space="preserve">           plānoto saistību apjoms</t>
  </si>
  <si>
    <t xml:space="preserve">Pamatbudžeta ieņēmumi bez mērķdotācijas un iemaksām PFIF </t>
  </si>
  <si>
    <t>Plānojamās saistības</t>
  </si>
  <si>
    <r>
      <t>2019-202</t>
    </r>
    <r>
      <rPr>
        <b/>
        <sz val="12"/>
        <rFont val="Times New Roman"/>
        <family val="1"/>
        <charset val="186"/>
      </rPr>
      <t>2</t>
    </r>
  </si>
  <si>
    <t>Daudzfunkcionāla dabas tūrisma centra jaunbūve un  meža parka  labiekārtojums Ķemeros (ITI SAM 5.6.2.)</t>
  </si>
  <si>
    <t>Kredīta % atmaksa 2,7%</t>
  </si>
  <si>
    <t>2019-2021</t>
  </si>
  <si>
    <t>Ķemeru parka pārbūve un restaurācija
 (ITI SAM 5.6.2.)</t>
  </si>
  <si>
    <t>2019-2020</t>
  </si>
  <si>
    <t>Ceļu infrastruktūras atjaunošana un autostāvvietas izbūve Ķemeros 
(ITI SAM 5.6.2.)</t>
  </si>
  <si>
    <t>Jūrmalas ūdenstūrisma pakalpojuma infrastruktūras attīstība atbilstoši pilsētas ekonomiskajai specializācijai (ITI SAM 3.3.1.)</t>
  </si>
  <si>
    <t>2020-2022</t>
  </si>
  <si>
    <t>Pilsētas atpūtas parka un jauniešu mājas izveide Kauguros 
(ITI SAM 3.3.1.)</t>
  </si>
  <si>
    <t>Jūrmalas pilsētas Kauguru vidusskolas ēkas energoefektivitātes paaugstināšana 
(ITI SAM 4.2.2.)</t>
  </si>
  <si>
    <t>Jūrmalas pilsētas vispārējās vidējās izglītības iestāžu infrastruktūras pilnveide
 (ITI SAM 8.1.2.)</t>
  </si>
  <si>
    <t>Kredīta % atmaksas 2.7%</t>
  </si>
  <si>
    <t>Jūrmalas sporta skolas peldbaseina ēkas pārbūve un energoefektivitātes paaugstināšana (ITI SAM 4.2.2.)</t>
  </si>
  <si>
    <t>2020-2021</t>
  </si>
  <si>
    <t>Infrastruktūras pilnveide sabiedrībā balstītu sociālo pakalpojumu nodrošināšanai Jūrmalā (ITI SAM 9.3.1.)</t>
  </si>
  <si>
    <t>2019-2022</t>
  </si>
  <si>
    <t>Lielupes radīto plūdu un krasta erozijas risku apdraudējumu novēršanas pasākumi Dubultos - Majoros - Dzintaros (SAM 5.1.1.)</t>
  </si>
  <si>
    <t>2019 - 2020</t>
  </si>
  <si>
    <t>Jaunu dabas un kultūras tūrisma pakalpojumu radīšana Rīgas jūras līča rietumu piekrastē - Mellužu estrāes un Ķemeru ūdenstorņa pārbūve un restaurācija (SAM 5.5.1.)</t>
  </si>
  <si>
    <t>Pirmsskolas izglītības iestāde "Bitīte" pārbūve</t>
  </si>
  <si>
    <t>(Kredīta % atmaksa 2,7%)</t>
  </si>
  <si>
    <t>Jūrmalas veselības veicināšanas un sociālo pakalpojumu centra ēku pārbūve un energoefektivitātes paaugstināšana (alternatīva ITI SAM 4.2.2.)</t>
  </si>
  <si>
    <t>Ceļu un to kompleksa investīciju projektu īstenošanai (2019)</t>
  </si>
  <si>
    <t>Dzintaru koncertzāles attīstība</t>
  </si>
  <si>
    <t>Daudzfunkcionāla dabas tūrisma centra pastāvīgās ekspozīcijas izveide (1.kārta), centra teritorijas un funkcionālās meža parka teritorijas  labiekārtošana</t>
  </si>
  <si>
    <t>2020; …</t>
  </si>
  <si>
    <t>Plānojamās kredītsaistības, t.sk. Ceļu investīciju projektiem</t>
  </si>
  <si>
    <t>Aizņēmumu atmaksa</t>
  </si>
  <si>
    <t>2012, 2013</t>
  </si>
  <si>
    <t>Ēkas rekonstrukcijai ar funkcijas maiņu par sociālās aprūpes ēku ar publiski pieejamām telpām 1.stāvā Skolas ielā 44</t>
  </si>
  <si>
    <t>Kredīta % atmaksa 1,833%</t>
  </si>
  <si>
    <t>2012, 2013, 2014</t>
  </si>
  <si>
    <t>Aspazijas mājas Nr.002 restaurācija un ēkas Nr.001 rekonstrukcija, saglabājot funkciju muzejs Z.Meirovica prospektā 18/20, Jūrmalā</t>
  </si>
  <si>
    <t>Kredīta % atmaksa (2,7%)</t>
  </si>
  <si>
    <t>2012, 2013, 2014, 2015</t>
  </si>
  <si>
    <t>Dzintaru koncertzāles slēgtās zāles rekonstrukcija/restaurācija Turaidas ielā 1, Jūrmalā</t>
  </si>
  <si>
    <t>Kredīta % atmaksa 2,7%)</t>
  </si>
  <si>
    <t>2013, 2014</t>
  </si>
  <si>
    <t xml:space="preserve">Bērnudārza jaunbūvei Tukuma ielā 9, Jūrmalā </t>
  </si>
  <si>
    <t>Kredīta % atmaksa (2,7%01.14)</t>
  </si>
  <si>
    <t>Mācību korpusa lit.002 rekonstrukcija bez apjoma palielināšanas Dūņu ceļš 2, Jūrmalā</t>
  </si>
  <si>
    <t>Kredīta % atmaksa 0,55%</t>
  </si>
  <si>
    <t>2013, 2014, 2015</t>
  </si>
  <si>
    <t>Ēkas lit.002 rekontrukcijas par Mākslas skolu Strēlnieku prospektā 30 un Jāņa Poruka prospekta izbūve posmā no Friča Brīvzemnieka ielas līdz sporta zālei "Taurenītis" Jūrmalā</t>
  </si>
  <si>
    <t>2014, 2015</t>
  </si>
  <si>
    <t>Jūrmalas Valsts ģimnāzijas un sākumskolas "Atvase" daudzfunkcionālās sporta halles projektēšana un celtniecība (atmaksa 10 gados)</t>
  </si>
  <si>
    <t>Ielu asfalta seguma kapitālais remonts</t>
  </si>
  <si>
    <t>Jūrmalas ūdenssaimniecības attīstības projekta II kārta (ar sadārdzinājumu) (atmaksa 10 gados)</t>
  </si>
  <si>
    <t>Kredīta atmaksa 2,7%</t>
  </si>
  <si>
    <t>Kompleksi risinājumi siltumnīcefekta gāzu emisiju samazināšanai Jūrmalas pilsētas Mežmalas vidusskolā (atmaksa 5 gados)</t>
  </si>
  <si>
    <t>Jūrmalas pilsētas tranzītielas P128 (Talsu šoseja/Kolkas iela) izbūve (atmaksa 10 gados)</t>
  </si>
  <si>
    <t>Ielu asfalta seguma kapitālais remonts (atmaksa 10 gados)</t>
  </si>
  <si>
    <t>2016;2017;
2018</t>
  </si>
  <si>
    <t>Dubultu kultūras un izglītības centra Strēlnieku prospektā 30, Jūrmalā būvniecība  (atmaksa 10 gados)</t>
  </si>
  <si>
    <t>Ceļu un to kompleksa investīciju projektu īstenošanai (2016)</t>
  </si>
  <si>
    <t>Ceļu un to kompleksa investīciju projektu īstenošanai (2017)</t>
  </si>
  <si>
    <t>Ceļu un to kompleksa investīciju projektu īstenošanai (2018)</t>
  </si>
  <si>
    <t>Jaunu dabas un kultūras tūrisma pakalpojumu radīšana Rīgas jūras līča rietumu piekrastē - Mellužu estrādes ēkas restaurācija un bāra ēkas pārbūve, teritorijas labiekārtojums</t>
  </si>
  <si>
    <t>2018-2019</t>
  </si>
  <si>
    <t>Administratīvās ēkas pārbūve sociālo funkciju nodrošināšanai</t>
  </si>
  <si>
    <t>Jūrmalas pilsētas Jaundubultu vidusskolas ēkas energoefektivitātes paaugstināšana (ITI SAM 4.2.2.)</t>
  </si>
  <si>
    <t>Jūrmalas ūdenssaimniecības attīstības projekta trešā kārta (atmaksa 20 gados)</t>
  </si>
  <si>
    <t>Galvojumi un ilgtermiņa saistības</t>
  </si>
  <si>
    <t>Galvojums Ūdenssaimn.NEFCO</t>
  </si>
  <si>
    <t>Kredīta % atmaksa 3%</t>
  </si>
  <si>
    <t>2008, 2009</t>
  </si>
  <si>
    <t>Galvojums projektā "Piejūra" (20 gadi)</t>
  </si>
  <si>
    <t>Studējošā kredīta galvojums Konstantīnam Ņedošivinam</t>
  </si>
  <si>
    <t>Kredīta %atmaksa, 6 mēn. euribor</t>
  </si>
  <si>
    <t>Studiju kredīta galvojums Konstantīnam Ņedošivinam</t>
  </si>
  <si>
    <t xml:space="preserve">Kredīta %atmaksa, </t>
  </si>
  <si>
    <t>2020-2039</t>
  </si>
  <si>
    <t>Galvojums SIA "Jūrmalas ūdens" aizņēmumam projekta "Jūrmalas ūdenssaimniecības attīstības projekts IV kārta" īstenošanai</t>
  </si>
  <si>
    <t>2007, 2011</t>
  </si>
  <si>
    <t>Ilgtermiņa saistības</t>
  </si>
  <si>
    <t>Saistības pavisam kopā:</t>
  </si>
  <si>
    <t>Atmaksājamā pamatsumma</t>
  </si>
  <si>
    <t>Kredītprocenti</t>
  </si>
  <si>
    <t>2017. gadā veiktā pamatsummas atmaksa</t>
  </si>
  <si>
    <t>Tāme Nr.09.2.2</t>
  </si>
  <si>
    <t>Jūrmalas Alternatīvā skola</t>
  </si>
  <si>
    <t>90000051665</t>
  </si>
  <si>
    <t>Viestura iela 6, Jūrmala</t>
  </si>
  <si>
    <t>Iestādes uzturēšana un vispārējās izglītības nodrošināšana</t>
  </si>
  <si>
    <t>LV94PARX0002484572015</t>
  </si>
  <si>
    <t>LV60PARX0002484573015</t>
  </si>
  <si>
    <t>Vid.uz 1m2 mēnesī 0.0323Gkal*40.76 m2 virtuvē= 1.3165 Gkal*EUR 102.85*9 mēn.= EUR 1218.62</t>
  </si>
  <si>
    <t>Ūdens 10m3* EUR 1.089*9mēn.=EUR 98.01, kanalizācija 10m3*EUR 2.069*9mēn.=EUR 186.21, Pavisam kopā EUR 284.22</t>
  </si>
  <si>
    <t>Vid.uz 1m2 mēnesī 9.508kw*40.76 m2 virtuvē= 387.55 kw*EUR 0.1694*9 mēn.= EUR 590.86</t>
  </si>
  <si>
    <t xml:space="preserve">Izdevumi par telpu nomu, virtuve kopā 90m2/170 skolēni (1.-9.klasei), *77 skolēni (1.-4.klasei)= 40.76 m2*EUR 3.63*9 mēn.= EUR 1331.63 </t>
  </si>
  <si>
    <t>Virtuves inventārs (trauki)</t>
  </si>
  <si>
    <t>Valsts līdzekļi, kas neattiecās uz bērnu ēdināšanu, aprēķins, par periodu 2019.gada janvāris-maijs., 1.-4.klases 77 skolēni. Janvāris 77 skolēni * 19 d.d.= 1463 dienas, februāris 1.klase 20 skolēni*15d.d.= 300 dienas, 2-4.klases 57 skolēni* 20d.d.= 1140 dienas, marts 77 skolēni * 16 d.d.=1232 dienas, aprīlis 77 skolēni * 20d.d.= 1540 dienas, maijs 77 skolēni  *21d.d.= 1617 dienas, septembris 77 skolēni*21d.d.=1617 dienas, oktobris 77 skolēni*18d.d.-=1386 dienas, novembris 77 skolēni*20d.d.=1540 dienas, decembris 77skolēni *15d.d.= 1155 dienas,  Pavisam kopā 12990 dienas. Piešķirtie naudas līdzekļi par 12990 dienas * EUR 1.42= EUR 18445.80, ēdināšanai paredzētie naudas līdzekļi ir 12990* EUR 1.15= EUR 14938.50, starpība ir EUR 18445.80-EUR 14938.50= EUR 3507.30</t>
  </si>
  <si>
    <t>Tāme Nr.09.2.1</t>
  </si>
  <si>
    <t>Brīvpusdienu nodrošināšana</t>
  </si>
  <si>
    <t>LV21PARX0002484577015</t>
  </si>
  <si>
    <t>Lūdzam pārlikt uz darba nespējas lapu apmaksu no interešu izglītības programmas</t>
  </si>
  <si>
    <t>Darba nespējas lapu apmaksai interešu izglītības programmā</t>
  </si>
  <si>
    <t>1) Atmaksājamie pārmaksātie naudas līdzekļi par skolēnu ēdināšanu EUR 150, t.sk.  līdzekļi par skolēniem kuri izstājās no skolas (mainot mācību iestādi un  beidzot  9.klasi)</t>
  </si>
  <si>
    <t>Saimniecības preces t.sk.salvetes, dezifekcijas līdzekļi, trauku mazgājamie līdzekļi, švammes u.c.</t>
  </si>
  <si>
    <t>1) Atgriežamie pārmaksātie naudas līdzekļi par skolēnu ēdināšanu EUR 150, 2) Ēdināšanas izmaksas darbiniekiem ar iekļautiem komunālajiem pakalpojumiem, 2019.gada janvāris-aprīlis, brokastis EUR 1.02*54 brokastis=EUR 55.08, maijs vidēji(EUR 55.08/4mēn.) EUR 13.77, janvāris-aprīlis pusdienas EUR 1.44* 265 pusdienas= EUR 381.60, vidēji mēnesī (EUR 381.60/4mēn.)EUR 95.40, kopā deviņos mēnešos EUR 858.60. Ēdināšanas izmaksas darbiniekiem bez iekļautiem komunālajiem pakalpojumiem 2019.gada janvāris-aprīlis EUR 0.71*54 brokastis=EUR 38.34, maijs vidēji (EUR 38.34/4mēn.) EUR 9.585, pusdienas janvāris-aprīlis EUR 1.00*265pusdienas=EUR 265.00,  vidēji mēnesī (EUR 265/4mēn) EUR 66.25, kopā deviņos mēnešos EUR 596.25. Starpība EUR 262.35</t>
  </si>
  <si>
    <t xml:space="preserve">Lūdzam pārlikt  no mācību līdzekļiem uz grāmatām, skolas bibliotēkas fonda papildināšanai </t>
  </si>
  <si>
    <t>Lūdzam pārlikt  no mācību līdzekļiem uz grāmatām, skolas bibliotēkas fonda papildināšanai</t>
  </si>
  <si>
    <t>09.600</t>
  </si>
  <si>
    <t>Tāme Nr.04.1.10.</t>
  </si>
  <si>
    <t>Informācijas un komunikācijas tehhnoloģiju pārvalde</t>
  </si>
  <si>
    <t>Iebraukšanas nodevas iekasēšanas nodrošinājums</t>
  </si>
  <si>
    <t>Tīkla telefons un internets</t>
  </si>
  <si>
    <t>JPAP_P3.1._R.3.1.2._120</t>
  </si>
  <si>
    <t>Elektrība</t>
  </si>
  <si>
    <t>JPAP_P2.1._R.2.1.1._63
JPAP_P2.1._R.2.1.1._65
JPAP_P3.4._R3.4.1._209
IKTRP_R2.1.3._10</t>
  </si>
  <si>
    <t>Naudas maiņas un caurlaižu aparātu remonts</t>
  </si>
  <si>
    <t>JPAP_P2.1._R.2.1.1._63
JPAP_P2.1._R.2.1.1._65
IKTRP_R2.1.3._10</t>
  </si>
  <si>
    <t>Apsaimniekošana</t>
  </si>
  <si>
    <t>JPAP_P2.1._R.2.1.1._65
IKTRP_R2.1.3._10</t>
  </si>
  <si>
    <t>Informācijas tehnoloģiju pakalpojumi</t>
  </si>
  <si>
    <t>Vienreizējo čeku iegāde</t>
  </si>
  <si>
    <t>Kancelejas preces</t>
  </si>
  <si>
    <t>Pievienotās vērtības nodoklis</t>
  </si>
  <si>
    <t>JPAP_P2.1._R.2.1.1._65
IKTRP_R2.1.3._10
JPAP_P3.1._R3.1.2._121</t>
  </si>
  <si>
    <t>Datortehnika</t>
  </si>
  <si>
    <t>Detaļu iegāde caurlaižu aparātiem</t>
  </si>
  <si>
    <t>Pamatlīdzekļu izveidošana</t>
  </si>
  <si>
    <t>Piemaksas par virstundu darbu</t>
  </si>
  <si>
    <t xml:space="preserve">Ārštata līgumi </t>
  </si>
  <si>
    <t>Sociālais nodoklis</t>
  </si>
  <si>
    <t>Interneta pakalpojumi - interneta pieslēgumi domes nodaļām</t>
  </si>
  <si>
    <t>JPAP_P2.6._R2.6.3._90
JPAP_P3.1._R3.1.2._120</t>
  </si>
  <si>
    <t xml:space="preserve">Maksa par elektroenerģiju    </t>
  </si>
  <si>
    <t>JPAP_P3.4._R3.4.1._209
IKTRP_R3.4.1._5
IKTRP_R3.4.1._6</t>
  </si>
  <si>
    <t xml:space="preserve">Iekārtu, invent. un aparat. remonts, tehniskā apkalpošana     </t>
  </si>
  <si>
    <t>JPAP_P2.6._R2.6.3._92
JPAP_P3.4._R3.4.1._209
IKTRP_R3.4.1._5
IKTRP_R3.4.1._6</t>
  </si>
  <si>
    <t>JPAP_P2.8._R2.8.1._112 JPAP_P3.1._R3.1.2._123
JPAP_P3.1._R3.1.2._124 JPAP_P3.1._R3.1.5._144
JPAP_P3.5._R3.5.1._218
IKTRP_3.5.1._8
IKTRP_2.8.1._13 IKTRP_R3.1.5._18 IKTRP_R3.1.2._19
IKTRP_R3.1.2._20</t>
  </si>
  <si>
    <t>Finansējums nepieciešams "ORACLE" tehniskās apkalpošanas apmaksai</t>
  </si>
  <si>
    <t>JPAP_P2.8._R2.8.1._112
JPAP_P3.5._R3.5.1._218
IKTRP_3.5.1._8
IKTRP_2.8.1._13 IKTRP_R3.1.5._35</t>
  </si>
  <si>
    <t>JPAP_P3.1._R3.1.2. JPAP_P1.9._R1.9.2._54 JPAP_P3.1._R3.1.5._140 JPAP_P3.4._R3.4.1._208
JPAP_P3.4._R3.4.1._210 
IKTRP_R1.9.2._15 IKTRP_R3.1.5._35 IKTRP_R3.4.1._44
IKTRP_R3.4.1._45</t>
  </si>
  <si>
    <t>Biroja preces</t>
  </si>
  <si>
    <t>JPAP_P3.1._R3.1.5._139
IKRRP_R3.1.5._4</t>
  </si>
  <si>
    <t>Datortehnikas remonts un uzturēšana</t>
  </si>
  <si>
    <t>JPAP_P2.8._R2.8.1._112 JPAP_P2.8._R2.8.2._114 JPAP_P3.1._R3.1.2._122 JPAP_P3.1._R3.1.2._123
JPAP_P3.1._R3.1.2._124 JPAP_P3.1._R3.1.2._128 JPAP_P3.1._R3.1.5._141 JPAP_P3.1._R3.1.5._142 JPAP_P3.1._R3.1.5._144 JPAP_P3.4._R3.4.1._208
JPAP_P3.4._R3.4.1._210
JPAP_P3.5._R3.5.1._218
 IKTRP_R1.1.1._1 IKTRP_3.5.1._8
IKTRP_2.8.1._13 IKTRP_R3.1.5._18  IKTRP_R3.1.2._19
IKTRP_R3.1.2._20 IKTRP_R3.1.5._25 IKTRP_R3.1.5._27 IKTRP_R3.4.1._44
IKTRP_R3.4.1._45</t>
  </si>
  <si>
    <t>JPAP_P2.1._R2.1.1._64
JPAP_P2.1._R2.1.1._65
JPAP_P2.1._R2.1.3._69
JPAP_P2.6._R2.6.3._92
JPAP_P2.6._R2.6.3._93
JPAP_P3.1._R3.1.2._120
JPAP_P3.1._R3.1.2._127
JPAP_P3.4._R3.4.1._208
JPAP_P3.4._R3.4.1._209
JPAP_P3.4._R3.4.1._210 
IKTRP_R3.1.5._29
IKTRP_R2.6.3._31
IKTRP_R3.1.2._34
IKTRP_R3.4.1._44
IKTRP_R3.4.1._45</t>
  </si>
  <si>
    <t>P1.9. Kūrorta un tikšanās vietas tēla veidošana</t>
  </si>
  <si>
    <t>R1.9.2. Informācijas pieejamības nodrošināšana</t>
  </si>
  <si>
    <t>Aktivitāte Nr.54 Ģeogrāfijas informācijas sistēmas ieviešana</t>
  </si>
  <si>
    <t>P2.1. Ceļu un ielu, to apgaismojuma kvalitātes uzlabošana, satiksmes drošības uzlabojumi, veloceliņu un gājēju celiņu attīstība</t>
  </si>
  <si>
    <t>R2.1.1. Ielu un ceļu rekonstrukcija, satiksmes drošības uzlabošana</t>
  </si>
  <si>
    <t>Aktivitāte Nr.63 Jūrmalas ielu kompleksa, to apgaismojuma uzturēšana, drošības un kvalitātes uzlabošana, t.sk., izstrādājot un īstenojot plānu viedā apgaismojuma uzstādīšanai pilsētas ielās</t>
  </si>
  <si>
    <t>Aktivitāte Nr.64 Pilsētas ielu apgaismojuma informācijas sistēmas ieviešana</t>
  </si>
  <si>
    <t>Aktivitāte Nr.65 Iebraukšanas caurlaižu informācijas sistēmas ieviešana</t>
  </si>
  <si>
    <t>R2.1.3. Elektrotransporta infrastruktūras attīstība</t>
  </si>
  <si>
    <t>Aktivitāte Nr.69 Transporta vadības informācijas sistēmas ieviešana</t>
  </si>
  <si>
    <t>R2.6.3. Sakaru un komunikācijas sistēmu attīstība</t>
  </si>
  <si>
    <t>Aktivitāte Nr.90 Interneta pieejamības nodrošināšana</t>
  </si>
  <si>
    <t>Aktivitāte Nr.92 Pašvaldības platjoslas optiskā datu pārraides tīkla izveide</t>
  </si>
  <si>
    <t>Aktivitāte Nr.93 Pašvaldības brīvpiekļuves publiskā bezvadu tīkla izveide</t>
  </si>
  <si>
    <t>R2.8.1. Publiskās telpas pilnveide</t>
  </si>
  <si>
    <t>Aktivitāte Nr.112 Nekustamā īpašuma uzskaites un nodokļu administrēšanas sistēmas funkcionalitātes paplašināšana</t>
  </si>
  <si>
    <t>R2.8.2. Kapsētu un to infrastruktūras labiekārtošana</t>
  </si>
  <si>
    <t>Aktivitāte Nr.114 Kapsētu paplašināšana un jaunu kapsētu izveide un to apsaimniekošana</t>
  </si>
  <si>
    <t>P.3.1. Uz nākotni orientēta pilsētas pārvaldība, kas atbalsta pilsonisko iniciatīvu</t>
  </si>
  <si>
    <t>R.3.1.2. Pašvaldības pārvaldes kapacitātes celšana</t>
  </si>
  <si>
    <t xml:space="preserve">Aktivitāte Nr.120 Ātrgaitas interneta nodrošinājums Jūrmalas pašvaldības iestādēs </t>
  </si>
  <si>
    <t>Aktivitāte Nr.121 Pašvaldības e-pakalpojumu platformas ieviešana</t>
  </si>
  <si>
    <t>Aktivitāte Nr.122 Jaunu e-pakalpojumu ieviešana</t>
  </si>
  <si>
    <t>Aktivitāte Nr.123 Grāmatvedības informācijas sistēmas uzlabošana</t>
  </si>
  <si>
    <t xml:space="preserve">Aktivitāte Nr.124 Personālvadības informācijas sistēmas ieviešana </t>
  </si>
  <si>
    <t>Aktivitāte Nr.127 Bezvadu datu pārraides tīkla risinājuma ieviešana Pašvaldības iestādēs</t>
  </si>
  <si>
    <t>Aktivitāte Nr.128 Budžeta plānošanas, formēšanas un izpildes kontroles informācijas sistēmas ieviešana</t>
  </si>
  <si>
    <t>R3.1.5. Pilsētas pārvaldības infrastruktūras pilnveide</t>
  </si>
  <si>
    <t>Aktivitāte Nr.139 Jūrmalas kartes ieviešana</t>
  </si>
  <si>
    <t>Aktivitāte Nr.140 Centralizētas infrastruktūras pārvaldības un rezerves kopēšanas risinājuma ieviešana</t>
  </si>
  <si>
    <t>Aktivitāte Nr.141 Centralizēta drošības informācijas un notikumu pārvaldības sistēmas (SIEM) ieviešana</t>
  </si>
  <si>
    <t>Aktivitāte Nr.142 Tīkla ielaušanās noteikšanas un novēršanas sistēmas (IDS/IPS) ieviešana</t>
  </si>
  <si>
    <t>Aktivitāte Nr.144 Dokumentu vadības sistēmas ieviešana</t>
  </si>
  <si>
    <t>P3.4. Droša dzīves vide</t>
  </si>
  <si>
    <t>R3.4.1. Sabiedriskās kārtības un iedzīvotāju drošības nodrošināšana</t>
  </si>
  <si>
    <t>Aktivitāte Nr.208 Vides monitoringa informācijas sistēmas ieviešana un dažādu vides monitoringu veikšana</t>
  </si>
  <si>
    <t>Aktivitāte Nr.209 Videonovērošanas sistēmas un videonovērošanas tīkla ieviešana</t>
  </si>
  <si>
    <t>Aktivitāte Nr.210 Pašvaldības civilās aizsardzības preventīvo un glābšanas pasākumu efektivitātes uzlabošana</t>
  </si>
  <si>
    <t>R3.5.1. Sociālo pakalpojumu attīstība</t>
  </si>
  <si>
    <t>Aktivitāte Nr.218 Sociālās palīdzības administrēšanas lietojumprogrammas funkcionalitātes paplašināšana</t>
  </si>
  <si>
    <t>Jūrmalas pilsētas informācijas un komunikācijas tehnoloģiju rīcības plāns 2015.-2020.gadam (IKTRP)</t>
  </si>
  <si>
    <t>R.1.1.1. Kūrortu tiesiskās sistēmas un organizāciju izveides veicināšana</t>
  </si>
  <si>
    <t>Aktivitāte Nr.1 Datu noliktavas un datu analīzes rīka ieviešana</t>
  </si>
  <si>
    <t>R1.9.1. Jūrmalas kā kūrorta un tikšanās vietas tēla veidošana</t>
  </si>
  <si>
    <t>Aktivitāte Nr.2 Digitālo informācijas stendu informācijas sistēmas  ieviešana</t>
  </si>
  <si>
    <t>Aktivitāte Nr.3 Jūrmalas pilsētas portāla funkcionalitātes paplašināšana (ārējais portāls, mobilā aplikācija, Domes sēžu videotranslēšana un iekšējais portāls )</t>
  </si>
  <si>
    <t>R1.9.2 Jūrmalas kartogrāfiskās informācijas attīstība</t>
  </si>
  <si>
    <t>Aktivitāte Nr.15 Ģeogrāfijas informācijas sistēmas ieviešana</t>
  </si>
  <si>
    <t>R2.1.3. Sabiedriskā transporta attīstība Jūrmalā</t>
  </si>
  <si>
    <t>Aktivitāte Nr.10 Iebraukšanas caurlaižu informācijas sistēmas ieviešana</t>
  </si>
  <si>
    <t>R2.6.3. Mobilo sakaru un interneta pieejamības nodrošināšana</t>
  </si>
  <si>
    <t>Aktivitāte Nr.31 Pašvaldības platjoslas optiskā datu pārraides tīkla izveide</t>
  </si>
  <si>
    <t>R2.8.1 Publiskās telpas pilnveide</t>
  </si>
  <si>
    <t>Aktivitāte Nr.13 Nekustamā īpašuma uzskaites un nodokļu administrēšanas sistēmas funkcionalitātes paplašināšana</t>
  </si>
  <si>
    <t>R3.1.2. Pašvaldības pārvaldes kapacitātes celšana</t>
  </si>
  <si>
    <t>Aktivitāte Nr.19 Grāmatvedības informācijas sistēmas ieviešana</t>
  </si>
  <si>
    <t>Aktivitāte Nr.20 Personālvadības informācijas sistēmas ieviešana</t>
  </si>
  <si>
    <t>R3.1.2. Ātrgaitas interneta nodrošinājums Jūrmalas pašvaldības iestādēs</t>
  </si>
  <si>
    <t>Aktivitāte Nr.34 Bezvadu datu pārraides tīkla risinajuma ieviešana Pašvaldības iestādēs</t>
  </si>
  <si>
    <t>R.3.1.5. Jūrmalnieka kartes izveide</t>
  </si>
  <si>
    <t>Aktivitāte Nr.4 Jūrmalas e-kartes informācijas sistēmas ieviešana</t>
  </si>
  <si>
    <t>R3.1.5. Dokumentu sagatavošanas un iesniegšanas tiešsaistes sistēmas izveide</t>
  </si>
  <si>
    <t>Aktivitāte Nr.17 Jaunu e-pakalpojumu ieviešana</t>
  </si>
  <si>
    <t>Aktivitāte Nr.18 Dokumentu vadības sistēmas ieviešana</t>
  </si>
  <si>
    <t xml:space="preserve">Aktivitāte Nr.25 Tīkla ielaušanās noteikšanas un novēršanas sistēmas (IDS/IPS) ieviešana </t>
  </si>
  <si>
    <t xml:space="preserve">Aktivitāte Nr.26 Centralizētas infrastruktūras pārvaldības un rezerves kopēšanas risinājuma ieviešana </t>
  </si>
  <si>
    <t xml:space="preserve">Aktivitāte Nr.27 Centralizēta drošības informācijas un notikumu pārvaldības sistēmas (SIEM) ieviešana </t>
  </si>
  <si>
    <t>Aktivitāte Nr.28 Lietotāju incidentu, problēmu un izmaiņu pieteikumu informācijas sistēmas funkcionalitātes paplašināšana</t>
  </si>
  <si>
    <t>Aktivitāte Nr.29 Pašvaldības datu centra modernizācija un rezerves virtuālā datu centra izveide</t>
  </si>
  <si>
    <t>R3.4.1. Sabiedriskās kārtības un iedzīvotāju drošīnas nodrošināšana</t>
  </si>
  <si>
    <t>Aktivitāte Nr.5 Videonovērošanas informācijas sistēmas ieviešana</t>
  </si>
  <si>
    <t>Aktivitāte Nr.6 Videonovērošanas tīkla ieviešana</t>
  </si>
  <si>
    <t>Aktivitāte Nr.44 Vides monitoringa informācijas sistēmas ieviešana</t>
  </si>
  <si>
    <t>Aktivitāte Nr.45 Pašvaldības civilās aizsardzības preventīvo un glābšanas pasākumu efektivitātes uzlabošana</t>
  </si>
  <si>
    <t>R3.5.1. Sociālā atbalsta infrastruktūras attīstība</t>
  </si>
  <si>
    <t>Aktivitāte Nr.8 Sociālās palīdzības administrēšanas lietojumprogrammas funkcionalitātes paplašināšana</t>
  </si>
  <si>
    <t>R3.7.2. Vietējās uzņēmējdarbības atbalsta infrastruktūras attīstība</t>
  </si>
  <si>
    <t>Aktivitāte Nr.9 Ielu tirdzniecības un citu Pašvaldības atļauju informācijas sistēmas ieviešana</t>
  </si>
  <si>
    <r>
      <rPr>
        <b/>
        <sz val="9"/>
        <rFont val="Times New Roman"/>
        <family val="1"/>
        <charset val="186"/>
      </rPr>
      <t>15.pielikums</t>
    </r>
    <r>
      <rPr>
        <sz val="9"/>
        <rFont val="Times New Roman"/>
        <family val="1"/>
        <charset val="186"/>
      </rPr>
      <t xml:space="preserve"> Jūrmalas pilsētas domes</t>
    </r>
  </si>
  <si>
    <t>Tāme Nr.09.5.1.</t>
  </si>
  <si>
    <t>Jūrmalas Valsts ģimnāzija</t>
  </si>
  <si>
    <t>90000051487</t>
  </si>
  <si>
    <t>Raiņa iela 55, Jūrmala, LV-2011</t>
  </si>
  <si>
    <t>LV73PARX0002484572005</t>
  </si>
  <si>
    <t>LV39PARX0002484573005</t>
  </si>
  <si>
    <t>LV97PARX0002484577005</t>
  </si>
  <si>
    <t>Ieņēmumi par JVĢ telefonu izmantošanu privātos nolūkos</t>
  </si>
  <si>
    <t>Piemaksas par papildu pedagoģisko darbu 10 pedagoģiem:
865 EUR * 30% * 10 ped</t>
  </si>
  <si>
    <t xml:space="preserve"> Ekonomija izveidojās darbinieku slimības un atvaļinājumu dēļ, tāpēc ka gadījumos kad tiek maksāta vidējā izpeļņa, tā tiek izmaksāta pēc EKK1119.</t>
  </si>
  <si>
    <t>Sakarā ar to, ka starp JVĢ darbiniekiem (t.sk. starp pedagoģiem) ir pensionāri, veidojas ekonomija</t>
  </si>
  <si>
    <t>PB - Bēru pabalsta  ar nodokļiem apliekama daļa
MD - slimības nauda no MD  pamata un visp.izglīt.programmas</t>
  </si>
  <si>
    <t>Sakarā ar JVĢ darbinieku 2 radinieku nāvi un pamatojoties uz JPD 18.12.2014. nolikuma Nr.28 83.punktu - darbiniekam izmaksā pabalstu vienas minimālās mēneša darba algas apmērā</t>
  </si>
  <si>
    <t>Izdevumi, kas pārsniedz rīkojumā noteikto limitu</t>
  </si>
  <si>
    <t>Budžeta līdzekļu pārdale</t>
  </si>
  <si>
    <t>Dubultu pr.2, Jūrmala</t>
  </si>
  <si>
    <t>04.230</t>
  </si>
  <si>
    <t>Projekts "Motorlaivas ar jūras spējas kategoriju C un tās aprīkojuma iegāde zivju resursu aizsardzībai"</t>
  </si>
  <si>
    <t>LV79PARX0002484572091</t>
  </si>
  <si>
    <t>Mērķtiecīgām darbībām cīņai ar malu zvejniecību, Jūrmalas pilsētas pašvaldības policijai nepieciešams papildus aprīkojums - Motorlaiva ar jūras spējas kategoriju C un tās aprīkojums. Nodrošinot ar papildaprīkojumu, JPPP spēs produktīvāk veikt reidus un apturēt malu zvejniecību, nodrošinot zivju resursu aizsardzību Jūrmalas pilsētas administratīvajā teritorijā.  Paredzēts JPD līdzinansējums EUR 2094.60 apmērā (12% no projekta izmaksām), un priekšfinansējums EUR 7680.20 apmērā.</t>
  </si>
  <si>
    <t>Zivju fonda finansējums EUR 15360.40 (88% no projekta izmaksām), kods 18.6.2.0.</t>
  </si>
  <si>
    <t>Laivas iegāde EUR 5885.00 un laivas vedēja-piekabes iegāde EUR 1800.00 apmērā  JPPP Glābšanas dienesta vajadzībām, lai spētu kontrolēt kuģošanas noteikumu ievērošanu, makšķerēšanas un zvejas noteikumu ievērošanu Jūrmalas akvatorijās, kā arī, lai nodrošinātu zivju resursu aizsardzību virszemes ūdeņos.</t>
  </si>
  <si>
    <t>Dzinēja ar degvielas sistēmu iegāde EUR 6120.00, gaitas uguņu un zila bākuguns iegāde EUR 1300.00 (tajā skaitā uzstādīšana), skaņas signālu aprīkojuma iegāde EUR 600.00 (tajā skaitā uzstādīšana), eholotes ar jūras ūdeņos izmantojamu radiosistēmu iegāde EUR 1750.00 apmērā JPPP Glābšanas dienesta vajadzībām  efektīvai un drošai akvatorijas uzraudzībai.</t>
  </si>
  <si>
    <t>Atgriežamie līdzekļi JPD budžētam EUR 7680.20.</t>
  </si>
  <si>
    <t>Tāme Nr.04.4.1.</t>
  </si>
  <si>
    <t>Tāme Nr.04.3.1.</t>
  </si>
  <si>
    <t>Pašvaldības pamatbudžets</t>
  </si>
  <si>
    <t>Līdzfinansējuma un priekšfinansējuma nodrošināšana ES un citas ārvalstu finanšu palīdzības projektu īstenošanā</t>
  </si>
  <si>
    <t>Pašvaldības budžeta kopējie izdevumu konti</t>
  </si>
  <si>
    <t>Tāme Nr.04.1.19.</t>
  </si>
  <si>
    <t>04.520.</t>
  </si>
  <si>
    <t>Projekts "Jūrmalas ūdenstūrisma pakalpojumu infrastruktūras attīstība atbilstoši pilsētas ekonomiskajai specializācijai"</t>
  </si>
  <si>
    <t>LV72TREL980200806000B</t>
  </si>
  <si>
    <t>Saņemtie līdzekļi no pašvaldības budžeta piesaistot aizņēmumu no Valsts kases samazināsies lūdzot ERAF finansējuma avansa maksājumu iespējami maksimāli pieļaujamā apmērā.</t>
  </si>
  <si>
    <t>Saņemtie līdzekļi no ERAF saskaņā ar noslēgto vienošanos, kas parakstīta 2019.gada 6.martā.</t>
  </si>
  <si>
    <t>Līdzekļi nepieciešami projekta "Jūrmalas ūdenstūrisma pakalpojumu infrastruktūras attīstība atbilstoši pilsētas ekonomiskajai specializācijai" plānotajiem būvdarbiem, būvuzraudzībai un autoruzraudzībai.</t>
  </si>
  <si>
    <t>Jūrmalas pilsētas internātpamatskola</t>
  </si>
  <si>
    <t>90009251342</t>
  </si>
  <si>
    <t>Dzirnavu iela 50, Jūrmala, LV 2011</t>
  </si>
  <si>
    <t>LV42PARX0002484572078</t>
  </si>
  <si>
    <t>LV42PARX0002484573048</t>
  </si>
  <si>
    <t>LV14PARX0002484572097</t>
  </si>
  <si>
    <t>LV19PARX0002484577051</t>
  </si>
  <si>
    <t>Dienas nauda uz Kauņu (Lietuva ) uz Speciālās Olimpiādes spēles 7-pušu vienoto turnīru "Lietuvas kauss" no 25.06.-28.06.2019. (4 dienas x 29 EUR x 3 cilvēki) - sk. pielikumā</t>
  </si>
  <si>
    <t>Vinjete  (Lietuva)  27,21 EUR</t>
  </si>
  <si>
    <t>Komandējuma izdevumiem uz Kauņu (Lietuva) no 25.06.-28.06.2019.</t>
  </si>
  <si>
    <t>Tāme Nr.09.28.1.</t>
  </si>
  <si>
    <t>Tāme Nr. 09.12.1</t>
  </si>
  <si>
    <t>Jūrmalas Mūzikas vidusskola</t>
  </si>
  <si>
    <t>90000056465</t>
  </si>
  <si>
    <t>Strēlnieku prospekts 30 k-1, Jūrmala, LV-2015</t>
  </si>
  <si>
    <t>LV56PARX0002484572020</t>
  </si>
  <si>
    <t>LV22PARX0002484573020</t>
  </si>
  <si>
    <t>LV80PARX0002484577020</t>
  </si>
  <si>
    <t>LV17PARX0002484576020</t>
  </si>
  <si>
    <t>Līdzekļi nepieciešami dienas naudas apmaksai direktores plānotajam braucienam uz Hamburgu 2019.gada 21.-22.maijā 2 dienas x 46.00 = 92.00 EUR  flīģeļa iepirkuma nodrošināšanai-  instrumenta izvēlei pie ražotāja.Budžetā neizlietoti   ir 24.00 EUR.</t>
  </si>
  <si>
    <t>Ekonomija viesnīcas izdevumiem, piedaloties Starptautiskajā Krievijas Federācijas Maskavas apgabala konkursā daudzstīgu mūzikas instrumentiem.</t>
  </si>
  <si>
    <t>Iestādes uzturēšana, profesionālās ievirzes izglītības nodrošināšana</t>
  </si>
  <si>
    <t>Tāme Nr.09.11.1.</t>
  </si>
  <si>
    <t>90000051595</t>
  </si>
  <si>
    <t>Rūpniecības iela 13, Jūrmala</t>
  </si>
  <si>
    <t>LV89PARX0002484572008</t>
  </si>
  <si>
    <t>LV55PARX0002484573008</t>
  </si>
  <si>
    <t>LV16PARX0002484577008</t>
  </si>
  <si>
    <t xml:space="preserve">Sakarā ar to, ka 2019,gada februārī un martā bija liels skaits slimības lapu,paredzētais finansējums tika izlietots, līdz ar to ir nepieciešams palielināt konta 1221 MD finansējumu 2620,00 Eur apmērā (Pamata un vispārējā vidējā izglītība 2500,00 Eur un Interešu izglītība 120,00 Eur).  </t>
  </si>
  <si>
    <t xml:space="preserve">Sakarā ar to, ka 2019,gada februārī un martā bija liels skaits slimības lapu,paredzētais finansējums tika izlietots, līdz ar to ir nepieciešams palielināt konta 1221 MD finansējumu 2120,00 Eur apmērā (Pamata un vispārējā vidējā izglītība 2000,00 Eur un Interešu izglītība 120,00 Eur).  Ekonomija 1119 PB veidojas, jo periodiski bija vakances. </t>
  </si>
  <si>
    <t xml:space="preserve">Sakarā ar to, ka 2019,gada februārī un martā bija liels skaits slimības lapu,paredzētais finansējums tika izlietots, līdz ar to ir nepieciešams palielināt konta 1221 MD finansējumu 500,00 Eur apmērā (Pamata un vispārējā vidējā izglītība 500,00 Eur).  </t>
  </si>
  <si>
    <t>Ārštata grāmatvedis uz diviem mēnešiem (0,5 slodze).</t>
  </si>
  <si>
    <t>Sakarā ar to, ka tika paaugstināts apkures tarifs, līdz ar to ir nepieciešams palielināt konta 2221 MP finansējumu 1150,00 Eur apmērā.  Pēc izpildes datiem uz 25.05.2019. ekonomija veidojas 2222 MP (700,00 Eur) un  2224 MP (250,00 Eur). Ekonomija 2322 MP  (200,00 Eur) sakarā ar to, ka 2019.g. jūnijā, jūlijā, augustā automašīna netiks lietota. Nepieciešams palielināt konta 2221 PB finansējumu 200,00 Eur apmērā. Ekonomija veidojas no 2244 PB par dezinfekcijas neizmantošanu.</t>
  </si>
  <si>
    <t xml:space="preserve">Ekonomija veidojas 2222 MP pēc izpildes datiem uz 25.05.2019. (700,00 Eur apmērā). </t>
  </si>
  <si>
    <t xml:space="preserve">Ekonomija veidojas 2224 MP pēc izpildes datiem uz 25.05.2019. (250,00 Eur apmērā). </t>
  </si>
  <si>
    <t>Ekonomija veidojas 2244 PB par dezinfekcijas neizmantošanu 200,00 Eur apmērā .</t>
  </si>
  <si>
    <t xml:space="preserve">Ekonomija veidojas 2322 MP  200,00 Eur apmērā, jo 2019.g. jūnijā, jūlijā, augustā automašīna netiks lietota. </t>
  </si>
  <si>
    <t>Jūrmalas pilsētas Mežmalas vidusskola</t>
  </si>
  <si>
    <t>Jūrmalas pilsētas domes Labklājības pārvalde</t>
  </si>
  <si>
    <t>90000594245</t>
  </si>
  <si>
    <t>Mellužu pr.83, Jūrmala, LV-2008</t>
  </si>
  <si>
    <t>10.920</t>
  </si>
  <si>
    <t>Projekta ,,Deinstucionalizācija un sociālie pakalpojumi personām ar invaliditāti un bērniem''</t>
  </si>
  <si>
    <t>LV34TREL981305100400B</t>
  </si>
  <si>
    <t>darba nespējas lapas aprēķins</t>
  </si>
  <si>
    <t>Tāme Nr.10.2.9.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</si>
</sst>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5" x14ac:knownFonts="1">
    <font>
      <sz val="11"/>
      <color theme="1"/>
      <name val="Calibri"/>
      <family val="2"/>
      <charset val="186"/>
      <scheme val="minor"/>
    </font>
    <font>
      <sz val="10"/>
      <name val="Arial"/>
      <family val="2"/>
      <charset val="186"/>
    </font>
    <font>
      <sz val="9"/>
      <name val="Times New Roman"/>
      <family val="1"/>
      <charset val="186"/>
    </font>
    <font>
      <b/>
      <sz val="9"/>
      <name val="Times New Roman"/>
      <family val="1"/>
      <charset val="186"/>
    </font>
    <font>
      <b/>
      <u/>
      <sz val="12"/>
      <name val="Times New Roman"/>
      <family val="1"/>
      <charset val="186"/>
    </font>
    <font>
      <sz val="10"/>
      <name val="Times New Roman"/>
      <family val="1"/>
      <charset val="186"/>
    </font>
    <font>
      <i/>
      <sz val="9"/>
      <name val="Times New Roman"/>
      <family val="1"/>
      <charset val="186"/>
    </font>
    <font>
      <sz val="6"/>
      <name val="Times New Roman"/>
      <family val="1"/>
      <charset val="186"/>
    </font>
    <font>
      <sz val="9"/>
      <color rgb="FFFF0000"/>
      <name val="Times New Roman"/>
      <family val="1"/>
      <charset val="186"/>
    </font>
    <font>
      <sz val="11"/>
      <color theme="1"/>
      <name val="Calibri"/>
      <family val="2"/>
      <charset val="186"/>
      <scheme val="minor"/>
    </font>
    <font>
      <b/>
      <sz val="12"/>
      <name val="Times New Roman"/>
      <family val="1"/>
      <charset val="186"/>
    </font>
    <font>
      <b/>
      <i/>
      <sz val="12"/>
      <name val="Times New Roman"/>
      <family val="1"/>
      <charset val="186"/>
    </font>
    <font>
      <i/>
      <sz val="8"/>
      <name val="Times New Roman"/>
      <family val="1"/>
      <charset val="186"/>
    </font>
    <font>
      <sz val="8"/>
      <name val="Times New Roman"/>
      <family val="1"/>
      <charset val="186"/>
    </font>
    <font>
      <u/>
      <sz val="9"/>
      <name val="Times New Roman"/>
      <family val="1"/>
      <charset val="186"/>
    </font>
    <font>
      <sz val="9"/>
      <color theme="1"/>
      <name val="Times New Roman"/>
      <family val="1"/>
      <charset val="186"/>
    </font>
    <font>
      <sz val="8"/>
      <color theme="1"/>
      <name val="Times New Roman"/>
      <family val="2"/>
      <charset val="186"/>
    </font>
    <font>
      <b/>
      <sz val="18"/>
      <name val="Times New Roman"/>
      <family val="1"/>
      <charset val="186"/>
    </font>
    <font>
      <i/>
      <sz val="12"/>
      <name val="Times New Roman"/>
      <family val="1"/>
      <charset val="186"/>
    </font>
    <font>
      <sz val="12"/>
      <name val="Times New Roman"/>
      <family val="1"/>
      <charset val="186"/>
    </font>
    <font>
      <sz val="12"/>
      <color rgb="FFFF0000"/>
      <name val="Times New Roman"/>
      <family val="1"/>
      <charset val="186"/>
    </font>
    <font>
      <b/>
      <sz val="12"/>
      <color theme="1"/>
      <name val="Times New Roman"/>
      <family val="1"/>
      <charset val="186"/>
    </font>
    <font>
      <sz val="12"/>
      <name val="Arial"/>
      <family val="2"/>
      <charset val="186"/>
    </font>
    <font>
      <b/>
      <sz val="9"/>
      <color indexed="81"/>
      <name val="Tahoma"/>
      <family val="2"/>
      <charset val="186"/>
    </font>
    <font>
      <sz val="9"/>
      <color indexed="81"/>
      <name val="Tahoma"/>
      <family val="2"/>
      <charset val="186"/>
    </font>
  </fonts>
  <fills count="13">
    <fill>
      <patternFill patternType="none"/>
    </fill>
    <fill>
      <patternFill patternType="gray125"/>
    </fill>
    <fill>
      <patternFill patternType="solid">
        <fgColor indexed="9"/>
        <bgColor indexed="64"/>
      </patternFill>
    </fill>
    <fill>
      <patternFill patternType="solid">
        <fgColor indexed="51"/>
        <bgColor indexed="64"/>
      </patternFill>
    </fill>
    <fill>
      <patternFill patternType="solid">
        <fgColor theme="0"/>
        <bgColor indexed="64"/>
      </patternFill>
    </fill>
    <fill>
      <patternFill patternType="solid">
        <fgColor rgb="FFFFC0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indexed="13"/>
        <bgColor indexed="64"/>
      </patternFill>
    </fill>
    <fill>
      <patternFill patternType="solid">
        <fgColor theme="9" tint="0.79998168889431442"/>
        <bgColor indexed="64"/>
      </patternFill>
    </fill>
  </fills>
  <borders count="13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diagonal/>
    </border>
    <border>
      <left/>
      <right style="thin">
        <color indexed="64"/>
      </right>
      <top/>
      <bottom/>
      <diagonal/>
    </border>
    <border>
      <left style="thin">
        <color indexed="64"/>
      </left>
      <right style="thin">
        <color indexed="64"/>
      </right>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bottom style="hair">
        <color indexed="64"/>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bottom/>
      <diagonal/>
    </border>
    <border>
      <left/>
      <right/>
      <top style="hair">
        <color indexed="64"/>
      </top>
      <bottom/>
      <diagonal/>
    </border>
    <border>
      <left style="hair">
        <color indexed="64"/>
      </left>
      <right/>
      <top style="hair">
        <color indexed="64"/>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bottom/>
      <diagonal/>
    </border>
    <border>
      <left style="thin">
        <color indexed="64"/>
      </left>
      <right/>
      <top style="hair">
        <color indexed="64"/>
      </top>
      <bottom/>
      <diagonal/>
    </border>
    <border>
      <left/>
      <right style="medium">
        <color indexed="64"/>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medium">
        <color indexed="64"/>
      </top>
      <bottom style="hair">
        <color indexed="64"/>
      </bottom>
      <diagonal/>
    </border>
    <border>
      <left/>
      <right style="thin">
        <color indexed="64"/>
      </right>
      <top/>
      <bottom style="medium">
        <color auto="1"/>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auto="1"/>
      </bottom>
      <diagonal/>
    </border>
    <border>
      <left/>
      <right/>
      <top style="medium">
        <color indexed="64"/>
      </top>
      <bottom style="medium">
        <color indexed="64"/>
      </bottom>
      <diagonal/>
    </border>
    <border>
      <left/>
      <right/>
      <top style="medium">
        <color indexed="64"/>
      </top>
      <bottom/>
      <diagonal/>
    </border>
  </borders>
  <cellStyleXfs count="8">
    <xf numFmtId="0" fontId="0" fillId="0" borderId="0"/>
    <xf numFmtId="0" fontId="1" fillId="0" borderId="0"/>
    <xf numFmtId="0" fontId="9" fillId="0" borderId="0"/>
    <xf numFmtId="0" fontId="1" fillId="0" borderId="0"/>
    <xf numFmtId="0" fontId="1" fillId="0" borderId="0"/>
    <xf numFmtId="0" fontId="16" fillId="0" borderId="0"/>
    <xf numFmtId="0" fontId="1" fillId="0" borderId="0"/>
    <xf numFmtId="0" fontId="9" fillId="0" borderId="0"/>
  </cellStyleXfs>
  <cellXfs count="891">
    <xf numFmtId="0" fontId="0" fillId="0" borderId="0" xfId="0"/>
    <xf numFmtId="0" fontId="2" fillId="2" borderId="0" xfId="1" applyFont="1" applyFill="1" applyBorder="1" applyAlignment="1" applyProtection="1">
      <alignment vertical="center"/>
    </xf>
    <xf numFmtId="0" fontId="2" fillId="2" borderId="0" xfId="1" applyFont="1" applyFill="1" applyBorder="1" applyAlignment="1" applyProtection="1">
      <alignment vertical="center"/>
      <protection locked="0"/>
    </xf>
    <xf numFmtId="0" fontId="3" fillId="2" borderId="0" xfId="1" applyFont="1" applyFill="1" applyBorder="1" applyAlignment="1" applyProtection="1">
      <alignment horizontal="right" vertical="center"/>
      <protection locked="0"/>
    </xf>
    <xf numFmtId="0" fontId="2" fillId="0" borderId="0" xfId="1" applyFont="1" applyFill="1" applyBorder="1" applyAlignment="1" applyProtection="1">
      <alignment vertical="center"/>
    </xf>
    <xf numFmtId="49" fontId="5" fillId="2" borderId="4" xfId="1" applyNumberFormat="1" applyFont="1" applyFill="1" applyBorder="1" applyAlignment="1" applyProtection="1">
      <alignment vertical="center"/>
    </xf>
    <xf numFmtId="49" fontId="3" fillId="2" borderId="0" xfId="1" applyNumberFormat="1" applyFont="1" applyFill="1" applyBorder="1" applyAlignment="1" applyProtection="1">
      <alignment vertical="center"/>
    </xf>
    <xf numFmtId="49" fontId="2" fillId="2" borderId="4" xfId="1" applyNumberFormat="1" applyFont="1" applyFill="1" applyBorder="1" applyAlignment="1" applyProtection="1">
      <alignment vertical="center"/>
    </xf>
    <xf numFmtId="49" fontId="2" fillId="2" borderId="0" xfId="1" applyNumberFormat="1" applyFont="1" applyFill="1" applyBorder="1" applyAlignment="1" applyProtection="1">
      <alignment vertical="center"/>
    </xf>
    <xf numFmtId="49" fontId="6" fillId="2" borderId="4" xfId="1" applyNumberFormat="1" applyFont="1" applyFill="1" applyBorder="1" applyAlignment="1" applyProtection="1">
      <alignment vertical="center"/>
    </xf>
    <xf numFmtId="49" fontId="2" fillId="2" borderId="7" xfId="1" applyNumberFormat="1" applyFont="1" applyFill="1" applyBorder="1" applyAlignment="1" applyProtection="1">
      <alignment vertical="center"/>
    </xf>
    <xf numFmtId="49" fontId="2" fillId="2" borderId="8" xfId="1" applyNumberFormat="1" applyFont="1" applyFill="1" applyBorder="1" applyAlignment="1" applyProtection="1">
      <alignment vertical="center"/>
    </xf>
    <xf numFmtId="49" fontId="2" fillId="0" borderId="0" xfId="1" applyNumberFormat="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textRotation="90"/>
    </xf>
    <xf numFmtId="1" fontId="7" fillId="0" borderId="27" xfId="1" applyNumberFormat="1" applyFont="1" applyFill="1" applyBorder="1" applyAlignment="1" applyProtection="1">
      <alignment horizontal="center" vertical="center"/>
    </xf>
    <xf numFmtId="1" fontId="7" fillId="0" borderId="28" xfId="1" applyNumberFormat="1" applyFont="1" applyFill="1" applyBorder="1" applyAlignment="1" applyProtection="1">
      <alignment horizontal="center" vertical="center"/>
    </xf>
    <xf numFmtId="1" fontId="7" fillId="0" borderId="29" xfId="1" applyNumberFormat="1" applyFont="1" applyFill="1" applyBorder="1" applyAlignment="1" applyProtection="1">
      <alignment horizontal="center" vertical="center"/>
    </xf>
    <xf numFmtId="1" fontId="7" fillId="0" borderId="30" xfId="1" applyNumberFormat="1" applyFont="1" applyFill="1" applyBorder="1" applyAlignment="1" applyProtection="1">
      <alignment horizontal="center" vertical="center"/>
    </xf>
    <xf numFmtId="1" fontId="7" fillId="0" borderId="31" xfId="1" applyNumberFormat="1" applyFont="1" applyFill="1" applyBorder="1" applyAlignment="1" applyProtection="1">
      <alignment horizontal="center" vertical="center"/>
    </xf>
    <xf numFmtId="1" fontId="7" fillId="0" borderId="32" xfId="1" applyNumberFormat="1" applyFont="1" applyFill="1" applyBorder="1" applyAlignment="1" applyProtection="1">
      <alignment horizontal="center" vertical="center"/>
    </xf>
    <xf numFmtId="1" fontId="7" fillId="0" borderId="33" xfId="1" applyNumberFormat="1" applyFont="1" applyFill="1" applyBorder="1" applyAlignment="1" applyProtection="1">
      <alignment horizontal="center" vertical="center"/>
    </xf>
    <xf numFmtId="1" fontId="7" fillId="0" borderId="34" xfId="1" applyNumberFormat="1" applyFont="1" applyFill="1" applyBorder="1" applyAlignment="1" applyProtection="1">
      <alignment horizontal="center" vertical="center"/>
    </xf>
    <xf numFmtId="0" fontId="3" fillId="0" borderId="15" xfId="1" applyFont="1" applyFill="1" applyBorder="1" applyAlignment="1" applyProtection="1">
      <alignment vertical="center" wrapText="1"/>
    </xf>
    <xf numFmtId="0" fontId="3" fillId="0" borderId="15" xfId="1" applyFont="1" applyFill="1" applyBorder="1" applyAlignment="1" applyProtection="1">
      <alignment horizontal="left" vertical="center" wrapText="1"/>
    </xf>
    <xf numFmtId="0" fontId="3" fillId="0" borderId="15" xfId="1" applyFont="1" applyFill="1" applyBorder="1" applyAlignment="1" applyProtection="1">
      <alignment vertical="center"/>
    </xf>
    <xf numFmtId="0" fontId="3" fillId="0" borderId="17" xfId="1" applyFont="1" applyFill="1" applyBorder="1" applyAlignment="1" applyProtection="1">
      <alignment vertical="center"/>
      <protection locked="0"/>
    </xf>
    <xf numFmtId="0" fontId="3" fillId="0" borderId="18" xfId="1" applyFont="1" applyFill="1" applyBorder="1" applyAlignment="1" applyProtection="1">
      <alignment vertical="center"/>
      <protection locked="0"/>
    </xf>
    <xf numFmtId="0" fontId="3" fillId="0" borderId="19" xfId="1" applyFont="1" applyFill="1" applyBorder="1" applyAlignment="1" applyProtection="1">
      <alignment vertical="center"/>
      <protection locked="0"/>
    </xf>
    <xf numFmtId="0" fontId="3" fillId="0" borderId="0" xfId="1" applyFont="1" applyFill="1" applyBorder="1" applyAlignment="1" applyProtection="1">
      <alignment vertical="center"/>
    </xf>
    <xf numFmtId="0" fontId="3" fillId="0" borderId="35" xfId="1" applyFont="1" applyFill="1" applyBorder="1" applyAlignment="1" applyProtection="1">
      <alignment vertical="center" wrapText="1"/>
    </xf>
    <xf numFmtId="0" fontId="3" fillId="0" borderId="35" xfId="1" applyFont="1" applyFill="1" applyBorder="1" applyAlignment="1" applyProtection="1">
      <alignment horizontal="left" vertical="center" wrapText="1"/>
    </xf>
    <xf numFmtId="3" fontId="3" fillId="0" borderId="35" xfId="1" applyNumberFormat="1" applyFont="1" applyFill="1" applyBorder="1" applyAlignment="1" applyProtection="1">
      <alignment horizontal="right" vertical="center"/>
    </xf>
    <xf numFmtId="3" fontId="3" fillId="0" borderId="36" xfId="1" applyNumberFormat="1" applyFont="1" applyFill="1" applyBorder="1" applyAlignment="1" applyProtection="1">
      <alignment horizontal="right" vertical="center"/>
    </xf>
    <xf numFmtId="3" fontId="3" fillId="0" borderId="37" xfId="1" applyNumberFormat="1" applyFont="1" applyFill="1" applyBorder="1" applyAlignment="1" applyProtection="1">
      <alignment horizontal="right" vertical="center"/>
    </xf>
    <xf numFmtId="3" fontId="3" fillId="0" borderId="38" xfId="1" applyNumberFormat="1" applyFont="1" applyFill="1" applyBorder="1" applyAlignment="1" applyProtection="1">
      <alignment horizontal="right" vertical="center"/>
    </xf>
    <xf numFmtId="3" fontId="3" fillId="0" borderId="38" xfId="1" applyNumberFormat="1" applyFont="1" applyFill="1" applyBorder="1" applyAlignment="1" applyProtection="1">
      <alignment horizontal="left" vertical="center" wrapText="1"/>
      <protection locked="0"/>
    </xf>
    <xf numFmtId="0" fontId="2" fillId="0" borderId="27" xfId="1" applyFont="1" applyFill="1" applyBorder="1" applyAlignment="1" applyProtection="1">
      <alignment vertical="center" wrapText="1"/>
    </xf>
    <xf numFmtId="0" fontId="2" fillId="0" borderId="27" xfId="1" applyFont="1" applyFill="1" applyBorder="1" applyAlignment="1" applyProtection="1">
      <alignment horizontal="left" vertical="center" wrapText="1"/>
    </xf>
    <xf numFmtId="3" fontId="2" fillId="0" borderId="27" xfId="1" applyNumberFormat="1" applyFont="1" applyFill="1" applyBorder="1" applyAlignment="1" applyProtection="1">
      <alignment horizontal="right" vertical="center"/>
    </xf>
    <xf numFmtId="3" fontId="2" fillId="0" borderId="29" xfId="1" applyNumberFormat="1" applyFont="1" applyFill="1" applyBorder="1" applyAlignment="1" applyProtection="1">
      <alignment horizontal="right" vertical="center"/>
    </xf>
    <xf numFmtId="3" fontId="2" fillId="0" borderId="30" xfId="1" applyNumberFormat="1" applyFont="1" applyFill="1" applyBorder="1" applyAlignment="1" applyProtection="1">
      <alignment horizontal="right" vertical="center"/>
    </xf>
    <xf numFmtId="3" fontId="2" fillId="0" borderId="31" xfId="1" applyNumberFormat="1" applyFont="1" applyFill="1" applyBorder="1" applyAlignment="1" applyProtection="1">
      <alignment horizontal="right" vertical="center"/>
    </xf>
    <xf numFmtId="3" fontId="2" fillId="0" borderId="31" xfId="1" applyNumberFormat="1" applyFont="1" applyFill="1" applyBorder="1" applyAlignment="1" applyProtection="1">
      <alignment horizontal="left" vertical="center" wrapText="1"/>
      <protection locked="0"/>
    </xf>
    <xf numFmtId="0" fontId="2" fillId="0" borderId="15" xfId="1" applyFont="1" applyFill="1" applyBorder="1" applyAlignment="1" applyProtection="1">
      <alignment vertical="center" wrapText="1"/>
    </xf>
    <xf numFmtId="0" fontId="2" fillId="0" borderId="15" xfId="1" applyFont="1" applyFill="1" applyBorder="1" applyAlignment="1" applyProtection="1">
      <alignment horizontal="right" vertical="center" wrapText="1"/>
    </xf>
    <xf numFmtId="3" fontId="2" fillId="0" borderId="15" xfId="1" applyNumberFormat="1" applyFont="1" applyFill="1" applyBorder="1" applyAlignment="1" applyProtection="1">
      <alignment horizontal="right" vertical="center"/>
    </xf>
    <xf numFmtId="3" fontId="2" fillId="0" borderId="17" xfId="1" applyNumberFormat="1" applyFont="1" applyFill="1" applyBorder="1" applyAlignment="1" applyProtection="1">
      <alignment horizontal="right" vertical="center"/>
      <protection locked="0"/>
    </xf>
    <xf numFmtId="3" fontId="2" fillId="0" borderId="18" xfId="1" applyNumberFormat="1" applyFont="1" applyFill="1" applyBorder="1" applyAlignment="1" applyProtection="1">
      <alignment horizontal="right" vertical="center"/>
      <protection locked="0"/>
    </xf>
    <xf numFmtId="3" fontId="2" fillId="0" borderId="19" xfId="1" applyNumberFormat="1" applyFont="1" applyFill="1" applyBorder="1" applyAlignment="1" applyProtection="1">
      <alignment horizontal="right" vertical="center"/>
    </xf>
    <xf numFmtId="3" fontId="2" fillId="0" borderId="19" xfId="1" applyNumberFormat="1" applyFont="1" applyFill="1" applyBorder="1" applyAlignment="1" applyProtection="1">
      <alignment horizontal="left" vertical="center" wrapText="1"/>
      <protection locked="0"/>
    </xf>
    <xf numFmtId="0" fontId="2" fillId="0" borderId="39" xfId="1" applyFont="1" applyFill="1" applyBorder="1" applyAlignment="1" applyProtection="1">
      <alignment vertical="center" wrapText="1"/>
    </xf>
    <xf numFmtId="0" fontId="2" fillId="0" borderId="39" xfId="1" applyFont="1" applyFill="1" applyBorder="1" applyAlignment="1" applyProtection="1">
      <alignment horizontal="right" vertical="center" wrapText="1"/>
    </xf>
    <xf numFmtId="3" fontId="2" fillId="0" borderId="39" xfId="1" applyNumberFormat="1" applyFont="1" applyFill="1" applyBorder="1" applyAlignment="1" applyProtection="1">
      <alignment horizontal="right" vertical="center"/>
    </xf>
    <xf numFmtId="3" fontId="2" fillId="0" borderId="40" xfId="1" applyNumberFormat="1" applyFont="1" applyFill="1" applyBorder="1" applyAlignment="1" applyProtection="1">
      <alignment horizontal="right" vertical="center"/>
      <protection locked="0"/>
    </xf>
    <xf numFmtId="3" fontId="2" fillId="0" borderId="41" xfId="1" applyNumberFormat="1" applyFont="1" applyFill="1" applyBorder="1" applyAlignment="1" applyProtection="1">
      <alignment horizontal="right" vertical="center"/>
      <protection locked="0"/>
    </xf>
    <xf numFmtId="3" fontId="2" fillId="0" borderId="42" xfId="1" applyNumberFormat="1" applyFont="1" applyFill="1" applyBorder="1" applyAlignment="1" applyProtection="1">
      <alignment vertical="center"/>
    </xf>
    <xf numFmtId="3" fontId="2" fillId="0" borderId="42" xfId="1" applyNumberFormat="1" applyFont="1" applyFill="1" applyBorder="1" applyAlignment="1" applyProtection="1">
      <alignment horizontal="right" vertical="center"/>
    </xf>
    <xf numFmtId="3" fontId="2" fillId="0" borderId="42" xfId="1" applyNumberFormat="1" applyFont="1" applyFill="1" applyBorder="1" applyAlignment="1" applyProtection="1">
      <alignment horizontal="left" vertical="center" wrapText="1"/>
      <protection locked="0"/>
    </xf>
    <xf numFmtId="0" fontId="3" fillId="0" borderId="22" xfId="1" applyFont="1" applyFill="1" applyBorder="1" applyAlignment="1" applyProtection="1">
      <alignment horizontal="left" vertical="center" wrapText="1"/>
    </xf>
    <xf numFmtId="3" fontId="2" fillId="0" borderId="22" xfId="1" applyNumberFormat="1" applyFont="1" applyFill="1" applyBorder="1" applyAlignment="1" applyProtection="1">
      <alignment vertical="center"/>
    </xf>
    <xf numFmtId="3" fontId="2" fillId="0" borderId="23" xfId="1" applyNumberFormat="1" applyFont="1" applyFill="1" applyBorder="1" applyAlignment="1" applyProtection="1">
      <alignment horizontal="right" vertical="center"/>
      <protection locked="0"/>
    </xf>
    <xf numFmtId="3" fontId="2" fillId="0" borderId="24" xfId="1" applyNumberFormat="1" applyFont="1" applyFill="1" applyBorder="1" applyAlignment="1" applyProtection="1">
      <alignment horizontal="right" vertical="center"/>
      <protection locked="0"/>
    </xf>
    <xf numFmtId="3" fontId="2" fillId="0" borderId="25" xfId="1" applyNumberFormat="1" applyFont="1" applyFill="1" applyBorder="1" applyAlignment="1" applyProtection="1">
      <alignment vertical="center"/>
    </xf>
    <xf numFmtId="3" fontId="2" fillId="0" borderId="23" xfId="1" applyNumberFormat="1" applyFont="1" applyFill="1" applyBorder="1" applyAlignment="1" applyProtection="1">
      <alignment horizontal="center" vertical="center"/>
    </xf>
    <xf numFmtId="3" fontId="2" fillId="0" borderId="24" xfId="1" applyNumberFormat="1" applyFont="1" applyFill="1" applyBorder="1" applyAlignment="1" applyProtection="1">
      <alignment horizontal="center" vertical="center"/>
    </xf>
    <xf numFmtId="3" fontId="2" fillId="0" borderId="25" xfId="1" applyNumberFormat="1" applyFont="1" applyFill="1" applyBorder="1" applyAlignment="1" applyProtection="1">
      <alignment horizontal="center" vertical="center"/>
    </xf>
    <xf numFmtId="3" fontId="2" fillId="0" borderId="25" xfId="1" applyNumberFormat="1" applyFont="1" applyFill="1" applyBorder="1" applyAlignment="1" applyProtection="1">
      <alignment horizontal="left" vertical="center" wrapText="1"/>
      <protection locked="0"/>
    </xf>
    <xf numFmtId="0" fontId="3" fillId="0" borderId="43" xfId="1" applyFont="1" applyFill="1" applyBorder="1" applyAlignment="1" applyProtection="1">
      <alignment horizontal="left" vertical="center" wrapText="1"/>
    </xf>
    <xf numFmtId="3" fontId="2" fillId="0" borderId="43" xfId="1" applyNumberFormat="1" applyFont="1" applyFill="1" applyBorder="1" applyAlignment="1" applyProtection="1">
      <alignment vertical="center"/>
    </xf>
    <xf numFmtId="3" fontId="2" fillId="0" borderId="44" xfId="1" applyNumberFormat="1" applyFont="1" applyFill="1" applyBorder="1" applyAlignment="1" applyProtection="1">
      <alignment horizontal="right" vertical="center"/>
      <protection locked="0"/>
    </xf>
    <xf numFmtId="3" fontId="2" fillId="0" borderId="45" xfId="1" applyNumberFormat="1" applyFont="1" applyFill="1" applyBorder="1" applyAlignment="1" applyProtection="1">
      <alignment horizontal="right" vertical="center"/>
      <protection locked="0"/>
    </xf>
    <xf numFmtId="3" fontId="2" fillId="0" borderId="46" xfId="1" applyNumberFormat="1" applyFont="1" applyFill="1" applyBorder="1" applyAlignment="1" applyProtection="1">
      <alignment vertical="center"/>
    </xf>
    <xf numFmtId="3" fontId="2" fillId="0" borderId="44" xfId="1" applyNumberFormat="1" applyFont="1" applyFill="1" applyBorder="1" applyAlignment="1" applyProtection="1">
      <alignment horizontal="center" vertical="center"/>
    </xf>
    <xf numFmtId="3" fontId="2" fillId="0" borderId="45" xfId="1" applyNumberFormat="1" applyFont="1" applyFill="1" applyBorder="1" applyAlignment="1" applyProtection="1">
      <alignment horizontal="center" vertical="center"/>
    </xf>
    <xf numFmtId="3" fontId="2" fillId="0" borderId="46" xfId="1" applyNumberFormat="1" applyFont="1" applyFill="1" applyBorder="1" applyAlignment="1" applyProtection="1">
      <alignment horizontal="center" vertical="center"/>
    </xf>
    <xf numFmtId="3" fontId="2" fillId="0" borderId="46" xfId="1" applyNumberFormat="1" applyFont="1" applyFill="1" applyBorder="1" applyAlignment="1" applyProtection="1">
      <alignment horizontal="left" vertical="center" wrapText="1"/>
      <protection locked="0"/>
    </xf>
    <xf numFmtId="3" fontId="2" fillId="0" borderId="44" xfId="1" applyNumberFormat="1" applyFont="1" applyFill="1" applyBorder="1" applyAlignment="1" applyProtection="1">
      <alignment horizontal="right" vertical="center"/>
    </xf>
    <xf numFmtId="3" fontId="2" fillId="0" borderId="45" xfId="1" applyNumberFormat="1" applyFont="1" applyFill="1" applyBorder="1" applyAlignment="1" applyProtection="1">
      <alignment horizontal="right" vertical="center"/>
    </xf>
    <xf numFmtId="3" fontId="2" fillId="0" borderId="46" xfId="1" applyNumberFormat="1" applyFont="1" applyFill="1" applyBorder="1" applyAlignment="1" applyProtection="1">
      <alignment horizontal="right" vertical="center"/>
    </xf>
    <xf numFmtId="0" fontId="3" fillId="0" borderId="43" xfId="1" applyFont="1" applyFill="1" applyBorder="1" applyAlignment="1" applyProtection="1">
      <alignment horizontal="center" vertical="center" wrapText="1"/>
    </xf>
    <xf numFmtId="0" fontId="2" fillId="0" borderId="15" xfId="1" applyFont="1" applyFill="1" applyBorder="1" applyAlignment="1" applyProtection="1">
      <alignment horizontal="left" vertical="center" wrapText="1"/>
    </xf>
    <xf numFmtId="3" fontId="2" fillId="0" borderId="15" xfId="1" applyNumberFormat="1" applyFont="1" applyFill="1" applyBorder="1" applyAlignment="1" applyProtection="1">
      <alignment vertical="center"/>
    </xf>
    <xf numFmtId="3" fontId="2" fillId="0" borderId="17" xfId="1" applyNumberFormat="1" applyFont="1" applyFill="1" applyBorder="1" applyAlignment="1" applyProtection="1">
      <alignment horizontal="center" vertical="center"/>
    </xf>
    <xf numFmtId="3" fontId="2" fillId="0" borderId="18" xfId="1" applyNumberFormat="1" applyFont="1" applyFill="1" applyBorder="1" applyAlignment="1" applyProtection="1">
      <alignment horizontal="center" vertical="center"/>
    </xf>
    <xf numFmtId="3" fontId="2" fillId="0" borderId="19" xfId="1" applyNumberFormat="1" applyFont="1" applyFill="1" applyBorder="1" applyAlignment="1" applyProtection="1">
      <alignment horizontal="center" vertical="center"/>
    </xf>
    <xf numFmtId="3" fontId="2" fillId="0" borderId="17" xfId="1" applyNumberFormat="1" applyFont="1" applyFill="1" applyBorder="1" applyAlignment="1" applyProtection="1">
      <alignment horizontal="right" vertical="center"/>
    </xf>
    <xf numFmtId="3" fontId="2" fillId="0" borderId="18" xfId="1" applyNumberFormat="1" applyFont="1" applyFill="1" applyBorder="1" applyAlignment="1" applyProtection="1">
      <alignment horizontal="right" vertical="center"/>
    </xf>
    <xf numFmtId="0" fontId="2" fillId="0" borderId="39" xfId="1" applyFont="1" applyFill="1" applyBorder="1" applyAlignment="1" applyProtection="1">
      <alignment horizontal="left" vertical="center" wrapText="1"/>
    </xf>
    <xf numFmtId="3" fontId="2" fillId="0" borderId="39" xfId="1" applyNumberFormat="1" applyFont="1" applyFill="1" applyBorder="1" applyAlignment="1" applyProtection="1">
      <alignment vertical="center"/>
    </xf>
    <xf numFmtId="3" fontId="2" fillId="0" borderId="40" xfId="1" applyNumberFormat="1" applyFont="1" applyFill="1" applyBorder="1" applyAlignment="1" applyProtection="1">
      <alignment horizontal="center" vertical="center"/>
    </xf>
    <xf numFmtId="3" fontId="2" fillId="0" borderId="41" xfId="1" applyNumberFormat="1" applyFont="1" applyFill="1" applyBorder="1" applyAlignment="1" applyProtection="1">
      <alignment horizontal="center" vertical="center"/>
    </xf>
    <xf numFmtId="3" fontId="2" fillId="0" borderId="42" xfId="1" applyNumberFormat="1" applyFont="1" applyFill="1" applyBorder="1" applyAlignment="1" applyProtection="1">
      <alignment horizontal="center" vertical="center"/>
    </xf>
    <xf numFmtId="3" fontId="2" fillId="0" borderId="40" xfId="1" applyNumberFormat="1" applyFont="1" applyFill="1" applyBorder="1" applyAlignment="1" applyProtection="1">
      <alignment horizontal="right" vertical="center"/>
    </xf>
    <xf numFmtId="3" fontId="2" fillId="0" borderId="41" xfId="1" applyNumberFormat="1" applyFont="1" applyFill="1" applyBorder="1" applyAlignment="1" applyProtection="1">
      <alignment horizontal="right" vertical="center"/>
    </xf>
    <xf numFmtId="0" fontId="2" fillId="0" borderId="47" xfId="1" applyFont="1" applyFill="1" applyBorder="1" applyAlignment="1" applyProtection="1">
      <alignment horizontal="right" vertical="center" wrapText="1"/>
    </xf>
    <xf numFmtId="0" fontId="2" fillId="0" borderId="47" xfId="1" applyFont="1" applyFill="1" applyBorder="1" applyAlignment="1" applyProtection="1">
      <alignment horizontal="left" vertical="center" wrapText="1"/>
    </xf>
    <xf numFmtId="3" fontId="2" fillId="0" borderId="47" xfId="1" applyNumberFormat="1" applyFont="1" applyFill="1" applyBorder="1" applyAlignment="1" applyProtection="1">
      <alignment vertical="center"/>
    </xf>
    <xf numFmtId="3" fontId="2" fillId="0" borderId="48" xfId="1" applyNumberFormat="1" applyFont="1" applyFill="1" applyBorder="1" applyAlignment="1" applyProtection="1">
      <alignment horizontal="center" vertical="center"/>
    </xf>
    <xf numFmtId="3" fontId="2" fillId="0" borderId="49" xfId="1" applyNumberFormat="1" applyFont="1" applyFill="1" applyBorder="1" applyAlignment="1" applyProtection="1">
      <alignment horizontal="center" vertical="center"/>
    </xf>
    <xf numFmtId="3" fontId="2" fillId="0" borderId="50" xfId="1" applyNumberFormat="1" applyFont="1" applyFill="1" applyBorder="1" applyAlignment="1" applyProtection="1">
      <alignment horizontal="center" vertical="center"/>
    </xf>
    <xf numFmtId="3" fontId="2" fillId="0" borderId="48" xfId="1" applyNumberFormat="1" applyFont="1" applyFill="1" applyBorder="1" applyAlignment="1" applyProtection="1">
      <alignment horizontal="right" vertical="center"/>
      <protection locked="0"/>
    </xf>
    <xf numFmtId="3" fontId="2" fillId="0" borderId="49" xfId="1" applyNumberFormat="1" applyFont="1" applyFill="1" applyBorder="1" applyAlignment="1" applyProtection="1">
      <alignment horizontal="right" vertical="center"/>
      <protection locked="0"/>
    </xf>
    <xf numFmtId="3" fontId="2" fillId="0" borderId="50" xfId="1" applyNumberFormat="1" applyFont="1" applyFill="1" applyBorder="1" applyAlignment="1" applyProtection="1">
      <alignment horizontal="right" vertical="center"/>
    </xf>
    <xf numFmtId="3" fontId="2" fillId="0" borderId="48" xfId="1" applyNumberFormat="1" applyFont="1" applyFill="1" applyBorder="1" applyAlignment="1" applyProtection="1">
      <alignment horizontal="right" vertical="center"/>
    </xf>
    <xf numFmtId="3" fontId="2" fillId="0" borderId="49" xfId="1" applyNumberFormat="1" applyFont="1" applyFill="1" applyBorder="1" applyAlignment="1" applyProtection="1">
      <alignment horizontal="right" vertical="center"/>
    </xf>
    <xf numFmtId="3" fontId="2" fillId="0" borderId="50" xfId="1" applyNumberFormat="1" applyFont="1" applyFill="1" applyBorder="1" applyAlignment="1" applyProtection="1">
      <alignment horizontal="left" vertical="center" wrapText="1"/>
      <protection locked="0"/>
    </xf>
    <xf numFmtId="0" fontId="2" fillId="0" borderId="51" xfId="1" applyFont="1" applyFill="1" applyBorder="1" applyAlignment="1" applyProtection="1">
      <alignment horizontal="right" vertical="center" wrapText="1"/>
    </xf>
    <xf numFmtId="0" fontId="2" fillId="0" borderId="51" xfId="1" applyFont="1" applyFill="1" applyBorder="1" applyAlignment="1" applyProtection="1">
      <alignment horizontal="left" vertical="center" wrapText="1"/>
    </xf>
    <xf numFmtId="3" fontId="2" fillId="0" borderId="51" xfId="1" applyNumberFormat="1" applyFont="1" applyFill="1" applyBorder="1" applyAlignment="1" applyProtection="1">
      <alignment vertical="center"/>
    </xf>
    <xf numFmtId="3" fontId="2" fillId="0" borderId="52" xfId="1" applyNumberFormat="1" applyFont="1" applyFill="1" applyBorder="1" applyAlignment="1" applyProtection="1">
      <alignment horizontal="center" vertical="center"/>
    </xf>
    <xf numFmtId="3" fontId="2" fillId="0" borderId="53" xfId="1" applyNumberFormat="1" applyFont="1" applyFill="1" applyBorder="1" applyAlignment="1" applyProtection="1">
      <alignment horizontal="center" vertical="center"/>
    </xf>
    <xf numFmtId="3" fontId="2" fillId="0" borderId="54" xfId="1" applyNumberFormat="1" applyFont="1" applyFill="1" applyBorder="1" applyAlignment="1" applyProtection="1">
      <alignment horizontal="center" vertical="center"/>
    </xf>
    <xf numFmtId="3" fontId="2" fillId="0" borderId="52" xfId="1" applyNumberFormat="1" applyFont="1" applyFill="1" applyBorder="1" applyAlignment="1" applyProtection="1">
      <alignment horizontal="right" vertical="center"/>
      <protection locked="0"/>
    </xf>
    <xf numFmtId="3" fontId="2" fillId="0" borderId="53" xfId="1" applyNumberFormat="1" applyFont="1" applyFill="1" applyBorder="1" applyAlignment="1" applyProtection="1">
      <alignment horizontal="right" vertical="center"/>
      <protection locked="0"/>
    </xf>
    <xf numFmtId="3" fontId="2" fillId="0" borderId="54" xfId="1" applyNumberFormat="1" applyFont="1" applyFill="1" applyBorder="1" applyAlignment="1" applyProtection="1">
      <alignment horizontal="right" vertical="center"/>
    </xf>
    <xf numFmtId="3" fontId="2" fillId="0" borderId="52" xfId="1" applyNumberFormat="1" applyFont="1" applyFill="1" applyBorder="1" applyAlignment="1" applyProtection="1">
      <alignment horizontal="right" vertical="center"/>
    </xf>
    <xf numFmtId="3" fontId="2" fillId="0" borderId="53" xfId="1" applyNumberFormat="1" applyFont="1" applyFill="1" applyBorder="1" applyAlignment="1" applyProtection="1">
      <alignment horizontal="right" vertical="center"/>
    </xf>
    <xf numFmtId="3" fontId="2" fillId="0" borderId="54" xfId="1" applyNumberFormat="1" applyFont="1" applyFill="1" applyBorder="1" applyAlignment="1" applyProtection="1">
      <alignment horizontal="left" vertical="center" wrapText="1"/>
      <protection locked="0"/>
    </xf>
    <xf numFmtId="0" fontId="3" fillId="0" borderId="55" xfId="1" applyFont="1" applyFill="1" applyBorder="1" applyAlignment="1" applyProtection="1">
      <alignment horizontal="center" vertical="center" wrapText="1"/>
    </xf>
    <xf numFmtId="0" fontId="3" fillId="0" borderId="55" xfId="1" applyFont="1" applyFill="1" applyBorder="1" applyAlignment="1" applyProtection="1">
      <alignment horizontal="left" vertical="center" wrapText="1"/>
    </xf>
    <xf numFmtId="3" fontId="2" fillId="0" borderId="55" xfId="1" applyNumberFormat="1" applyFont="1" applyFill="1" applyBorder="1" applyAlignment="1" applyProtection="1">
      <alignment horizontal="right" vertical="center"/>
    </xf>
    <xf numFmtId="3" fontId="2" fillId="0" borderId="56" xfId="1" applyNumberFormat="1" applyFont="1" applyFill="1" applyBorder="1" applyAlignment="1" applyProtection="1">
      <alignment horizontal="right" vertical="center"/>
    </xf>
    <xf numFmtId="3" fontId="2" fillId="0" borderId="57" xfId="1" applyNumberFormat="1" applyFont="1" applyFill="1" applyBorder="1" applyAlignment="1" applyProtection="1">
      <alignment horizontal="right" vertical="center"/>
    </xf>
    <xf numFmtId="3" fontId="2" fillId="0" borderId="58" xfId="1" applyNumberFormat="1" applyFont="1" applyFill="1" applyBorder="1" applyAlignment="1" applyProtection="1">
      <alignment horizontal="right" vertical="center"/>
    </xf>
    <xf numFmtId="3" fontId="2" fillId="0" borderId="56" xfId="1" applyNumberFormat="1" applyFont="1" applyFill="1" applyBorder="1" applyAlignment="1" applyProtection="1">
      <alignment horizontal="center" vertical="center"/>
    </xf>
    <xf numFmtId="3" fontId="2" fillId="0" borderId="57" xfId="1" applyNumberFormat="1" applyFont="1" applyFill="1" applyBorder="1" applyAlignment="1" applyProtection="1">
      <alignment horizontal="center" vertical="center"/>
    </xf>
    <xf numFmtId="3" fontId="2" fillId="0" borderId="58" xfId="1" applyNumberFormat="1" applyFont="1" applyFill="1" applyBorder="1" applyAlignment="1" applyProtection="1">
      <alignment horizontal="center" vertical="center"/>
    </xf>
    <xf numFmtId="3" fontId="2" fillId="0" borderId="58" xfId="1" applyNumberFormat="1" applyFont="1" applyFill="1" applyBorder="1" applyAlignment="1" applyProtection="1">
      <alignment horizontal="left" vertical="center" wrapText="1"/>
      <protection locked="0"/>
    </xf>
    <xf numFmtId="3" fontId="2" fillId="0" borderId="51" xfId="1" applyNumberFormat="1" applyFont="1" applyFill="1" applyBorder="1" applyAlignment="1" applyProtection="1">
      <alignment horizontal="right" vertical="center"/>
    </xf>
    <xf numFmtId="3" fontId="2" fillId="0" borderId="54" xfId="1" applyNumberFormat="1" applyFont="1" applyFill="1" applyBorder="1" applyAlignment="1" applyProtection="1">
      <alignment vertical="center"/>
    </xf>
    <xf numFmtId="3" fontId="2" fillId="0" borderId="43" xfId="1" applyNumberFormat="1" applyFont="1" applyFill="1" applyBorder="1" applyAlignment="1" applyProtection="1">
      <alignment horizontal="right" vertical="center"/>
    </xf>
    <xf numFmtId="3" fontId="2" fillId="0" borderId="47" xfId="1" applyNumberFormat="1" applyFont="1" applyFill="1" applyBorder="1" applyAlignment="1" applyProtection="1">
      <alignment horizontal="right" vertical="center"/>
    </xf>
    <xf numFmtId="3" fontId="2" fillId="0" borderId="19" xfId="1" applyNumberFormat="1" applyFont="1" applyFill="1" applyBorder="1" applyAlignment="1" applyProtection="1">
      <alignment vertical="center"/>
    </xf>
    <xf numFmtId="0" fontId="3" fillId="0" borderId="51" xfId="1" applyFont="1" applyFill="1" applyBorder="1" applyAlignment="1" applyProtection="1">
      <alignment horizontal="center" vertical="center" wrapText="1"/>
    </xf>
    <xf numFmtId="0" fontId="3" fillId="0" borderId="51" xfId="1" applyFont="1" applyFill="1" applyBorder="1" applyAlignment="1" applyProtection="1">
      <alignment horizontal="left" vertical="center" wrapText="1"/>
    </xf>
    <xf numFmtId="0" fontId="2" fillId="0" borderId="55" xfId="1" applyFont="1" applyFill="1" applyBorder="1" applyAlignment="1" applyProtection="1">
      <alignment horizontal="right" vertical="center" wrapText="1"/>
    </xf>
    <xf numFmtId="0" fontId="2" fillId="0" borderId="55" xfId="1" applyFont="1" applyFill="1" applyBorder="1" applyAlignment="1" applyProtection="1">
      <alignment horizontal="left" vertical="center" wrapText="1"/>
    </xf>
    <xf numFmtId="3" fontId="2" fillId="0" borderId="56" xfId="1" applyNumberFormat="1" applyFont="1" applyFill="1" applyBorder="1" applyAlignment="1" applyProtection="1">
      <alignment horizontal="center" vertical="center"/>
      <protection locked="0"/>
    </xf>
    <xf numFmtId="3" fontId="2" fillId="0" borderId="57" xfId="1" applyNumberFormat="1" applyFont="1" applyFill="1" applyBorder="1" applyAlignment="1" applyProtection="1">
      <alignment horizontal="center" vertical="center"/>
      <protection locked="0"/>
    </xf>
    <xf numFmtId="3" fontId="2" fillId="0" borderId="58" xfId="1" applyNumberFormat="1" applyFont="1" applyFill="1" applyBorder="1" applyAlignment="1" applyProtection="1">
      <alignment vertical="center"/>
    </xf>
    <xf numFmtId="0" fontId="2" fillId="0" borderId="55" xfId="1" applyFont="1" applyFill="1" applyBorder="1" applyAlignment="1" applyProtection="1">
      <alignment vertical="center" wrapText="1"/>
    </xf>
    <xf numFmtId="3" fontId="2" fillId="0" borderId="55" xfId="1" applyNumberFormat="1" applyFont="1" applyFill="1" applyBorder="1" applyAlignment="1" applyProtection="1">
      <alignment vertical="center"/>
    </xf>
    <xf numFmtId="3" fontId="2" fillId="0" borderId="56" xfId="1" applyNumberFormat="1" applyFont="1" applyFill="1" applyBorder="1" applyAlignment="1" applyProtection="1">
      <alignment horizontal="right" vertical="center"/>
      <protection locked="0"/>
    </xf>
    <xf numFmtId="3" fontId="2" fillId="0" borderId="57" xfId="1" applyNumberFormat="1" applyFont="1" applyFill="1" applyBorder="1" applyAlignment="1" applyProtection="1">
      <alignment horizontal="right" vertical="center"/>
      <protection locked="0"/>
    </xf>
    <xf numFmtId="0" fontId="3" fillId="0" borderId="15" xfId="1" applyFont="1" applyBorder="1" applyAlignment="1" applyProtection="1">
      <alignment vertical="center" wrapText="1"/>
    </xf>
    <xf numFmtId="0" fontId="3" fillId="0" borderId="15" xfId="1" applyFont="1" applyBorder="1" applyAlignment="1" applyProtection="1">
      <alignment horizontal="left" vertical="center" wrapText="1"/>
    </xf>
    <xf numFmtId="3" fontId="3" fillId="0" borderId="15" xfId="1" applyNumberFormat="1" applyFont="1" applyBorder="1" applyAlignment="1" applyProtection="1">
      <alignment vertical="center"/>
    </xf>
    <xf numFmtId="3" fontId="3" fillId="0" borderId="17" xfId="1" applyNumberFormat="1" applyFont="1" applyBorder="1" applyAlignment="1" applyProtection="1">
      <alignment horizontal="right" vertical="center"/>
      <protection locked="0"/>
    </xf>
    <xf numFmtId="3" fontId="3" fillId="0" borderId="18" xfId="1" applyNumberFormat="1" applyFont="1" applyBorder="1" applyAlignment="1" applyProtection="1">
      <alignment horizontal="right" vertical="center"/>
      <protection locked="0"/>
    </xf>
    <xf numFmtId="3" fontId="3" fillId="0" borderId="19" xfId="1" applyNumberFormat="1" applyFont="1" applyBorder="1" applyAlignment="1" applyProtection="1">
      <alignment vertical="center"/>
    </xf>
    <xf numFmtId="3" fontId="2" fillId="0" borderId="17" xfId="1" applyNumberFormat="1" applyFont="1" applyBorder="1" applyAlignment="1" applyProtection="1">
      <alignment horizontal="right" vertical="center"/>
      <protection locked="0"/>
    </xf>
    <xf numFmtId="3" fontId="2" fillId="0" borderId="18" xfId="1" applyNumberFormat="1" applyFont="1" applyBorder="1" applyAlignment="1" applyProtection="1">
      <alignment horizontal="right" vertical="center"/>
      <protection locked="0"/>
    </xf>
    <xf numFmtId="3" fontId="2" fillId="0" borderId="19" xfId="1" applyNumberFormat="1" applyFont="1" applyBorder="1" applyAlignment="1" applyProtection="1">
      <alignment vertical="center"/>
    </xf>
    <xf numFmtId="3" fontId="2" fillId="0" borderId="19" xfId="1" applyNumberFormat="1" applyFont="1" applyBorder="1" applyAlignment="1" applyProtection="1">
      <alignment horizontal="right" vertical="center"/>
    </xf>
    <xf numFmtId="3" fontId="2" fillId="0" borderId="19" xfId="1" applyNumberFormat="1" applyFont="1" applyBorder="1" applyAlignment="1" applyProtection="1">
      <alignment horizontal="left" vertical="center" wrapText="1"/>
      <protection locked="0"/>
    </xf>
    <xf numFmtId="0" fontId="3" fillId="0" borderId="35" xfId="1" applyFont="1" applyFill="1" applyBorder="1" applyAlignment="1" applyProtection="1">
      <alignment vertical="center"/>
    </xf>
    <xf numFmtId="3" fontId="3" fillId="0" borderId="35" xfId="1" applyNumberFormat="1" applyFont="1" applyFill="1" applyBorder="1" applyAlignment="1" applyProtection="1">
      <alignment vertical="center"/>
    </xf>
    <xf numFmtId="3" fontId="3" fillId="0" borderId="36" xfId="1" applyNumberFormat="1" applyFont="1" applyFill="1" applyBorder="1" applyAlignment="1" applyProtection="1">
      <alignment vertical="center"/>
    </xf>
    <xf numFmtId="3" fontId="3" fillId="0" borderId="37" xfId="1" applyNumberFormat="1" applyFont="1" applyFill="1" applyBorder="1" applyAlignment="1" applyProtection="1">
      <alignment vertical="center"/>
    </xf>
    <xf numFmtId="3" fontId="3" fillId="0" borderId="38" xfId="1" applyNumberFormat="1" applyFont="1" applyFill="1" applyBorder="1" applyAlignment="1" applyProtection="1">
      <alignment vertical="center"/>
    </xf>
    <xf numFmtId="0" fontId="3" fillId="0" borderId="59" xfId="1" applyFont="1" applyFill="1" applyBorder="1" applyAlignment="1" applyProtection="1">
      <alignment vertical="center"/>
    </xf>
    <xf numFmtId="0" fontId="3" fillId="0" borderId="59" xfId="1" applyFont="1" applyFill="1" applyBorder="1" applyAlignment="1" applyProtection="1">
      <alignment vertical="center" wrapText="1"/>
    </xf>
    <xf numFmtId="3" fontId="3" fillId="0" borderId="59" xfId="1" applyNumberFormat="1" applyFont="1" applyFill="1" applyBorder="1" applyAlignment="1" applyProtection="1">
      <alignment vertical="center"/>
    </xf>
    <xf numFmtId="3" fontId="3" fillId="0" borderId="60" xfId="1" applyNumberFormat="1" applyFont="1" applyFill="1" applyBorder="1" applyAlignment="1" applyProtection="1">
      <alignment vertical="center"/>
    </xf>
    <xf numFmtId="3" fontId="3" fillId="0" borderId="61" xfId="1" applyNumberFormat="1" applyFont="1" applyFill="1" applyBorder="1" applyAlignment="1" applyProtection="1">
      <alignment vertical="center"/>
    </xf>
    <xf numFmtId="3" fontId="3" fillId="0" borderId="62" xfId="1" applyNumberFormat="1" applyFont="1" applyFill="1" applyBorder="1" applyAlignment="1" applyProtection="1">
      <alignment vertical="center"/>
    </xf>
    <xf numFmtId="3" fontId="3" fillId="0" borderId="60" xfId="1" applyNumberFormat="1" applyFont="1" applyFill="1" applyBorder="1" applyAlignment="1" applyProtection="1">
      <alignment horizontal="right" vertical="center"/>
    </xf>
    <xf numFmtId="3" fontId="3" fillId="0" borderId="61" xfId="1" applyNumberFormat="1" applyFont="1" applyFill="1" applyBorder="1" applyAlignment="1" applyProtection="1">
      <alignment horizontal="right" vertical="center"/>
    </xf>
    <xf numFmtId="3" fontId="3" fillId="0" borderId="62" xfId="1" applyNumberFormat="1" applyFont="1" applyFill="1" applyBorder="1" applyAlignment="1" applyProtection="1">
      <alignment horizontal="right" vertical="center"/>
    </xf>
    <xf numFmtId="3" fontId="3" fillId="0" borderId="62" xfId="1" applyNumberFormat="1" applyFont="1" applyFill="1" applyBorder="1" applyAlignment="1" applyProtection="1">
      <alignment horizontal="left" vertical="center" wrapText="1"/>
      <protection locked="0"/>
    </xf>
    <xf numFmtId="3" fontId="3" fillId="0" borderId="15" xfId="1" applyNumberFormat="1" applyFont="1" applyFill="1" applyBorder="1" applyAlignment="1" applyProtection="1">
      <alignment vertical="center"/>
    </xf>
    <xf numFmtId="3" fontId="3" fillId="0" borderId="17" xfId="1" applyNumberFormat="1" applyFont="1" applyFill="1" applyBorder="1" applyAlignment="1" applyProtection="1">
      <alignment vertical="center"/>
    </xf>
    <xf numFmtId="3" fontId="3" fillId="0" borderId="18" xfId="1" applyNumberFormat="1" applyFont="1" applyFill="1" applyBorder="1" applyAlignment="1" applyProtection="1">
      <alignment vertical="center"/>
    </xf>
    <xf numFmtId="3" fontId="3" fillId="0" borderId="19" xfId="1" applyNumberFormat="1" applyFont="1" applyFill="1" applyBorder="1" applyAlignment="1" applyProtection="1">
      <alignment vertical="center"/>
    </xf>
    <xf numFmtId="3" fontId="3" fillId="0" borderId="19" xfId="1" applyNumberFormat="1" applyFont="1" applyFill="1" applyBorder="1" applyAlignment="1" applyProtection="1">
      <alignment horizontal="left" vertical="center" wrapText="1"/>
      <protection locked="0"/>
    </xf>
    <xf numFmtId="0" fontId="3" fillId="3" borderId="63" xfId="1" applyFont="1" applyFill="1" applyBorder="1" applyAlignment="1" applyProtection="1">
      <alignment horizontal="left" vertical="center" wrapText="1"/>
    </xf>
    <xf numFmtId="3" fontId="3" fillId="3" borderId="63" xfId="1" applyNumberFormat="1" applyFont="1" applyFill="1" applyBorder="1" applyAlignment="1" applyProtection="1">
      <alignment vertical="center"/>
    </xf>
    <xf numFmtId="3" fontId="3" fillId="3" borderId="64" xfId="1" applyNumberFormat="1" applyFont="1" applyFill="1" applyBorder="1" applyAlignment="1" applyProtection="1">
      <alignment vertical="center"/>
    </xf>
    <xf numFmtId="3" fontId="3" fillId="3" borderId="65" xfId="1" applyNumberFormat="1" applyFont="1" applyFill="1" applyBorder="1" applyAlignment="1" applyProtection="1">
      <alignment vertical="center"/>
    </xf>
    <xf numFmtId="3" fontId="3" fillId="3" borderId="66" xfId="1" applyNumberFormat="1" applyFont="1" applyFill="1" applyBorder="1" applyAlignment="1" applyProtection="1">
      <alignment vertical="center"/>
    </xf>
    <xf numFmtId="3" fontId="3" fillId="3" borderId="66" xfId="1" applyNumberFormat="1" applyFont="1" applyFill="1" applyBorder="1" applyAlignment="1" applyProtection="1">
      <alignment horizontal="left" vertical="center" wrapText="1"/>
      <protection locked="0"/>
    </xf>
    <xf numFmtId="0" fontId="2" fillId="0" borderId="43" xfId="1" applyFont="1" applyFill="1" applyBorder="1" applyAlignment="1" applyProtection="1">
      <alignment horizontal="left" vertical="center" wrapText="1"/>
    </xf>
    <xf numFmtId="3" fontId="2" fillId="0" borderId="44" xfId="1" applyNumberFormat="1" applyFont="1" applyFill="1" applyBorder="1" applyAlignment="1" applyProtection="1">
      <alignment vertical="center"/>
    </xf>
    <xf numFmtId="3" fontId="2" fillId="0" borderId="45" xfId="1" applyNumberFormat="1" applyFont="1" applyFill="1" applyBorder="1" applyAlignment="1" applyProtection="1">
      <alignment vertical="center"/>
    </xf>
    <xf numFmtId="0" fontId="2" fillId="0" borderId="55" xfId="1" applyFont="1" applyFill="1" applyBorder="1" applyAlignment="1" applyProtection="1">
      <alignment horizontal="center" vertical="center" wrapText="1"/>
    </xf>
    <xf numFmtId="3" fontId="2" fillId="0" borderId="56" xfId="1" applyNumberFormat="1" applyFont="1" applyFill="1" applyBorder="1" applyAlignment="1" applyProtection="1">
      <alignment vertical="center"/>
    </xf>
    <xf numFmtId="3" fontId="2" fillId="0" borderId="57" xfId="1" applyNumberFormat="1" applyFont="1" applyFill="1" applyBorder="1" applyAlignment="1" applyProtection="1">
      <alignment vertical="center"/>
    </xf>
    <xf numFmtId="3" fontId="2" fillId="4" borderId="41" xfId="1" applyNumberFormat="1" applyFont="1" applyFill="1" applyBorder="1" applyAlignment="1" applyProtection="1">
      <alignment horizontal="right" vertical="center"/>
      <protection locked="0"/>
    </xf>
    <xf numFmtId="0" fontId="2" fillId="0" borderId="39" xfId="1" applyFont="1" applyFill="1" applyBorder="1" applyAlignment="1" applyProtection="1">
      <alignment horizontal="center" vertical="center" wrapText="1"/>
    </xf>
    <xf numFmtId="3" fontId="2" fillId="0" borderId="40" xfId="1" applyNumberFormat="1" applyFont="1" applyFill="1" applyBorder="1" applyAlignment="1" applyProtection="1">
      <alignment vertical="center"/>
    </xf>
    <xf numFmtId="3" fontId="2" fillId="0" borderId="41" xfId="1" applyNumberFormat="1" applyFont="1" applyFill="1" applyBorder="1" applyAlignment="1" applyProtection="1">
      <alignment vertical="center"/>
    </xf>
    <xf numFmtId="0" fontId="2" fillId="0" borderId="15" xfId="1" applyFont="1" applyFill="1" applyBorder="1" applyAlignment="1" applyProtection="1">
      <alignment horizontal="center" vertical="center" wrapText="1"/>
    </xf>
    <xf numFmtId="3" fontId="2" fillId="0" borderId="17" xfId="1" applyNumberFormat="1" applyFont="1" applyFill="1" applyBorder="1" applyAlignment="1" applyProtection="1">
      <alignment vertical="center"/>
    </xf>
    <xf numFmtId="3" fontId="2" fillId="0" borderId="18" xfId="1" applyNumberFormat="1" applyFont="1" applyFill="1" applyBorder="1" applyAlignment="1" applyProtection="1">
      <alignment vertical="center"/>
    </xf>
    <xf numFmtId="3" fontId="2" fillId="0" borderId="40" xfId="1" applyNumberFormat="1" applyFont="1" applyFill="1" applyBorder="1" applyAlignment="1" applyProtection="1">
      <alignment vertical="center"/>
      <protection locked="0"/>
    </xf>
    <xf numFmtId="3" fontId="2" fillId="0" borderId="41" xfId="1" applyNumberFormat="1" applyFont="1" applyFill="1" applyBorder="1" applyAlignment="1" applyProtection="1">
      <alignment vertical="center"/>
      <protection locked="0"/>
    </xf>
    <xf numFmtId="3" fontId="2" fillId="0" borderId="17" xfId="1" applyNumberFormat="1" applyFont="1" applyFill="1" applyBorder="1" applyAlignment="1" applyProtection="1">
      <alignment vertical="center"/>
      <protection locked="0"/>
    </xf>
    <xf numFmtId="3" fontId="2" fillId="0" borderId="18" xfId="1" applyNumberFormat="1" applyFont="1" applyFill="1" applyBorder="1" applyAlignment="1" applyProtection="1">
      <alignment vertical="center"/>
      <protection locked="0"/>
    </xf>
    <xf numFmtId="0" fontId="2" fillId="0" borderId="39" xfId="1" applyFont="1" applyFill="1" applyBorder="1" applyAlignment="1" applyProtection="1">
      <alignment vertical="center"/>
    </xf>
    <xf numFmtId="0" fontId="2" fillId="0" borderId="0" xfId="1" applyFont="1" applyFill="1" applyBorder="1" applyAlignment="1" applyProtection="1">
      <alignment vertical="center" wrapText="1"/>
    </xf>
    <xf numFmtId="3" fontId="2" fillId="0" borderId="56" xfId="1" applyNumberFormat="1" applyFont="1" applyFill="1" applyBorder="1" applyAlignment="1" applyProtection="1">
      <alignment vertical="center"/>
      <protection locked="0"/>
    </xf>
    <xf numFmtId="3" fontId="2" fillId="0" borderId="57" xfId="1" applyNumberFormat="1" applyFont="1" applyFill="1" applyBorder="1" applyAlignment="1" applyProtection="1">
      <alignment vertical="center"/>
      <protection locked="0"/>
    </xf>
    <xf numFmtId="3" fontId="2" fillId="0" borderId="44" xfId="1" applyNumberFormat="1" applyFont="1" applyFill="1" applyBorder="1" applyAlignment="1" applyProtection="1">
      <alignment vertical="center"/>
      <protection locked="0"/>
    </xf>
    <xf numFmtId="3" fontId="2" fillId="0" borderId="45" xfId="1" applyNumberFormat="1" applyFont="1" applyFill="1" applyBorder="1" applyAlignment="1" applyProtection="1">
      <alignment vertical="center"/>
      <protection locked="0"/>
    </xf>
    <xf numFmtId="0" fontId="3" fillId="0" borderId="0" xfId="1" applyFont="1" applyFill="1" applyBorder="1" applyAlignment="1" applyProtection="1">
      <alignment horizontal="left" vertical="center"/>
    </xf>
    <xf numFmtId="0" fontId="2" fillId="0" borderId="63" xfId="1" applyFont="1" applyFill="1" applyBorder="1" applyAlignment="1" applyProtection="1">
      <alignment horizontal="left" vertical="center" wrapText="1"/>
    </xf>
    <xf numFmtId="3" fontId="2" fillId="0" borderId="16" xfId="1" applyNumberFormat="1" applyFont="1" applyFill="1" applyBorder="1" applyAlignment="1" applyProtection="1">
      <alignment vertical="center"/>
    </xf>
    <xf numFmtId="0" fontId="2" fillId="0" borderId="16" xfId="1" applyFont="1" applyFill="1" applyBorder="1" applyAlignment="1" applyProtection="1">
      <alignment horizontal="right" vertical="center" wrapText="1"/>
    </xf>
    <xf numFmtId="3" fontId="2" fillId="0" borderId="67" xfId="1" applyNumberFormat="1" applyFont="1" applyFill="1" applyBorder="1" applyAlignment="1" applyProtection="1">
      <alignment vertical="center"/>
      <protection locked="0"/>
    </xf>
    <xf numFmtId="3" fontId="2" fillId="0" borderId="68" xfId="1" applyNumberFormat="1" applyFont="1" applyFill="1" applyBorder="1" applyAlignment="1" applyProtection="1">
      <alignment vertical="center"/>
      <protection locked="0"/>
    </xf>
    <xf numFmtId="3" fontId="2" fillId="0" borderId="69" xfId="1" applyNumberFormat="1" applyFont="1" applyFill="1" applyBorder="1" applyAlignment="1" applyProtection="1">
      <alignment vertical="center"/>
    </xf>
    <xf numFmtId="3" fontId="2" fillId="0" borderId="67" xfId="1" applyNumberFormat="1" applyFont="1" applyFill="1" applyBorder="1" applyAlignment="1" applyProtection="1">
      <alignment horizontal="right" vertical="center"/>
      <protection locked="0"/>
    </xf>
    <xf numFmtId="3" fontId="2" fillId="0" borderId="68" xfId="1" applyNumberFormat="1" applyFont="1" applyFill="1" applyBorder="1" applyAlignment="1" applyProtection="1">
      <alignment horizontal="right" vertical="center"/>
      <protection locked="0"/>
    </xf>
    <xf numFmtId="3" fontId="2" fillId="0" borderId="69" xfId="1" applyNumberFormat="1" applyFont="1" applyFill="1" applyBorder="1" applyAlignment="1" applyProtection="1">
      <alignment horizontal="left" vertical="center" wrapText="1"/>
      <protection locked="0"/>
    </xf>
    <xf numFmtId="0" fontId="3" fillId="0" borderId="63" xfId="1" applyFont="1" applyFill="1" applyBorder="1" applyAlignment="1" applyProtection="1">
      <alignment horizontal="left" vertical="center" wrapText="1"/>
    </xf>
    <xf numFmtId="3" fontId="2" fillId="0" borderId="63" xfId="1" applyNumberFormat="1" applyFont="1" applyFill="1" applyBorder="1" applyAlignment="1" applyProtection="1">
      <alignment vertical="center"/>
    </xf>
    <xf numFmtId="3" fontId="2" fillId="0" borderId="64" xfId="1" applyNumberFormat="1" applyFont="1" applyFill="1" applyBorder="1" applyAlignment="1" applyProtection="1">
      <alignment vertical="center"/>
    </xf>
    <xf numFmtId="3" fontId="2" fillId="0" borderId="65" xfId="1" applyNumberFormat="1" applyFont="1" applyFill="1" applyBorder="1" applyAlignment="1" applyProtection="1">
      <alignment vertical="center"/>
    </xf>
    <xf numFmtId="3" fontId="2" fillId="0" borderId="66" xfId="1" applyNumberFormat="1" applyFont="1" applyFill="1" applyBorder="1" applyAlignment="1" applyProtection="1">
      <alignment vertical="center"/>
    </xf>
    <xf numFmtId="3" fontId="2" fillId="0" borderId="66" xfId="1" applyNumberFormat="1" applyFont="1" applyFill="1" applyBorder="1" applyAlignment="1" applyProtection="1">
      <alignment horizontal="left" vertical="center" wrapText="1"/>
      <protection locked="0"/>
    </xf>
    <xf numFmtId="1" fontId="3" fillId="3" borderId="63" xfId="1" applyNumberFormat="1" applyFont="1" applyFill="1" applyBorder="1" applyAlignment="1" applyProtection="1">
      <alignment horizontal="left" vertical="center" wrapText="1"/>
    </xf>
    <xf numFmtId="1" fontId="3" fillId="0" borderId="43" xfId="1" applyNumberFormat="1" applyFont="1" applyFill="1" applyBorder="1" applyAlignment="1" applyProtection="1">
      <alignment horizontal="left" vertical="center" wrapText="1"/>
    </xf>
    <xf numFmtId="0" fontId="3" fillId="0" borderId="15" xfId="1" applyFont="1" applyFill="1" applyBorder="1" applyAlignment="1" applyProtection="1">
      <alignment horizontal="center" vertical="center" wrapText="1"/>
    </xf>
    <xf numFmtId="0" fontId="2" fillId="0" borderId="16" xfId="1" applyFont="1" applyFill="1" applyBorder="1" applyAlignment="1" applyProtection="1">
      <alignment horizontal="center" vertical="center" wrapText="1"/>
    </xf>
    <xf numFmtId="0" fontId="2" fillId="0" borderId="16" xfId="1" applyFont="1" applyFill="1" applyBorder="1" applyAlignment="1" applyProtection="1">
      <alignment horizontal="left" vertical="center" wrapText="1"/>
    </xf>
    <xf numFmtId="0" fontId="3" fillId="3" borderId="43" xfId="1" applyFont="1" applyFill="1" applyBorder="1" applyAlignment="1" applyProtection="1">
      <alignment horizontal="left" vertical="center" wrapText="1"/>
    </xf>
    <xf numFmtId="3" fontId="3" fillId="3" borderId="43" xfId="1" applyNumberFormat="1" applyFont="1" applyFill="1" applyBorder="1" applyAlignment="1" applyProtection="1">
      <alignment vertical="center"/>
    </xf>
    <xf numFmtId="3" fontId="3" fillId="3" borderId="44" xfId="1" applyNumberFormat="1" applyFont="1" applyFill="1" applyBorder="1" applyAlignment="1" applyProtection="1">
      <alignment vertical="center"/>
    </xf>
    <xf numFmtId="3" fontId="3" fillId="3" borderId="45" xfId="1" applyNumberFormat="1" applyFont="1" applyFill="1" applyBorder="1" applyAlignment="1" applyProtection="1">
      <alignment vertical="center"/>
    </xf>
    <xf numFmtId="3" fontId="3" fillId="3" borderId="46" xfId="1" applyNumberFormat="1" applyFont="1" applyFill="1" applyBorder="1" applyAlignment="1" applyProtection="1">
      <alignment vertical="center"/>
    </xf>
    <xf numFmtId="3" fontId="3" fillId="3" borderId="46" xfId="1" applyNumberFormat="1" applyFont="1" applyFill="1" applyBorder="1" applyAlignment="1" applyProtection="1">
      <alignment horizontal="left" vertical="center" wrapText="1"/>
      <protection locked="0"/>
    </xf>
    <xf numFmtId="0" fontId="8" fillId="0" borderId="0" xfId="1" applyFont="1" applyFill="1" applyBorder="1" applyAlignment="1" applyProtection="1">
      <alignment vertical="center"/>
    </xf>
    <xf numFmtId="3" fontId="2" fillId="0" borderId="52" xfId="1" applyNumberFormat="1" applyFont="1" applyFill="1" applyBorder="1" applyAlignment="1" applyProtection="1">
      <alignment vertical="center"/>
    </xf>
    <xf numFmtId="3" fontId="2" fillId="0" borderId="53" xfId="1" applyNumberFormat="1" applyFont="1" applyFill="1" applyBorder="1" applyAlignment="1" applyProtection="1">
      <alignment vertical="center"/>
    </xf>
    <xf numFmtId="3" fontId="2" fillId="0" borderId="48" xfId="1" applyNumberFormat="1" applyFont="1" applyFill="1" applyBorder="1" applyAlignment="1" applyProtection="1">
      <alignment vertical="center"/>
      <protection locked="0"/>
    </xf>
    <xf numFmtId="3" fontId="2" fillId="0" borderId="49" xfId="1" applyNumberFormat="1" applyFont="1" applyFill="1" applyBorder="1" applyAlignment="1" applyProtection="1">
      <alignment vertical="center"/>
      <protection locked="0"/>
    </xf>
    <xf numFmtId="3" fontId="2" fillId="0" borderId="50" xfId="1" applyNumberFormat="1" applyFont="1" applyFill="1" applyBorder="1" applyAlignment="1" applyProtection="1">
      <alignment vertical="center"/>
    </xf>
    <xf numFmtId="0" fontId="3" fillId="5" borderId="70" xfId="1" applyFont="1" applyFill="1" applyBorder="1" applyAlignment="1" applyProtection="1">
      <alignment horizontal="left" vertical="center" wrapText="1"/>
    </xf>
    <xf numFmtId="0" fontId="3" fillId="5" borderId="39" xfId="1" applyFont="1" applyFill="1" applyBorder="1" applyAlignment="1" applyProtection="1">
      <alignment horizontal="left" vertical="center" wrapText="1"/>
    </xf>
    <xf numFmtId="3" fontId="3" fillId="5" borderId="55" xfId="1" applyNumberFormat="1" applyFont="1" applyFill="1" applyBorder="1" applyAlignment="1" applyProtection="1">
      <alignment vertical="center"/>
    </xf>
    <xf numFmtId="3" fontId="3" fillId="5" borderId="56" xfId="1" applyNumberFormat="1" applyFont="1" applyFill="1" applyBorder="1" applyAlignment="1" applyProtection="1">
      <alignment vertical="center"/>
    </xf>
    <xf numFmtId="3" fontId="3" fillId="5" borderId="57" xfId="1" applyNumberFormat="1" applyFont="1" applyFill="1" applyBorder="1" applyAlignment="1" applyProtection="1">
      <alignment vertical="center"/>
    </xf>
    <xf numFmtId="3" fontId="3" fillId="5" borderId="58" xfId="1" applyNumberFormat="1" applyFont="1" applyFill="1" applyBorder="1" applyAlignment="1" applyProtection="1">
      <alignment vertical="center"/>
    </xf>
    <xf numFmtId="3" fontId="3" fillId="5" borderId="58" xfId="1" applyNumberFormat="1" applyFont="1" applyFill="1" applyBorder="1" applyAlignment="1" applyProtection="1">
      <alignment horizontal="left" vertical="center" wrapText="1"/>
      <protection locked="0"/>
    </xf>
    <xf numFmtId="0" fontId="3" fillId="0" borderId="70" xfId="1" applyFont="1" applyFill="1" applyBorder="1" applyAlignment="1" applyProtection="1">
      <alignment horizontal="left" vertical="center" wrapText="1"/>
    </xf>
    <xf numFmtId="0" fontId="2" fillId="0" borderId="70" xfId="1" applyFont="1" applyFill="1" applyBorder="1" applyAlignment="1" applyProtection="1">
      <alignment horizontal="center" vertical="center" wrapText="1"/>
    </xf>
    <xf numFmtId="0" fontId="2" fillId="0" borderId="43" xfId="1" applyFont="1" applyFill="1" applyBorder="1" applyAlignment="1" applyProtection="1">
      <alignment horizontal="right" vertical="center" wrapText="1"/>
    </xf>
    <xf numFmtId="0" fontId="2" fillId="0" borderId="35" xfId="1" applyFont="1" applyFill="1" applyBorder="1" applyAlignment="1" applyProtection="1">
      <alignment vertical="center"/>
    </xf>
    <xf numFmtId="3" fontId="2" fillId="0" borderId="35" xfId="1" applyNumberFormat="1" applyFont="1" applyFill="1" applyBorder="1" applyAlignment="1" applyProtection="1">
      <alignment vertical="center"/>
    </xf>
    <xf numFmtId="3" fontId="2" fillId="0" borderId="36" xfId="1" applyNumberFormat="1" applyFont="1" applyFill="1" applyBorder="1" applyAlignment="1" applyProtection="1">
      <alignment vertical="center"/>
    </xf>
    <xf numFmtId="3" fontId="2" fillId="0" borderId="37" xfId="1" applyNumberFormat="1" applyFont="1" applyFill="1" applyBorder="1" applyAlignment="1" applyProtection="1">
      <alignment vertical="center"/>
    </xf>
    <xf numFmtId="3" fontId="2" fillId="0" borderId="38" xfId="1" applyNumberFormat="1" applyFont="1" applyFill="1" applyBorder="1" applyAlignment="1" applyProtection="1">
      <alignment vertical="center"/>
    </xf>
    <xf numFmtId="3" fontId="2" fillId="0" borderId="38" xfId="1" applyNumberFormat="1" applyFont="1" applyFill="1" applyBorder="1" applyAlignment="1" applyProtection="1">
      <alignment horizontal="left" vertical="center" wrapText="1"/>
      <protection locked="0"/>
    </xf>
    <xf numFmtId="3" fontId="3" fillId="0" borderId="73" xfId="1" applyNumberFormat="1" applyFont="1" applyFill="1" applyBorder="1" applyAlignment="1" applyProtection="1">
      <alignment vertical="center"/>
    </xf>
    <xf numFmtId="3" fontId="3" fillId="0" borderId="71" xfId="1" applyNumberFormat="1" applyFont="1" applyFill="1" applyBorder="1" applyAlignment="1" applyProtection="1">
      <alignment vertical="center"/>
    </xf>
    <xf numFmtId="3" fontId="3" fillId="0" borderId="74" xfId="1" applyNumberFormat="1" applyFont="1" applyFill="1" applyBorder="1" applyAlignment="1" applyProtection="1">
      <alignment vertical="center"/>
    </xf>
    <xf numFmtId="3" fontId="3" fillId="0" borderId="72" xfId="1" applyNumberFormat="1" applyFont="1" applyFill="1" applyBorder="1" applyAlignment="1" applyProtection="1">
      <alignment vertical="center"/>
    </xf>
    <xf numFmtId="3" fontId="3" fillId="0" borderId="72" xfId="1" applyNumberFormat="1" applyFont="1" applyFill="1" applyBorder="1" applyAlignment="1" applyProtection="1">
      <alignment horizontal="left" vertical="center" wrapText="1"/>
      <protection locked="0"/>
    </xf>
    <xf numFmtId="3" fontId="3" fillId="0" borderId="43" xfId="1" applyNumberFormat="1" applyFont="1" applyFill="1" applyBorder="1" applyAlignment="1" applyProtection="1">
      <alignment vertical="center"/>
    </xf>
    <xf numFmtId="3" fontId="3" fillId="0" borderId="44" xfId="1" applyNumberFormat="1" applyFont="1" applyFill="1" applyBorder="1" applyAlignment="1" applyProtection="1">
      <alignment vertical="center"/>
    </xf>
    <xf numFmtId="3" fontId="3" fillId="0" borderId="45" xfId="1" applyNumberFormat="1" applyFont="1" applyFill="1" applyBorder="1" applyAlignment="1" applyProtection="1">
      <alignment vertical="center"/>
    </xf>
    <xf numFmtId="3" fontId="3" fillId="0" borderId="46" xfId="1" applyNumberFormat="1" applyFont="1" applyFill="1" applyBorder="1" applyAlignment="1" applyProtection="1">
      <alignment vertical="center"/>
    </xf>
    <xf numFmtId="3" fontId="3" fillId="0" borderId="46" xfId="1" applyNumberFormat="1" applyFont="1" applyFill="1" applyBorder="1" applyAlignment="1" applyProtection="1">
      <alignment horizontal="left" vertical="center" wrapText="1"/>
      <protection locked="0"/>
    </xf>
    <xf numFmtId="0" fontId="3" fillId="0" borderId="43" xfId="1" applyFont="1" applyFill="1" applyBorder="1" applyAlignment="1" applyProtection="1">
      <alignment vertical="center"/>
    </xf>
    <xf numFmtId="0" fontId="2" fillId="0" borderId="55" xfId="1" applyFont="1" applyFill="1" applyBorder="1" applyAlignment="1" applyProtection="1">
      <alignment vertical="center"/>
    </xf>
    <xf numFmtId="0" fontId="2" fillId="0" borderId="16" xfId="1" applyFont="1" applyFill="1" applyBorder="1" applyAlignment="1" applyProtection="1">
      <alignment vertical="center"/>
    </xf>
    <xf numFmtId="0" fontId="2" fillId="0" borderId="16" xfId="1" applyFont="1" applyFill="1" applyBorder="1" applyAlignment="1" applyProtection="1">
      <alignment vertical="center" wrapText="1"/>
    </xf>
    <xf numFmtId="0" fontId="3" fillId="0" borderId="73" xfId="1" applyFont="1" applyFill="1" applyBorder="1" applyAlignment="1" applyProtection="1">
      <alignment vertical="center"/>
    </xf>
    <xf numFmtId="3" fontId="3" fillId="0" borderId="71" xfId="1" applyNumberFormat="1" applyFont="1" applyFill="1" applyBorder="1" applyAlignment="1" applyProtection="1">
      <alignment vertical="center"/>
      <protection locked="0"/>
    </xf>
    <xf numFmtId="3" fontId="3" fillId="0" borderId="74" xfId="1" applyNumberFormat="1" applyFont="1" applyFill="1" applyBorder="1" applyAlignment="1" applyProtection="1">
      <alignment vertical="center"/>
      <protection locked="0"/>
    </xf>
    <xf numFmtId="3" fontId="2" fillId="0" borderId="72" xfId="1" applyNumberFormat="1" applyFont="1" applyFill="1" applyBorder="1" applyAlignment="1" applyProtection="1">
      <alignment vertical="center"/>
    </xf>
    <xf numFmtId="3" fontId="2" fillId="0" borderId="72" xfId="1" applyNumberFormat="1" applyFont="1" applyFill="1" applyBorder="1" applyAlignment="1" applyProtection="1">
      <alignment horizontal="left" vertical="center" wrapText="1"/>
      <protection locked="0"/>
    </xf>
    <xf numFmtId="0" fontId="3" fillId="0" borderId="8" xfId="1" applyFont="1" applyFill="1" applyBorder="1" applyAlignment="1" applyProtection="1">
      <alignment vertical="center" wrapText="1"/>
    </xf>
    <xf numFmtId="0" fontId="2" fillId="0" borderId="0" xfId="1" applyFont="1" applyBorder="1" applyAlignment="1" applyProtection="1">
      <alignment vertical="center"/>
    </xf>
    <xf numFmtId="0" fontId="2" fillId="0" borderId="4" xfId="1" applyFont="1" applyFill="1" applyBorder="1" applyAlignment="1" applyProtection="1">
      <alignment vertical="center"/>
    </xf>
    <xf numFmtId="49" fontId="2" fillId="0" borderId="4" xfId="1" applyNumberFormat="1" applyFont="1" applyFill="1" applyBorder="1" applyAlignment="1" applyProtection="1">
      <alignment horizontal="center" vertical="center" wrapText="1"/>
    </xf>
    <xf numFmtId="0" fontId="3" fillId="0" borderId="43" xfId="1" applyFont="1" applyFill="1" applyBorder="1" applyAlignment="1" applyProtection="1">
      <alignment horizontal="left" vertical="center" wrapText="1"/>
      <protection locked="0"/>
    </xf>
    <xf numFmtId="0" fontId="2" fillId="0" borderId="15" xfId="1" applyFont="1" applyFill="1" applyBorder="1" applyAlignment="1" applyProtection="1">
      <alignment horizontal="center" vertical="center" wrapText="1"/>
    </xf>
    <xf numFmtId="0" fontId="2" fillId="0" borderId="0" xfId="1" applyFont="1" applyAlignment="1">
      <alignment horizontal="left"/>
    </xf>
    <xf numFmtId="0" fontId="2" fillId="0" borderId="0" xfId="1" applyFont="1"/>
    <xf numFmtId="0" fontId="10" fillId="0" borderId="0" xfId="1" applyFont="1" applyAlignment="1">
      <alignment horizontal="center"/>
    </xf>
    <xf numFmtId="0" fontId="2" fillId="0" borderId="0" xfId="1" applyFont="1" applyAlignment="1"/>
    <xf numFmtId="49" fontId="3" fillId="0" borderId="0" xfId="1" applyNumberFormat="1" applyFont="1" applyFill="1" applyAlignment="1"/>
    <xf numFmtId="49" fontId="3" fillId="0" borderId="0" xfId="1" applyNumberFormat="1" applyFont="1" applyAlignment="1"/>
    <xf numFmtId="0" fontId="2" fillId="0" borderId="41" xfId="1" applyFont="1" applyBorder="1" applyAlignment="1">
      <alignment horizontal="center" vertical="center" wrapText="1"/>
    </xf>
    <xf numFmtId="3" fontId="2" fillId="0" borderId="41" xfId="1" applyNumberFormat="1" applyFont="1" applyBorder="1" applyAlignment="1">
      <alignment vertical="center" wrapText="1"/>
    </xf>
    <xf numFmtId="3" fontId="3" fillId="0" borderId="41" xfId="1" applyNumberFormat="1" applyFont="1" applyBorder="1" applyAlignment="1">
      <alignment vertical="center" wrapText="1"/>
    </xf>
    <xf numFmtId="0" fontId="2" fillId="0" borderId="41" xfId="1" applyFont="1" applyBorder="1" applyAlignment="1">
      <alignment horizontal="center" vertical="center"/>
    </xf>
    <xf numFmtId="1" fontId="3" fillId="0" borderId="41" xfId="1" applyNumberFormat="1" applyFont="1" applyFill="1" applyBorder="1" applyAlignment="1" applyProtection="1">
      <alignment horizontal="center" vertical="center" wrapText="1"/>
      <protection locked="0"/>
    </xf>
    <xf numFmtId="3" fontId="2" fillId="0" borderId="41" xfId="1" applyNumberFormat="1" applyFont="1" applyFill="1" applyBorder="1" applyAlignment="1" applyProtection="1">
      <alignment vertical="center" wrapText="1"/>
      <protection locked="0"/>
    </xf>
    <xf numFmtId="3" fontId="3" fillId="0" borderId="41" xfId="1" applyNumberFormat="1" applyFont="1" applyFill="1" applyBorder="1" applyAlignment="1" applyProtection="1">
      <alignment vertical="center" wrapText="1"/>
      <protection locked="0"/>
    </xf>
    <xf numFmtId="4" fontId="2" fillId="0" borderId="0" xfId="1" applyNumberFormat="1" applyFont="1"/>
    <xf numFmtId="3" fontId="2" fillId="0" borderId="0" xfId="1" applyNumberFormat="1" applyFont="1" applyBorder="1" applyAlignment="1" applyProtection="1">
      <alignment horizontal="center" vertical="center" wrapText="1"/>
      <protection locked="0"/>
    </xf>
    <xf numFmtId="0" fontId="2" fillId="0" borderId="0" xfId="1" applyFont="1" applyBorder="1" applyAlignment="1" applyProtection="1">
      <alignment horizontal="left" vertical="center" wrapText="1"/>
      <protection locked="0"/>
    </xf>
    <xf numFmtId="1" fontId="3" fillId="0" borderId="0" xfId="1" applyNumberFormat="1" applyFont="1" applyFill="1" applyBorder="1" applyAlignment="1" applyProtection="1">
      <alignment horizontal="center" vertical="center" wrapText="1"/>
      <protection locked="0"/>
    </xf>
    <xf numFmtId="3" fontId="2" fillId="0" borderId="0" xfId="1" applyNumberFormat="1" applyFont="1" applyFill="1" applyBorder="1" applyAlignment="1" applyProtection="1">
      <alignment vertical="center" wrapText="1"/>
      <protection locked="0"/>
    </xf>
    <xf numFmtId="3" fontId="2" fillId="0" borderId="0" xfId="1" applyNumberFormat="1" applyFont="1" applyFill="1" applyBorder="1" applyAlignment="1" applyProtection="1">
      <alignment horizontal="center" vertical="center" wrapText="1"/>
      <protection locked="0"/>
    </xf>
    <xf numFmtId="0" fontId="2" fillId="0" borderId="0" xfId="1" applyFont="1" applyBorder="1" applyAlignment="1">
      <alignment horizontal="left"/>
    </xf>
    <xf numFmtId="0" fontId="2" fillId="0" borderId="0" xfId="1" applyFont="1" applyFill="1" applyBorder="1" applyAlignment="1">
      <alignment horizontal="center"/>
    </xf>
    <xf numFmtId="0" fontId="2" fillId="0" borderId="0" xfId="1" applyFont="1" applyFill="1" applyBorder="1" applyAlignment="1">
      <alignment horizontal="left"/>
    </xf>
    <xf numFmtId="49" fontId="3" fillId="0" borderId="0" xfId="1" applyNumberFormat="1" applyFont="1" applyFill="1" applyBorder="1" applyAlignment="1">
      <alignment horizontal="left"/>
    </xf>
    <xf numFmtId="0" fontId="3" fillId="0" borderId="0" xfId="1" applyFont="1" applyFill="1" applyBorder="1" applyAlignment="1">
      <alignment horizontal="center"/>
    </xf>
    <xf numFmtId="0" fontId="3" fillId="0" borderId="0" xfId="1" applyFont="1" applyFill="1" applyBorder="1" applyAlignment="1">
      <alignment horizontal="left"/>
    </xf>
    <xf numFmtId="0" fontId="3" fillId="0" borderId="0" xfId="1" applyFont="1" applyBorder="1" applyAlignment="1">
      <alignment horizontal="left"/>
    </xf>
    <xf numFmtId="0" fontId="2" fillId="0" borderId="41" xfId="1" applyFont="1" applyFill="1" applyBorder="1" applyAlignment="1">
      <alignment horizontal="center" vertical="center" wrapText="1"/>
    </xf>
    <xf numFmtId="3" fontId="2" fillId="0" borderId="41" xfId="1" applyNumberFormat="1" applyFont="1" applyFill="1" applyBorder="1" applyAlignment="1">
      <alignment horizontal="center" vertical="center" wrapText="1"/>
    </xf>
    <xf numFmtId="3" fontId="3" fillId="0" borderId="41" xfId="1" applyNumberFormat="1" applyFont="1" applyFill="1" applyBorder="1" applyAlignment="1">
      <alignment vertical="center" wrapText="1"/>
    </xf>
    <xf numFmtId="0" fontId="2" fillId="0" borderId="41" xfId="1" applyFont="1" applyBorder="1" applyAlignment="1" applyProtection="1">
      <alignment horizontal="center" vertical="center" wrapText="1"/>
      <protection locked="0"/>
    </xf>
    <xf numFmtId="3" fontId="2" fillId="0" borderId="41" xfId="1" applyNumberFormat="1" applyFont="1" applyFill="1" applyBorder="1" applyAlignment="1" applyProtection="1">
      <alignment horizontal="center" vertical="center" wrapText="1"/>
      <protection locked="0"/>
    </xf>
    <xf numFmtId="3" fontId="2" fillId="0" borderId="0" xfId="1" applyNumberFormat="1" applyFont="1" applyBorder="1" applyAlignment="1" applyProtection="1">
      <alignment horizontal="center" vertical="top" wrapText="1"/>
      <protection locked="0"/>
    </xf>
    <xf numFmtId="0" fontId="2" fillId="0" borderId="0" xfId="1" applyFont="1" applyBorder="1" applyAlignment="1" applyProtection="1">
      <alignment wrapText="1"/>
      <protection locked="0"/>
    </xf>
    <xf numFmtId="0" fontId="2" fillId="0" borderId="0" xfId="1" applyFont="1" applyBorder="1" applyAlignment="1" applyProtection="1">
      <alignment horizontal="left" vertical="top" wrapText="1"/>
      <protection locked="0"/>
    </xf>
    <xf numFmtId="1" fontId="2" fillId="0" borderId="0" xfId="1" applyNumberFormat="1" applyFont="1" applyFill="1" applyBorder="1" applyAlignment="1" applyProtection="1">
      <alignment horizontal="center" wrapText="1"/>
      <protection locked="0"/>
    </xf>
    <xf numFmtId="3" fontId="2" fillId="0" borderId="0" xfId="1" applyNumberFormat="1" applyFont="1" applyFill="1" applyBorder="1" applyAlignment="1" applyProtection="1">
      <alignment wrapText="1"/>
      <protection locked="0"/>
    </xf>
    <xf numFmtId="0" fontId="2" fillId="0" borderId="0" xfId="1" applyFont="1" applyBorder="1" applyAlignment="1">
      <alignment horizontal="center"/>
    </xf>
    <xf numFmtId="0" fontId="3" fillId="0" borderId="0" xfId="1" applyFont="1" applyBorder="1" applyAlignment="1">
      <alignment horizontal="center"/>
    </xf>
    <xf numFmtId="3" fontId="2" fillId="0" borderId="41" xfId="1" applyNumberFormat="1" applyFont="1" applyBorder="1" applyAlignment="1">
      <alignment horizontal="center" vertical="center" wrapText="1"/>
    </xf>
    <xf numFmtId="0" fontId="2" fillId="0" borderId="41" xfId="1" applyFont="1" applyBorder="1" applyAlignment="1" applyProtection="1">
      <alignment horizontal="center" vertical="center"/>
      <protection locked="0"/>
    </xf>
    <xf numFmtId="1" fontId="3" fillId="0" borderId="41" xfId="2" applyNumberFormat="1" applyFont="1" applyFill="1" applyBorder="1" applyAlignment="1" applyProtection="1">
      <alignment horizontal="center" vertical="center" wrapText="1"/>
      <protection locked="0"/>
    </xf>
    <xf numFmtId="3" fontId="2" fillId="0" borderId="41" xfId="2" applyNumberFormat="1" applyFont="1" applyFill="1" applyBorder="1" applyAlignment="1" applyProtection="1">
      <alignment vertical="center" wrapText="1"/>
      <protection locked="0"/>
    </xf>
    <xf numFmtId="3" fontId="2" fillId="0" borderId="68" xfId="2" applyNumberFormat="1" applyFont="1" applyFill="1" applyBorder="1" applyAlignment="1" applyProtection="1">
      <alignment horizontal="center" vertical="center" wrapText="1"/>
      <protection locked="0"/>
    </xf>
    <xf numFmtId="0" fontId="2" fillId="0" borderId="41" xfId="2" applyFont="1" applyBorder="1" applyAlignment="1" applyProtection="1">
      <alignment horizontal="center" vertical="center" wrapText="1"/>
      <protection locked="0"/>
    </xf>
    <xf numFmtId="3" fontId="2" fillId="0" borderId="41" xfId="2" applyNumberFormat="1" applyFont="1" applyFill="1" applyBorder="1" applyAlignment="1" applyProtection="1">
      <alignment horizontal="center" vertical="center" wrapText="1"/>
      <protection locked="0"/>
    </xf>
    <xf numFmtId="0" fontId="2" fillId="0" borderId="68" xfId="1" applyFont="1" applyBorder="1" applyAlignment="1" applyProtection="1">
      <alignment horizontal="center" vertical="center" wrapText="1"/>
      <protection locked="0"/>
    </xf>
    <xf numFmtId="0" fontId="2" fillId="0" borderId="0" xfId="2" applyFont="1" applyBorder="1" applyAlignment="1" applyProtection="1">
      <alignment horizontal="right" vertical="top" wrapText="1"/>
      <protection locked="0"/>
    </xf>
    <xf numFmtId="0" fontId="2" fillId="0" borderId="0" xfId="2" applyFont="1" applyBorder="1" applyAlignment="1" applyProtection="1">
      <alignment horizontal="left" vertical="top" wrapText="1"/>
      <protection locked="0"/>
    </xf>
    <xf numFmtId="1" fontId="2" fillId="0" borderId="0" xfId="2" applyNumberFormat="1" applyFont="1" applyBorder="1" applyAlignment="1" applyProtection="1">
      <alignment horizontal="center" wrapText="1"/>
      <protection locked="0"/>
    </xf>
    <xf numFmtId="3" fontId="2" fillId="0" borderId="0" xfId="2" applyNumberFormat="1" applyFont="1" applyBorder="1" applyAlignment="1" applyProtection="1">
      <alignment wrapText="1"/>
      <protection locked="0"/>
    </xf>
    <xf numFmtId="0" fontId="2" fillId="0" borderId="0" xfId="1" applyFont="1" applyBorder="1" applyAlignment="1"/>
    <xf numFmtId="3" fontId="12" fillId="0" borderId="0" xfId="1" applyNumberFormat="1" applyFont="1" applyBorder="1" applyAlignment="1" applyProtection="1">
      <alignment horizontal="center" wrapText="1"/>
      <protection locked="0"/>
    </xf>
    <xf numFmtId="3" fontId="12" fillId="0" borderId="0" xfId="1" applyNumberFormat="1" applyFont="1" applyBorder="1" applyAlignment="1" applyProtection="1">
      <alignment wrapText="1"/>
      <protection locked="0"/>
    </xf>
    <xf numFmtId="3" fontId="3" fillId="0" borderId="41" xfId="1" applyNumberFormat="1" applyFont="1" applyFill="1" applyBorder="1" applyAlignment="1">
      <alignment horizontal="center" vertical="center" wrapText="1"/>
    </xf>
    <xf numFmtId="3" fontId="2" fillId="0" borderId="68" xfId="1" applyNumberFormat="1" applyFont="1" applyFill="1" applyBorder="1" applyAlignment="1" applyProtection="1">
      <alignment vertical="center" wrapText="1"/>
      <protection locked="0"/>
    </xf>
    <xf numFmtId="3" fontId="2" fillId="0" borderId="68" xfId="1" applyNumberFormat="1" applyFont="1" applyFill="1" applyBorder="1" applyAlignment="1" applyProtection="1">
      <alignment horizontal="center" vertical="center" wrapText="1"/>
      <protection locked="0"/>
    </xf>
    <xf numFmtId="0" fontId="2" fillId="0" borderId="41" xfId="1" applyFont="1" applyFill="1" applyBorder="1" applyAlignment="1" applyProtection="1">
      <alignment horizontal="center" vertical="center"/>
      <protection locked="0"/>
    </xf>
    <xf numFmtId="0" fontId="2" fillId="0" borderId="0" xfId="1" applyFont="1" applyBorder="1" applyAlignment="1">
      <alignment wrapText="1"/>
    </xf>
    <xf numFmtId="0" fontId="2" fillId="0" borderId="0" xfId="1" applyFont="1" applyBorder="1" applyAlignment="1">
      <alignment horizontal="center" wrapText="1"/>
    </xf>
    <xf numFmtId="3" fontId="2" fillId="0" borderId="0" xfId="1" applyNumberFormat="1" applyFont="1" applyBorder="1" applyAlignment="1">
      <alignment wrapText="1"/>
    </xf>
    <xf numFmtId="3" fontId="2" fillId="0" borderId="0" xfId="1" applyNumberFormat="1" applyFont="1" applyBorder="1" applyAlignment="1">
      <alignment horizontal="center" wrapText="1"/>
    </xf>
    <xf numFmtId="0" fontId="2" fillId="0" borderId="41" xfId="1" applyFont="1" applyFill="1" applyBorder="1" applyAlignment="1">
      <alignment vertical="center"/>
    </xf>
    <xf numFmtId="3" fontId="2" fillId="0" borderId="41" xfId="1" applyNumberFormat="1" applyFont="1" applyFill="1" applyBorder="1" applyAlignment="1">
      <alignment vertical="center" wrapText="1"/>
    </xf>
    <xf numFmtId="3" fontId="3" fillId="0" borderId="68" xfId="1" applyNumberFormat="1" applyFont="1" applyFill="1" applyBorder="1" applyAlignment="1">
      <alignment vertical="center" wrapText="1"/>
    </xf>
    <xf numFmtId="0" fontId="2" fillId="0" borderId="80" xfId="1" applyFont="1" applyBorder="1" applyAlignment="1">
      <alignment wrapText="1"/>
    </xf>
    <xf numFmtId="0" fontId="2" fillId="0" borderId="80" xfId="1" applyFont="1" applyBorder="1" applyAlignment="1">
      <alignment horizontal="center" wrapText="1"/>
    </xf>
    <xf numFmtId="3" fontId="2" fillId="0" borderId="68" xfId="1" applyNumberFormat="1" applyFont="1" applyFill="1" applyBorder="1" applyAlignment="1">
      <alignment vertical="center" wrapText="1"/>
    </xf>
    <xf numFmtId="2" fontId="2" fillId="0" borderId="41" xfId="1" applyNumberFormat="1" applyFont="1" applyFill="1" applyBorder="1" applyAlignment="1">
      <alignment horizontal="center" vertical="center" wrapText="1"/>
    </xf>
    <xf numFmtId="49" fontId="3" fillId="0" borderId="41" xfId="1" applyNumberFormat="1" applyFont="1" applyFill="1" applyBorder="1" applyAlignment="1" applyProtection="1">
      <alignment horizontal="center" vertical="center" wrapText="1"/>
      <protection locked="0"/>
    </xf>
    <xf numFmtId="3" fontId="3" fillId="6" borderId="41" xfId="1" applyNumberFormat="1" applyFont="1" applyFill="1" applyBorder="1" applyAlignment="1" applyProtection="1">
      <alignment vertical="center" wrapText="1"/>
      <protection locked="0"/>
    </xf>
    <xf numFmtId="0" fontId="2" fillId="0" borderId="0" xfId="1" applyFont="1" applyBorder="1" applyAlignment="1" applyProtection="1">
      <alignment horizontal="center" vertical="top" wrapText="1"/>
      <protection locked="0"/>
    </xf>
    <xf numFmtId="0" fontId="2" fillId="0" borderId="0" xfId="1" quotePrefix="1" applyFont="1" applyFill="1" applyBorder="1" applyAlignment="1">
      <alignment horizontal="center" vertical="top" wrapText="1"/>
    </xf>
    <xf numFmtId="1" fontId="2" fillId="0" borderId="0" xfId="1" applyNumberFormat="1" applyFont="1" applyBorder="1" applyAlignment="1" applyProtection="1">
      <alignment wrapText="1"/>
      <protection locked="0"/>
    </xf>
    <xf numFmtId="0" fontId="6" fillId="0" borderId="0" xfId="1" applyFont="1" applyAlignment="1">
      <alignment horizontal="center" vertical="center" wrapText="1"/>
    </xf>
    <xf numFmtId="3" fontId="6" fillId="0" borderId="0" xfId="1" applyNumberFormat="1" applyFont="1"/>
    <xf numFmtId="0" fontId="2" fillId="0" borderId="0" xfId="1" applyFont="1" applyFill="1"/>
    <xf numFmtId="0" fontId="2" fillId="0" borderId="80" xfId="1" applyFont="1" applyBorder="1" applyAlignment="1" applyProtection="1">
      <alignment horizontal="right" vertical="top" wrapText="1"/>
      <protection locked="0"/>
    </xf>
    <xf numFmtId="0" fontId="2" fillId="0" borderId="80" xfId="1" applyFont="1" applyBorder="1" applyAlignment="1" applyProtection="1">
      <alignment horizontal="left" vertical="top" wrapText="1"/>
      <protection locked="0"/>
    </xf>
    <xf numFmtId="1" fontId="2" fillId="0" borderId="80" xfId="1" applyNumberFormat="1" applyFont="1" applyBorder="1" applyAlignment="1" applyProtection="1">
      <alignment horizontal="center" wrapText="1"/>
      <protection locked="0"/>
    </xf>
    <xf numFmtId="3" fontId="2" fillId="0" borderId="80" xfId="1" applyNumberFormat="1" applyFont="1" applyBorder="1" applyAlignment="1" applyProtection="1">
      <alignment wrapText="1"/>
      <protection locked="0"/>
    </xf>
    <xf numFmtId="0" fontId="2" fillId="0" borderId="80" xfId="1" applyFont="1" applyBorder="1"/>
    <xf numFmtId="0" fontId="2" fillId="0" borderId="0" xfId="1" applyFont="1" applyBorder="1"/>
    <xf numFmtId="3" fontId="2" fillId="0" borderId="41" xfId="1" applyNumberFormat="1" applyFont="1" applyBorder="1" applyAlignment="1" applyProtection="1">
      <alignment horizontal="center" vertical="center" wrapText="1"/>
      <protection locked="0"/>
    </xf>
    <xf numFmtId="3" fontId="2" fillId="0" borderId="0" xfId="1" applyNumberFormat="1" applyFont="1"/>
    <xf numFmtId="0" fontId="2" fillId="0" borderId="80" xfId="1" applyFont="1" applyFill="1" applyBorder="1" applyAlignment="1" applyProtection="1">
      <alignment horizontal="left" vertical="top" wrapText="1"/>
      <protection locked="0"/>
    </xf>
    <xf numFmtId="0" fontId="2" fillId="0" borderId="80" xfId="1" applyFont="1" applyFill="1" applyBorder="1" applyAlignment="1" applyProtection="1">
      <alignment horizontal="center" vertical="top" wrapText="1"/>
      <protection locked="0"/>
    </xf>
    <xf numFmtId="0" fontId="2" fillId="0" borderId="41" xfId="1" applyFont="1" applyBorder="1" applyAlignment="1">
      <alignment vertical="center"/>
    </xf>
    <xf numFmtId="3" fontId="3" fillId="0" borderId="41" xfId="1" applyNumberFormat="1" applyFont="1" applyBorder="1" applyAlignment="1">
      <alignment horizontal="center" vertical="center" wrapText="1"/>
    </xf>
    <xf numFmtId="0" fontId="13" fillId="0" borderId="0" xfId="1" applyFont="1" applyFill="1"/>
    <xf numFmtId="0" fontId="13" fillId="0" borderId="0" xfId="1" applyFont="1" applyFill="1" applyBorder="1"/>
    <xf numFmtId="0" fontId="2" fillId="0" borderId="0" xfId="2" applyFont="1"/>
    <xf numFmtId="0" fontId="13" fillId="0" borderId="0" xfId="1" applyFont="1" applyFill="1" applyBorder="1" applyAlignment="1">
      <alignment vertical="top" wrapText="1"/>
    </xf>
    <xf numFmtId="0" fontId="3" fillId="0" borderId="0" xfId="1" applyFont="1"/>
    <xf numFmtId="0" fontId="14" fillId="0" borderId="0" xfId="1" applyFont="1"/>
    <xf numFmtId="0" fontId="14" fillId="0" borderId="0" xfId="1" applyFont="1" applyFill="1"/>
    <xf numFmtId="0" fontId="2" fillId="0" borderId="0" xfId="3" applyFont="1" applyAlignment="1">
      <alignment horizontal="right"/>
    </xf>
    <xf numFmtId="0" fontId="2" fillId="0" borderId="15" xfId="1" applyFont="1" applyFill="1" applyBorder="1" applyAlignment="1" applyProtection="1">
      <alignment horizontal="center" vertical="center" wrapText="1"/>
    </xf>
    <xf numFmtId="0" fontId="2" fillId="0" borderId="41" xfId="1" applyFont="1" applyBorder="1" applyAlignment="1">
      <alignment horizontal="center" vertical="center" wrapText="1"/>
    </xf>
    <xf numFmtId="0" fontId="2" fillId="0" borderId="41" xfId="1" applyFont="1" applyBorder="1" applyAlignment="1" applyProtection="1">
      <alignment horizontal="center" vertical="center" wrapText="1"/>
      <protection locked="0"/>
    </xf>
    <xf numFmtId="0" fontId="2" fillId="0" borderId="68" xfId="1" applyFont="1" applyBorder="1" applyAlignment="1" applyProtection="1">
      <alignment horizontal="center" vertical="center" wrapText="1"/>
      <protection locked="0"/>
    </xf>
    <xf numFmtId="3" fontId="2" fillId="7" borderId="24" xfId="1" applyNumberFormat="1" applyFont="1" applyFill="1" applyBorder="1" applyAlignment="1" applyProtection="1">
      <alignment horizontal="right" vertical="center"/>
      <protection locked="0"/>
    </xf>
    <xf numFmtId="3" fontId="2" fillId="7" borderId="41" xfId="1" applyNumberFormat="1" applyFont="1" applyFill="1" applyBorder="1" applyAlignment="1" applyProtection="1">
      <alignment vertical="center"/>
      <protection locked="0"/>
    </xf>
    <xf numFmtId="0" fontId="2" fillId="0" borderId="15" xfId="1" applyFont="1" applyFill="1" applyBorder="1" applyAlignment="1" applyProtection="1">
      <alignment horizontal="center" vertical="center" wrapText="1"/>
    </xf>
    <xf numFmtId="3" fontId="2" fillId="0" borderId="41" xfId="1" applyNumberFormat="1" applyFont="1" applyFill="1" applyBorder="1" applyAlignment="1" applyProtection="1">
      <alignment horizontal="center" vertical="center" wrapText="1"/>
      <protection locked="0"/>
    </xf>
    <xf numFmtId="3" fontId="2" fillId="0" borderId="41" xfId="1" applyNumberFormat="1" applyFont="1" applyFill="1" applyBorder="1" applyAlignment="1">
      <alignment horizontal="center" vertical="center" wrapText="1"/>
    </xf>
    <xf numFmtId="0" fontId="2" fillId="0" borderId="0" xfId="4" applyFont="1" applyAlignment="1"/>
    <xf numFmtId="0" fontId="2" fillId="0" borderId="0" xfId="4" applyFont="1"/>
    <xf numFmtId="0" fontId="2" fillId="0" borderId="0" xfId="4" applyFont="1" applyAlignment="1">
      <alignment horizontal="left"/>
    </xf>
    <xf numFmtId="0" fontId="10" fillId="0" borderId="0" xfId="4" applyFont="1" applyAlignment="1">
      <alignment horizontal="center"/>
    </xf>
    <xf numFmtId="0" fontId="11" fillId="0" borderId="0" xfId="4" applyFont="1" applyAlignment="1"/>
    <xf numFmtId="49" fontId="3" fillId="0" borderId="0" xfId="1" applyNumberFormat="1" applyFont="1" applyFill="1" applyAlignment="1">
      <alignment vertical="center"/>
    </xf>
    <xf numFmtId="49" fontId="3" fillId="0" borderId="0" xfId="1" applyNumberFormat="1" applyFont="1" applyAlignment="1">
      <alignment vertical="center"/>
    </xf>
    <xf numFmtId="0" fontId="2" fillId="0" borderId="41" xfId="4" applyFont="1" applyBorder="1" applyAlignment="1">
      <alignment horizontal="center" vertical="center" wrapText="1"/>
    </xf>
    <xf numFmtId="3" fontId="3" fillId="0" borderId="41" xfId="4" applyNumberFormat="1" applyFont="1" applyBorder="1" applyAlignment="1">
      <alignment horizontal="right" vertical="center" wrapText="1"/>
    </xf>
    <xf numFmtId="3" fontId="3" fillId="0" borderId="41" xfId="4" applyNumberFormat="1" applyFont="1" applyBorder="1" applyAlignment="1">
      <alignment vertical="center" wrapText="1"/>
    </xf>
    <xf numFmtId="0" fontId="2" fillId="0" borderId="81" xfId="1" applyFont="1" applyBorder="1" applyAlignment="1" applyProtection="1">
      <alignment vertical="center" wrapText="1"/>
      <protection locked="0"/>
    </xf>
    <xf numFmtId="3" fontId="3" fillId="0" borderId="41" xfId="1" applyNumberFormat="1" applyFont="1" applyBorder="1" applyAlignment="1" applyProtection="1">
      <alignment horizontal="center" vertical="center" wrapText="1"/>
      <protection locked="0"/>
    </xf>
    <xf numFmtId="3" fontId="2" fillId="0" borderId="41" xfId="1" applyNumberFormat="1" applyFont="1" applyBorder="1" applyAlignment="1" applyProtection="1">
      <alignment horizontal="right" vertical="center" wrapText="1"/>
      <protection locked="0"/>
    </xf>
    <xf numFmtId="3" fontId="3" fillId="6" borderId="41" xfId="1" applyNumberFormat="1" applyFont="1" applyFill="1" applyBorder="1" applyAlignment="1" applyProtection="1">
      <alignment horizontal="right" vertical="center" wrapText="1"/>
      <protection locked="0"/>
    </xf>
    <xf numFmtId="3" fontId="2" fillId="0" borderId="41" xfId="4" applyNumberFormat="1" applyFont="1" applyBorder="1" applyAlignment="1">
      <alignment horizontal="right" vertical="center" wrapText="1"/>
    </xf>
    <xf numFmtId="3" fontId="2" fillId="0" borderId="41" xfId="1" applyNumberFormat="1" applyFont="1" applyBorder="1" applyAlignment="1" applyProtection="1">
      <alignment horizontal="left" vertical="center" wrapText="1"/>
      <protection locked="0"/>
    </xf>
    <xf numFmtId="0" fontId="2" fillId="0" borderId="75" xfId="1" applyFont="1" applyBorder="1" applyAlignment="1" applyProtection="1">
      <alignment vertical="center" wrapText="1"/>
      <protection locked="0"/>
    </xf>
    <xf numFmtId="3" fontId="3" fillId="0" borderId="68" xfId="1" applyNumberFormat="1" applyFont="1" applyBorder="1" applyAlignment="1" applyProtection="1">
      <alignment horizontal="center" vertical="center" wrapText="1"/>
      <protection locked="0"/>
    </xf>
    <xf numFmtId="3" fontId="2" fillId="0" borderId="68" xfId="1" applyNumberFormat="1" applyFont="1" applyBorder="1" applyAlignment="1" applyProtection="1">
      <alignment horizontal="right" vertical="center" wrapText="1"/>
      <protection locked="0"/>
    </xf>
    <xf numFmtId="3" fontId="3" fillId="6" borderId="68" xfId="1" applyNumberFormat="1" applyFont="1" applyFill="1" applyBorder="1" applyAlignment="1" applyProtection="1">
      <alignment horizontal="right" vertical="center" wrapText="1"/>
      <protection locked="0"/>
    </xf>
    <xf numFmtId="3" fontId="2" fillId="0" borderId="68" xfId="1" applyNumberFormat="1" applyFont="1" applyBorder="1" applyAlignment="1" applyProtection="1">
      <alignment horizontal="left" vertical="center" wrapText="1"/>
      <protection locked="0"/>
    </xf>
    <xf numFmtId="0" fontId="2" fillId="0" borderId="0" xfId="4" applyFont="1" applyBorder="1" applyAlignment="1">
      <alignment wrapText="1"/>
    </xf>
    <xf numFmtId="0" fontId="2" fillId="0" borderId="0" xfId="1" applyFont="1" applyAlignment="1">
      <alignment vertical="center"/>
    </xf>
    <xf numFmtId="0" fontId="3" fillId="0" borderId="0" xfId="1" applyFont="1" applyAlignment="1">
      <alignment vertical="center"/>
    </xf>
    <xf numFmtId="0" fontId="2" fillId="0" borderId="0" xfId="1" applyFont="1" applyAlignment="1" applyProtection="1">
      <alignment vertical="center"/>
      <protection locked="0"/>
    </xf>
    <xf numFmtId="0" fontId="2" fillId="0" borderId="15" xfId="1" applyFont="1" applyFill="1" applyBorder="1" applyAlignment="1" applyProtection="1">
      <alignment horizontal="center" vertical="center" wrapText="1"/>
    </xf>
    <xf numFmtId="0" fontId="2" fillId="0" borderId="0" xfId="2" applyFont="1" applyAlignment="1">
      <alignment vertical="center"/>
    </xf>
    <xf numFmtId="0" fontId="10" fillId="0" borderId="0" xfId="2" applyFont="1" applyAlignment="1">
      <alignment horizontal="center" vertical="center"/>
    </xf>
    <xf numFmtId="0" fontId="10" fillId="4" borderId="0" xfId="2" applyFont="1" applyFill="1" applyAlignment="1">
      <alignment horizontal="center" vertical="center"/>
    </xf>
    <xf numFmtId="0" fontId="2" fillId="0" borderId="41" xfId="2" applyFont="1" applyBorder="1" applyAlignment="1">
      <alignment horizontal="center" vertical="center" wrapText="1"/>
    </xf>
    <xf numFmtId="0" fontId="2" fillId="4" borderId="41" xfId="2" applyFont="1" applyFill="1" applyBorder="1" applyAlignment="1">
      <alignment horizontal="center" vertical="center" wrapText="1"/>
    </xf>
    <xf numFmtId="3" fontId="3" fillId="0" borderId="41" xfId="2" applyNumberFormat="1" applyFont="1" applyBorder="1" applyAlignment="1">
      <alignment vertical="center" wrapText="1"/>
    </xf>
    <xf numFmtId="3" fontId="3" fillId="4" borderId="41" xfId="2" applyNumberFormat="1" applyFont="1" applyFill="1" applyBorder="1" applyAlignment="1">
      <alignment vertical="center" wrapText="1"/>
    </xf>
    <xf numFmtId="3" fontId="3" fillId="0" borderId="83" xfId="2" applyNumberFormat="1" applyFont="1" applyBorder="1" applyAlignment="1">
      <alignment vertical="center" wrapText="1"/>
    </xf>
    <xf numFmtId="0" fontId="2" fillId="0" borderId="81" xfId="2" applyFont="1" applyBorder="1" applyAlignment="1" applyProtection="1">
      <alignment horizontal="left" vertical="center" wrapText="1"/>
      <protection locked="0"/>
    </xf>
    <xf numFmtId="3" fontId="2" fillId="0" borderId="41" xfId="2" applyNumberFormat="1" applyFont="1" applyBorder="1" applyAlignment="1" applyProtection="1">
      <alignment horizontal="right" vertical="center" wrapText="1"/>
      <protection locked="0"/>
    </xf>
    <xf numFmtId="3" fontId="2" fillId="0" borderId="41" xfId="2" applyNumberFormat="1" applyFont="1" applyFill="1" applyBorder="1" applyAlignment="1" applyProtection="1">
      <alignment horizontal="right" vertical="center" wrapText="1"/>
      <protection locked="0"/>
    </xf>
    <xf numFmtId="3" fontId="2" fillId="4" borderId="41" xfId="2" applyNumberFormat="1" applyFont="1" applyFill="1" applyBorder="1" applyAlignment="1" applyProtection="1">
      <alignment horizontal="right" vertical="center" wrapText="1"/>
      <protection locked="0"/>
    </xf>
    <xf numFmtId="3" fontId="3" fillId="0" borderId="41" xfId="2" applyNumberFormat="1" applyFont="1" applyBorder="1" applyAlignment="1" applyProtection="1">
      <alignment horizontal="center" vertical="center" wrapText="1"/>
      <protection locked="0"/>
    </xf>
    <xf numFmtId="3" fontId="2" fillId="0" borderId="41" xfId="2" applyNumberFormat="1" applyFont="1" applyBorder="1" applyAlignment="1" applyProtection="1">
      <alignment horizontal="left" vertical="center" wrapText="1"/>
      <protection locked="0"/>
    </xf>
    <xf numFmtId="3" fontId="2" fillId="0" borderId="83" xfId="2" applyNumberFormat="1" applyFont="1" applyBorder="1" applyAlignment="1" applyProtection="1">
      <alignment horizontal="center" vertical="center" wrapText="1"/>
      <protection locked="0"/>
    </xf>
    <xf numFmtId="3" fontId="2" fillId="0" borderId="0" xfId="2" applyNumberFormat="1" applyFont="1" applyAlignment="1">
      <alignment vertical="center"/>
    </xf>
    <xf numFmtId="3" fontId="2" fillId="4" borderId="41" xfId="2" applyNumberFormat="1" applyFont="1" applyFill="1" applyBorder="1" applyAlignment="1" applyProtection="1">
      <alignment horizontal="left" vertical="center" wrapText="1"/>
      <protection locked="0"/>
    </xf>
    <xf numFmtId="3" fontId="2" fillId="4" borderId="68" xfId="2" applyNumberFormat="1" applyFont="1" applyFill="1" applyBorder="1" applyAlignment="1" applyProtection="1">
      <alignment horizontal="right" vertical="center" wrapText="1"/>
      <protection locked="0"/>
    </xf>
    <xf numFmtId="3" fontId="2" fillId="0" borderId="68" xfId="2" applyNumberFormat="1" applyFont="1" applyFill="1" applyBorder="1" applyAlignment="1" applyProtection="1">
      <alignment horizontal="right" vertical="center" wrapText="1"/>
      <protection locked="0"/>
    </xf>
    <xf numFmtId="3" fontId="2" fillId="0" borderId="68" xfId="2" applyNumberFormat="1" applyFont="1" applyBorder="1" applyAlignment="1" applyProtection="1">
      <alignment horizontal="right" vertical="center" wrapText="1"/>
      <protection locked="0"/>
    </xf>
    <xf numFmtId="3" fontId="3" fillId="0" borderId="68" xfId="2" applyNumberFormat="1" applyFont="1" applyBorder="1" applyAlignment="1" applyProtection="1">
      <alignment horizontal="center" vertical="center" wrapText="1"/>
      <protection locked="0"/>
    </xf>
    <xf numFmtId="3" fontId="3" fillId="6" borderId="41" xfId="2" applyNumberFormat="1" applyFont="1" applyFill="1" applyBorder="1" applyAlignment="1" applyProtection="1">
      <alignment horizontal="right" vertical="center" wrapText="1"/>
      <protection locked="0"/>
    </xf>
    <xf numFmtId="3" fontId="2" fillId="4" borderId="68" xfId="2" applyNumberFormat="1" applyFont="1" applyFill="1" applyBorder="1" applyAlignment="1" applyProtection="1">
      <alignment horizontal="right" vertical="center" wrapText="1"/>
      <protection locked="0"/>
    </xf>
    <xf numFmtId="3" fontId="3" fillId="4" borderId="68" xfId="2" applyNumberFormat="1" applyFont="1" applyFill="1" applyBorder="1" applyAlignment="1" applyProtection="1">
      <alignment horizontal="center" vertical="center" wrapText="1"/>
      <protection locked="0"/>
    </xf>
    <xf numFmtId="0" fontId="2" fillId="0" borderId="18" xfId="2" applyFont="1" applyBorder="1" applyAlignment="1" applyProtection="1">
      <alignment horizontal="center" vertical="center" wrapText="1"/>
      <protection locked="0"/>
    </xf>
    <xf numFmtId="0" fontId="2" fillId="0" borderId="79" xfId="2" applyFont="1" applyBorder="1" applyAlignment="1" applyProtection="1">
      <alignment horizontal="left" vertical="center" wrapText="1"/>
      <protection locked="0"/>
    </xf>
    <xf numFmtId="0" fontId="9" fillId="4" borderId="18" xfId="2" applyFill="1" applyBorder="1" applyAlignment="1">
      <alignment horizontal="right" vertical="center" wrapText="1"/>
    </xf>
    <xf numFmtId="0" fontId="15" fillId="0" borderId="0" xfId="0" applyFont="1" applyAlignment="1">
      <alignment horizontal="center" vertical="center"/>
    </xf>
    <xf numFmtId="0" fontId="2" fillId="0" borderId="68" xfId="2" applyFont="1" applyBorder="1" applyAlignment="1" applyProtection="1">
      <alignment horizontal="center" vertical="center"/>
      <protection locked="0"/>
    </xf>
    <xf numFmtId="0" fontId="2" fillId="0" borderId="75" xfId="2" applyFont="1" applyBorder="1" applyAlignment="1" applyProtection="1">
      <alignment horizontal="left" vertical="center" wrapText="1"/>
      <protection locked="0"/>
    </xf>
    <xf numFmtId="3" fontId="2" fillId="0" borderId="68" xfId="2" applyNumberFormat="1" applyFont="1" applyBorder="1" applyAlignment="1" applyProtection="1">
      <alignment horizontal="right" vertical="center"/>
      <protection locked="0"/>
    </xf>
    <xf numFmtId="3" fontId="2" fillId="0" borderId="68" xfId="2" applyNumberFormat="1" applyFont="1" applyFill="1" applyBorder="1" applyAlignment="1" applyProtection="1">
      <alignment horizontal="right" vertical="center"/>
      <protection locked="0"/>
    </xf>
    <xf numFmtId="3" fontId="2" fillId="4" borderId="68" xfId="2" applyNumberFormat="1" applyFont="1" applyFill="1" applyBorder="1" applyAlignment="1" applyProtection="1">
      <alignment horizontal="right" vertical="center"/>
      <protection locked="0"/>
    </xf>
    <xf numFmtId="3" fontId="2" fillId="0" borderId="76" xfId="2" applyNumberFormat="1" applyFont="1" applyBorder="1" applyAlignment="1" applyProtection="1">
      <alignment horizontal="center" vertical="center" wrapText="1"/>
      <protection locked="0"/>
    </xf>
    <xf numFmtId="0" fontId="2" fillId="0" borderId="41" xfId="2" applyFont="1" applyBorder="1" applyAlignment="1" applyProtection="1">
      <alignment horizontal="center" vertical="center"/>
      <protection locked="0"/>
    </xf>
    <xf numFmtId="3" fontId="2" fillId="0" borderId="41" xfId="2" applyNumberFormat="1" applyFont="1" applyBorder="1" applyAlignment="1" applyProtection="1">
      <alignment horizontal="right" vertical="center"/>
      <protection locked="0"/>
    </xf>
    <xf numFmtId="3" fontId="2" fillId="0" borderId="41" xfId="2" applyNumberFormat="1" applyFont="1" applyFill="1" applyBorder="1" applyAlignment="1" applyProtection="1">
      <alignment horizontal="right" vertical="center"/>
      <protection locked="0"/>
    </xf>
    <xf numFmtId="3" fontId="2" fillId="4" borderId="41" xfId="2" applyNumberFormat="1" applyFont="1" applyFill="1" applyBorder="1" applyAlignment="1" applyProtection="1">
      <alignment horizontal="right" vertical="center"/>
      <protection locked="0"/>
    </xf>
    <xf numFmtId="3" fontId="3" fillId="0" borderId="41" xfId="2" applyNumberFormat="1" applyFont="1" applyBorder="1" applyAlignment="1" applyProtection="1">
      <alignment horizontal="center" vertical="center"/>
      <protection locked="0"/>
    </xf>
    <xf numFmtId="0" fontId="2" fillId="0" borderId="0" xfId="2" applyFont="1" applyBorder="1" applyAlignment="1" applyProtection="1">
      <alignment horizontal="center" vertical="center" wrapText="1"/>
      <protection locked="0"/>
    </xf>
    <xf numFmtId="3" fontId="2" fillId="0" borderId="0" xfId="2" applyNumberFormat="1" applyFont="1" applyBorder="1" applyAlignment="1" applyProtection="1">
      <alignment horizontal="right" vertical="center" wrapText="1"/>
      <protection locked="0"/>
    </xf>
    <xf numFmtId="3" fontId="2" fillId="0" borderId="0" xfId="2" applyNumberFormat="1" applyFont="1" applyFill="1" applyBorder="1" applyAlignment="1" applyProtection="1">
      <alignment horizontal="right" vertical="center" wrapText="1"/>
      <protection locked="0"/>
    </xf>
    <xf numFmtId="3" fontId="2" fillId="4" borderId="0" xfId="2" applyNumberFormat="1" applyFont="1" applyFill="1" applyBorder="1" applyAlignment="1" applyProtection="1">
      <alignment horizontal="right" vertical="center" wrapText="1"/>
      <protection locked="0"/>
    </xf>
    <xf numFmtId="3" fontId="3" fillId="0" borderId="0" xfId="2" applyNumberFormat="1" applyFont="1" applyBorder="1" applyAlignment="1" applyProtection="1">
      <alignment horizontal="right" vertical="center" wrapText="1"/>
      <protection locked="0"/>
    </xf>
    <xf numFmtId="3" fontId="2" fillId="0" borderId="0" xfId="2" applyNumberFormat="1" applyFont="1" applyBorder="1" applyAlignment="1" applyProtection="1">
      <alignment vertical="center" wrapText="1"/>
      <protection locked="0"/>
    </xf>
    <xf numFmtId="0" fontId="2" fillId="4" borderId="0" xfId="2" applyFont="1" applyFill="1" applyAlignment="1">
      <alignment vertical="center"/>
    </xf>
    <xf numFmtId="0" fontId="2" fillId="0" borderId="0" xfId="2" applyFont="1" applyAlignment="1">
      <alignment horizontal="left" vertical="center"/>
    </xf>
    <xf numFmtId="0" fontId="3" fillId="0" borderId="0" xfId="2" applyFont="1" applyAlignment="1">
      <alignment vertical="center"/>
    </xf>
    <xf numFmtId="0" fontId="2" fillId="0" borderId="0" xfId="2" applyFont="1" applyFill="1" applyAlignment="1">
      <alignment vertical="center"/>
    </xf>
    <xf numFmtId="3" fontId="2" fillId="0" borderId="25" xfId="1" applyNumberFormat="1" applyFont="1" applyFill="1" applyBorder="1" applyAlignment="1" applyProtection="1">
      <alignment horizontal="justify" vertical="center" wrapText="1"/>
      <protection locked="0"/>
    </xf>
    <xf numFmtId="3" fontId="2" fillId="0" borderId="46" xfId="1" applyNumberFormat="1" applyFont="1" applyFill="1" applyBorder="1" applyAlignment="1" applyProtection="1">
      <alignment horizontal="justify" vertical="center" wrapText="1"/>
      <protection locked="0"/>
    </xf>
    <xf numFmtId="3" fontId="2" fillId="0" borderId="42" xfId="1" applyNumberFormat="1" applyFont="1" applyFill="1" applyBorder="1" applyAlignment="1" applyProtection="1">
      <alignment horizontal="justify" vertical="center" wrapText="1"/>
      <protection locked="0"/>
    </xf>
    <xf numFmtId="0" fontId="2" fillId="4" borderId="39" xfId="1" applyFont="1" applyFill="1" applyBorder="1" applyAlignment="1" applyProtection="1">
      <alignment vertical="center" wrapText="1"/>
    </xf>
    <xf numFmtId="0" fontId="2" fillId="4" borderId="39" xfId="1" applyFont="1" applyFill="1" applyBorder="1" applyAlignment="1" applyProtection="1">
      <alignment horizontal="right" vertical="center" wrapText="1"/>
    </xf>
    <xf numFmtId="3" fontId="2" fillId="4" borderId="39" xfId="1" applyNumberFormat="1" applyFont="1" applyFill="1" applyBorder="1" applyAlignment="1" applyProtection="1">
      <alignment horizontal="right" vertical="center"/>
    </xf>
    <xf numFmtId="3" fontId="2" fillId="4" borderId="40" xfId="1" applyNumberFormat="1" applyFont="1" applyFill="1" applyBorder="1" applyAlignment="1" applyProtection="1">
      <alignment horizontal="right" vertical="center"/>
      <protection locked="0"/>
    </xf>
    <xf numFmtId="3" fontId="2" fillId="4" borderId="42" xfId="1" applyNumberFormat="1" applyFont="1" applyFill="1" applyBorder="1" applyAlignment="1" applyProtection="1">
      <alignment vertical="center"/>
    </xf>
    <xf numFmtId="3" fontId="2" fillId="4" borderId="42" xfId="1" applyNumberFormat="1" applyFont="1" applyFill="1" applyBorder="1" applyAlignment="1" applyProtection="1">
      <alignment horizontal="right" vertical="center"/>
    </xf>
    <xf numFmtId="3" fontId="2" fillId="4" borderId="42" xfId="1" applyNumberFormat="1" applyFont="1" applyFill="1" applyBorder="1" applyAlignment="1" applyProtection="1">
      <alignment horizontal="left" vertical="center" wrapText="1"/>
      <protection locked="0"/>
    </xf>
    <xf numFmtId="0" fontId="2" fillId="4" borderId="0" xfId="1" applyFont="1" applyFill="1" applyBorder="1" applyAlignment="1" applyProtection="1">
      <alignment vertical="center"/>
    </xf>
    <xf numFmtId="0" fontId="3" fillId="4" borderId="0" xfId="1" applyFont="1" applyFill="1" applyBorder="1" applyAlignment="1" applyProtection="1">
      <alignment vertical="center"/>
    </xf>
    <xf numFmtId="3" fontId="3" fillId="0" borderId="63" xfId="1" applyNumberFormat="1" applyFont="1" applyFill="1" applyBorder="1" applyAlignment="1" applyProtection="1">
      <alignment vertical="center"/>
    </xf>
    <xf numFmtId="3" fontId="3" fillId="0" borderId="64" xfId="1" applyNumberFormat="1" applyFont="1" applyFill="1" applyBorder="1" applyAlignment="1" applyProtection="1">
      <alignment vertical="center"/>
    </xf>
    <xf numFmtId="3" fontId="3" fillId="0" borderId="65" xfId="1" applyNumberFormat="1" applyFont="1" applyFill="1" applyBorder="1" applyAlignment="1" applyProtection="1">
      <alignment vertical="center"/>
    </xf>
    <xf numFmtId="3" fontId="3" fillId="0" borderId="66" xfId="1" applyNumberFormat="1" applyFont="1" applyFill="1" applyBorder="1" applyAlignment="1" applyProtection="1">
      <alignment vertical="center"/>
    </xf>
    <xf numFmtId="3" fontId="3" fillId="0" borderId="66" xfId="1" applyNumberFormat="1" applyFont="1" applyFill="1" applyBorder="1" applyAlignment="1" applyProtection="1">
      <alignment horizontal="left" vertical="center" wrapText="1"/>
      <protection locked="0"/>
    </xf>
    <xf numFmtId="0" fontId="3" fillId="0" borderId="39" xfId="1" applyFont="1" applyFill="1" applyBorder="1" applyAlignment="1" applyProtection="1">
      <alignment horizontal="left" vertical="center" wrapText="1"/>
    </xf>
    <xf numFmtId="3" fontId="3" fillId="0" borderId="55" xfId="1" applyNumberFormat="1" applyFont="1" applyFill="1" applyBorder="1" applyAlignment="1" applyProtection="1">
      <alignment vertical="center"/>
    </xf>
    <xf numFmtId="3" fontId="3" fillId="0" borderId="56" xfId="1" applyNumberFormat="1" applyFont="1" applyFill="1" applyBorder="1" applyAlignment="1" applyProtection="1">
      <alignment vertical="center"/>
    </xf>
    <xf numFmtId="3" fontId="3" fillId="0" borderId="57" xfId="1" applyNumberFormat="1" applyFont="1" applyFill="1" applyBorder="1" applyAlignment="1" applyProtection="1">
      <alignment vertical="center"/>
    </xf>
    <xf numFmtId="3" fontId="3" fillId="0" borderId="58" xfId="1" applyNumberFormat="1" applyFont="1" applyFill="1" applyBorder="1" applyAlignment="1" applyProtection="1">
      <alignment vertical="center"/>
    </xf>
    <xf numFmtId="3" fontId="3" fillId="0" borderId="58" xfId="1" applyNumberFormat="1" applyFont="1" applyFill="1" applyBorder="1" applyAlignment="1" applyProtection="1">
      <alignment horizontal="left" vertical="center" wrapText="1"/>
      <protection locked="0"/>
    </xf>
    <xf numFmtId="3" fontId="2" fillId="4" borderId="41" xfId="1" applyNumberFormat="1" applyFont="1" applyFill="1" applyBorder="1" applyAlignment="1" applyProtection="1">
      <alignment vertical="center"/>
      <protection locked="0"/>
    </xf>
    <xf numFmtId="0" fontId="2" fillId="0" borderId="0" xfId="1" applyFont="1" applyFill="1" applyAlignment="1">
      <alignment horizontal="left"/>
    </xf>
    <xf numFmtId="0" fontId="10" fillId="0" borderId="0" xfId="1" applyFont="1" applyFill="1" applyAlignment="1">
      <alignment horizontal="center"/>
    </xf>
    <xf numFmtId="0" fontId="11" fillId="0" borderId="0" xfId="1" applyFont="1" applyFill="1" applyAlignment="1"/>
    <xf numFmtId="49" fontId="3" fillId="0" borderId="0" xfId="1" applyNumberFormat="1" applyFont="1" applyFill="1" applyAlignment="1">
      <alignment horizontal="left"/>
    </xf>
    <xf numFmtId="0" fontId="3" fillId="0" borderId="0" xfId="1" applyFont="1" applyFill="1" applyAlignment="1">
      <alignment horizontal="left"/>
    </xf>
    <xf numFmtId="0" fontId="2" fillId="0" borderId="41" xfId="1" applyFont="1" applyFill="1" applyBorder="1" applyAlignment="1">
      <alignment vertical="center" wrapText="1"/>
    </xf>
    <xf numFmtId="0" fontId="2" fillId="0" borderId="41" xfId="1" applyFont="1" applyFill="1" applyBorder="1" applyAlignment="1">
      <alignment vertical="center" wrapText="1"/>
    </xf>
    <xf numFmtId="0" fontId="2" fillId="0" borderId="41" xfId="5" applyFont="1" applyBorder="1" applyAlignment="1">
      <alignment horizontal="center" vertical="center" wrapText="1"/>
    </xf>
    <xf numFmtId="0" fontId="2" fillId="0" borderId="41" xfId="1" applyFont="1" applyFill="1" applyBorder="1" applyAlignment="1">
      <alignment horizontal="center" vertical="center"/>
    </xf>
    <xf numFmtId="0" fontId="3" fillId="0" borderId="41" xfId="1" applyFont="1" applyFill="1" applyBorder="1" applyAlignment="1">
      <alignment horizontal="center" vertical="center"/>
    </xf>
    <xf numFmtId="0" fontId="2" fillId="0" borderId="41" xfId="2" applyFont="1" applyFill="1" applyBorder="1" applyAlignment="1" applyProtection="1">
      <alignment horizontal="center" vertical="center" wrapText="1"/>
      <protection locked="0"/>
    </xf>
    <xf numFmtId="3" fontId="3" fillId="0" borderId="41" xfId="2" applyNumberFormat="1" applyFont="1" applyFill="1" applyBorder="1" applyAlignment="1" applyProtection="1">
      <alignment vertical="center" wrapText="1"/>
      <protection locked="0"/>
    </xf>
    <xf numFmtId="0" fontId="2" fillId="0" borderId="41" xfId="1" applyFont="1" applyFill="1" applyBorder="1" applyAlignment="1" applyProtection="1">
      <alignment horizontal="center" vertical="center" wrapText="1"/>
      <protection locked="0"/>
    </xf>
    <xf numFmtId="3" fontId="3" fillId="0" borderId="41" xfId="4" applyNumberFormat="1" applyFont="1" applyFill="1" applyBorder="1" applyAlignment="1" applyProtection="1">
      <alignment horizontal="center" vertical="center" wrapText="1"/>
      <protection locked="0"/>
    </xf>
    <xf numFmtId="3" fontId="2" fillId="0" borderId="41" xfId="4" applyNumberFormat="1" applyFont="1" applyFill="1" applyBorder="1" applyAlignment="1" applyProtection="1">
      <alignment vertical="center" wrapText="1"/>
      <protection locked="0"/>
    </xf>
    <xf numFmtId="3" fontId="3" fillId="0" borderId="41" xfId="4" applyNumberFormat="1" applyFont="1" applyFill="1" applyBorder="1" applyAlignment="1" applyProtection="1">
      <alignment vertical="center" wrapText="1"/>
      <protection locked="0"/>
    </xf>
    <xf numFmtId="3" fontId="2" fillId="0" borderId="41" xfId="4" applyNumberFormat="1" applyFont="1" applyFill="1" applyBorder="1" applyAlignment="1" applyProtection="1">
      <alignment horizontal="center" vertical="center" wrapText="1"/>
      <protection locked="0"/>
    </xf>
    <xf numFmtId="0" fontId="2" fillId="0" borderId="68" xfId="1" applyFont="1" applyFill="1" applyBorder="1" applyAlignment="1" applyProtection="1">
      <alignment horizontal="center" vertical="center" wrapText="1"/>
      <protection locked="0"/>
    </xf>
    <xf numFmtId="0" fontId="2" fillId="0" borderId="80" xfId="2" applyFont="1" applyFill="1" applyBorder="1" applyAlignment="1" applyProtection="1">
      <alignment horizontal="right" vertical="top" wrapText="1"/>
      <protection locked="0"/>
    </xf>
    <xf numFmtId="0" fontId="2" fillId="0" borderId="80" xfId="2" applyFont="1" applyFill="1" applyBorder="1" applyAlignment="1" applyProtection="1">
      <alignment horizontal="left" vertical="top" wrapText="1"/>
      <protection locked="0"/>
    </xf>
    <xf numFmtId="1" fontId="2" fillId="0" borderId="0" xfId="2" applyNumberFormat="1" applyFont="1" applyFill="1" applyBorder="1" applyAlignment="1" applyProtection="1">
      <alignment wrapText="1"/>
      <protection locked="0"/>
    </xf>
    <xf numFmtId="3" fontId="2" fillId="0" borderId="0" xfId="2" applyNumberFormat="1" applyFont="1" applyFill="1" applyBorder="1" applyAlignment="1" applyProtection="1">
      <alignment wrapText="1"/>
      <protection locked="0"/>
    </xf>
    <xf numFmtId="3" fontId="2" fillId="0" borderId="80" xfId="2" applyNumberFormat="1" applyFont="1" applyFill="1" applyBorder="1" applyAlignment="1" applyProtection="1">
      <alignment wrapText="1"/>
      <protection locked="0"/>
    </xf>
    <xf numFmtId="49" fontId="3" fillId="0" borderId="82" xfId="1" applyNumberFormat="1" applyFont="1" applyFill="1" applyBorder="1" applyAlignment="1">
      <alignment horizontal="left"/>
    </xf>
    <xf numFmtId="3" fontId="12" fillId="0" borderId="82" xfId="1" applyNumberFormat="1" applyFont="1" applyFill="1" applyBorder="1" applyAlignment="1" applyProtection="1">
      <alignment wrapText="1"/>
      <protection locked="0"/>
    </xf>
    <xf numFmtId="1" fontId="2" fillId="0" borderId="80" xfId="1" applyNumberFormat="1" applyFont="1" applyFill="1" applyBorder="1" applyAlignment="1" applyProtection="1">
      <alignment wrapText="1"/>
      <protection locked="0"/>
    </xf>
    <xf numFmtId="3" fontId="2" fillId="0" borderId="80" xfId="1" applyNumberFormat="1" applyFont="1" applyFill="1" applyBorder="1" applyAlignment="1" applyProtection="1">
      <alignment wrapText="1"/>
      <protection locked="0"/>
    </xf>
    <xf numFmtId="3" fontId="2" fillId="0" borderId="80" xfId="1" applyNumberFormat="1" applyFont="1" applyFill="1" applyBorder="1" applyAlignment="1" applyProtection="1">
      <alignment horizontal="center" vertical="center" wrapText="1"/>
      <protection locked="0"/>
    </xf>
    <xf numFmtId="0" fontId="3" fillId="0" borderId="82" xfId="1" applyFont="1" applyFill="1" applyBorder="1" applyAlignment="1">
      <alignment horizontal="center"/>
    </xf>
    <xf numFmtId="0" fontId="3" fillId="0" borderId="82" xfId="1" applyFont="1" applyFill="1" applyBorder="1" applyAlignment="1">
      <alignment horizontal="left"/>
    </xf>
    <xf numFmtId="1" fontId="2" fillId="0" borderId="0" xfId="2" applyNumberFormat="1" applyFont="1" applyFill="1" applyBorder="1" applyAlignment="1" applyProtection="1">
      <alignment horizontal="center" wrapText="1"/>
      <protection locked="0"/>
    </xf>
    <xf numFmtId="0" fontId="2" fillId="0" borderId="0" xfId="1" applyFont="1" applyFill="1" applyAlignment="1">
      <alignment horizontal="center"/>
    </xf>
    <xf numFmtId="1" fontId="2" fillId="0" borderId="0" xfId="1" applyNumberFormat="1" applyFont="1" applyFill="1" applyBorder="1" applyAlignment="1" applyProtection="1">
      <alignment wrapText="1"/>
      <protection locked="0"/>
    </xf>
    <xf numFmtId="0" fontId="3" fillId="0" borderId="0" xfId="1" applyFont="1" applyFill="1" applyAlignment="1">
      <alignment horizontal="center"/>
    </xf>
    <xf numFmtId="1" fontId="3" fillId="0" borderId="0" xfId="1" applyNumberFormat="1" applyFont="1" applyFill="1" applyBorder="1" applyAlignment="1" applyProtection="1">
      <alignment horizontal="center" wrapText="1"/>
      <protection locked="0"/>
    </xf>
    <xf numFmtId="3" fontId="2" fillId="0" borderId="41" xfId="1" applyNumberFormat="1" applyFont="1" applyFill="1" applyBorder="1" applyAlignment="1">
      <alignment horizontal="right" vertical="center" wrapText="1"/>
    </xf>
    <xf numFmtId="0" fontId="2" fillId="0" borderId="0" xfId="1" applyFont="1" applyFill="1" applyBorder="1" applyAlignment="1" applyProtection="1">
      <alignment horizontal="center" vertical="top"/>
      <protection locked="0"/>
    </xf>
    <xf numFmtId="0" fontId="2" fillId="0" borderId="0" xfId="1" applyFont="1" applyFill="1" applyBorder="1" applyAlignment="1" applyProtection="1">
      <alignment horizontal="left" vertical="top" wrapText="1"/>
      <protection locked="0"/>
    </xf>
    <xf numFmtId="3" fontId="2" fillId="6" borderId="41" xfId="2" applyNumberFormat="1" applyFont="1" applyFill="1" applyBorder="1" applyAlignment="1" applyProtection="1">
      <alignment vertical="center" wrapText="1"/>
      <protection locked="0"/>
    </xf>
    <xf numFmtId="0" fontId="13" fillId="0" borderId="80" xfId="1" applyFont="1" applyFill="1" applyBorder="1"/>
    <xf numFmtId="3" fontId="13" fillId="0" borderId="80" xfId="1" applyNumberFormat="1" applyFont="1" applyFill="1" applyBorder="1"/>
    <xf numFmtId="0" fontId="14" fillId="0" borderId="0" xfId="1" applyFont="1" applyBorder="1"/>
    <xf numFmtId="0" fontId="2" fillId="4" borderId="0" xfId="1" applyFont="1" applyFill="1"/>
    <xf numFmtId="0" fontId="2" fillId="4" borderId="0" xfId="1" applyFont="1" applyFill="1" applyBorder="1"/>
    <xf numFmtId="0" fontId="14" fillId="0" borderId="0" xfId="2" applyFont="1"/>
    <xf numFmtId="0" fontId="2" fillId="4" borderId="0" xfId="2" applyFont="1" applyFill="1"/>
    <xf numFmtId="0" fontId="3" fillId="0" borderId="0" xfId="2" applyFont="1"/>
    <xf numFmtId="0" fontId="14" fillId="4" borderId="0" xfId="2" applyFont="1" applyFill="1"/>
    <xf numFmtId="0" fontId="14" fillId="4" borderId="0" xfId="1" applyFont="1" applyFill="1"/>
    <xf numFmtId="0" fontId="2" fillId="4" borderId="0" xfId="1" applyFont="1" applyFill="1" applyAlignment="1">
      <alignment wrapText="1"/>
    </xf>
    <xf numFmtId="0" fontId="2" fillId="0" borderId="0" xfId="1" applyFont="1" applyFill="1" applyBorder="1" applyAlignment="1" applyProtection="1">
      <alignment horizontal="center" vertical="top" wrapText="1"/>
      <protection locked="0"/>
    </xf>
    <xf numFmtId="0" fontId="1" fillId="0" borderId="0" xfId="4"/>
    <xf numFmtId="0" fontId="13" fillId="0" borderId="84" xfId="1" applyFont="1" applyFill="1" applyBorder="1" applyAlignment="1">
      <alignment wrapText="1"/>
    </xf>
    <xf numFmtId="0" fontId="5" fillId="0" borderId="84" xfId="1" applyFont="1" applyFill="1" applyBorder="1" applyAlignment="1">
      <alignment horizontal="right" vertical="justify" wrapText="1"/>
    </xf>
    <xf numFmtId="3" fontId="5" fillId="0" borderId="84" xfId="1" applyNumberFormat="1" applyFont="1" applyBorder="1" applyAlignment="1">
      <alignment wrapText="1"/>
    </xf>
    <xf numFmtId="0" fontId="1" fillId="0" borderId="84" xfId="1" applyFont="1" applyBorder="1" applyAlignment="1">
      <alignment wrapText="1"/>
    </xf>
    <xf numFmtId="0" fontId="1" fillId="0" borderId="84" xfId="1" applyFont="1" applyFill="1" applyBorder="1" applyAlignment="1">
      <alignment wrapText="1"/>
    </xf>
    <xf numFmtId="0" fontId="10" fillId="0" borderId="85" xfId="1" applyFont="1" applyFill="1" applyBorder="1" applyAlignment="1">
      <alignment horizontal="center" vertical="center" wrapText="1"/>
    </xf>
    <xf numFmtId="0" fontId="10" fillId="0" borderId="86" xfId="1" applyFont="1" applyFill="1" applyBorder="1" applyAlignment="1">
      <alignment horizontal="center" vertical="center" wrapText="1"/>
    </xf>
    <xf numFmtId="3" fontId="10" fillId="0" borderId="86" xfId="1" applyNumberFormat="1" applyFont="1" applyFill="1" applyBorder="1" applyAlignment="1">
      <alignment horizontal="center" vertical="center" wrapText="1"/>
    </xf>
    <xf numFmtId="0" fontId="10" fillId="0" borderId="87" xfId="1" applyFont="1" applyFill="1" applyBorder="1" applyAlignment="1">
      <alignment horizontal="center" vertical="center" wrapText="1"/>
    </xf>
    <xf numFmtId="0" fontId="10" fillId="0" borderId="88" xfId="1" applyFont="1" applyFill="1" applyBorder="1" applyAlignment="1">
      <alignment horizontal="center" vertical="center" wrapText="1"/>
    </xf>
    <xf numFmtId="0" fontId="10" fillId="0" borderId="89" xfId="1" applyFont="1" applyFill="1" applyBorder="1" applyAlignment="1">
      <alignment horizontal="center" vertical="center" wrapText="1"/>
    </xf>
    <xf numFmtId="0" fontId="10" fillId="0" borderId="90" xfId="1" applyFont="1" applyFill="1" applyBorder="1" applyAlignment="1">
      <alignment horizontal="center" vertical="center" wrapText="1"/>
    </xf>
    <xf numFmtId="0" fontId="10" fillId="0" borderId="91" xfId="1" applyFont="1" applyFill="1" applyBorder="1" applyAlignment="1">
      <alignment vertical="center" wrapText="1"/>
    </xf>
    <xf numFmtId="0" fontId="10" fillId="0" borderId="43" xfId="1" applyFont="1" applyFill="1" applyBorder="1" applyAlignment="1">
      <alignment vertical="center" wrapText="1"/>
    </xf>
    <xf numFmtId="0" fontId="10" fillId="0" borderId="43" xfId="1" applyFont="1" applyFill="1" applyBorder="1" applyAlignment="1">
      <alignment horizontal="center" vertical="center" wrapText="1"/>
    </xf>
    <xf numFmtId="3" fontId="18" fillId="0" borderId="43" xfId="1" applyNumberFormat="1" applyFont="1" applyFill="1" applyBorder="1" applyAlignment="1">
      <alignment wrapText="1"/>
    </xf>
    <xf numFmtId="3" fontId="18" fillId="0" borderId="92" xfId="1" applyNumberFormat="1" applyFont="1" applyFill="1" applyBorder="1" applyAlignment="1">
      <alignment wrapText="1"/>
    </xf>
    <xf numFmtId="0" fontId="10" fillId="0" borderId="93" xfId="1" applyFont="1" applyFill="1" applyBorder="1" applyAlignment="1">
      <alignment vertical="center" wrapText="1"/>
    </xf>
    <xf numFmtId="0" fontId="10" fillId="0" borderId="63" xfId="1" applyFont="1" applyFill="1" applyBorder="1" applyAlignment="1">
      <alignment vertical="center" wrapText="1"/>
    </xf>
    <xf numFmtId="0" fontId="10" fillId="9" borderId="63" xfId="1" applyFont="1" applyFill="1" applyBorder="1" applyAlignment="1">
      <alignment horizontal="left" vertical="center" wrapText="1"/>
    </xf>
    <xf numFmtId="10" fontId="10" fillId="9" borderId="63" xfId="1" applyNumberFormat="1" applyFont="1" applyFill="1" applyBorder="1" applyAlignment="1">
      <alignment wrapText="1"/>
    </xf>
    <xf numFmtId="10" fontId="10" fillId="9" borderId="94" xfId="1" applyNumberFormat="1" applyFont="1" applyFill="1" applyBorder="1" applyAlignment="1">
      <alignment wrapText="1"/>
    </xf>
    <xf numFmtId="10" fontId="10" fillId="10" borderId="92" xfId="1" applyNumberFormat="1" applyFont="1" applyFill="1" applyBorder="1" applyAlignment="1">
      <alignment wrapText="1"/>
    </xf>
    <xf numFmtId="3" fontId="18" fillId="0" borderId="63" xfId="1" applyNumberFormat="1" applyFont="1" applyFill="1" applyBorder="1" applyAlignment="1">
      <alignment wrapText="1"/>
    </xf>
    <xf numFmtId="3" fontId="18" fillId="0" borderId="94" xfId="1" applyNumberFormat="1" applyFont="1" applyFill="1" applyBorder="1" applyAlignment="1">
      <alignment wrapText="1"/>
    </xf>
    <xf numFmtId="3" fontId="19" fillId="0" borderId="63" xfId="1" applyNumberFormat="1" applyFont="1" applyBorder="1" applyAlignment="1">
      <alignment wrapText="1"/>
    </xf>
    <xf numFmtId="3" fontId="19" fillId="0" borderId="94" xfId="1" applyNumberFormat="1" applyFont="1" applyBorder="1" applyAlignment="1">
      <alignment wrapText="1"/>
    </xf>
    <xf numFmtId="3" fontId="19" fillId="0" borderId="92" xfId="1" applyNumberFormat="1" applyFont="1" applyFill="1" applyBorder="1" applyAlignment="1">
      <alignment wrapText="1"/>
    </xf>
    <xf numFmtId="10" fontId="11" fillId="0" borderId="63" xfId="1" applyNumberFormat="1" applyFont="1" applyFill="1" applyBorder="1" applyAlignment="1">
      <alignment wrapText="1"/>
    </xf>
    <xf numFmtId="10" fontId="11" fillId="0" borderId="94" xfId="1" applyNumberFormat="1" applyFont="1" applyFill="1" applyBorder="1" applyAlignment="1">
      <alignment wrapText="1"/>
    </xf>
    <xf numFmtId="10" fontId="11" fillId="0" borderId="92" xfId="1" applyNumberFormat="1" applyFont="1" applyFill="1" applyBorder="1" applyAlignment="1">
      <alignment wrapText="1"/>
    </xf>
    <xf numFmtId="0" fontId="10" fillId="0" borderId="95" xfId="1" applyFont="1" applyFill="1" applyBorder="1" applyAlignment="1">
      <alignment vertical="center" wrapText="1"/>
    </xf>
    <xf numFmtId="0" fontId="10" fillId="0" borderId="11" xfId="1" applyFont="1" applyFill="1" applyBorder="1" applyAlignment="1">
      <alignment vertical="center" wrapText="1"/>
    </xf>
    <xf numFmtId="0" fontId="10" fillId="0" borderId="11" xfId="1" applyFont="1" applyFill="1" applyBorder="1" applyAlignment="1">
      <alignment horizontal="center" vertical="center" wrapText="1"/>
    </xf>
    <xf numFmtId="3" fontId="18" fillId="0" borderId="11" xfId="1" applyNumberFormat="1" applyFont="1" applyFill="1" applyBorder="1" applyAlignment="1">
      <alignment wrapText="1"/>
    </xf>
    <xf numFmtId="3" fontId="18" fillId="0" borderId="96" xfId="1" applyNumberFormat="1" applyFont="1" applyFill="1" applyBorder="1" applyAlignment="1">
      <alignment wrapText="1"/>
    </xf>
    <xf numFmtId="3" fontId="10" fillId="8" borderId="97" xfId="1" applyNumberFormat="1" applyFont="1" applyFill="1" applyBorder="1" applyAlignment="1">
      <alignment horizontal="center" vertical="center" wrapText="1"/>
    </xf>
    <xf numFmtId="0" fontId="10" fillId="11" borderId="98" xfId="1" applyFont="1" applyFill="1" applyBorder="1" applyAlignment="1">
      <alignment horizontal="center" vertical="center" wrapText="1"/>
    </xf>
    <xf numFmtId="3" fontId="10" fillId="11" borderId="98" xfId="1" applyNumberFormat="1" applyFont="1" applyFill="1" applyBorder="1" applyAlignment="1">
      <alignment horizontal="center" vertical="center" wrapText="1"/>
    </xf>
    <xf numFmtId="3" fontId="10" fillId="11" borderId="99" xfId="1" applyNumberFormat="1" applyFont="1" applyFill="1" applyBorder="1" applyAlignment="1">
      <alignment horizontal="center" vertical="center" wrapText="1"/>
    </xf>
    <xf numFmtId="3" fontId="10" fillId="0" borderId="100" xfId="1" applyNumberFormat="1" applyFont="1" applyFill="1" applyBorder="1" applyAlignment="1">
      <alignment horizontal="center" wrapText="1"/>
    </xf>
    <xf numFmtId="0" fontId="10" fillId="0" borderId="101" xfId="1" applyFont="1" applyFill="1" applyBorder="1" applyAlignment="1">
      <alignment horizontal="center" wrapText="1"/>
    </xf>
    <xf numFmtId="0" fontId="10" fillId="0" borderId="101" xfId="1" applyFont="1" applyFill="1" applyBorder="1" applyAlignment="1">
      <alignment horizontal="center" vertical="center" wrapText="1"/>
    </xf>
    <xf numFmtId="3" fontId="19" fillId="0" borderId="102" xfId="1" applyNumberFormat="1" applyFont="1" applyFill="1" applyBorder="1" applyAlignment="1">
      <alignment wrapText="1"/>
    </xf>
    <xf numFmtId="3" fontId="19" fillId="0" borderId="101" xfId="1" applyNumberFormat="1" applyFont="1" applyFill="1" applyBorder="1" applyAlignment="1">
      <alignment wrapText="1"/>
    </xf>
    <xf numFmtId="3" fontId="19" fillId="0" borderId="103" xfId="1" applyNumberFormat="1" applyFont="1" applyFill="1" applyBorder="1" applyAlignment="1">
      <alignment wrapText="1"/>
    </xf>
    <xf numFmtId="3" fontId="10" fillId="0" borderId="104" xfId="1" applyNumberFormat="1" applyFont="1" applyFill="1" applyBorder="1" applyAlignment="1">
      <alignment horizontal="center" wrapText="1"/>
    </xf>
    <xf numFmtId="0" fontId="10" fillId="0" borderId="15" xfId="1" applyFont="1" applyFill="1" applyBorder="1" applyAlignment="1">
      <alignment horizontal="center" wrapText="1"/>
    </xf>
    <xf numFmtId="0" fontId="19" fillId="0" borderId="15" xfId="1" applyFont="1" applyFill="1" applyBorder="1" applyAlignment="1">
      <alignment horizontal="center" vertical="center" wrapText="1"/>
    </xf>
    <xf numFmtId="3" fontId="19" fillId="0" borderId="105" xfId="1" applyNumberFormat="1" applyFont="1" applyFill="1" applyBorder="1" applyAlignment="1">
      <alignment horizontal="right" wrapText="1"/>
    </xf>
    <xf numFmtId="3" fontId="19" fillId="0" borderId="4" xfId="1" applyNumberFormat="1" applyFont="1" applyFill="1" applyBorder="1" applyAlignment="1">
      <alignment horizontal="right" wrapText="1"/>
    </xf>
    <xf numFmtId="3" fontId="19" fillId="0" borderId="15" xfId="1" applyNumberFormat="1" applyFont="1" applyFill="1" applyBorder="1" applyAlignment="1">
      <alignment horizontal="right" wrapText="1"/>
    </xf>
    <xf numFmtId="3" fontId="19" fillId="0" borderId="15" xfId="1" applyNumberFormat="1" applyFont="1" applyFill="1" applyBorder="1" applyAlignment="1">
      <alignment wrapText="1"/>
    </xf>
    <xf numFmtId="3" fontId="19" fillId="0" borderId="106" xfId="1" applyNumberFormat="1" applyFont="1" applyFill="1" applyBorder="1" applyAlignment="1">
      <alignment wrapText="1"/>
    </xf>
    <xf numFmtId="0" fontId="19" fillId="0" borderId="101" xfId="1" applyFont="1" applyFill="1" applyBorder="1" applyAlignment="1">
      <alignment wrapText="1"/>
    </xf>
    <xf numFmtId="3" fontId="19" fillId="0" borderId="102" xfId="1" applyNumberFormat="1" applyFont="1" applyFill="1" applyBorder="1" applyAlignment="1">
      <alignment horizontal="right" wrapText="1"/>
    </xf>
    <xf numFmtId="3" fontId="19" fillId="0" borderId="101" xfId="1" applyNumberFormat="1" applyFont="1" applyFill="1" applyBorder="1" applyAlignment="1">
      <alignment horizontal="right" wrapText="1"/>
    </xf>
    <xf numFmtId="3" fontId="19" fillId="0" borderId="103" xfId="1" applyNumberFormat="1" applyFont="1" applyFill="1" applyBorder="1" applyAlignment="1">
      <alignment horizontal="right" wrapText="1"/>
    </xf>
    <xf numFmtId="3" fontId="10" fillId="0" borderId="107" xfId="1" applyNumberFormat="1" applyFont="1" applyFill="1" applyBorder="1" applyAlignment="1">
      <alignment horizontal="center" wrapText="1"/>
    </xf>
    <xf numFmtId="0" fontId="10" fillId="0" borderId="108" xfId="1" applyFont="1" applyFill="1" applyBorder="1" applyAlignment="1">
      <alignment horizontal="center" vertical="center" wrapText="1"/>
    </xf>
    <xf numFmtId="0" fontId="19" fillId="0" borderId="108" xfId="1" applyFont="1" applyFill="1" applyBorder="1" applyAlignment="1">
      <alignment horizontal="center" vertical="center" wrapText="1"/>
    </xf>
    <xf numFmtId="3" fontId="19" fillId="0" borderId="109" xfId="1" applyNumberFormat="1" applyFont="1" applyFill="1" applyBorder="1" applyAlignment="1">
      <alignment horizontal="right" wrapText="1"/>
    </xf>
    <xf numFmtId="3" fontId="19" fillId="0" borderId="108" xfId="1" applyNumberFormat="1" applyFont="1" applyFill="1" applyBorder="1" applyAlignment="1">
      <alignment horizontal="right" wrapText="1"/>
    </xf>
    <xf numFmtId="3" fontId="19" fillId="0" borderId="110" xfId="1" applyNumberFormat="1" applyFont="1" applyFill="1" applyBorder="1" applyAlignment="1">
      <alignment horizontal="right" wrapText="1"/>
    </xf>
    <xf numFmtId="3" fontId="10" fillId="0" borderId="111" xfId="1" applyNumberFormat="1" applyFont="1" applyFill="1" applyBorder="1" applyAlignment="1">
      <alignment horizontal="center" wrapText="1"/>
    </xf>
    <xf numFmtId="0" fontId="10" fillId="0" borderId="112" xfId="1" applyFont="1" applyFill="1" applyBorder="1" applyAlignment="1">
      <alignment horizontal="center" wrapText="1"/>
    </xf>
    <xf numFmtId="0" fontId="10" fillId="0" borderId="112" xfId="1" applyFont="1" applyFill="1" applyBorder="1" applyAlignment="1">
      <alignment horizontal="center" vertical="center" wrapText="1"/>
    </xf>
    <xf numFmtId="3" fontId="19" fillId="0" borderId="113" xfId="1" applyNumberFormat="1" applyFont="1" applyFill="1" applyBorder="1" applyAlignment="1">
      <alignment wrapText="1"/>
    </xf>
    <xf numFmtId="3" fontId="19" fillId="0" borderId="112" xfId="1" applyNumberFormat="1" applyFont="1" applyFill="1" applyBorder="1" applyAlignment="1">
      <alignment wrapText="1"/>
    </xf>
    <xf numFmtId="3" fontId="19" fillId="0" borderId="114" xfId="1" applyNumberFormat="1" applyFont="1" applyFill="1" applyBorder="1" applyAlignment="1">
      <alignment wrapText="1"/>
    </xf>
    <xf numFmtId="0" fontId="10" fillId="0" borderId="108" xfId="1" applyFont="1" applyFill="1" applyBorder="1" applyAlignment="1">
      <alignment horizontal="center" wrapText="1"/>
    </xf>
    <xf numFmtId="3" fontId="19" fillId="0" borderId="109" xfId="1" applyNumberFormat="1" applyFont="1" applyFill="1" applyBorder="1" applyAlignment="1">
      <alignment wrapText="1"/>
    </xf>
    <xf numFmtId="3" fontId="19" fillId="0" borderId="108" xfId="1" applyNumberFormat="1" applyFont="1" applyFill="1" applyBorder="1" applyAlignment="1">
      <alignment wrapText="1"/>
    </xf>
    <xf numFmtId="3" fontId="19" fillId="0" borderId="110" xfId="1" applyNumberFormat="1" applyFont="1" applyFill="1" applyBorder="1" applyAlignment="1">
      <alignment wrapText="1"/>
    </xf>
    <xf numFmtId="0" fontId="10" fillId="0" borderId="15" xfId="1" applyFont="1" applyFill="1" applyBorder="1" applyAlignment="1">
      <alignment horizontal="center" vertical="center" wrapText="1"/>
    </xf>
    <xf numFmtId="3" fontId="19" fillId="0" borderId="4" xfId="1" applyNumberFormat="1" applyFont="1" applyFill="1" applyBorder="1" applyAlignment="1">
      <alignment wrapText="1"/>
    </xf>
    <xf numFmtId="3" fontId="10" fillId="0" borderId="115" xfId="1" applyNumberFormat="1" applyFont="1" applyFill="1" applyBorder="1" applyAlignment="1">
      <alignment horizontal="center" wrapText="1"/>
    </xf>
    <xf numFmtId="0" fontId="10" fillId="0" borderId="116" xfId="1" applyFont="1" applyFill="1" applyBorder="1" applyAlignment="1">
      <alignment horizontal="center" wrapText="1"/>
    </xf>
    <xf numFmtId="0" fontId="19" fillId="0" borderId="116" xfId="1" applyFont="1" applyFill="1" applyBorder="1" applyAlignment="1">
      <alignment horizontal="center" vertical="center" wrapText="1"/>
    </xf>
    <xf numFmtId="3" fontId="19" fillId="0" borderId="117" xfId="1" applyNumberFormat="1" applyFont="1" applyFill="1" applyBorder="1" applyAlignment="1">
      <alignment wrapText="1"/>
    </xf>
    <xf numFmtId="3" fontId="19" fillId="0" borderId="116" xfId="1" applyNumberFormat="1" applyFont="1" applyFill="1" applyBorder="1" applyAlignment="1">
      <alignment wrapText="1"/>
    </xf>
    <xf numFmtId="3" fontId="19" fillId="0" borderId="118" xfId="1" applyNumberFormat="1" applyFont="1" applyFill="1" applyBorder="1" applyAlignment="1">
      <alignment wrapText="1"/>
    </xf>
    <xf numFmtId="3" fontId="20" fillId="0" borderId="102" xfId="1" applyNumberFormat="1" applyFont="1" applyFill="1" applyBorder="1" applyAlignment="1">
      <alignment wrapText="1"/>
    </xf>
    <xf numFmtId="0" fontId="10" fillId="0" borderId="116" xfId="1" applyFont="1" applyFill="1" applyBorder="1" applyAlignment="1">
      <alignment horizontal="center" vertical="center" wrapText="1"/>
    </xf>
    <xf numFmtId="0" fontId="19" fillId="0" borderId="116" xfId="1" applyFont="1" applyFill="1" applyBorder="1" applyAlignment="1">
      <alignment horizontal="center" wrapText="1"/>
    </xf>
    <xf numFmtId="3" fontId="19" fillId="0" borderId="116" xfId="1" applyNumberFormat="1" applyFont="1" applyFill="1" applyBorder="1" applyAlignment="1">
      <alignment horizontal="right" wrapText="1"/>
    </xf>
    <xf numFmtId="3" fontId="19" fillId="0" borderId="117" xfId="1" applyNumberFormat="1" applyFont="1" applyFill="1" applyBorder="1" applyAlignment="1">
      <alignment horizontal="right" wrapText="1"/>
    </xf>
    <xf numFmtId="3" fontId="19" fillId="0" borderId="118" xfId="1" applyNumberFormat="1" applyFont="1" applyFill="1" applyBorder="1" applyAlignment="1">
      <alignment horizontal="right" wrapText="1"/>
    </xf>
    <xf numFmtId="0" fontId="1" fillId="0" borderId="0" xfId="1" applyFill="1" applyBorder="1" applyAlignment="1">
      <alignment wrapText="1"/>
    </xf>
    <xf numFmtId="3" fontId="19" fillId="0" borderId="106" xfId="1" applyNumberFormat="1" applyFont="1" applyFill="1" applyBorder="1" applyAlignment="1">
      <alignment horizontal="right" wrapText="1"/>
    </xf>
    <xf numFmtId="3" fontId="10" fillId="0" borderId="85" xfId="1" applyNumberFormat="1" applyFont="1" applyFill="1" applyBorder="1" applyAlignment="1">
      <alignment horizontal="center" wrapText="1"/>
    </xf>
    <xf numFmtId="0" fontId="10" fillId="0" borderId="86" xfId="1" applyFont="1" applyFill="1" applyBorder="1" applyAlignment="1">
      <alignment horizontal="center" wrapText="1"/>
    </xf>
    <xf numFmtId="3" fontId="19" fillId="0" borderId="89" xfId="1" applyNumberFormat="1" applyFont="1" applyFill="1" applyBorder="1" applyAlignment="1">
      <alignment wrapText="1"/>
    </xf>
    <xf numFmtId="3" fontId="19" fillId="0" borderId="86" xfId="1" applyNumberFormat="1" applyFont="1" applyFill="1" applyBorder="1" applyAlignment="1">
      <alignment wrapText="1"/>
    </xf>
    <xf numFmtId="3" fontId="19" fillId="0" borderId="90" xfId="1" applyNumberFormat="1" applyFont="1" applyFill="1" applyBorder="1" applyAlignment="1">
      <alignment wrapText="1"/>
    </xf>
    <xf numFmtId="3" fontId="10" fillId="0" borderId="119" xfId="1" applyNumberFormat="1" applyFont="1" applyFill="1" applyBorder="1" applyAlignment="1">
      <alignment horizontal="center" wrapText="1"/>
    </xf>
    <xf numFmtId="0" fontId="10" fillId="0" borderId="120" xfId="1" applyFont="1" applyFill="1" applyBorder="1" applyAlignment="1">
      <alignment horizontal="center" wrapText="1"/>
    </xf>
    <xf numFmtId="3" fontId="19" fillId="0" borderId="121" xfId="1" applyNumberFormat="1" applyFont="1" applyFill="1" applyBorder="1" applyAlignment="1">
      <alignment wrapText="1"/>
    </xf>
    <xf numFmtId="3" fontId="19" fillId="0" borderId="120" xfId="1" applyNumberFormat="1" applyFont="1" applyFill="1" applyBorder="1" applyAlignment="1">
      <alignment wrapText="1"/>
    </xf>
    <xf numFmtId="3" fontId="19" fillId="0" borderId="122" xfId="1" applyNumberFormat="1" applyFont="1" applyFill="1" applyBorder="1" applyAlignment="1">
      <alignment wrapText="1"/>
    </xf>
    <xf numFmtId="3" fontId="10" fillId="8" borderId="97" xfId="1" applyNumberFormat="1" applyFont="1" applyFill="1" applyBorder="1" applyAlignment="1">
      <alignment horizontal="center" wrapText="1"/>
    </xf>
    <xf numFmtId="0" fontId="10" fillId="11" borderId="116" xfId="1" applyFont="1" applyFill="1" applyBorder="1" applyAlignment="1">
      <alignment horizontal="center" vertical="center" wrapText="1"/>
    </xf>
    <xf numFmtId="3" fontId="10" fillId="11" borderId="84" xfId="1" applyNumberFormat="1" applyFont="1" applyFill="1" applyBorder="1" applyAlignment="1">
      <alignment horizontal="center" vertical="center" wrapText="1"/>
    </xf>
    <xf numFmtId="3" fontId="19" fillId="8" borderId="117" xfId="1" applyNumberFormat="1" applyFont="1" applyFill="1" applyBorder="1" applyAlignment="1">
      <alignment wrapText="1"/>
    </xf>
    <xf numFmtId="3" fontId="19" fillId="8" borderId="116" xfId="1" applyNumberFormat="1" applyFont="1" applyFill="1" applyBorder="1" applyAlignment="1">
      <alignment wrapText="1"/>
    </xf>
    <xf numFmtId="3" fontId="19" fillId="8" borderId="123" xfId="1" applyNumberFormat="1" applyFont="1" applyFill="1" applyBorder="1" applyAlignment="1">
      <alignment wrapText="1"/>
    </xf>
    <xf numFmtId="3" fontId="19" fillId="8" borderId="98" xfId="1" applyNumberFormat="1" applyFont="1" applyFill="1" applyBorder="1" applyAlignment="1">
      <alignment wrapText="1"/>
    </xf>
    <xf numFmtId="3" fontId="19" fillId="8" borderId="124" xfId="1" applyNumberFormat="1" applyFont="1" applyFill="1" applyBorder="1" applyAlignment="1">
      <alignment wrapText="1"/>
    </xf>
    <xf numFmtId="3" fontId="10" fillId="4" borderId="100" xfId="1" applyNumberFormat="1" applyFont="1" applyFill="1" applyBorder="1" applyAlignment="1">
      <alignment horizontal="center" wrapText="1"/>
    </xf>
    <xf numFmtId="0" fontId="10" fillId="0" borderId="102" xfId="1" applyFont="1" applyFill="1" applyBorder="1" applyAlignment="1">
      <alignment horizontal="center" wrapText="1"/>
    </xf>
    <xf numFmtId="3" fontId="19" fillId="0" borderId="70" xfId="1" applyNumberFormat="1" applyFont="1" applyFill="1" applyBorder="1" applyAlignment="1">
      <alignment wrapText="1"/>
    </xf>
    <xf numFmtId="3" fontId="19" fillId="0" borderId="55" xfId="1" applyNumberFormat="1" applyFont="1" applyFill="1" applyBorder="1" applyAlignment="1">
      <alignment wrapText="1"/>
    </xf>
    <xf numFmtId="3" fontId="10" fillId="4" borderId="115" xfId="1" applyNumberFormat="1" applyFont="1" applyFill="1" applyBorder="1" applyAlignment="1">
      <alignment horizontal="center" wrapText="1"/>
    </xf>
    <xf numFmtId="0" fontId="10" fillId="4" borderId="101" xfId="1" applyFont="1" applyFill="1" applyBorder="1" applyAlignment="1">
      <alignment horizontal="center" wrapText="1"/>
    </xf>
    <xf numFmtId="3" fontId="19" fillId="4" borderId="102" xfId="1" applyNumberFormat="1" applyFont="1" applyFill="1" applyBorder="1" applyAlignment="1">
      <alignment wrapText="1"/>
    </xf>
    <xf numFmtId="3" fontId="19" fillId="4" borderId="101" xfId="1" applyNumberFormat="1" applyFont="1" applyFill="1" applyBorder="1" applyAlignment="1">
      <alignment wrapText="1"/>
    </xf>
    <xf numFmtId="0" fontId="10" fillId="4" borderId="116" xfId="1" applyFont="1" applyFill="1" applyBorder="1" applyAlignment="1">
      <alignment horizontal="center" vertical="center" wrapText="1"/>
    </xf>
    <xf numFmtId="0" fontId="19" fillId="4" borderId="116" xfId="1" applyFont="1" applyFill="1" applyBorder="1" applyAlignment="1">
      <alignment horizontal="center" wrapText="1"/>
    </xf>
    <xf numFmtId="3" fontId="19" fillId="4" borderId="7" xfId="1" applyNumberFormat="1" applyFont="1" applyFill="1" applyBorder="1" applyAlignment="1">
      <alignment wrapText="1"/>
    </xf>
    <xf numFmtId="3" fontId="19" fillId="4" borderId="117" xfId="1" applyNumberFormat="1" applyFont="1" applyFill="1" applyBorder="1" applyAlignment="1">
      <alignment wrapText="1"/>
    </xf>
    <xf numFmtId="3" fontId="19" fillId="4" borderId="116" xfId="1" applyNumberFormat="1" applyFont="1" applyFill="1" applyBorder="1" applyAlignment="1">
      <alignment wrapText="1"/>
    </xf>
    <xf numFmtId="0" fontId="10" fillId="4" borderId="116" xfId="1" applyFont="1" applyFill="1" applyBorder="1" applyAlignment="1">
      <alignment horizontal="center" wrapText="1"/>
    </xf>
    <xf numFmtId="0" fontId="21" fillId="0" borderId="101" xfId="1" applyFont="1" applyFill="1" applyBorder="1" applyAlignment="1">
      <alignment horizontal="center" vertical="center" wrapText="1"/>
    </xf>
    <xf numFmtId="0" fontId="19" fillId="4" borderId="108" xfId="1" applyFont="1" applyFill="1" applyBorder="1" applyAlignment="1">
      <alignment horizontal="center" wrapText="1"/>
    </xf>
    <xf numFmtId="0" fontId="1" fillId="4" borderId="0" xfId="1" applyFill="1" applyBorder="1" applyAlignment="1">
      <alignment wrapText="1"/>
    </xf>
    <xf numFmtId="0" fontId="19" fillId="4" borderId="15" xfId="1" applyFont="1" applyFill="1" applyBorder="1" applyAlignment="1">
      <alignment horizontal="center" wrapText="1"/>
    </xf>
    <xf numFmtId="3" fontId="19" fillId="4" borderId="15" xfId="1" applyNumberFormat="1" applyFont="1" applyFill="1" applyBorder="1" applyAlignment="1">
      <alignment wrapText="1"/>
    </xf>
    <xf numFmtId="3" fontId="19" fillId="4" borderId="4" xfId="1" applyNumberFormat="1" applyFont="1" applyFill="1" applyBorder="1" applyAlignment="1">
      <alignment wrapText="1"/>
    </xf>
    <xf numFmtId="3" fontId="19" fillId="4" borderId="108" xfId="1" applyNumberFormat="1" applyFont="1" applyFill="1" applyBorder="1" applyAlignment="1">
      <alignment wrapText="1"/>
    </xf>
    <xf numFmtId="3" fontId="19" fillId="4" borderId="109" xfId="1" applyNumberFormat="1" applyFont="1" applyFill="1" applyBorder="1" applyAlignment="1">
      <alignment wrapText="1"/>
    </xf>
    <xf numFmtId="0" fontId="10" fillId="0" borderId="125" xfId="1" applyFont="1" applyFill="1" applyBorder="1" applyAlignment="1">
      <alignment horizontal="center" wrapText="1"/>
    </xf>
    <xf numFmtId="0" fontId="19" fillId="0" borderId="126" xfId="1" applyFont="1" applyFill="1" applyBorder="1" applyAlignment="1">
      <alignment horizontal="center" wrapText="1"/>
    </xf>
    <xf numFmtId="0" fontId="19" fillId="0" borderId="108" xfId="1" applyFont="1" applyFill="1" applyBorder="1" applyAlignment="1">
      <alignment horizontal="center" wrapText="1"/>
    </xf>
    <xf numFmtId="3" fontId="10" fillId="0" borderId="100" xfId="4" applyNumberFormat="1" applyFont="1" applyFill="1" applyBorder="1" applyAlignment="1">
      <alignment horizontal="center" vertical="center"/>
    </xf>
    <xf numFmtId="0" fontId="10" fillId="0" borderId="101" xfId="4" applyFont="1" applyFill="1" applyBorder="1" applyAlignment="1">
      <alignment horizontal="center" vertical="center"/>
    </xf>
    <xf numFmtId="3" fontId="19" fillId="0" borderId="101" xfId="4" applyNumberFormat="1" applyFont="1" applyFill="1" applyBorder="1"/>
    <xf numFmtId="3" fontId="19" fillId="0" borderId="127" xfId="4" applyNumberFormat="1" applyFont="1" applyFill="1" applyBorder="1"/>
    <xf numFmtId="3" fontId="10" fillId="0" borderId="107" xfId="1" applyNumberFormat="1" applyFont="1" applyFill="1" applyBorder="1" applyAlignment="1">
      <alignment horizontal="center" vertical="center" wrapText="1"/>
    </xf>
    <xf numFmtId="3" fontId="19" fillId="0" borderId="128" xfId="1" applyNumberFormat="1" applyFont="1" applyFill="1" applyBorder="1" applyAlignment="1">
      <alignment wrapText="1"/>
    </xf>
    <xf numFmtId="0" fontId="10" fillId="4" borderId="112" xfId="1" applyFont="1" applyFill="1" applyBorder="1" applyAlignment="1">
      <alignment horizontal="center" wrapText="1"/>
    </xf>
    <xf numFmtId="3" fontId="19" fillId="4" borderId="113" xfId="1" applyNumberFormat="1" applyFont="1" applyFill="1" applyBorder="1" applyAlignment="1">
      <alignment wrapText="1"/>
    </xf>
    <xf numFmtId="3" fontId="19" fillId="4" borderId="112" xfId="1" applyNumberFormat="1" applyFont="1" applyFill="1" applyBorder="1" applyAlignment="1">
      <alignment wrapText="1"/>
    </xf>
    <xf numFmtId="3" fontId="10" fillId="4" borderId="107" xfId="1" applyNumberFormat="1" applyFont="1" applyFill="1" applyBorder="1" applyAlignment="1">
      <alignment horizontal="center" wrapText="1"/>
    </xf>
    <xf numFmtId="0" fontId="10" fillId="4" borderId="108" xfId="1" applyFont="1" applyFill="1" applyBorder="1" applyAlignment="1">
      <alignment horizontal="center" wrapText="1"/>
    </xf>
    <xf numFmtId="3" fontId="19" fillId="0" borderId="108" xfId="1" applyNumberFormat="1" applyFont="1" applyBorder="1" applyAlignment="1">
      <alignment wrapText="1"/>
    </xf>
    <xf numFmtId="3" fontId="10" fillId="8" borderId="115" xfId="1" applyNumberFormat="1" applyFont="1" applyFill="1" applyBorder="1" applyAlignment="1">
      <alignment horizontal="center" wrapText="1"/>
    </xf>
    <xf numFmtId="0" fontId="10" fillId="11" borderId="116" xfId="1" applyFont="1" applyFill="1" applyBorder="1" applyAlignment="1">
      <alignment horizontal="center" wrapText="1"/>
    </xf>
    <xf numFmtId="3" fontId="10" fillId="8" borderId="98" xfId="1" applyNumberFormat="1" applyFont="1" applyFill="1" applyBorder="1" applyAlignment="1">
      <alignment horizontal="center" vertical="center" wrapText="1"/>
    </xf>
    <xf numFmtId="0" fontId="10" fillId="4" borderId="101" xfId="1" applyFont="1" applyFill="1" applyBorder="1" applyAlignment="1">
      <alignment horizontal="center" vertical="center" wrapText="1"/>
    </xf>
    <xf numFmtId="0" fontId="19" fillId="4" borderId="116" xfId="1" applyFont="1" applyFill="1" applyBorder="1" applyAlignment="1">
      <alignment horizontal="center" vertical="center" wrapText="1"/>
    </xf>
    <xf numFmtId="3" fontId="10" fillId="4" borderId="97" xfId="1" applyNumberFormat="1" applyFont="1" applyFill="1" applyBorder="1" applyAlignment="1">
      <alignment horizontal="center" wrapText="1"/>
    </xf>
    <xf numFmtId="0" fontId="10" fillId="4" borderId="98" xfId="1" applyFont="1" applyFill="1" applyBorder="1" applyAlignment="1">
      <alignment horizontal="center" wrapText="1"/>
    </xf>
    <xf numFmtId="3" fontId="19" fillId="4" borderId="123" xfId="1" applyNumberFormat="1" applyFont="1" applyFill="1" applyBorder="1" applyAlignment="1">
      <alignment wrapText="1"/>
    </xf>
    <xf numFmtId="3" fontId="19" fillId="4" borderId="98" xfId="1" applyNumberFormat="1" applyFont="1" applyFill="1" applyBorder="1" applyAlignment="1">
      <alignment wrapText="1"/>
    </xf>
    <xf numFmtId="3" fontId="19" fillId="0" borderId="98" xfId="1" applyNumberFormat="1" applyFont="1" applyFill="1" applyBorder="1" applyAlignment="1">
      <alignment wrapText="1"/>
    </xf>
    <xf numFmtId="3" fontId="19" fillId="0" borderId="123" xfId="1" applyNumberFormat="1" applyFont="1" applyFill="1" applyBorder="1" applyAlignment="1">
      <alignment wrapText="1"/>
    </xf>
    <xf numFmtId="3" fontId="19" fillId="0" borderId="124" xfId="1" applyNumberFormat="1" applyFont="1" applyFill="1" applyBorder="1" applyAlignment="1">
      <alignment wrapText="1"/>
    </xf>
    <xf numFmtId="3" fontId="10" fillId="0" borderId="129" xfId="1" applyNumberFormat="1" applyFont="1" applyFill="1" applyBorder="1" applyAlignment="1">
      <alignment horizontal="center" wrapText="1"/>
    </xf>
    <xf numFmtId="0" fontId="22" fillId="0" borderId="101" xfId="1" applyFont="1" applyFill="1" applyBorder="1" applyAlignment="1">
      <alignment wrapText="1"/>
    </xf>
    <xf numFmtId="0" fontId="22" fillId="0" borderId="102" xfId="1" applyFont="1" applyFill="1" applyBorder="1" applyAlignment="1">
      <alignment wrapText="1"/>
    </xf>
    <xf numFmtId="0" fontId="22" fillId="0" borderId="103" xfId="1" applyFont="1" applyFill="1" applyBorder="1" applyAlignment="1">
      <alignment wrapText="1"/>
    </xf>
    <xf numFmtId="3" fontId="10" fillId="4" borderId="119" xfId="1" applyNumberFormat="1" applyFont="1" applyFill="1" applyBorder="1" applyAlignment="1">
      <alignment horizontal="center" wrapText="1"/>
    </xf>
    <xf numFmtId="0" fontId="10" fillId="4" borderId="130" xfId="1" applyFont="1" applyFill="1" applyBorder="1" applyAlignment="1">
      <alignment horizontal="center" wrapText="1"/>
    </xf>
    <xf numFmtId="0" fontId="10" fillId="4" borderId="129" xfId="1" applyFont="1" applyFill="1" applyBorder="1" applyAlignment="1">
      <alignment horizontal="center" wrapText="1"/>
    </xf>
    <xf numFmtId="0" fontId="10" fillId="4" borderId="126" xfId="1" applyFont="1" applyFill="1" applyBorder="1" applyAlignment="1">
      <alignment horizontal="center" wrapText="1"/>
    </xf>
    <xf numFmtId="0" fontId="10" fillId="0" borderId="97" xfId="1" applyFont="1" applyFill="1" applyBorder="1" applyAlignment="1">
      <alignment vertical="center" wrapText="1"/>
    </xf>
    <xf numFmtId="0" fontId="10" fillId="0" borderId="98" xfId="1" applyFont="1" applyFill="1" applyBorder="1" applyAlignment="1">
      <alignment vertical="center" wrapText="1"/>
    </xf>
    <xf numFmtId="0" fontId="19" fillId="0" borderId="131" xfId="1" applyFont="1" applyFill="1" applyBorder="1" applyAlignment="1">
      <alignment horizontal="center" wrapText="1"/>
    </xf>
    <xf numFmtId="3" fontId="19" fillId="0" borderId="99" xfId="1" applyNumberFormat="1" applyFont="1" applyFill="1" applyBorder="1" applyAlignment="1">
      <alignment wrapText="1"/>
    </xf>
    <xf numFmtId="0" fontId="19" fillId="0" borderId="0" xfId="1" applyFont="1" applyFill="1" applyBorder="1" applyAlignment="1">
      <alignment wrapText="1"/>
    </xf>
    <xf numFmtId="3" fontId="19" fillId="0" borderId="0" xfId="1" applyNumberFormat="1" applyFont="1" applyFill="1" applyBorder="1" applyAlignment="1">
      <alignment wrapText="1"/>
    </xf>
    <xf numFmtId="3" fontId="19" fillId="0" borderId="0" xfId="1" applyNumberFormat="1" applyFont="1" applyBorder="1" applyAlignment="1">
      <alignment wrapText="1"/>
    </xf>
    <xf numFmtId="0" fontId="22" fillId="0" borderId="0" xfId="1" applyFont="1" applyBorder="1" applyAlignment="1">
      <alignment wrapText="1"/>
    </xf>
    <xf numFmtId="0" fontId="22" fillId="0" borderId="132" xfId="1" applyFont="1" applyBorder="1" applyAlignment="1">
      <alignment wrapText="1"/>
    </xf>
    <xf numFmtId="0" fontId="22" fillId="0" borderId="132" xfId="1" applyFont="1" applyFill="1" applyBorder="1" applyAlignment="1">
      <alignment wrapText="1"/>
    </xf>
    <xf numFmtId="0" fontId="1" fillId="0" borderId="0" xfId="1" applyBorder="1" applyAlignment="1">
      <alignment wrapText="1"/>
    </xf>
    <xf numFmtId="0" fontId="19" fillId="0" borderId="0" xfId="1" applyFont="1" applyBorder="1" applyAlignment="1">
      <alignment wrapText="1"/>
    </xf>
    <xf numFmtId="0" fontId="19" fillId="8" borderId="0" xfId="1" applyFont="1" applyFill="1" applyBorder="1" applyAlignment="1">
      <alignment wrapText="1"/>
    </xf>
    <xf numFmtId="0" fontId="1" fillId="0" borderId="0" xfId="1" applyFont="1" applyBorder="1" applyAlignment="1">
      <alignment wrapText="1"/>
    </xf>
    <xf numFmtId="3" fontId="1" fillId="0" borderId="0" xfId="1" applyNumberFormat="1" applyFont="1" applyBorder="1" applyAlignment="1">
      <alignment wrapText="1"/>
    </xf>
    <xf numFmtId="0" fontId="1" fillId="0" borderId="0" xfId="1" applyFont="1" applyFill="1" applyBorder="1" applyAlignment="1">
      <alignment wrapText="1"/>
    </xf>
    <xf numFmtId="3" fontId="1" fillId="0" borderId="0" xfId="4" applyNumberFormat="1" applyFill="1"/>
    <xf numFmtId="0" fontId="1" fillId="0" borderId="0" xfId="4" applyFill="1"/>
    <xf numFmtId="1" fontId="1" fillId="0" borderId="0" xfId="4" applyNumberFormat="1" applyFill="1"/>
    <xf numFmtId="1" fontId="1" fillId="0" borderId="0" xfId="4" applyNumberFormat="1"/>
    <xf numFmtId="0" fontId="2" fillId="0" borderId="15" xfId="1" applyFont="1" applyFill="1" applyBorder="1" applyAlignment="1" applyProtection="1">
      <alignment horizontal="center" vertical="center" wrapText="1"/>
    </xf>
    <xf numFmtId="0" fontId="2" fillId="0" borderId="0" xfId="1" applyFont="1" applyAlignment="1">
      <alignment horizontal="right"/>
    </xf>
    <xf numFmtId="3" fontId="2" fillId="0" borderId="51" xfId="1" applyNumberFormat="1" applyFont="1" applyFill="1" applyBorder="1" applyAlignment="1" applyProtection="1">
      <alignment horizontal="left" vertical="center" wrapText="1"/>
      <protection locked="0"/>
    </xf>
    <xf numFmtId="3" fontId="2" fillId="12" borderId="41" xfId="1" applyNumberFormat="1" applyFont="1" applyFill="1" applyBorder="1" applyAlignment="1" applyProtection="1">
      <alignment vertical="center"/>
      <protection locked="0"/>
    </xf>
    <xf numFmtId="3" fontId="2" fillId="12" borderId="41" xfId="1" applyNumberFormat="1" applyFont="1" applyFill="1" applyBorder="1" applyAlignment="1" applyProtection="1">
      <alignment horizontal="right" vertical="center"/>
      <protection locked="0"/>
    </xf>
    <xf numFmtId="3" fontId="2" fillId="12" borderId="42" xfId="1" applyNumberFormat="1" applyFont="1" applyFill="1" applyBorder="1" applyAlignment="1" applyProtection="1">
      <alignment horizontal="left" vertical="center" wrapText="1"/>
      <protection locked="0"/>
    </xf>
    <xf numFmtId="0" fontId="11" fillId="0" borderId="0" xfId="6" applyFont="1" applyBorder="1" applyAlignment="1" applyProtection="1">
      <protection locked="0"/>
    </xf>
    <xf numFmtId="0" fontId="2" fillId="0" borderId="0" xfId="6" applyFont="1" applyBorder="1" applyAlignment="1" applyProtection="1">
      <protection locked="0"/>
    </xf>
    <xf numFmtId="49" fontId="3" fillId="0" borderId="82" xfId="6" applyNumberFormat="1" applyFont="1" applyBorder="1" applyAlignment="1" applyProtection="1">
      <protection locked="0"/>
    </xf>
    <xf numFmtId="3" fontId="2" fillId="0" borderId="41" xfId="7" applyNumberFormat="1" applyFont="1" applyFill="1" applyBorder="1" applyAlignment="1">
      <alignment horizontal="left" vertical="center" wrapText="1"/>
    </xf>
    <xf numFmtId="0" fontId="3" fillId="0" borderId="41" xfId="6" applyFont="1" applyBorder="1" applyAlignment="1" applyProtection="1">
      <alignment horizontal="center" vertical="center" wrapText="1"/>
      <protection locked="0"/>
    </xf>
    <xf numFmtId="3" fontId="2" fillId="0" borderId="41" xfId="6" applyNumberFormat="1" applyFont="1" applyBorder="1" applyAlignment="1" applyProtection="1">
      <alignment horizontal="center" vertical="center" wrapText="1"/>
      <protection locked="0"/>
    </xf>
    <xf numFmtId="3" fontId="2" fillId="0" borderId="41" xfId="7" applyNumberFormat="1" applyFont="1" applyFill="1" applyBorder="1" applyAlignment="1">
      <alignment vertical="center" wrapText="1"/>
    </xf>
    <xf numFmtId="3" fontId="2" fillId="0" borderId="41" xfId="1" applyNumberFormat="1" applyFont="1" applyFill="1" applyBorder="1" applyAlignment="1" applyProtection="1">
      <alignment horizontal="left" vertical="center" wrapText="1"/>
      <protection locked="0"/>
    </xf>
    <xf numFmtId="3" fontId="2" fillId="0" borderId="83" xfId="6" applyNumberFormat="1" applyFont="1" applyBorder="1" applyAlignment="1" applyProtection="1">
      <alignment horizontal="center" vertical="center" wrapText="1"/>
      <protection locked="0"/>
    </xf>
    <xf numFmtId="3" fontId="2" fillId="0" borderId="68" xfId="6" applyNumberFormat="1" applyFont="1" applyBorder="1" applyAlignment="1" applyProtection="1">
      <alignment vertical="center" wrapText="1"/>
      <protection locked="0"/>
    </xf>
    <xf numFmtId="0" fontId="2" fillId="0" borderId="41" xfId="2" applyFont="1" applyFill="1" applyBorder="1" applyAlignment="1">
      <alignment vertical="center" wrapText="1"/>
    </xf>
    <xf numFmtId="0" fontId="2" fillId="0" borderId="0" xfId="2" applyFont="1" applyFill="1" applyAlignment="1">
      <alignment vertical="center" wrapText="1"/>
    </xf>
    <xf numFmtId="0" fontId="2" fillId="0" borderId="0" xfId="6" applyFont="1" applyBorder="1"/>
    <xf numFmtId="0" fontId="2" fillId="0" borderId="82" xfId="6" applyFont="1" applyBorder="1"/>
    <xf numFmtId="0" fontId="2" fillId="0" borderId="41" xfId="1" applyFont="1" applyFill="1" applyBorder="1" applyAlignment="1" applyProtection="1">
      <alignment horizontal="left" vertical="center" wrapText="1"/>
    </xf>
    <xf numFmtId="3" fontId="2" fillId="7" borderId="41" xfId="2" applyNumberFormat="1" applyFont="1" applyFill="1" applyBorder="1" applyAlignment="1" applyProtection="1">
      <alignment horizontal="right" vertical="center" wrapText="1"/>
      <protection locked="0"/>
    </xf>
    <xf numFmtId="3" fontId="2" fillId="0" borderId="68" xfId="6" applyNumberFormat="1" applyFont="1" applyBorder="1" applyAlignment="1" applyProtection="1">
      <alignment horizontal="center" vertical="center" wrapText="1"/>
      <protection locked="0"/>
    </xf>
    <xf numFmtId="0" fontId="2" fillId="0" borderId="41" xfId="6" applyFont="1" applyBorder="1" applyAlignment="1">
      <alignment horizontal="center" vertical="center" wrapText="1"/>
    </xf>
    <xf numFmtId="0" fontId="2" fillId="0" borderId="0" xfId="6" applyFont="1"/>
    <xf numFmtId="0" fontId="2" fillId="0" borderId="0" xfId="6" applyFont="1" applyBorder="1" applyAlignment="1">
      <alignment wrapText="1"/>
    </xf>
    <xf numFmtId="0" fontId="2" fillId="0" borderId="0" xfId="6" applyFont="1" applyProtection="1">
      <protection locked="0"/>
    </xf>
    <xf numFmtId="0" fontId="2" fillId="0" borderId="0" xfId="6" applyFont="1" applyFill="1" applyBorder="1" applyAlignment="1" applyProtection="1">
      <alignment horizontal="left" vertical="center" wrapText="1"/>
    </xf>
    <xf numFmtId="0" fontId="3" fillId="0" borderId="0" xfId="6" applyFont="1"/>
    <xf numFmtId="0" fontId="2" fillId="0" borderId="0" xfId="6" applyFont="1" applyFill="1"/>
    <xf numFmtId="0" fontId="3" fillId="0" borderId="0" xfId="6" applyFont="1" applyFill="1"/>
    <xf numFmtId="0" fontId="2" fillId="0" borderId="0" xfId="3" applyFont="1" applyAlignment="1"/>
    <xf numFmtId="3" fontId="2" fillId="12" borderId="18" xfId="1" applyNumberFormat="1" applyFont="1" applyFill="1" applyBorder="1" applyAlignment="1" applyProtection="1">
      <alignment horizontal="right" vertical="center"/>
      <protection locked="0"/>
    </xf>
    <xf numFmtId="3" fontId="2" fillId="12" borderId="19" xfId="1" applyNumberFormat="1" applyFont="1" applyFill="1" applyBorder="1" applyAlignment="1" applyProtection="1">
      <alignment horizontal="left" vertical="center" wrapText="1"/>
      <protection locked="0"/>
    </xf>
    <xf numFmtId="0" fontId="2" fillId="0" borderId="15" xfId="1" applyFont="1" applyFill="1" applyBorder="1" applyAlignment="1" applyProtection="1">
      <alignment horizontal="center" vertical="center" wrapText="1"/>
    </xf>
    <xf numFmtId="3" fontId="3" fillId="0" borderId="0" xfId="1" applyNumberFormat="1" applyFont="1" applyFill="1" applyBorder="1" applyAlignment="1" applyProtection="1">
      <alignment vertical="center"/>
    </xf>
    <xf numFmtId="0" fontId="2" fillId="0" borderId="15" xfId="1" applyFont="1" applyFill="1" applyBorder="1" applyAlignment="1" applyProtection="1">
      <alignment horizontal="center" vertical="center" wrapText="1"/>
    </xf>
    <xf numFmtId="3" fontId="2" fillId="0" borderId="26" xfId="1" applyNumberFormat="1" applyFont="1" applyFill="1" applyBorder="1" applyAlignment="1" applyProtection="1">
      <alignment horizontal="left" vertical="center" wrapText="1"/>
      <protection locked="0"/>
    </xf>
    <xf numFmtId="0" fontId="2" fillId="0" borderId="6" xfId="1" applyNumberFormat="1" applyFont="1" applyFill="1" applyBorder="1" applyAlignment="1" applyProtection="1">
      <alignment horizontal="left" vertical="center" wrapText="1"/>
      <protection locked="0"/>
    </xf>
    <xf numFmtId="0" fontId="8" fillId="2" borderId="0" xfId="1" applyFont="1" applyFill="1" applyBorder="1" applyAlignment="1" applyProtection="1">
      <alignment vertical="center"/>
    </xf>
    <xf numFmtId="0" fontId="3" fillId="0" borderId="71" xfId="1" applyFont="1" applyFill="1" applyBorder="1" applyAlignment="1" applyProtection="1">
      <alignment horizontal="left" vertical="center"/>
    </xf>
    <xf numFmtId="0" fontId="3" fillId="0" borderId="72" xfId="1" applyFont="1" applyFill="1" applyBorder="1" applyAlignment="1" applyProtection="1">
      <alignment horizontal="left" vertical="center"/>
    </xf>
    <xf numFmtId="0" fontId="3" fillId="0" borderId="44" xfId="1" applyFont="1" applyFill="1" applyBorder="1" applyAlignment="1" applyProtection="1">
      <alignment horizontal="left" vertical="center"/>
    </xf>
    <xf numFmtId="0" fontId="3" fillId="0" borderId="46" xfId="1" applyFont="1" applyFill="1" applyBorder="1" applyAlignment="1" applyProtection="1">
      <alignment horizontal="left" vertical="center"/>
    </xf>
    <xf numFmtId="0" fontId="2" fillId="0" borderId="21" xfId="1" applyNumberFormat="1" applyFont="1" applyFill="1" applyBorder="1" applyAlignment="1" applyProtection="1">
      <alignment horizontal="center" vertical="center" textRotation="90" wrapText="1"/>
    </xf>
    <xf numFmtId="0" fontId="2" fillId="0" borderId="17" xfId="1" applyNumberFormat="1" applyFont="1" applyFill="1" applyBorder="1" applyAlignment="1" applyProtection="1">
      <alignment horizontal="center" vertical="center" textRotation="90" wrapText="1"/>
    </xf>
    <xf numFmtId="0" fontId="2" fillId="0" borderId="20" xfId="1" applyNumberFormat="1" applyFont="1" applyFill="1" applyBorder="1" applyAlignment="1" applyProtection="1">
      <alignment horizontal="center" vertical="center" textRotation="90" wrapText="1"/>
    </xf>
    <xf numFmtId="49" fontId="2" fillId="2" borderId="9" xfId="1" applyNumberFormat="1" applyFont="1" applyFill="1" applyBorder="1" applyAlignment="1" applyProtection="1">
      <alignment horizontal="center" vertical="center"/>
      <protection locked="0"/>
    </xf>
    <xf numFmtId="49" fontId="2" fillId="2" borderId="10" xfId="1" applyNumberFormat="1" applyFont="1" applyFill="1" applyBorder="1" applyAlignment="1" applyProtection="1">
      <alignment horizontal="center" vertical="center"/>
      <protection locked="0"/>
    </xf>
    <xf numFmtId="49" fontId="2" fillId="0" borderId="11" xfId="1" applyNumberFormat="1" applyFont="1" applyFill="1" applyBorder="1" applyAlignment="1" applyProtection="1">
      <alignment horizontal="center" vertical="center" textRotation="90" wrapText="1"/>
    </xf>
    <xf numFmtId="0" fontId="2" fillId="0" borderId="15" xfId="1" applyFont="1" applyFill="1" applyBorder="1" applyAlignment="1" applyProtection="1">
      <alignment horizontal="center" vertical="center" wrapText="1"/>
    </xf>
    <xf numFmtId="0" fontId="2" fillId="0" borderId="22" xfId="1" applyFont="1" applyFill="1" applyBorder="1" applyAlignment="1" applyProtection="1">
      <alignment horizontal="center" vertical="center" wrapText="1"/>
    </xf>
    <xf numFmtId="49" fontId="2" fillId="0" borderId="11" xfId="1" applyNumberFormat="1" applyFont="1" applyFill="1" applyBorder="1" applyAlignment="1" applyProtection="1">
      <alignment horizontal="center" vertical="center" wrapText="1"/>
    </xf>
    <xf numFmtId="49" fontId="2" fillId="0" borderId="15" xfId="1" applyNumberFormat="1" applyFont="1" applyFill="1" applyBorder="1" applyAlignment="1" applyProtection="1">
      <alignment horizontal="center" vertical="center" wrapText="1"/>
    </xf>
    <xf numFmtId="49" fontId="2" fillId="0" borderId="12" xfId="1" applyNumberFormat="1" applyFont="1" applyFill="1" applyBorder="1" applyAlignment="1" applyProtection="1">
      <alignment horizontal="center" vertical="center"/>
    </xf>
    <xf numFmtId="49" fontId="2" fillId="0" borderId="13" xfId="1" applyNumberFormat="1" applyFont="1" applyFill="1" applyBorder="1" applyAlignment="1" applyProtection="1">
      <alignment horizontal="center" vertical="center"/>
    </xf>
    <xf numFmtId="49" fontId="2" fillId="0" borderId="14" xfId="1" applyNumberFormat="1" applyFont="1" applyFill="1" applyBorder="1" applyAlignment="1" applyProtection="1">
      <alignment horizontal="center" vertical="center"/>
    </xf>
    <xf numFmtId="0" fontId="2" fillId="0" borderId="16" xfId="1" applyFont="1" applyFill="1" applyBorder="1" applyAlignment="1" applyProtection="1">
      <alignment horizontal="center" vertical="center" textRotation="90"/>
    </xf>
    <xf numFmtId="0" fontId="2" fillId="0" borderId="22" xfId="1" applyFont="1" applyFill="1" applyBorder="1" applyAlignment="1" applyProtection="1">
      <alignment horizontal="center" vertical="center" textRotation="90"/>
    </xf>
    <xf numFmtId="0" fontId="2" fillId="0" borderId="17" xfId="1" applyFont="1" applyFill="1" applyBorder="1" applyAlignment="1" applyProtection="1">
      <alignment horizontal="center" vertical="center" textRotation="90" wrapText="1"/>
    </xf>
    <xf numFmtId="0" fontId="2" fillId="0" borderId="23" xfId="1" applyFont="1" applyFill="1" applyBorder="1" applyAlignment="1" applyProtection="1">
      <alignment horizontal="center" vertical="center" textRotation="90" wrapText="1"/>
    </xf>
    <xf numFmtId="0" fontId="2" fillId="0" borderId="18" xfId="1" applyFont="1" applyFill="1" applyBorder="1" applyAlignment="1" applyProtection="1">
      <alignment horizontal="center" vertical="center" textRotation="90" wrapText="1"/>
    </xf>
    <xf numFmtId="0" fontId="2" fillId="0" borderId="24" xfId="1" applyFont="1" applyFill="1" applyBorder="1" applyAlignment="1" applyProtection="1">
      <alignment horizontal="center" vertical="center" textRotation="90" wrapText="1"/>
    </xf>
    <xf numFmtId="0" fontId="2" fillId="0" borderId="19" xfId="1" applyFont="1" applyFill="1" applyBorder="1" applyAlignment="1" applyProtection="1">
      <alignment horizontal="center" vertical="center" textRotation="90"/>
    </xf>
    <xf numFmtId="0" fontId="2" fillId="0" borderId="25" xfId="1" applyFont="1" applyFill="1" applyBorder="1" applyAlignment="1" applyProtection="1">
      <alignment horizontal="center" vertical="center" textRotation="90"/>
    </xf>
    <xf numFmtId="0" fontId="2" fillId="0" borderId="21" xfId="1" applyFont="1" applyFill="1" applyBorder="1" applyAlignment="1" applyProtection="1">
      <alignment horizontal="center" vertical="center" wrapText="1"/>
    </xf>
    <xf numFmtId="0" fontId="2" fillId="0" borderId="26" xfId="1" applyFont="1" applyFill="1" applyBorder="1" applyAlignment="1" applyProtection="1">
      <alignment horizontal="center" vertical="center" wrapText="1"/>
    </xf>
    <xf numFmtId="49" fontId="2" fillId="2" borderId="5" xfId="1" applyNumberFormat="1" applyFont="1" applyFill="1" applyBorder="1" applyAlignment="1" applyProtection="1">
      <alignment horizontal="center" vertical="center"/>
      <protection locked="0"/>
    </xf>
    <xf numFmtId="49" fontId="2" fillId="2" borderId="6" xfId="1" applyNumberFormat="1" applyFont="1" applyFill="1" applyBorder="1" applyAlignment="1" applyProtection="1">
      <alignment horizontal="center" vertical="center"/>
      <protection locked="0"/>
    </xf>
    <xf numFmtId="49" fontId="4" fillId="2" borderId="1" xfId="1" applyNumberFormat="1" applyFont="1" applyFill="1" applyBorder="1" applyAlignment="1" applyProtection="1">
      <alignment horizontal="center" vertical="center"/>
    </xf>
    <xf numFmtId="49" fontId="4" fillId="2" borderId="2" xfId="1" applyNumberFormat="1" applyFont="1" applyFill="1" applyBorder="1" applyAlignment="1" applyProtection="1">
      <alignment horizontal="center" vertical="center"/>
    </xf>
    <xf numFmtId="49" fontId="4" fillId="2" borderId="3" xfId="1" applyNumberFormat="1" applyFont="1" applyFill="1" applyBorder="1" applyAlignment="1" applyProtection="1">
      <alignment horizontal="center" vertical="center"/>
    </xf>
    <xf numFmtId="49" fontId="3" fillId="2" borderId="5" xfId="1" applyNumberFormat="1" applyFont="1" applyFill="1" applyBorder="1" applyAlignment="1" applyProtection="1">
      <alignment horizontal="center" vertical="center" wrapText="1"/>
      <protection locked="0"/>
    </xf>
    <xf numFmtId="49" fontId="3" fillId="2" borderId="6" xfId="1" applyNumberFormat="1" applyFont="1" applyFill="1" applyBorder="1" applyAlignment="1" applyProtection="1">
      <alignment horizontal="center" vertical="center" wrapText="1"/>
      <protection locked="0"/>
    </xf>
    <xf numFmtId="0" fontId="2" fillId="0" borderId="5" xfId="1" applyFont="1" applyBorder="1" applyAlignment="1" applyProtection="1">
      <alignment horizontal="center" vertical="center"/>
      <protection locked="0"/>
    </xf>
    <xf numFmtId="0" fontId="2" fillId="0" borderId="6" xfId="1" applyFont="1" applyBorder="1" applyAlignment="1" applyProtection="1">
      <alignment horizontal="center" vertical="center"/>
      <protection locked="0"/>
    </xf>
    <xf numFmtId="0" fontId="2" fillId="4" borderId="0" xfId="1" applyFont="1" applyFill="1" applyAlignment="1">
      <alignment horizontal="left" wrapText="1"/>
    </xf>
    <xf numFmtId="0" fontId="2" fillId="0" borderId="41" xfId="1" applyFont="1" applyFill="1" applyBorder="1" applyAlignment="1" applyProtection="1">
      <alignment horizontal="left" vertical="center" wrapText="1"/>
      <protection locked="0"/>
    </xf>
    <xf numFmtId="0" fontId="2" fillId="0" borderId="81" xfId="1" applyFont="1" applyFill="1" applyBorder="1" applyAlignment="1" applyProtection="1">
      <alignment horizontal="left" vertical="center" wrapText="1"/>
      <protection locked="0"/>
    </xf>
    <xf numFmtId="0" fontId="2" fillId="0" borderId="83" xfId="1" applyFont="1" applyFill="1" applyBorder="1" applyAlignment="1" applyProtection="1">
      <alignment horizontal="left" vertical="center" wrapText="1"/>
      <protection locked="0"/>
    </xf>
    <xf numFmtId="0" fontId="2" fillId="0" borderId="0" xfId="1" applyFont="1" applyFill="1" applyBorder="1" applyAlignment="1">
      <alignment horizontal="left"/>
    </xf>
    <xf numFmtId="0" fontId="2" fillId="0" borderId="82" xfId="1" applyFont="1" applyFill="1" applyBorder="1" applyAlignment="1">
      <alignment horizontal="left"/>
    </xf>
    <xf numFmtId="0" fontId="2" fillId="0" borderId="41" xfId="1" applyFont="1" applyFill="1" applyBorder="1" applyAlignment="1">
      <alignment horizontal="center" vertical="center" wrapText="1"/>
    </xf>
    <xf numFmtId="0" fontId="3" fillId="0" borderId="41" xfId="1" applyFont="1" applyFill="1" applyBorder="1" applyAlignment="1">
      <alignment horizontal="right" vertical="center" wrapText="1"/>
    </xf>
    <xf numFmtId="0" fontId="2" fillId="0" borderId="41" xfId="2" applyFont="1" applyFill="1" applyBorder="1" applyAlignment="1" applyProtection="1">
      <alignment horizontal="left" vertical="center" wrapText="1"/>
      <protection locked="0"/>
    </xf>
    <xf numFmtId="0" fontId="2" fillId="0" borderId="0" xfId="1" applyFont="1" applyFill="1" applyAlignment="1">
      <alignment horizontal="left"/>
    </xf>
    <xf numFmtId="0" fontId="2" fillId="0" borderId="41" xfId="1" applyFont="1" applyFill="1" applyBorder="1" applyAlignment="1" applyProtection="1">
      <alignment horizontal="center" vertical="center" wrapText="1"/>
      <protection locked="0"/>
    </xf>
    <xf numFmtId="3" fontId="2" fillId="0" borderId="41" xfId="1" applyNumberFormat="1" applyFont="1" applyFill="1" applyBorder="1" applyAlignment="1" applyProtection="1">
      <alignment horizontal="center" vertical="center" wrapText="1"/>
      <protection locked="0"/>
    </xf>
    <xf numFmtId="0" fontId="2" fillId="0" borderId="41" xfId="4" applyFont="1" applyFill="1" applyBorder="1" applyAlignment="1" applyProtection="1">
      <alignment horizontal="left" vertical="center" wrapText="1"/>
      <protection locked="0"/>
    </xf>
    <xf numFmtId="0" fontId="2" fillId="0" borderId="75" xfId="4" applyFont="1" applyFill="1" applyBorder="1" applyAlignment="1" applyProtection="1">
      <alignment horizontal="left" vertical="center" wrapText="1"/>
      <protection locked="0"/>
    </xf>
    <xf numFmtId="0" fontId="2" fillId="0" borderId="76" xfId="4" applyFont="1" applyFill="1" applyBorder="1" applyAlignment="1" applyProtection="1">
      <alignment horizontal="left" vertical="center" wrapText="1"/>
      <protection locked="0"/>
    </xf>
    <xf numFmtId="0" fontId="2" fillId="0" borderId="0" xfId="1" applyFont="1" applyFill="1" applyAlignment="1">
      <alignment horizontal="right"/>
    </xf>
    <xf numFmtId="0" fontId="10" fillId="0" borderId="0" xfId="2" applyFont="1" applyAlignment="1">
      <alignment horizontal="center" vertical="center"/>
    </xf>
    <xf numFmtId="0" fontId="2" fillId="0" borderId="41" xfId="1" applyFont="1" applyFill="1" applyBorder="1" applyAlignment="1">
      <alignment vertical="center" wrapText="1"/>
    </xf>
    <xf numFmtId="0" fontId="2" fillId="0" borderId="0" xfId="1" applyFont="1" applyBorder="1" applyAlignment="1">
      <alignment horizontal="left"/>
    </xf>
    <xf numFmtId="0" fontId="2" fillId="0" borderId="41" xfId="1" applyFont="1" applyBorder="1" applyAlignment="1">
      <alignment horizontal="center" vertical="center" wrapText="1"/>
    </xf>
    <xf numFmtId="0" fontId="3" fillId="0" borderId="41" xfId="1" applyFont="1" applyBorder="1" applyAlignment="1">
      <alignment horizontal="right" vertical="center" wrapText="1"/>
    </xf>
    <xf numFmtId="0" fontId="2" fillId="0" borderId="41" xfId="1" applyFont="1" applyBorder="1" applyAlignment="1" applyProtection="1">
      <alignment horizontal="left" vertical="center" wrapText="1"/>
      <protection locked="0"/>
    </xf>
    <xf numFmtId="0" fontId="11" fillId="0" borderId="0" xfId="1" applyFont="1" applyAlignment="1">
      <alignment horizontal="left" wrapText="1"/>
    </xf>
    <xf numFmtId="3" fontId="2" fillId="0" borderId="41" xfId="1" applyNumberFormat="1" applyFont="1" applyFill="1" applyBorder="1" applyAlignment="1">
      <alignment horizontal="center" vertical="center" wrapText="1"/>
    </xf>
    <xf numFmtId="0" fontId="2" fillId="0" borderId="75" xfId="1" quotePrefix="1" applyFont="1" applyFill="1" applyBorder="1" applyAlignment="1" applyProtection="1">
      <alignment horizontal="left" vertical="center" wrapText="1"/>
      <protection locked="0"/>
    </xf>
    <xf numFmtId="0" fontId="2" fillId="0" borderId="76" xfId="1" quotePrefix="1" applyFont="1" applyFill="1" applyBorder="1" applyAlignment="1" applyProtection="1">
      <alignment horizontal="left" vertical="center" wrapText="1"/>
      <protection locked="0"/>
    </xf>
    <xf numFmtId="0" fontId="2" fillId="0" borderId="41" xfId="1" quotePrefix="1" applyFont="1" applyFill="1" applyBorder="1" applyAlignment="1">
      <alignment horizontal="left" vertical="center" wrapText="1"/>
    </xf>
    <xf numFmtId="0" fontId="2" fillId="0" borderId="75" xfId="1" applyFont="1" applyFill="1" applyBorder="1" applyAlignment="1" applyProtection="1">
      <alignment horizontal="left" vertical="center" wrapText="1"/>
      <protection locked="0"/>
    </xf>
    <xf numFmtId="0" fontId="2" fillId="0" borderId="76" xfId="1" applyFont="1" applyFill="1" applyBorder="1" applyAlignment="1" applyProtection="1">
      <alignment horizontal="left" vertical="center" wrapText="1"/>
      <protection locked="0"/>
    </xf>
    <xf numFmtId="0" fontId="2" fillId="0" borderId="68" xfId="2" applyFont="1" applyBorder="1" applyAlignment="1" applyProtection="1">
      <alignment horizontal="center" vertical="center" wrapText="1"/>
      <protection locked="0"/>
    </xf>
    <xf numFmtId="0" fontId="2" fillId="0" borderId="57" xfId="2" applyFont="1" applyBorder="1" applyAlignment="1" applyProtection="1">
      <alignment horizontal="center" vertical="center" wrapText="1"/>
      <protection locked="0"/>
    </xf>
    <xf numFmtId="0" fontId="2" fillId="0" borderId="75" xfId="2" applyFont="1" applyFill="1" applyBorder="1" applyAlignment="1" applyProtection="1">
      <alignment horizontal="left" vertical="center" wrapText="1"/>
      <protection locked="0"/>
    </xf>
    <xf numFmtId="0" fontId="2" fillId="0" borderId="76" xfId="2" applyFont="1" applyFill="1" applyBorder="1" applyAlignment="1" applyProtection="1">
      <alignment horizontal="left" vertical="center" wrapText="1"/>
      <protection locked="0"/>
    </xf>
    <xf numFmtId="0" fontId="2" fillId="0" borderId="77" xfId="2" applyFont="1" applyFill="1" applyBorder="1" applyAlignment="1" applyProtection="1">
      <alignment horizontal="left" vertical="center" wrapText="1"/>
      <protection locked="0"/>
    </xf>
    <xf numFmtId="0" fontId="2" fillId="0" borderId="78" xfId="2" applyFont="1" applyFill="1" applyBorder="1" applyAlignment="1" applyProtection="1">
      <alignment horizontal="left" vertical="center" wrapText="1"/>
      <protection locked="0"/>
    </xf>
    <xf numFmtId="3" fontId="2" fillId="0" borderId="68" xfId="2" applyNumberFormat="1" applyFont="1" applyFill="1" applyBorder="1" applyAlignment="1" applyProtection="1">
      <alignment horizontal="center" vertical="center" wrapText="1"/>
      <protection locked="0"/>
    </xf>
    <xf numFmtId="3" fontId="2" fillId="0" borderId="57" xfId="2" applyNumberFormat="1" applyFont="1" applyFill="1" applyBorder="1" applyAlignment="1" applyProtection="1">
      <alignment horizontal="center" vertical="center" wrapText="1"/>
      <protection locked="0"/>
    </xf>
    <xf numFmtId="0" fontId="2" fillId="0" borderId="41" xfId="1" applyFont="1" applyFill="1" applyBorder="1" applyAlignment="1">
      <alignment horizontal="left" vertical="center"/>
    </xf>
    <xf numFmtId="0" fontId="2" fillId="0" borderId="41" xfId="1" applyFont="1" applyBorder="1" applyAlignment="1" applyProtection="1">
      <alignment horizontal="center" vertical="center" wrapText="1"/>
      <protection locked="0"/>
    </xf>
    <xf numFmtId="0" fontId="2" fillId="0" borderId="75" xfId="1" applyFont="1" applyBorder="1" applyAlignment="1" applyProtection="1">
      <alignment horizontal="left" vertical="center" wrapText="1"/>
      <protection locked="0"/>
    </xf>
    <xf numFmtId="0" fontId="2" fillId="0" borderId="76" xfId="1" applyFont="1" applyBorder="1" applyAlignment="1" applyProtection="1">
      <alignment horizontal="left" vertical="center" wrapText="1"/>
      <protection locked="0"/>
    </xf>
    <xf numFmtId="0" fontId="2" fillId="0" borderId="79" xfId="1" applyFont="1" applyBorder="1" applyAlignment="1" applyProtection="1">
      <alignment horizontal="left" vertical="center" wrapText="1"/>
      <protection locked="0"/>
    </xf>
    <xf numFmtId="0" fontId="2" fillId="0" borderId="20" xfId="1" applyFont="1" applyBorder="1" applyAlignment="1" applyProtection="1">
      <alignment horizontal="left" vertical="center" wrapText="1"/>
      <protection locked="0"/>
    </xf>
    <xf numFmtId="3" fontId="2" fillId="0" borderId="68" xfId="1" applyNumberFormat="1" applyFont="1" applyFill="1" applyBorder="1" applyAlignment="1" applyProtection="1">
      <alignment horizontal="center" vertical="center" wrapText="1"/>
      <protection locked="0"/>
    </xf>
    <xf numFmtId="3" fontId="2" fillId="0" borderId="18" xfId="1" applyNumberFormat="1" applyFont="1" applyFill="1" applyBorder="1" applyAlignment="1" applyProtection="1">
      <alignment horizontal="center" vertical="center" wrapText="1"/>
      <protection locked="0"/>
    </xf>
    <xf numFmtId="0" fontId="2" fillId="0" borderId="68" xfId="1" applyFont="1" applyBorder="1" applyAlignment="1" applyProtection="1">
      <alignment horizontal="center" vertical="center" wrapText="1"/>
      <protection locked="0"/>
    </xf>
    <xf numFmtId="0" fontId="2" fillId="0" borderId="57" xfId="1" applyFont="1" applyBorder="1" applyAlignment="1" applyProtection="1">
      <alignment horizontal="center" vertical="center" wrapText="1"/>
      <protection locked="0"/>
    </xf>
    <xf numFmtId="0" fontId="2" fillId="0" borderId="77" xfId="1" applyFont="1" applyBorder="1" applyAlignment="1" applyProtection="1">
      <alignment horizontal="left" vertical="center" wrapText="1"/>
      <protection locked="0"/>
    </xf>
    <xf numFmtId="0" fontId="2" fillId="0" borderId="78" xfId="1" applyFont="1" applyBorder="1" applyAlignment="1" applyProtection="1">
      <alignment horizontal="left" vertical="center" wrapText="1"/>
      <protection locked="0"/>
    </xf>
    <xf numFmtId="3" fontId="2" fillId="0" borderId="57" xfId="1" applyNumberFormat="1" applyFont="1" applyFill="1" applyBorder="1" applyAlignment="1" applyProtection="1">
      <alignment horizontal="center" vertical="center" wrapText="1"/>
      <protection locked="0"/>
    </xf>
    <xf numFmtId="0" fontId="2" fillId="0" borderId="0" xfId="1" applyFont="1" applyAlignment="1">
      <alignment horizontal="left"/>
    </xf>
    <xf numFmtId="3" fontId="2" fillId="0" borderId="41" xfId="1" applyNumberFormat="1" applyFont="1" applyBorder="1" applyAlignment="1" applyProtection="1">
      <alignment horizontal="center" vertical="center" wrapText="1"/>
      <protection locked="0"/>
    </xf>
    <xf numFmtId="0" fontId="2" fillId="0" borderId="0" xfId="1" applyFont="1" applyAlignment="1">
      <alignment horizontal="right"/>
    </xf>
    <xf numFmtId="0" fontId="10" fillId="0" borderId="0" xfId="1" applyFont="1" applyAlignment="1">
      <alignment horizontal="center"/>
    </xf>
    <xf numFmtId="0" fontId="2" fillId="0" borderId="0" xfId="2" applyFont="1" applyAlignment="1">
      <alignment horizontal="left" vertical="center"/>
    </xf>
    <xf numFmtId="0" fontId="2" fillId="0" borderId="68" xfId="2" applyFont="1" applyBorder="1" applyAlignment="1" applyProtection="1">
      <alignment horizontal="left" vertical="center" wrapText="1"/>
      <protection locked="0"/>
    </xf>
    <xf numFmtId="0" fontId="9" fillId="0" borderId="57" xfId="2" applyBorder="1" applyAlignment="1">
      <alignment horizontal="left" vertical="center" wrapText="1"/>
    </xf>
    <xf numFmtId="3" fontId="2" fillId="0" borderId="76" xfId="2" applyNumberFormat="1" applyFont="1" applyBorder="1" applyAlignment="1" applyProtection="1">
      <alignment horizontal="center" vertical="center" wrapText="1"/>
      <protection locked="0"/>
    </xf>
    <xf numFmtId="3" fontId="2" fillId="0" borderId="78" xfId="2" applyNumberFormat="1" applyFont="1" applyBorder="1" applyAlignment="1" applyProtection="1">
      <alignment horizontal="center" vertical="center" wrapText="1"/>
      <protection locked="0"/>
    </xf>
    <xf numFmtId="0" fontId="2" fillId="0" borderId="18" xfId="2" applyFont="1" applyBorder="1" applyAlignment="1" applyProtection="1">
      <alignment horizontal="center" vertical="center" wrapText="1"/>
      <protection locked="0"/>
    </xf>
    <xf numFmtId="0" fontId="2" fillId="0" borderId="18" xfId="2" applyFont="1" applyBorder="1" applyAlignment="1" applyProtection="1">
      <alignment horizontal="left" vertical="center" wrapText="1"/>
      <protection locked="0"/>
    </xf>
    <xf numFmtId="0" fontId="2" fillId="0" borderId="57" xfId="2" applyFont="1" applyBorder="1" applyAlignment="1" applyProtection="1">
      <alignment horizontal="left" vertical="center" wrapText="1"/>
      <protection locked="0"/>
    </xf>
    <xf numFmtId="3" fontId="2" fillId="4" borderId="76" xfId="2" applyNumberFormat="1" applyFont="1" applyFill="1" applyBorder="1" applyAlignment="1" applyProtection="1">
      <alignment horizontal="center" vertical="center" wrapText="1"/>
      <protection locked="0"/>
    </xf>
    <xf numFmtId="3" fontId="2" fillId="4" borderId="20" xfId="2" applyNumberFormat="1" applyFont="1" applyFill="1" applyBorder="1" applyAlignment="1" applyProtection="1">
      <alignment horizontal="center" vertical="center" wrapText="1"/>
      <protection locked="0"/>
    </xf>
    <xf numFmtId="3" fontId="2" fillId="4" borderId="78" xfId="2" applyNumberFormat="1" applyFont="1" applyFill="1" applyBorder="1" applyAlignment="1" applyProtection="1">
      <alignment horizontal="center" vertical="center" wrapText="1"/>
      <protection locked="0"/>
    </xf>
    <xf numFmtId="3" fontId="2" fillId="4" borderId="68" xfId="2" applyNumberFormat="1" applyFont="1" applyFill="1" applyBorder="1" applyAlignment="1" applyProtection="1">
      <alignment horizontal="right" vertical="center" wrapText="1"/>
      <protection locked="0"/>
    </xf>
    <xf numFmtId="0" fontId="9" fillId="4" borderId="57" xfId="2" applyFill="1" applyBorder="1" applyAlignment="1">
      <alignment horizontal="right" vertical="center" wrapText="1"/>
    </xf>
    <xf numFmtId="0" fontId="3" fillId="0" borderId="81" xfId="2" applyFont="1" applyBorder="1" applyAlignment="1">
      <alignment horizontal="right" vertical="center" wrapText="1"/>
    </xf>
    <xf numFmtId="0" fontId="3" fillId="0" borderId="5" xfId="2" applyFont="1" applyBorder="1" applyAlignment="1">
      <alignment horizontal="right" vertical="center" wrapText="1"/>
    </xf>
    <xf numFmtId="49" fontId="3" fillId="0" borderId="82" xfId="2" applyNumberFormat="1" applyFont="1" applyFill="1" applyBorder="1" applyAlignment="1">
      <alignment horizontal="left" vertical="center"/>
    </xf>
    <xf numFmtId="0" fontId="2" fillId="0" borderId="68" xfId="2" applyFont="1" applyBorder="1" applyAlignment="1">
      <alignment horizontal="center" vertical="center" wrapText="1"/>
    </xf>
    <xf numFmtId="0" fontId="2" fillId="0" borderId="57" xfId="2" applyFont="1" applyBorder="1" applyAlignment="1">
      <alignment horizontal="center" vertical="center" wrapText="1"/>
    </xf>
    <xf numFmtId="0" fontId="2" fillId="0" borderId="75" xfId="2" applyFont="1" applyBorder="1" applyAlignment="1">
      <alignment horizontal="center" vertical="center" wrapText="1"/>
    </xf>
    <xf numFmtId="0" fontId="2" fillId="0" borderId="76" xfId="2" applyFont="1" applyBorder="1" applyAlignment="1">
      <alignment horizontal="center" vertical="center" wrapText="1"/>
    </xf>
    <xf numFmtId="0" fontId="2" fillId="0" borderId="81" xfId="0" applyFont="1" applyBorder="1" applyAlignment="1">
      <alignment horizontal="center" vertical="center" wrapText="1"/>
    </xf>
    <xf numFmtId="0" fontId="2" fillId="0" borderId="83" xfId="0" applyFont="1" applyBorder="1" applyAlignment="1">
      <alignment horizontal="center" vertical="center" wrapText="1"/>
    </xf>
    <xf numFmtId="0" fontId="2" fillId="0" borderId="68"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78" xfId="2" applyFont="1" applyBorder="1" applyAlignment="1">
      <alignment horizontal="center" vertical="center" wrapText="1"/>
    </xf>
    <xf numFmtId="0" fontId="11" fillId="0" borderId="0" xfId="2" applyFont="1" applyAlignment="1">
      <alignment horizontal="left" vertical="center"/>
    </xf>
    <xf numFmtId="0" fontId="2" fillId="0" borderId="0" xfId="1" applyFont="1" applyBorder="1" applyAlignment="1">
      <alignment horizontal="left" vertical="center" wrapText="1"/>
    </xf>
    <xf numFmtId="0" fontId="2" fillId="0" borderId="0" xfId="4" applyFont="1" applyAlignment="1">
      <alignment horizontal="left"/>
    </xf>
    <xf numFmtId="0" fontId="10" fillId="0" borderId="0" xfId="4" applyFont="1" applyAlignment="1">
      <alignment horizontal="center"/>
    </xf>
    <xf numFmtId="0" fontId="2" fillId="0" borderId="0" xfId="1" applyFont="1" applyAlignment="1">
      <alignment horizontal="left" vertical="center"/>
    </xf>
    <xf numFmtId="0" fontId="3" fillId="0" borderId="41" xfId="4" applyFont="1" applyBorder="1" applyAlignment="1">
      <alignment horizontal="right" vertical="center" wrapText="1"/>
    </xf>
    <xf numFmtId="3" fontId="2" fillId="0" borderId="68" xfId="1" applyNumberFormat="1" applyFont="1" applyBorder="1" applyAlignment="1" applyProtection="1">
      <alignment horizontal="center" vertical="center" wrapText="1"/>
      <protection locked="0"/>
    </xf>
    <xf numFmtId="3" fontId="2" fillId="0" borderId="18" xfId="1" applyNumberFormat="1" applyFont="1" applyBorder="1" applyAlignment="1" applyProtection="1">
      <alignment horizontal="center" vertical="center" wrapText="1"/>
      <protection locked="0"/>
    </xf>
    <xf numFmtId="3" fontId="2" fillId="0" borderId="57" xfId="1" applyNumberFormat="1" applyFont="1" applyBorder="1" applyAlignment="1" applyProtection="1">
      <alignment horizontal="center" vertical="center" wrapText="1"/>
      <protection locked="0"/>
    </xf>
    <xf numFmtId="0" fontId="2" fillId="0" borderId="68" xfId="1" applyFont="1" applyBorder="1" applyAlignment="1" applyProtection="1">
      <alignment horizontal="left" vertical="center" wrapText="1"/>
      <protection locked="0"/>
    </xf>
    <xf numFmtId="0" fontId="2" fillId="0" borderId="57" xfId="1" applyFont="1" applyBorder="1" applyAlignment="1" applyProtection="1">
      <alignment horizontal="left" vertical="center" wrapText="1"/>
      <protection locked="0"/>
    </xf>
    <xf numFmtId="0" fontId="17" fillId="0" borderId="0" xfId="1" applyFont="1" applyBorder="1" applyAlignment="1">
      <alignment horizontal="center" wrapText="1"/>
    </xf>
    <xf numFmtId="0" fontId="10" fillId="0" borderId="63" xfId="1" applyFont="1" applyFill="1" applyBorder="1" applyAlignment="1">
      <alignment horizontal="left" vertical="center"/>
    </xf>
    <xf numFmtId="0" fontId="10" fillId="0" borderId="63" xfId="1" applyFont="1" applyFill="1" applyBorder="1" applyAlignment="1">
      <alignment horizontal="left" vertical="center" wrapText="1"/>
    </xf>
    <xf numFmtId="0" fontId="2" fillId="0" borderId="0" xfId="6" applyFont="1" applyFill="1" applyAlignment="1">
      <alignment horizontal="left" wrapText="1"/>
    </xf>
    <xf numFmtId="49" fontId="2" fillId="2" borderId="5" xfId="1" applyNumberFormat="1" applyFont="1" applyFill="1" applyBorder="1" applyAlignment="1" applyProtection="1">
      <alignment horizontal="center" vertical="center" wrapText="1"/>
      <protection locked="0"/>
    </xf>
    <xf numFmtId="49" fontId="2" fillId="2" borderId="6" xfId="1" applyNumberFormat="1" applyFont="1" applyFill="1" applyBorder="1" applyAlignment="1" applyProtection="1">
      <alignment horizontal="center" vertical="center" wrapText="1"/>
      <protection locked="0"/>
    </xf>
  </cellXfs>
  <cellStyles count="8">
    <cellStyle name="Normal" xfId="0" builtinId="0"/>
    <cellStyle name="Normal 11" xfId="4"/>
    <cellStyle name="Normal 2" xfId="1"/>
    <cellStyle name="Normal 3" xfId="2"/>
    <cellStyle name="Normal 3 2" xfId="7"/>
    <cellStyle name="Normal 3 2 2 2 2" xfId="3"/>
    <cellStyle name="Normal 4" xfId="5"/>
    <cellStyle name="Normal 4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9</xdr:col>
      <xdr:colOff>0</xdr:colOff>
      <xdr:row>22</xdr:row>
      <xdr:rowOff>0</xdr:rowOff>
    </xdr:from>
    <xdr:ext cx="9525" cy="9525"/>
    <xdr:pic>
      <xdr:nvPicPr>
        <xdr:cNvPr id="2" name="Picture 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5886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22</xdr:row>
      <xdr:rowOff>0</xdr:rowOff>
    </xdr:from>
    <xdr:ext cx="9525" cy="9525"/>
    <xdr:pic>
      <xdr:nvPicPr>
        <xdr:cNvPr id="3" name="Picture 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5886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22</xdr:row>
      <xdr:rowOff>0</xdr:rowOff>
    </xdr:from>
    <xdr:ext cx="9525" cy="9525"/>
    <xdr:pic>
      <xdr:nvPicPr>
        <xdr:cNvPr id="4" name="Picture 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5886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9525" cy="9525"/>
    <xdr:pic>
      <xdr:nvPicPr>
        <xdr:cNvPr id="5" name="Picture 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6534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9525" cy="9525"/>
    <xdr:pic>
      <xdr:nvPicPr>
        <xdr:cNvPr id="6" name="Picture 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6534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52</xdr:row>
      <xdr:rowOff>0</xdr:rowOff>
    </xdr:from>
    <xdr:ext cx="9525" cy="9525"/>
    <xdr:pic>
      <xdr:nvPicPr>
        <xdr:cNvPr id="7" name="Picture 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461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52</xdr:row>
      <xdr:rowOff>0</xdr:rowOff>
    </xdr:from>
    <xdr:ext cx="9525" cy="9525"/>
    <xdr:pic>
      <xdr:nvPicPr>
        <xdr:cNvPr id="8" name="Picture 9853" descr="Blan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87200" y="1461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52</xdr:row>
      <xdr:rowOff>0</xdr:rowOff>
    </xdr:from>
    <xdr:ext cx="9525" cy="9525"/>
    <xdr:pic>
      <xdr:nvPicPr>
        <xdr:cNvPr id="9" name="Picture 8"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461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52</xdr:row>
      <xdr:rowOff>0</xdr:rowOff>
    </xdr:from>
    <xdr:ext cx="9525" cy="9525"/>
    <xdr:pic>
      <xdr:nvPicPr>
        <xdr:cNvPr id="10" name="Picture 9"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461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52</xdr:row>
      <xdr:rowOff>0</xdr:rowOff>
    </xdr:from>
    <xdr:ext cx="9525" cy="9525"/>
    <xdr:pic>
      <xdr:nvPicPr>
        <xdr:cNvPr id="11" name="Picture 10"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461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52</xdr:row>
      <xdr:rowOff>0</xdr:rowOff>
    </xdr:from>
    <xdr:ext cx="9525" cy="9525"/>
    <xdr:pic>
      <xdr:nvPicPr>
        <xdr:cNvPr id="12" name="Picture 1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461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52</xdr:row>
      <xdr:rowOff>0</xdr:rowOff>
    </xdr:from>
    <xdr:ext cx="9525" cy="9525"/>
    <xdr:pic>
      <xdr:nvPicPr>
        <xdr:cNvPr id="13" name="Picture 1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461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52</xdr:row>
      <xdr:rowOff>0</xdr:rowOff>
    </xdr:from>
    <xdr:ext cx="9525" cy="9525"/>
    <xdr:pic>
      <xdr:nvPicPr>
        <xdr:cNvPr id="14" name="Picture 1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461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22</xdr:row>
      <xdr:rowOff>0</xdr:rowOff>
    </xdr:from>
    <xdr:ext cx="9525" cy="9525"/>
    <xdr:pic>
      <xdr:nvPicPr>
        <xdr:cNvPr id="15" name="Picture 14"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5886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22</xdr:row>
      <xdr:rowOff>0</xdr:rowOff>
    </xdr:from>
    <xdr:ext cx="9525" cy="9525"/>
    <xdr:pic>
      <xdr:nvPicPr>
        <xdr:cNvPr id="16" name="Picture 15"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5886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22</xdr:row>
      <xdr:rowOff>0</xdr:rowOff>
    </xdr:from>
    <xdr:ext cx="9525" cy="9525"/>
    <xdr:pic>
      <xdr:nvPicPr>
        <xdr:cNvPr id="17" name="Picture 1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5886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9525" cy="9525"/>
    <xdr:pic>
      <xdr:nvPicPr>
        <xdr:cNvPr id="18" name="Picture 17"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6534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9525" cy="9525"/>
    <xdr:pic>
      <xdr:nvPicPr>
        <xdr:cNvPr id="19" name="Picture 18"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6534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52</xdr:row>
      <xdr:rowOff>0</xdr:rowOff>
    </xdr:from>
    <xdr:ext cx="9525" cy="9525"/>
    <xdr:pic>
      <xdr:nvPicPr>
        <xdr:cNvPr id="20" name="Picture 19"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461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52</xdr:row>
      <xdr:rowOff>0</xdr:rowOff>
    </xdr:from>
    <xdr:ext cx="9525" cy="9525"/>
    <xdr:pic>
      <xdr:nvPicPr>
        <xdr:cNvPr id="21" name="Picture 9853" descr="Blan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87200" y="1461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52</xdr:row>
      <xdr:rowOff>0</xdr:rowOff>
    </xdr:from>
    <xdr:ext cx="9525" cy="9525"/>
    <xdr:pic>
      <xdr:nvPicPr>
        <xdr:cNvPr id="22" name="Picture 2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461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52</xdr:row>
      <xdr:rowOff>0</xdr:rowOff>
    </xdr:from>
    <xdr:ext cx="9525" cy="9525"/>
    <xdr:pic>
      <xdr:nvPicPr>
        <xdr:cNvPr id="23" name="Picture 2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461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52</xdr:row>
      <xdr:rowOff>0</xdr:rowOff>
    </xdr:from>
    <xdr:ext cx="9525" cy="9525"/>
    <xdr:pic>
      <xdr:nvPicPr>
        <xdr:cNvPr id="24" name="Picture 2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461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52</xdr:row>
      <xdr:rowOff>0</xdr:rowOff>
    </xdr:from>
    <xdr:ext cx="9525" cy="9525"/>
    <xdr:pic>
      <xdr:nvPicPr>
        <xdr:cNvPr id="25" name="Picture 24"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461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52</xdr:row>
      <xdr:rowOff>0</xdr:rowOff>
    </xdr:from>
    <xdr:ext cx="9525" cy="9525"/>
    <xdr:pic>
      <xdr:nvPicPr>
        <xdr:cNvPr id="26" name="Picture 25"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461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52</xdr:row>
      <xdr:rowOff>0</xdr:rowOff>
    </xdr:from>
    <xdr:ext cx="9525" cy="9525"/>
    <xdr:pic>
      <xdr:nvPicPr>
        <xdr:cNvPr id="27" name="Picture 2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46113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9525" cy="9525"/>
    <xdr:pic>
      <xdr:nvPicPr>
        <xdr:cNvPr id="28" name="Picture 27"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8267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9525" cy="9525"/>
    <xdr:pic>
      <xdr:nvPicPr>
        <xdr:cNvPr id="29" name="Picture 28"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8267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9525" cy="9525"/>
    <xdr:pic>
      <xdr:nvPicPr>
        <xdr:cNvPr id="30" name="Picture 29"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8267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9525" cy="9525"/>
    <xdr:pic>
      <xdr:nvPicPr>
        <xdr:cNvPr id="31" name="Picture 30"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8267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9</xdr:col>
      <xdr:colOff>0</xdr:colOff>
      <xdr:row>53</xdr:row>
      <xdr:rowOff>0</xdr:rowOff>
    </xdr:from>
    <xdr:ext cx="9525" cy="9525"/>
    <xdr:pic>
      <xdr:nvPicPr>
        <xdr:cNvPr id="2" name="Picture 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139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53</xdr:row>
      <xdr:rowOff>0</xdr:rowOff>
    </xdr:from>
    <xdr:ext cx="9525" cy="9525"/>
    <xdr:pic>
      <xdr:nvPicPr>
        <xdr:cNvPr id="3" name="Picture 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139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53</xdr:row>
      <xdr:rowOff>0</xdr:rowOff>
    </xdr:from>
    <xdr:ext cx="9525" cy="9525"/>
    <xdr:pic>
      <xdr:nvPicPr>
        <xdr:cNvPr id="4" name="Picture 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139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57</xdr:row>
      <xdr:rowOff>0</xdr:rowOff>
    </xdr:from>
    <xdr:ext cx="9525" cy="9525"/>
    <xdr:pic>
      <xdr:nvPicPr>
        <xdr:cNvPr id="5" name="Picture 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21824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57</xdr:row>
      <xdr:rowOff>0</xdr:rowOff>
    </xdr:from>
    <xdr:ext cx="9525" cy="9525"/>
    <xdr:pic>
      <xdr:nvPicPr>
        <xdr:cNvPr id="6" name="Picture 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21824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100</xdr:row>
      <xdr:rowOff>0</xdr:rowOff>
    </xdr:from>
    <xdr:ext cx="9525" cy="9525"/>
    <xdr:pic>
      <xdr:nvPicPr>
        <xdr:cNvPr id="7" name="Picture 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2783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100</xdr:row>
      <xdr:rowOff>0</xdr:rowOff>
    </xdr:from>
    <xdr:ext cx="9525" cy="9525"/>
    <xdr:pic>
      <xdr:nvPicPr>
        <xdr:cNvPr id="8" name="Picture 9853" descr="Blan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2200" y="22783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100</xdr:row>
      <xdr:rowOff>0</xdr:rowOff>
    </xdr:from>
    <xdr:ext cx="9525" cy="9525"/>
    <xdr:pic>
      <xdr:nvPicPr>
        <xdr:cNvPr id="9" name="Picture 8"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2783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100</xdr:row>
      <xdr:rowOff>0</xdr:rowOff>
    </xdr:from>
    <xdr:ext cx="9525" cy="9525"/>
    <xdr:pic>
      <xdr:nvPicPr>
        <xdr:cNvPr id="10" name="Picture 9"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2783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100</xdr:row>
      <xdr:rowOff>0</xdr:rowOff>
    </xdr:from>
    <xdr:ext cx="9525" cy="9525"/>
    <xdr:pic>
      <xdr:nvPicPr>
        <xdr:cNvPr id="11" name="Picture 10"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2783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100</xdr:row>
      <xdr:rowOff>0</xdr:rowOff>
    </xdr:from>
    <xdr:ext cx="9525" cy="9525"/>
    <xdr:pic>
      <xdr:nvPicPr>
        <xdr:cNvPr id="12" name="Picture 1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2783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100</xdr:row>
      <xdr:rowOff>0</xdr:rowOff>
    </xdr:from>
    <xdr:ext cx="9525" cy="9525"/>
    <xdr:pic>
      <xdr:nvPicPr>
        <xdr:cNvPr id="13" name="Picture 1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2783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100</xdr:row>
      <xdr:rowOff>0</xdr:rowOff>
    </xdr:from>
    <xdr:ext cx="9525" cy="9525"/>
    <xdr:pic>
      <xdr:nvPicPr>
        <xdr:cNvPr id="14" name="Picture 1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2783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57</xdr:row>
      <xdr:rowOff>0</xdr:rowOff>
    </xdr:from>
    <xdr:ext cx="9525" cy="9525"/>
    <xdr:pic>
      <xdr:nvPicPr>
        <xdr:cNvPr id="15" name="Picture 1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21824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57</xdr:row>
      <xdr:rowOff>0</xdr:rowOff>
    </xdr:from>
    <xdr:ext cx="9525" cy="9525"/>
    <xdr:pic>
      <xdr:nvPicPr>
        <xdr:cNvPr id="16" name="Picture 1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21824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view="pageLayout" zoomScaleNormal="100" workbookViewId="0">
      <selection activeCell="T4" sqref="T4"/>
    </sheetView>
  </sheetViews>
  <sheetFormatPr defaultRowHeight="12" outlineLevelCol="1" x14ac:dyDescent="0.25"/>
  <cols>
    <col min="1" max="1" width="10.85546875" style="273" customWidth="1"/>
    <col min="2" max="2" width="28" style="273" customWidth="1"/>
    <col min="3" max="3" width="8" style="273" customWidth="1"/>
    <col min="4" max="5" width="8.7109375" style="273" hidden="1" customWidth="1" outlineLevel="1"/>
    <col min="6" max="6" width="8.7109375" style="273" customWidth="1" collapsed="1"/>
    <col min="7" max="8" width="8.7109375" style="273" hidden="1" customWidth="1" outlineLevel="1"/>
    <col min="9" max="9" width="8.7109375" style="273" customWidth="1" collapsed="1"/>
    <col min="10" max="11" width="8.28515625" style="273" hidden="1" customWidth="1" outlineLevel="1"/>
    <col min="12" max="12" width="8.28515625" style="273" customWidth="1" collapsed="1"/>
    <col min="13" max="13" width="7.42578125" style="273"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0</v>
      </c>
      <c r="P1" s="1"/>
    </row>
    <row r="2" spans="1:17" ht="35.25" customHeight="1" x14ac:dyDescent="0.25">
      <c r="A2" s="788" t="s">
        <v>1</v>
      </c>
      <c r="B2" s="789"/>
      <c r="C2" s="789"/>
      <c r="D2" s="789"/>
      <c r="E2" s="789"/>
      <c r="F2" s="789"/>
      <c r="G2" s="789"/>
      <c r="H2" s="789"/>
      <c r="I2" s="789"/>
      <c r="J2" s="789"/>
      <c r="K2" s="789"/>
      <c r="L2" s="789"/>
      <c r="M2" s="789"/>
      <c r="N2" s="789"/>
      <c r="O2" s="789"/>
      <c r="P2" s="790"/>
      <c r="Q2" s="274"/>
    </row>
    <row r="3" spans="1:17" ht="12.75" customHeight="1" x14ac:dyDescent="0.25">
      <c r="A3" s="5" t="s">
        <v>2</v>
      </c>
      <c r="B3" s="6"/>
      <c r="C3" s="791" t="s">
        <v>3</v>
      </c>
      <c r="D3" s="791"/>
      <c r="E3" s="791"/>
      <c r="F3" s="791"/>
      <c r="G3" s="791"/>
      <c r="H3" s="791"/>
      <c r="I3" s="791"/>
      <c r="J3" s="791"/>
      <c r="K3" s="791"/>
      <c r="L3" s="791"/>
      <c r="M3" s="791"/>
      <c r="N3" s="791"/>
      <c r="O3" s="791"/>
      <c r="P3" s="792"/>
      <c r="Q3" s="274"/>
    </row>
    <row r="4" spans="1:17" ht="12.75" customHeight="1" x14ac:dyDescent="0.25">
      <c r="A4" s="5" t="s">
        <v>4</v>
      </c>
      <c r="B4" s="6"/>
      <c r="C4" s="791" t="s">
        <v>5</v>
      </c>
      <c r="D4" s="791"/>
      <c r="E4" s="791"/>
      <c r="F4" s="791"/>
      <c r="G4" s="791"/>
      <c r="H4" s="791"/>
      <c r="I4" s="791"/>
      <c r="J4" s="791"/>
      <c r="K4" s="791"/>
      <c r="L4" s="791"/>
      <c r="M4" s="791"/>
      <c r="N4" s="791"/>
      <c r="O4" s="791"/>
      <c r="P4" s="792"/>
      <c r="Q4" s="274"/>
    </row>
    <row r="5" spans="1:17" ht="12.75" customHeight="1" x14ac:dyDescent="0.25">
      <c r="A5" s="7" t="s">
        <v>6</v>
      </c>
      <c r="B5" s="8"/>
      <c r="C5" s="786" t="s">
        <v>7</v>
      </c>
      <c r="D5" s="786"/>
      <c r="E5" s="786"/>
      <c r="F5" s="786"/>
      <c r="G5" s="786"/>
      <c r="H5" s="786"/>
      <c r="I5" s="786"/>
      <c r="J5" s="786"/>
      <c r="K5" s="786"/>
      <c r="L5" s="786"/>
      <c r="M5" s="786"/>
      <c r="N5" s="786"/>
      <c r="O5" s="786"/>
      <c r="P5" s="787"/>
      <c r="Q5" s="274"/>
    </row>
    <row r="6" spans="1:17" ht="12.75" customHeight="1" x14ac:dyDescent="0.25">
      <c r="A6" s="7" t="s">
        <v>8</v>
      </c>
      <c r="B6" s="8"/>
      <c r="C6" s="786" t="s">
        <v>9</v>
      </c>
      <c r="D6" s="786"/>
      <c r="E6" s="786"/>
      <c r="F6" s="786"/>
      <c r="G6" s="786"/>
      <c r="H6" s="786"/>
      <c r="I6" s="786"/>
      <c r="J6" s="786"/>
      <c r="K6" s="786"/>
      <c r="L6" s="786"/>
      <c r="M6" s="786"/>
      <c r="N6" s="786"/>
      <c r="O6" s="786"/>
      <c r="P6" s="787"/>
      <c r="Q6" s="274"/>
    </row>
    <row r="7" spans="1:17" ht="24.75" customHeight="1" x14ac:dyDescent="0.25">
      <c r="A7" s="7" t="s">
        <v>10</v>
      </c>
      <c r="B7" s="8"/>
      <c r="C7" s="791" t="s">
        <v>11</v>
      </c>
      <c r="D7" s="791"/>
      <c r="E7" s="791"/>
      <c r="F7" s="791"/>
      <c r="G7" s="791"/>
      <c r="H7" s="791"/>
      <c r="I7" s="791"/>
      <c r="J7" s="791"/>
      <c r="K7" s="791"/>
      <c r="L7" s="791"/>
      <c r="M7" s="791"/>
      <c r="N7" s="791"/>
      <c r="O7" s="791"/>
      <c r="P7" s="792"/>
      <c r="Q7" s="274"/>
    </row>
    <row r="8" spans="1:17" ht="12.75" customHeight="1" x14ac:dyDescent="0.25">
      <c r="A8" s="9" t="s">
        <v>12</v>
      </c>
      <c r="B8" s="8"/>
      <c r="C8" s="793"/>
      <c r="D8" s="793"/>
      <c r="E8" s="793"/>
      <c r="F8" s="793"/>
      <c r="G8" s="793"/>
      <c r="H8" s="793"/>
      <c r="I8" s="793"/>
      <c r="J8" s="793"/>
      <c r="K8" s="793"/>
      <c r="L8" s="793"/>
      <c r="M8" s="793"/>
      <c r="N8" s="793"/>
      <c r="O8" s="793"/>
      <c r="P8" s="794"/>
      <c r="Q8" s="274"/>
    </row>
    <row r="9" spans="1:17" ht="12.75" customHeight="1" x14ac:dyDescent="0.25">
      <c r="A9" s="7"/>
      <c r="B9" s="8" t="s">
        <v>13</v>
      </c>
      <c r="C9" s="786" t="s">
        <v>14</v>
      </c>
      <c r="D9" s="786"/>
      <c r="E9" s="786"/>
      <c r="F9" s="786"/>
      <c r="G9" s="786"/>
      <c r="H9" s="786"/>
      <c r="I9" s="786"/>
      <c r="J9" s="786"/>
      <c r="K9" s="786"/>
      <c r="L9" s="786"/>
      <c r="M9" s="786"/>
      <c r="N9" s="786"/>
      <c r="O9" s="786"/>
      <c r="P9" s="787"/>
      <c r="Q9" s="274"/>
    </row>
    <row r="10" spans="1:17" ht="12.75" customHeight="1" x14ac:dyDescent="0.25">
      <c r="A10" s="7"/>
      <c r="B10" s="8" t="s">
        <v>15</v>
      </c>
      <c r="C10" s="786"/>
      <c r="D10" s="786"/>
      <c r="E10" s="786"/>
      <c r="F10" s="786"/>
      <c r="G10" s="786"/>
      <c r="H10" s="786"/>
      <c r="I10" s="786"/>
      <c r="J10" s="786"/>
      <c r="K10" s="786"/>
      <c r="L10" s="786"/>
      <c r="M10" s="786"/>
      <c r="N10" s="786"/>
      <c r="O10" s="786"/>
      <c r="P10" s="787"/>
      <c r="Q10" s="274"/>
    </row>
    <row r="11" spans="1:17" ht="12.75" customHeight="1" x14ac:dyDescent="0.25">
      <c r="A11" s="7"/>
      <c r="B11" s="8" t="s">
        <v>16</v>
      </c>
      <c r="C11" s="793"/>
      <c r="D11" s="793"/>
      <c r="E11" s="793"/>
      <c r="F11" s="793"/>
      <c r="G11" s="793"/>
      <c r="H11" s="793"/>
      <c r="I11" s="793"/>
      <c r="J11" s="793"/>
      <c r="K11" s="793"/>
      <c r="L11" s="793"/>
      <c r="M11" s="793"/>
      <c r="N11" s="793"/>
      <c r="O11" s="793"/>
      <c r="P11" s="794"/>
      <c r="Q11" s="274"/>
    </row>
    <row r="12" spans="1:17" ht="12.75" customHeight="1" x14ac:dyDescent="0.25">
      <c r="A12" s="7"/>
      <c r="B12" s="8" t="s">
        <v>17</v>
      </c>
      <c r="C12" s="786" t="s">
        <v>18</v>
      </c>
      <c r="D12" s="786"/>
      <c r="E12" s="786"/>
      <c r="F12" s="786"/>
      <c r="G12" s="786"/>
      <c r="H12" s="786"/>
      <c r="I12" s="786"/>
      <c r="J12" s="786"/>
      <c r="K12" s="786"/>
      <c r="L12" s="786"/>
      <c r="M12" s="786"/>
      <c r="N12" s="786"/>
      <c r="O12" s="786"/>
      <c r="P12" s="787"/>
      <c r="Q12" s="274"/>
    </row>
    <row r="13" spans="1:17" ht="12.75" customHeight="1" x14ac:dyDescent="0.25">
      <c r="A13" s="7"/>
      <c r="B13" s="8" t="s">
        <v>19</v>
      </c>
      <c r="C13" s="786"/>
      <c r="D13" s="786"/>
      <c r="E13" s="786"/>
      <c r="F13" s="786"/>
      <c r="G13" s="786"/>
      <c r="H13" s="786"/>
      <c r="I13" s="786"/>
      <c r="J13" s="786"/>
      <c r="K13" s="786"/>
      <c r="L13" s="786"/>
      <c r="M13" s="786"/>
      <c r="N13" s="786"/>
      <c r="O13" s="786"/>
      <c r="P13" s="787"/>
      <c r="Q13" s="274"/>
    </row>
    <row r="14" spans="1:17" ht="12.75" customHeight="1" x14ac:dyDescent="0.25">
      <c r="A14" s="10"/>
      <c r="B14" s="11"/>
      <c r="C14" s="766"/>
      <c r="D14" s="766"/>
      <c r="E14" s="766"/>
      <c r="F14" s="766"/>
      <c r="G14" s="766"/>
      <c r="H14" s="766"/>
      <c r="I14" s="766"/>
      <c r="J14" s="766"/>
      <c r="K14" s="766"/>
      <c r="L14" s="766"/>
      <c r="M14" s="766"/>
      <c r="N14" s="766"/>
      <c r="O14" s="766"/>
      <c r="P14" s="767"/>
      <c r="Q14" s="274"/>
    </row>
    <row r="15" spans="1:17" s="12" customFormat="1" ht="12.75" customHeight="1" x14ac:dyDescent="0.25">
      <c r="A15" s="768" t="s">
        <v>20</v>
      </c>
      <c r="B15" s="771" t="s">
        <v>21</v>
      </c>
      <c r="C15" s="773" t="s">
        <v>22</v>
      </c>
      <c r="D15" s="774"/>
      <c r="E15" s="774"/>
      <c r="F15" s="774"/>
      <c r="G15" s="774"/>
      <c r="H15" s="774"/>
      <c r="I15" s="774"/>
      <c r="J15" s="774"/>
      <c r="K15" s="774"/>
      <c r="L15" s="774"/>
      <c r="M15" s="774"/>
      <c r="N15" s="774"/>
      <c r="O15" s="774"/>
      <c r="P15" s="775"/>
      <c r="Q15" s="275"/>
    </row>
    <row r="16" spans="1:17" s="12" customFormat="1" ht="12.75" customHeight="1" x14ac:dyDescent="0.25">
      <c r="A16" s="769"/>
      <c r="B16" s="772"/>
      <c r="C16" s="776" t="s">
        <v>23</v>
      </c>
      <c r="D16" s="778" t="s">
        <v>24</v>
      </c>
      <c r="E16" s="780" t="s">
        <v>25</v>
      </c>
      <c r="F16" s="782" t="s">
        <v>26</v>
      </c>
      <c r="G16" s="764" t="s">
        <v>27</v>
      </c>
      <c r="H16" s="765" t="s">
        <v>28</v>
      </c>
      <c r="I16" s="763" t="s">
        <v>29</v>
      </c>
      <c r="J16" s="764" t="s">
        <v>30</v>
      </c>
      <c r="K16" s="765" t="s">
        <v>31</v>
      </c>
      <c r="L16" s="763" t="s">
        <v>32</v>
      </c>
      <c r="M16" s="764" t="s">
        <v>33</v>
      </c>
      <c r="N16" s="765" t="s">
        <v>34</v>
      </c>
      <c r="O16" s="763" t="s">
        <v>35</v>
      </c>
      <c r="P16" s="784" t="s">
        <v>36</v>
      </c>
    </row>
    <row r="17" spans="1:16" s="13" customFormat="1" ht="70.5" customHeight="1" thickBot="1" x14ac:dyDescent="0.3">
      <c r="A17" s="770"/>
      <c r="B17" s="772"/>
      <c r="C17" s="777"/>
      <c r="D17" s="779"/>
      <c r="E17" s="781"/>
      <c r="F17" s="783"/>
      <c r="G17" s="764"/>
      <c r="H17" s="765"/>
      <c r="I17" s="763"/>
      <c r="J17" s="764"/>
      <c r="K17" s="765"/>
      <c r="L17" s="763"/>
      <c r="M17" s="764"/>
      <c r="N17" s="765"/>
      <c r="O17" s="763"/>
      <c r="P17" s="78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2485806</v>
      </c>
      <c r="D20" s="32">
        <f>SUM(D21,D24,D25,D41,D43)</f>
        <v>2454815</v>
      </c>
      <c r="E20" s="33">
        <f t="shared" ref="E20:F20" si="1">SUM(E21,E24,E25,E41,E43)</f>
        <v>0</v>
      </c>
      <c r="F20" s="34">
        <f t="shared" si="1"/>
        <v>2454815</v>
      </c>
      <c r="G20" s="32">
        <f>SUM(G21,G24,G43)</f>
        <v>0</v>
      </c>
      <c r="H20" s="33">
        <f t="shared" ref="H20:I20" si="2">SUM(H21,H24,H43)</f>
        <v>0</v>
      </c>
      <c r="I20" s="34">
        <f t="shared" si="2"/>
        <v>0</v>
      </c>
      <c r="J20" s="32">
        <f>SUM(J21,J26,J43)</f>
        <v>30991</v>
      </c>
      <c r="K20" s="33">
        <f t="shared" ref="K20:L20" si="3">SUM(K21,K26,K43)</f>
        <v>0</v>
      </c>
      <c r="L20" s="34">
        <f t="shared" si="3"/>
        <v>30991</v>
      </c>
      <c r="M20" s="32">
        <f>SUM(M21,M45)</f>
        <v>0</v>
      </c>
      <c r="N20" s="33">
        <f t="shared" ref="N20:O20" si="4">SUM(N21,N45)</f>
        <v>0</v>
      </c>
      <c r="O20" s="34">
        <f t="shared" si="4"/>
        <v>0</v>
      </c>
      <c r="P20" s="35"/>
    </row>
    <row r="21" spans="1:16" ht="12.75" thickTop="1" x14ac:dyDescent="0.25">
      <c r="A21" s="36"/>
      <c r="B21" s="37" t="s">
        <v>40</v>
      </c>
      <c r="C21" s="38">
        <f t="shared" si="0"/>
        <v>4445</v>
      </c>
      <c r="D21" s="39">
        <f>SUM(D22:D23)</f>
        <v>0</v>
      </c>
      <c r="E21" s="40">
        <f t="shared" ref="E21:F21" si="5">SUM(E22:E23)</f>
        <v>0</v>
      </c>
      <c r="F21" s="41">
        <f t="shared" si="5"/>
        <v>0</v>
      </c>
      <c r="G21" s="39">
        <f>SUM(G22:G23)</f>
        <v>0</v>
      </c>
      <c r="H21" s="40">
        <f t="shared" ref="H21:I21" si="6">SUM(H22:H23)</f>
        <v>0</v>
      </c>
      <c r="I21" s="41">
        <f t="shared" si="6"/>
        <v>0</v>
      </c>
      <c r="J21" s="39">
        <f>SUM(J22:J23)</f>
        <v>4445</v>
      </c>
      <c r="K21" s="40">
        <f t="shared" ref="K21:L21" si="7">SUM(K22:K23)</f>
        <v>0</v>
      </c>
      <c r="L21" s="41">
        <f t="shared" si="7"/>
        <v>4445</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4445</v>
      </c>
      <c r="D23" s="53"/>
      <c r="E23" s="54"/>
      <c r="F23" s="55">
        <f t="shared" ref="F23:F25" si="9">D23+E23</f>
        <v>0</v>
      </c>
      <c r="G23" s="53"/>
      <c r="H23" s="54"/>
      <c r="I23" s="55">
        <f t="shared" ref="I23:I24" si="10">G23+H23</f>
        <v>0</v>
      </c>
      <c r="J23" s="53">
        <v>4445</v>
      </c>
      <c r="K23" s="54"/>
      <c r="L23" s="56">
        <f>K23+J23</f>
        <v>4445</v>
      </c>
      <c r="M23" s="53"/>
      <c r="N23" s="54"/>
      <c r="O23" s="55">
        <f>N23+M23</f>
        <v>0</v>
      </c>
      <c r="P23" s="57"/>
    </row>
    <row r="24" spans="1:16" s="28" customFormat="1" ht="24.75" customHeight="1" thickBot="1" x14ac:dyDescent="0.3">
      <c r="A24" s="58">
        <v>19300</v>
      </c>
      <c r="B24" s="58" t="s">
        <v>43</v>
      </c>
      <c r="C24" s="59">
        <f>F24+I24</f>
        <v>2454815</v>
      </c>
      <c r="D24" s="60">
        <v>2454815</v>
      </c>
      <c r="E24" s="61"/>
      <c r="F24" s="62">
        <f t="shared" si="9"/>
        <v>2454815</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customHeight="1" thickTop="1" x14ac:dyDescent="0.25">
      <c r="A26" s="67">
        <v>21300</v>
      </c>
      <c r="B26" s="67" t="s">
        <v>46</v>
      </c>
      <c r="C26" s="68">
        <f>L26</f>
        <v>21276</v>
      </c>
      <c r="D26" s="72" t="s">
        <v>44</v>
      </c>
      <c r="E26" s="73" t="s">
        <v>44</v>
      </c>
      <c r="F26" s="74" t="s">
        <v>44</v>
      </c>
      <c r="G26" s="72" t="s">
        <v>44</v>
      </c>
      <c r="H26" s="73" t="s">
        <v>44</v>
      </c>
      <c r="I26" s="74" t="s">
        <v>44</v>
      </c>
      <c r="J26" s="76">
        <f>SUM(J27,J31,J33,J36)</f>
        <v>21276</v>
      </c>
      <c r="K26" s="77">
        <f t="shared" ref="K26:L26" si="11">SUM(K27,K31,K33,K36)</f>
        <v>0</v>
      </c>
      <c r="L26" s="78">
        <f t="shared" si="11"/>
        <v>21276</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customHeight="1" x14ac:dyDescent="0.25">
      <c r="A36" s="79">
        <v>21390</v>
      </c>
      <c r="B36" s="67" t="s">
        <v>56</v>
      </c>
      <c r="C36" s="68">
        <f t="shared" si="16"/>
        <v>21276</v>
      </c>
      <c r="D36" s="72" t="s">
        <v>44</v>
      </c>
      <c r="E36" s="73" t="s">
        <v>44</v>
      </c>
      <c r="F36" s="74" t="s">
        <v>44</v>
      </c>
      <c r="G36" s="72" t="s">
        <v>44</v>
      </c>
      <c r="H36" s="73" t="s">
        <v>44</v>
      </c>
      <c r="I36" s="74" t="s">
        <v>44</v>
      </c>
      <c r="J36" s="76">
        <f>SUM(J37:J40)</f>
        <v>21276</v>
      </c>
      <c r="K36" s="77">
        <f t="shared" ref="K36:L36" si="19">SUM(K37:K40)</f>
        <v>0</v>
      </c>
      <c r="L36" s="78">
        <f t="shared" si="19"/>
        <v>21276</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customHeight="1" x14ac:dyDescent="0.25">
      <c r="A40" s="106">
        <v>21399</v>
      </c>
      <c r="B40" s="107" t="s">
        <v>60</v>
      </c>
      <c r="C40" s="108">
        <f t="shared" si="16"/>
        <v>21276</v>
      </c>
      <c r="D40" s="109" t="s">
        <v>44</v>
      </c>
      <c r="E40" s="110" t="s">
        <v>44</v>
      </c>
      <c r="F40" s="111" t="s">
        <v>44</v>
      </c>
      <c r="G40" s="109" t="s">
        <v>44</v>
      </c>
      <c r="H40" s="110" t="s">
        <v>44</v>
      </c>
      <c r="I40" s="111" t="s">
        <v>44</v>
      </c>
      <c r="J40" s="112">
        <v>21276</v>
      </c>
      <c r="K40" s="113"/>
      <c r="L40" s="114">
        <f t="shared" si="20"/>
        <v>21276</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x14ac:dyDescent="0.25">
      <c r="A43" s="79">
        <v>21490</v>
      </c>
      <c r="B43" s="67" t="s">
        <v>63</v>
      </c>
      <c r="C43" s="130">
        <f>F43+I43+L43</f>
        <v>5270</v>
      </c>
      <c r="D43" s="76">
        <f>D44</f>
        <v>0</v>
      </c>
      <c r="E43" s="77">
        <f t="shared" ref="E43:L43" si="22">E44</f>
        <v>0</v>
      </c>
      <c r="F43" s="78">
        <f t="shared" si="22"/>
        <v>0</v>
      </c>
      <c r="G43" s="76">
        <f t="shared" si="22"/>
        <v>0</v>
      </c>
      <c r="H43" s="77">
        <f t="shared" si="22"/>
        <v>0</v>
      </c>
      <c r="I43" s="78">
        <f t="shared" si="22"/>
        <v>0</v>
      </c>
      <c r="J43" s="76">
        <f t="shared" si="22"/>
        <v>5270</v>
      </c>
      <c r="K43" s="77">
        <f t="shared" si="22"/>
        <v>0</v>
      </c>
      <c r="L43" s="78">
        <f t="shared" si="22"/>
        <v>5270</v>
      </c>
      <c r="M43" s="76" t="s">
        <v>44</v>
      </c>
      <c r="N43" s="77" t="s">
        <v>44</v>
      </c>
      <c r="O43" s="78" t="s">
        <v>44</v>
      </c>
      <c r="P43" s="75"/>
    </row>
    <row r="44" spans="1:16" s="28" customFormat="1" ht="24" customHeight="1" x14ac:dyDescent="0.25">
      <c r="A44" s="51">
        <v>21499</v>
      </c>
      <c r="B44" s="87" t="s">
        <v>64</v>
      </c>
      <c r="C44" s="131">
        <f>F44+I44+L44</f>
        <v>5270</v>
      </c>
      <c r="D44" s="46"/>
      <c r="E44" s="47"/>
      <c r="F44" s="132">
        <f>D44+E44</f>
        <v>0</v>
      </c>
      <c r="G44" s="46"/>
      <c r="H44" s="47"/>
      <c r="I44" s="132">
        <f>G44+H44</f>
        <v>0</v>
      </c>
      <c r="J44" s="46">
        <v>5270</v>
      </c>
      <c r="K44" s="47"/>
      <c r="L44" s="48">
        <f>K44+J44</f>
        <v>5270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2485806</v>
      </c>
      <c r="D50" s="157">
        <f>SUM(D51,D286)</f>
        <v>2454815</v>
      </c>
      <c r="E50" s="158">
        <f t="shared" ref="E50:F50" si="26">SUM(E51,E286)</f>
        <v>0</v>
      </c>
      <c r="F50" s="159">
        <f t="shared" si="26"/>
        <v>2454815</v>
      </c>
      <c r="G50" s="157">
        <f>SUM(G51,G286)</f>
        <v>0</v>
      </c>
      <c r="H50" s="158">
        <f>SUM(H51,H286)</f>
        <v>0</v>
      </c>
      <c r="I50" s="159">
        <f t="shared" ref="I50" si="27">SUM(I51,I286)</f>
        <v>0</v>
      </c>
      <c r="J50" s="32">
        <f>SUM(J51,J286)</f>
        <v>30991</v>
      </c>
      <c r="K50" s="33">
        <f t="shared" ref="K50:L50" si="28">SUM(K51,K286)</f>
        <v>0</v>
      </c>
      <c r="L50" s="34">
        <f t="shared" si="28"/>
        <v>30991</v>
      </c>
      <c r="M50" s="32">
        <f>SUM(M51,M286)</f>
        <v>0</v>
      </c>
      <c r="N50" s="33">
        <f t="shared" ref="N50:O50" si="29">SUM(N51,N286)</f>
        <v>0</v>
      </c>
      <c r="O50" s="34">
        <f t="shared" si="29"/>
        <v>0</v>
      </c>
      <c r="P50" s="35"/>
    </row>
    <row r="51" spans="1:16" s="28" customFormat="1" ht="36.75" thickTop="1" x14ac:dyDescent="0.25">
      <c r="A51" s="160"/>
      <c r="B51" s="161" t="s">
        <v>70</v>
      </c>
      <c r="C51" s="162">
        <f t="shared" si="0"/>
        <v>2485806</v>
      </c>
      <c r="D51" s="163">
        <f>SUM(D52,D194)</f>
        <v>2454815</v>
      </c>
      <c r="E51" s="164">
        <f t="shared" ref="E51:F51" si="30">SUM(E52,E194)</f>
        <v>0</v>
      </c>
      <c r="F51" s="165">
        <f t="shared" si="30"/>
        <v>2454815</v>
      </c>
      <c r="G51" s="163">
        <f>SUM(G52,G194)</f>
        <v>0</v>
      </c>
      <c r="H51" s="164">
        <f t="shared" ref="H51:I51" si="31">SUM(H52,H194)</f>
        <v>0</v>
      </c>
      <c r="I51" s="165">
        <f t="shared" si="31"/>
        <v>0</v>
      </c>
      <c r="J51" s="166">
        <f>SUM(J52,J194)</f>
        <v>30991</v>
      </c>
      <c r="K51" s="167">
        <f t="shared" ref="K51:L51" si="32">SUM(K52,K194)</f>
        <v>0</v>
      </c>
      <c r="L51" s="168">
        <f t="shared" si="32"/>
        <v>30991</v>
      </c>
      <c r="M51" s="166">
        <f>SUM(M52,M194)</f>
        <v>0</v>
      </c>
      <c r="N51" s="167">
        <f t="shared" ref="N51:O51" si="33">SUM(N52,N194)</f>
        <v>0</v>
      </c>
      <c r="O51" s="168">
        <f t="shared" si="33"/>
        <v>0</v>
      </c>
      <c r="P51" s="169"/>
    </row>
    <row r="52" spans="1:16" s="28" customFormat="1" ht="24" x14ac:dyDescent="0.25">
      <c r="A52" s="24"/>
      <c r="B52" s="22" t="s">
        <v>71</v>
      </c>
      <c r="C52" s="170">
        <f t="shared" si="0"/>
        <v>2477606</v>
      </c>
      <c r="D52" s="171">
        <f>SUM(D53,D75,D173,D187)</f>
        <v>2451815</v>
      </c>
      <c r="E52" s="172">
        <f t="shared" ref="E52:F52" si="34">SUM(E53,E75,E173,E187)</f>
        <v>0</v>
      </c>
      <c r="F52" s="173">
        <f t="shared" si="34"/>
        <v>2451815</v>
      </c>
      <c r="G52" s="171">
        <f>SUM(G53,G75,G173,G187)</f>
        <v>0</v>
      </c>
      <c r="H52" s="172">
        <f t="shared" ref="H52:I52" si="35">SUM(H53,H75,H173,H187)</f>
        <v>0</v>
      </c>
      <c r="I52" s="173">
        <f t="shared" si="35"/>
        <v>0</v>
      </c>
      <c r="J52" s="171">
        <f>SUM(J53,J75,J173,J187)</f>
        <v>25791</v>
      </c>
      <c r="K52" s="172">
        <f t="shared" ref="K52:L52" si="36">SUM(K53,K75,K173,K187)</f>
        <v>0</v>
      </c>
      <c r="L52" s="173">
        <f t="shared" si="36"/>
        <v>25791</v>
      </c>
      <c r="M52" s="171">
        <f>SUM(M53,M75,M173,M187)</f>
        <v>0</v>
      </c>
      <c r="N52" s="172">
        <f t="shared" ref="N52:O52" si="37">SUM(N53,N75,N173,N187)</f>
        <v>0</v>
      </c>
      <c r="O52" s="173">
        <f t="shared" si="37"/>
        <v>0</v>
      </c>
      <c r="P52" s="174"/>
    </row>
    <row r="53" spans="1:16" s="28" customFormat="1" x14ac:dyDescent="0.25">
      <c r="A53" s="175">
        <v>1000</v>
      </c>
      <c r="B53" s="175" t="s">
        <v>72</v>
      </c>
      <c r="C53" s="176">
        <f t="shared" si="0"/>
        <v>2097130</v>
      </c>
      <c r="D53" s="177">
        <f>SUM(D54,D67)</f>
        <v>2092007</v>
      </c>
      <c r="E53" s="178">
        <f t="shared" ref="E53:F53" si="38">SUM(E54,E67)</f>
        <v>0</v>
      </c>
      <c r="F53" s="179">
        <f t="shared" si="38"/>
        <v>2092007</v>
      </c>
      <c r="G53" s="177">
        <f>SUM(G54,G67)</f>
        <v>0</v>
      </c>
      <c r="H53" s="178">
        <f t="shared" ref="H53:I53" si="39">SUM(H54,H67)</f>
        <v>0</v>
      </c>
      <c r="I53" s="179">
        <f t="shared" si="39"/>
        <v>0</v>
      </c>
      <c r="J53" s="177">
        <f>SUM(J54,J67)</f>
        <v>5123</v>
      </c>
      <c r="K53" s="178">
        <f t="shared" ref="K53:L53" si="40">SUM(K54,K67)</f>
        <v>0</v>
      </c>
      <c r="L53" s="179">
        <f t="shared" si="40"/>
        <v>5123</v>
      </c>
      <c r="M53" s="177">
        <f>SUM(M54,M67)</f>
        <v>0</v>
      </c>
      <c r="N53" s="178">
        <f t="shared" ref="N53:O53" si="41">SUM(N54,N67)</f>
        <v>0</v>
      </c>
      <c r="O53" s="179">
        <f t="shared" si="41"/>
        <v>0</v>
      </c>
      <c r="P53" s="180"/>
    </row>
    <row r="54" spans="1:16" x14ac:dyDescent="0.25">
      <c r="A54" s="67">
        <v>1100</v>
      </c>
      <c r="B54" s="181" t="s">
        <v>73</v>
      </c>
      <c r="C54" s="68">
        <f t="shared" si="0"/>
        <v>1546613</v>
      </c>
      <c r="D54" s="182">
        <f>SUM(D55,D58,D66)</f>
        <v>1542985</v>
      </c>
      <c r="E54" s="183">
        <f t="shared" ref="E54:F54" si="42">SUM(E55,E58,E66)</f>
        <v>-500</v>
      </c>
      <c r="F54" s="71">
        <f t="shared" si="42"/>
        <v>1542485</v>
      </c>
      <c r="G54" s="182">
        <f>SUM(G55,G58,G66)</f>
        <v>0</v>
      </c>
      <c r="H54" s="183">
        <f t="shared" ref="H54:I54" si="43">SUM(H55,H58,H66)</f>
        <v>0</v>
      </c>
      <c r="I54" s="71">
        <f t="shared" si="43"/>
        <v>0</v>
      </c>
      <c r="J54" s="182">
        <f>SUM(J55,J58,J66)</f>
        <v>4128</v>
      </c>
      <c r="K54" s="183">
        <f t="shared" ref="K54:L54" si="44">SUM(K55,K58,K66)</f>
        <v>0</v>
      </c>
      <c r="L54" s="71">
        <f t="shared" si="44"/>
        <v>4128</v>
      </c>
      <c r="M54" s="182">
        <f>SUM(M55,M58,M66)</f>
        <v>0</v>
      </c>
      <c r="N54" s="183">
        <f t="shared" ref="N54:O54" si="45">SUM(N55,N58,N66)</f>
        <v>0</v>
      </c>
      <c r="O54" s="71">
        <f t="shared" si="45"/>
        <v>0</v>
      </c>
      <c r="P54" s="75"/>
    </row>
    <row r="55" spans="1:16" x14ac:dyDescent="0.25">
      <c r="A55" s="184">
        <v>1110</v>
      </c>
      <c r="B55" s="136" t="s">
        <v>74</v>
      </c>
      <c r="C55" s="141">
        <f t="shared" si="0"/>
        <v>1304468</v>
      </c>
      <c r="D55" s="185">
        <f>SUM(D56:D57)</f>
        <v>1300840</v>
      </c>
      <c r="E55" s="186">
        <f t="shared" ref="E55:F55" si="46">SUM(E56:E57)</f>
        <v>-500</v>
      </c>
      <c r="F55" s="139">
        <f t="shared" si="46"/>
        <v>1300340</v>
      </c>
      <c r="G55" s="185">
        <f>SUM(G56:G57)</f>
        <v>0</v>
      </c>
      <c r="H55" s="186">
        <f t="shared" ref="H55:I55" si="47">SUM(H56:H57)</f>
        <v>0</v>
      </c>
      <c r="I55" s="139">
        <f t="shared" si="47"/>
        <v>0</v>
      </c>
      <c r="J55" s="185">
        <f>SUM(J56:J57)</f>
        <v>4128</v>
      </c>
      <c r="K55" s="186">
        <f t="shared" ref="K55:L55" si="48">SUM(K56:K57)</f>
        <v>0</v>
      </c>
      <c r="L55" s="139">
        <f t="shared" si="48"/>
        <v>4128</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customHeight="1" x14ac:dyDescent="0.25">
      <c r="A57" s="51">
        <v>1119</v>
      </c>
      <c r="B57" s="87" t="s">
        <v>76</v>
      </c>
      <c r="C57" s="88">
        <f t="shared" si="0"/>
        <v>1304468</v>
      </c>
      <c r="D57" s="53">
        <v>1300840</v>
      </c>
      <c r="E57" s="187">
        <f>-250-250</f>
        <v>-500</v>
      </c>
      <c r="F57" s="55">
        <f t="shared" si="50"/>
        <v>1300340</v>
      </c>
      <c r="G57" s="53"/>
      <c r="H57" s="54"/>
      <c r="I57" s="55">
        <f t="shared" si="51"/>
        <v>0</v>
      </c>
      <c r="J57" s="53">
        <v>4128</v>
      </c>
      <c r="K57" s="54"/>
      <c r="L57" s="55">
        <f t="shared" si="52"/>
        <v>4128</v>
      </c>
      <c r="M57" s="53"/>
      <c r="N57" s="54"/>
      <c r="O57" s="55">
        <f t="shared" si="53"/>
        <v>0</v>
      </c>
      <c r="P57" s="57" t="s">
        <v>77</v>
      </c>
    </row>
    <row r="58" spans="1:16" x14ac:dyDescent="0.25">
      <c r="A58" s="188">
        <v>1140</v>
      </c>
      <c r="B58" s="87" t="s">
        <v>78</v>
      </c>
      <c r="C58" s="88">
        <f t="shared" si="0"/>
        <v>242145</v>
      </c>
      <c r="D58" s="189">
        <f>SUM(D59:D65)</f>
        <v>242145</v>
      </c>
      <c r="E58" s="190">
        <f>SUM(E59:E65)</f>
        <v>0</v>
      </c>
      <c r="F58" s="55">
        <f t="shared" ref="F58" si="54">SUM(F59:F65)</f>
        <v>242145</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customHeight="1" x14ac:dyDescent="0.25">
      <c r="A59" s="51">
        <v>1141</v>
      </c>
      <c r="B59" s="87" t="s">
        <v>79</v>
      </c>
      <c r="C59" s="88">
        <f t="shared" si="0"/>
        <v>53520</v>
      </c>
      <c r="D59" s="53">
        <v>53520</v>
      </c>
      <c r="E59" s="54"/>
      <c r="F59" s="55">
        <f t="shared" ref="F59:F66" si="58">D59+E59</f>
        <v>53520</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7" t="s">
        <v>80</v>
      </c>
      <c r="C60" s="88">
        <f t="shared" si="0"/>
        <v>94879</v>
      </c>
      <c r="D60" s="53">
        <v>94879</v>
      </c>
      <c r="E60" s="54"/>
      <c r="F60" s="55">
        <f t="shared" si="58"/>
        <v>94879</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7" t="s">
        <v>83</v>
      </c>
      <c r="C63" s="88">
        <f t="shared" si="0"/>
        <v>30074</v>
      </c>
      <c r="D63" s="53">
        <v>30074</v>
      </c>
      <c r="E63" s="54"/>
      <c r="F63" s="55">
        <f t="shared" si="58"/>
        <v>30074</v>
      </c>
      <c r="G63" s="53"/>
      <c r="H63" s="54"/>
      <c r="I63" s="55">
        <f t="shared" si="59"/>
        <v>0</v>
      </c>
      <c r="J63" s="53"/>
      <c r="K63" s="54"/>
      <c r="L63" s="55">
        <f t="shared" si="60"/>
        <v>0</v>
      </c>
      <c r="M63" s="53"/>
      <c r="N63" s="54"/>
      <c r="O63" s="55">
        <f t="shared" si="61"/>
        <v>0</v>
      </c>
      <c r="P63" s="57"/>
    </row>
    <row r="64" spans="1:16" ht="12" customHeight="1" x14ac:dyDescent="0.25">
      <c r="A64" s="51">
        <v>1148</v>
      </c>
      <c r="B64" s="87" t="s">
        <v>84</v>
      </c>
      <c r="C64" s="88">
        <f t="shared" si="0"/>
        <v>63672</v>
      </c>
      <c r="D64" s="53">
        <v>63672</v>
      </c>
      <c r="E64" s="54"/>
      <c r="F64" s="55">
        <f t="shared" si="58"/>
        <v>63672</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c r="E66" s="143"/>
      <c r="F66" s="139">
        <f t="shared" si="58"/>
        <v>0</v>
      </c>
      <c r="G66" s="142"/>
      <c r="H66" s="143"/>
      <c r="I66" s="139">
        <f t="shared" si="59"/>
        <v>0</v>
      </c>
      <c r="J66" s="142"/>
      <c r="K66" s="143"/>
      <c r="L66" s="139">
        <f t="shared" si="60"/>
        <v>0</v>
      </c>
      <c r="M66" s="142"/>
      <c r="N66" s="143"/>
      <c r="O66" s="139">
        <f t="shared" si="61"/>
        <v>0</v>
      </c>
      <c r="P66" s="127"/>
    </row>
    <row r="67" spans="1:16" ht="24" x14ac:dyDescent="0.25">
      <c r="A67" s="67">
        <v>1200</v>
      </c>
      <c r="B67" s="181" t="s">
        <v>87</v>
      </c>
      <c r="C67" s="68">
        <f t="shared" si="0"/>
        <v>550517</v>
      </c>
      <c r="D67" s="182">
        <f>SUM(D68:D69)</f>
        <v>549022</v>
      </c>
      <c r="E67" s="183">
        <f t="shared" ref="E67:F67" si="62">SUM(E68:E69)</f>
        <v>500</v>
      </c>
      <c r="F67" s="71">
        <f t="shared" si="62"/>
        <v>549522</v>
      </c>
      <c r="G67" s="182">
        <f>SUM(G68:G69)</f>
        <v>0</v>
      </c>
      <c r="H67" s="183">
        <f t="shared" ref="H67:I67" si="63">SUM(H68:H69)</f>
        <v>0</v>
      </c>
      <c r="I67" s="71">
        <f t="shared" si="63"/>
        <v>0</v>
      </c>
      <c r="J67" s="182">
        <f>SUM(J68:J69)</f>
        <v>995</v>
      </c>
      <c r="K67" s="183">
        <f t="shared" ref="K67:L67" si="64">SUM(K68:K69)</f>
        <v>0</v>
      </c>
      <c r="L67" s="71">
        <f t="shared" si="64"/>
        <v>995</v>
      </c>
      <c r="M67" s="182">
        <f>SUM(M68:M69)</f>
        <v>0</v>
      </c>
      <c r="N67" s="183">
        <f t="shared" ref="N67:O67" si="65">SUM(N68:N69)</f>
        <v>0</v>
      </c>
      <c r="O67" s="71">
        <f t="shared" si="65"/>
        <v>0</v>
      </c>
      <c r="P67" s="75"/>
    </row>
    <row r="68" spans="1:16" ht="43.5" customHeight="1" x14ac:dyDescent="0.25">
      <c r="A68" s="191">
        <v>1210</v>
      </c>
      <c r="B68" s="80" t="s">
        <v>88</v>
      </c>
      <c r="C68" s="81">
        <f t="shared" si="0"/>
        <v>389879</v>
      </c>
      <c r="D68" s="46">
        <v>388884</v>
      </c>
      <c r="E68" s="47">
        <v>0</v>
      </c>
      <c r="F68" s="132">
        <f>D68+E68</f>
        <v>388884</v>
      </c>
      <c r="G68" s="46"/>
      <c r="H68" s="47"/>
      <c r="I68" s="132">
        <f>G68+H68</f>
        <v>0</v>
      </c>
      <c r="J68" s="46">
        <v>995</v>
      </c>
      <c r="K68" s="47"/>
      <c r="L68" s="132">
        <f>K68+J68</f>
        <v>995</v>
      </c>
      <c r="M68" s="46"/>
      <c r="N68" s="47"/>
      <c r="O68" s="132">
        <f>N68+M68</f>
        <v>0</v>
      </c>
      <c r="P68" s="49"/>
    </row>
    <row r="69" spans="1:16" ht="24" x14ac:dyDescent="0.25">
      <c r="A69" s="188">
        <v>1220</v>
      </c>
      <c r="B69" s="87" t="s">
        <v>89</v>
      </c>
      <c r="C69" s="88">
        <f t="shared" si="0"/>
        <v>160638</v>
      </c>
      <c r="D69" s="189">
        <f>SUM(D70:D74)</f>
        <v>160138</v>
      </c>
      <c r="E69" s="190">
        <f t="shared" ref="E69:F69" si="66">SUM(E70:E74)</f>
        <v>500</v>
      </c>
      <c r="F69" s="55">
        <f t="shared" si="66"/>
        <v>160638</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customHeight="1" x14ac:dyDescent="0.25">
      <c r="A70" s="51">
        <v>1221</v>
      </c>
      <c r="B70" s="87" t="s">
        <v>90</v>
      </c>
      <c r="C70" s="88">
        <f t="shared" si="0"/>
        <v>70620</v>
      </c>
      <c r="D70" s="53">
        <v>70620</v>
      </c>
      <c r="E70" s="54">
        <v>0</v>
      </c>
      <c r="F70" s="55">
        <f t="shared" ref="F70:F74" si="70">D70+E70</f>
        <v>70620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16.5" customHeight="1" x14ac:dyDescent="0.25">
      <c r="A72" s="51">
        <v>1225</v>
      </c>
      <c r="B72" s="87" t="s">
        <v>92</v>
      </c>
      <c r="C72" s="88">
        <f t="shared" si="0"/>
        <v>63000</v>
      </c>
      <c r="D72" s="53">
        <v>63000</v>
      </c>
      <c r="E72" s="54"/>
      <c r="F72" s="55">
        <f t="shared" si="70"/>
        <v>63000</v>
      </c>
      <c r="G72" s="53"/>
      <c r="H72" s="54"/>
      <c r="I72" s="55">
        <f t="shared" si="71"/>
        <v>0</v>
      </c>
      <c r="J72" s="53"/>
      <c r="K72" s="54"/>
      <c r="L72" s="55">
        <f t="shared" si="72"/>
        <v>0</v>
      </c>
      <c r="M72" s="53"/>
      <c r="N72" s="54"/>
      <c r="O72" s="55">
        <f t="shared" si="73"/>
        <v>0</v>
      </c>
      <c r="P72" s="57"/>
    </row>
    <row r="73" spans="1:16" ht="36" customHeight="1" x14ac:dyDescent="0.25">
      <c r="A73" s="51">
        <v>1227</v>
      </c>
      <c r="B73" s="87" t="s">
        <v>93</v>
      </c>
      <c r="C73" s="88">
        <f t="shared" si="0"/>
        <v>25018</v>
      </c>
      <c r="D73" s="53">
        <v>25018</v>
      </c>
      <c r="E73" s="54"/>
      <c r="F73" s="55">
        <f t="shared" si="70"/>
        <v>25018</v>
      </c>
      <c r="G73" s="53"/>
      <c r="H73" s="54"/>
      <c r="I73" s="55">
        <f t="shared" si="71"/>
        <v>0</v>
      </c>
      <c r="J73" s="53"/>
      <c r="K73" s="54"/>
      <c r="L73" s="55">
        <f t="shared" si="72"/>
        <v>0</v>
      </c>
      <c r="M73" s="53"/>
      <c r="N73" s="54"/>
      <c r="O73" s="55">
        <f t="shared" si="73"/>
        <v>0</v>
      </c>
      <c r="P73" s="57"/>
    </row>
    <row r="74" spans="1:16" ht="48" customHeight="1" x14ac:dyDescent="0.25">
      <c r="A74" s="51">
        <v>1228</v>
      </c>
      <c r="B74" s="87" t="s">
        <v>94</v>
      </c>
      <c r="C74" s="88">
        <f t="shared" si="0"/>
        <v>2000</v>
      </c>
      <c r="D74" s="53">
        <v>1500</v>
      </c>
      <c r="E74" s="187">
        <f>250+250</f>
        <v>500</v>
      </c>
      <c r="F74" s="55">
        <f t="shared" si="70"/>
        <v>2000</v>
      </c>
      <c r="G74" s="53"/>
      <c r="H74" s="54"/>
      <c r="I74" s="55">
        <f t="shared" si="71"/>
        <v>0</v>
      </c>
      <c r="J74" s="53"/>
      <c r="K74" s="54"/>
      <c r="L74" s="55">
        <f t="shared" si="72"/>
        <v>0</v>
      </c>
      <c r="M74" s="53"/>
      <c r="N74" s="54"/>
      <c r="O74" s="55">
        <f t="shared" si="73"/>
        <v>0</v>
      </c>
      <c r="P74" s="57" t="s">
        <v>95</v>
      </c>
    </row>
    <row r="75" spans="1:16" x14ac:dyDescent="0.25">
      <c r="A75" s="175">
        <v>2000</v>
      </c>
      <c r="B75" s="175" t="s">
        <v>96</v>
      </c>
      <c r="C75" s="176">
        <f t="shared" si="0"/>
        <v>380476</v>
      </c>
      <c r="D75" s="177">
        <f>SUM(D76,D83,D130,D164,D165,D172)</f>
        <v>359808</v>
      </c>
      <c r="E75" s="178">
        <f t="shared" ref="E75:F75" si="74">SUM(E76,E83,E130,E164,E165,E172)</f>
        <v>0</v>
      </c>
      <c r="F75" s="179">
        <f t="shared" si="74"/>
        <v>359808</v>
      </c>
      <c r="G75" s="177">
        <f>SUM(G76,G83,G130,G164,G165,G172)</f>
        <v>0</v>
      </c>
      <c r="H75" s="178">
        <f t="shared" ref="H75:I75" si="75">SUM(H76,H83,H130,H164,H165,H172)</f>
        <v>0</v>
      </c>
      <c r="I75" s="179">
        <f t="shared" si="75"/>
        <v>0</v>
      </c>
      <c r="J75" s="177">
        <f>SUM(J76,J83,J130,J164,J165,J172)</f>
        <v>20668</v>
      </c>
      <c r="K75" s="178">
        <f t="shared" ref="K75:L75" si="76">SUM(K76,K83,K130,K164,K165,K172)</f>
        <v>0</v>
      </c>
      <c r="L75" s="179">
        <f t="shared" si="76"/>
        <v>20668</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191">
        <v>2110</v>
      </c>
      <c r="B77" s="80" t="s">
        <v>98</v>
      </c>
      <c r="C77" s="81">
        <f t="shared" si="0"/>
        <v>0</v>
      </c>
      <c r="D77" s="192">
        <f>SUM(D78:D79)</f>
        <v>0</v>
      </c>
      <c r="E77" s="193">
        <f t="shared" ref="E77:F77" si="82">SUM(E78:E79)</f>
        <v>0</v>
      </c>
      <c r="F77" s="132">
        <f t="shared" si="82"/>
        <v>0</v>
      </c>
      <c r="G77" s="192">
        <f>SUM(G78:G79)</f>
        <v>0</v>
      </c>
      <c r="H77" s="193">
        <f t="shared" ref="H77:I77" si="83">SUM(H78:H79)</f>
        <v>0</v>
      </c>
      <c r="I77" s="132">
        <f t="shared" si="83"/>
        <v>0</v>
      </c>
      <c r="J77" s="192">
        <f>SUM(J78:J79)</f>
        <v>0</v>
      </c>
      <c r="K77" s="193">
        <f t="shared" ref="K77:L77" si="84">SUM(K78:K79)</f>
        <v>0</v>
      </c>
      <c r="L77" s="132">
        <f t="shared" si="84"/>
        <v>0</v>
      </c>
      <c r="M77" s="192">
        <f>SUM(M78:M79)</f>
        <v>0</v>
      </c>
      <c r="N77" s="193">
        <f t="shared" ref="N77:O77" si="85">SUM(N78:N79)</f>
        <v>0</v>
      </c>
      <c r="O77" s="132">
        <f t="shared" si="85"/>
        <v>0</v>
      </c>
      <c r="P77" s="49"/>
    </row>
    <row r="78" spans="1:16" ht="12" hidden="1" customHeight="1" x14ac:dyDescent="0.25">
      <c r="A78" s="51">
        <v>2111</v>
      </c>
      <c r="B78" s="87" t="s">
        <v>99</v>
      </c>
      <c r="C78" s="88">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7" t="s">
        <v>101</v>
      </c>
      <c r="C80" s="88">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7" t="s">
        <v>99</v>
      </c>
      <c r="C81" s="88">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274130</v>
      </c>
      <c r="D83" s="182">
        <f>SUM(D84,D89,D95,D103,D112,D116,D122,D128)</f>
        <v>265125</v>
      </c>
      <c r="E83" s="183">
        <f t="shared" ref="E83:F83" si="98">SUM(E84,E89,E95,E103,E112,E116,E122,E128)</f>
        <v>0</v>
      </c>
      <c r="F83" s="71">
        <f t="shared" si="98"/>
        <v>265125</v>
      </c>
      <c r="G83" s="182">
        <f>SUM(G84,G89,G95,G103,G112,G116,G122,G128)</f>
        <v>0</v>
      </c>
      <c r="H83" s="183">
        <f t="shared" ref="H83:I83" si="99">SUM(H84,H89,H95,H103,H112,H116,H122,H128)</f>
        <v>0</v>
      </c>
      <c r="I83" s="71">
        <f t="shared" si="99"/>
        <v>0</v>
      </c>
      <c r="J83" s="182">
        <f>SUM(J84,J89,J95,J103,J112,J116,J122,J128)</f>
        <v>9005</v>
      </c>
      <c r="K83" s="183">
        <f t="shared" ref="K83:L83" si="100">SUM(K84,K89,K95,K103,K112,K116,K122,K128)</f>
        <v>0</v>
      </c>
      <c r="L83" s="71">
        <f t="shared" si="100"/>
        <v>9005</v>
      </c>
      <c r="M83" s="182">
        <f>SUM(M84,M89,M95,M103,M112,M116,M122,M128)</f>
        <v>0</v>
      </c>
      <c r="N83" s="183">
        <f t="shared" ref="N83:O83" si="101">SUM(N84,N89,N95,N103,N112,N116,N122,N128)</f>
        <v>0</v>
      </c>
      <c r="O83" s="71">
        <f t="shared" si="101"/>
        <v>0</v>
      </c>
      <c r="P83" s="75"/>
    </row>
    <row r="84" spans="1:16" x14ac:dyDescent="0.25">
      <c r="A84" s="184">
        <v>2210</v>
      </c>
      <c r="B84" s="136" t="s">
        <v>103</v>
      </c>
      <c r="C84" s="141">
        <f t="shared" ref="C84:C147" si="102">F84+I84+L84+O84</f>
        <v>61728</v>
      </c>
      <c r="D84" s="185">
        <f>SUM(D85:D88)</f>
        <v>61658</v>
      </c>
      <c r="E84" s="186">
        <f t="shared" ref="E84:F84" si="103">SUM(E85:E88)</f>
        <v>0</v>
      </c>
      <c r="F84" s="139">
        <f t="shared" si="103"/>
        <v>61658</v>
      </c>
      <c r="G84" s="185">
        <f>SUM(G85:G88)</f>
        <v>0</v>
      </c>
      <c r="H84" s="186">
        <f t="shared" ref="H84:I84" si="104">SUM(H85:H88)</f>
        <v>0</v>
      </c>
      <c r="I84" s="139">
        <f t="shared" si="104"/>
        <v>0</v>
      </c>
      <c r="J84" s="185">
        <f>SUM(J85:J88)</f>
        <v>70</v>
      </c>
      <c r="K84" s="186">
        <f t="shared" ref="K84:L84" si="105">SUM(K85:K88)</f>
        <v>0</v>
      </c>
      <c r="L84" s="139">
        <f t="shared" si="105"/>
        <v>70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6"/>
      <c r="E85" s="197"/>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customHeight="1" x14ac:dyDescent="0.25">
      <c r="A86" s="51">
        <v>2212</v>
      </c>
      <c r="B86" s="87" t="s">
        <v>105</v>
      </c>
      <c r="C86" s="88">
        <f t="shared" si="102"/>
        <v>4484</v>
      </c>
      <c r="D86" s="194">
        <v>4464</v>
      </c>
      <c r="E86" s="195"/>
      <c r="F86" s="55">
        <f t="shared" si="107"/>
        <v>4464</v>
      </c>
      <c r="G86" s="53"/>
      <c r="H86" s="54"/>
      <c r="I86" s="55">
        <f t="shared" si="108"/>
        <v>0</v>
      </c>
      <c r="J86" s="53">
        <v>20</v>
      </c>
      <c r="K86" s="54"/>
      <c r="L86" s="55">
        <f t="shared" si="109"/>
        <v>20</v>
      </c>
      <c r="M86" s="53"/>
      <c r="N86" s="54"/>
      <c r="O86" s="55">
        <f t="shared" si="110"/>
        <v>0</v>
      </c>
      <c r="P86" s="57"/>
    </row>
    <row r="87" spans="1:16" ht="24" customHeight="1" x14ac:dyDescent="0.25">
      <c r="A87" s="51">
        <v>2214</v>
      </c>
      <c r="B87" s="87" t="s">
        <v>106</v>
      </c>
      <c r="C87" s="88">
        <f t="shared" si="102"/>
        <v>1627</v>
      </c>
      <c r="D87" s="194">
        <v>1577</v>
      </c>
      <c r="E87" s="195"/>
      <c r="F87" s="55">
        <f t="shared" si="107"/>
        <v>1577</v>
      </c>
      <c r="G87" s="53"/>
      <c r="H87" s="54"/>
      <c r="I87" s="55">
        <f t="shared" si="108"/>
        <v>0</v>
      </c>
      <c r="J87" s="53">
        <v>50</v>
      </c>
      <c r="K87" s="54"/>
      <c r="L87" s="55">
        <f t="shared" si="109"/>
        <v>50</v>
      </c>
      <c r="M87" s="53"/>
      <c r="N87" s="54"/>
      <c r="O87" s="55">
        <f t="shared" si="110"/>
        <v>0</v>
      </c>
      <c r="P87" s="57"/>
    </row>
    <row r="88" spans="1:16" ht="12" customHeight="1" x14ac:dyDescent="0.25">
      <c r="A88" s="51">
        <v>2219</v>
      </c>
      <c r="B88" s="87" t="s">
        <v>107</v>
      </c>
      <c r="C88" s="88">
        <f t="shared" si="102"/>
        <v>55617</v>
      </c>
      <c r="D88" s="194">
        <v>55617</v>
      </c>
      <c r="E88" s="195"/>
      <c r="F88" s="55">
        <f t="shared" si="107"/>
        <v>55617</v>
      </c>
      <c r="G88" s="53"/>
      <c r="H88" s="54"/>
      <c r="I88" s="55">
        <f t="shared" si="108"/>
        <v>0</v>
      </c>
      <c r="J88" s="53"/>
      <c r="K88" s="54"/>
      <c r="L88" s="55">
        <f t="shared" si="109"/>
        <v>0</v>
      </c>
      <c r="M88" s="53"/>
      <c r="N88" s="54"/>
      <c r="O88" s="55">
        <f t="shared" si="110"/>
        <v>0</v>
      </c>
      <c r="P88" s="57"/>
    </row>
    <row r="89" spans="1:16" ht="24" x14ac:dyDescent="0.25">
      <c r="A89" s="188">
        <v>2220</v>
      </c>
      <c r="B89" s="87" t="s">
        <v>108</v>
      </c>
      <c r="C89" s="88">
        <f t="shared" si="102"/>
        <v>51697</v>
      </c>
      <c r="D89" s="189">
        <f>SUM(D90:D94)</f>
        <v>43083</v>
      </c>
      <c r="E89" s="190">
        <f t="shared" ref="E89:F89" si="111">SUM(E90:E94)</f>
        <v>0</v>
      </c>
      <c r="F89" s="55">
        <f t="shared" si="111"/>
        <v>43083</v>
      </c>
      <c r="G89" s="189">
        <f>SUM(G90:G94)</f>
        <v>0</v>
      </c>
      <c r="H89" s="190">
        <f t="shared" ref="H89:I89" si="112">SUM(H90:H94)</f>
        <v>0</v>
      </c>
      <c r="I89" s="55">
        <f t="shared" si="112"/>
        <v>0</v>
      </c>
      <c r="J89" s="189">
        <f>SUM(J90:J94)</f>
        <v>8614</v>
      </c>
      <c r="K89" s="190">
        <f t="shared" ref="K89:L89" si="113">SUM(K90:K94)</f>
        <v>0</v>
      </c>
      <c r="L89" s="55">
        <f t="shared" si="113"/>
        <v>8614</v>
      </c>
      <c r="M89" s="189">
        <f>SUM(M90:M94)</f>
        <v>0</v>
      </c>
      <c r="N89" s="190">
        <f t="shared" ref="N89:O89" si="114">SUM(N90:N94)</f>
        <v>0</v>
      </c>
      <c r="O89" s="55">
        <f t="shared" si="114"/>
        <v>0</v>
      </c>
      <c r="P89" s="57"/>
    </row>
    <row r="90" spans="1:16" ht="24" customHeight="1" x14ac:dyDescent="0.25">
      <c r="A90" s="51">
        <v>2221</v>
      </c>
      <c r="B90" s="87" t="s">
        <v>109</v>
      </c>
      <c r="C90" s="88">
        <f t="shared" si="102"/>
        <v>16480</v>
      </c>
      <c r="D90" s="194">
        <v>16480</v>
      </c>
      <c r="E90" s="195"/>
      <c r="F90" s="55">
        <f t="shared" ref="F90:F94" si="115">D90+E90</f>
        <v>16480</v>
      </c>
      <c r="G90" s="53"/>
      <c r="H90" s="54"/>
      <c r="I90" s="55">
        <f t="shared" ref="I90:I94" si="116">G90+H90</f>
        <v>0</v>
      </c>
      <c r="J90" s="53"/>
      <c r="K90" s="54"/>
      <c r="L90" s="55">
        <f t="shared" ref="L90:L94" si="117">K90+J90</f>
        <v>0</v>
      </c>
      <c r="M90" s="53"/>
      <c r="N90" s="54"/>
      <c r="O90" s="55">
        <f t="shared" ref="O90:O94" si="118">N90+M90</f>
        <v>0</v>
      </c>
      <c r="P90" s="57"/>
    </row>
    <row r="91" spans="1:16" x14ac:dyDescent="0.25">
      <c r="A91" s="51">
        <v>2222</v>
      </c>
      <c r="B91" s="87" t="s">
        <v>110</v>
      </c>
      <c r="C91" s="88">
        <f t="shared" si="102"/>
        <v>5066</v>
      </c>
      <c r="D91" s="194">
        <v>2015</v>
      </c>
      <c r="E91" s="195"/>
      <c r="F91" s="55">
        <f t="shared" si="115"/>
        <v>2015</v>
      </c>
      <c r="G91" s="53"/>
      <c r="H91" s="54"/>
      <c r="I91" s="55">
        <f t="shared" si="116"/>
        <v>0</v>
      </c>
      <c r="J91" s="53">
        <v>3051</v>
      </c>
      <c r="K91" s="54"/>
      <c r="L91" s="55">
        <f t="shared" si="117"/>
        <v>3051</v>
      </c>
      <c r="M91" s="53"/>
      <c r="N91" s="54"/>
      <c r="O91" s="55">
        <f t="shared" si="118"/>
        <v>0</v>
      </c>
      <c r="P91" s="57"/>
    </row>
    <row r="92" spans="1:16" ht="12" customHeight="1" x14ac:dyDescent="0.25">
      <c r="A92" s="51">
        <v>2223</v>
      </c>
      <c r="B92" s="87" t="s">
        <v>111</v>
      </c>
      <c r="C92" s="88">
        <f t="shared" si="102"/>
        <v>29274</v>
      </c>
      <c r="D92" s="194">
        <v>23911</v>
      </c>
      <c r="E92" s="195"/>
      <c r="F92" s="55">
        <f t="shared" si="115"/>
        <v>23911</v>
      </c>
      <c r="G92" s="53"/>
      <c r="H92" s="54"/>
      <c r="I92" s="55">
        <f t="shared" si="116"/>
        <v>0</v>
      </c>
      <c r="J92" s="53">
        <v>5363</v>
      </c>
      <c r="K92" s="54"/>
      <c r="L92" s="55">
        <f t="shared" si="117"/>
        <v>5363</v>
      </c>
      <c r="M92" s="53"/>
      <c r="N92" s="54"/>
      <c r="O92" s="55">
        <f t="shared" si="118"/>
        <v>0</v>
      </c>
      <c r="P92" s="57"/>
    </row>
    <row r="93" spans="1:16" ht="48" customHeight="1" x14ac:dyDescent="0.25">
      <c r="A93" s="51">
        <v>2224</v>
      </c>
      <c r="B93" s="87" t="s">
        <v>112</v>
      </c>
      <c r="C93" s="88">
        <f t="shared" si="102"/>
        <v>877</v>
      </c>
      <c r="D93" s="194">
        <v>677</v>
      </c>
      <c r="E93" s="195"/>
      <c r="F93" s="55">
        <f t="shared" si="115"/>
        <v>677</v>
      </c>
      <c r="G93" s="53"/>
      <c r="H93" s="54"/>
      <c r="I93" s="55">
        <f t="shared" si="116"/>
        <v>0</v>
      </c>
      <c r="J93" s="53">
        <v>200</v>
      </c>
      <c r="K93" s="54"/>
      <c r="L93" s="55">
        <f t="shared" si="117"/>
        <v>200</v>
      </c>
      <c r="M93" s="53"/>
      <c r="N93" s="54"/>
      <c r="O93" s="55">
        <f t="shared" si="118"/>
        <v>0</v>
      </c>
      <c r="P93" s="57"/>
    </row>
    <row r="94" spans="1:16" ht="24" hidden="1" customHeight="1" x14ac:dyDescent="0.25">
      <c r="A94" s="51">
        <v>2229</v>
      </c>
      <c r="B94" s="87" t="s">
        <v>113</v>
      </c>
      <c r="C94" s="88">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7" t="s">
        <v>114</v>
      </c>
      <c r="C95" s="88">
        <f t="shared" si="102"/>
        <v>2315</v>
      </c>
      <c r="D95" s="189">
        <f>SUM(D96:D102)</f>
        <v>2315</v>
      </c>
      <c r="E95" s="190">
        <f t="shared" ref="E95:F95" si="119">SUM(E96:E102)</f>
        <v>0</v>
      </c>
      <c r="F95" s="55">
        <f t="shared" si="119"/>
        <v>2315</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7" t="s">
        <v>115</v>
      </c>
      <c r="C96" s="88">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customHeight="1" x14ac:dyDescent="0.25">
      <c r="A98" s="44">
        <v>2233</v>
      </c>
      <c r="B98" s="80" t="s">
        <v>117</v>
      </c>
      <c r="C98" s="81">
        <f t="shared" si="102"/>
        <v>320</v>
      </c>
      <c r="D98" s="196">
        <v>320</v>
      </c>
      <c r="E98" s="197"/>
      <c r="F98" s="132">
        <f t="shared" si="123"/>
        <v>320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121</v>
      </c>
      <c r="C102" s="88">
        <f t="shared" si="102"/>
        <v>1995</v>
      </c>
      <c r="D102" s="194">
        <v>1995</v>
      </c>
      <c r="E102" s="195"/>
      <c r="F102" s="55">
        <f t="shared" si="123"/>
        <v>1995</v>
      </c>
      <c r="G102" s="53"/>
      <c r="H102" s="54"/>
      <c r="I102" s="55">
        <f t="shared" si="124"/>
        <v>0</v>
      </c>
      <c r="J102" s="53"/>
      <c r="K102" s="54"/>
      <c r="L102" s="55">
        <f t="shared" si="125"/>
        <v>0</v>
      </c>
      <c r="M102" s="53"/>
      <c r="N102" s="54"/>
      <c r="O102" s="55">
        <f t="shared" si="126"/>
        <v>0</v>
      </c>
      <c r="P102" s="57"/>
    </row>
    <row r="103" spans="1:16" ht="36" x14ac:dyDescent="0.25">
      <c r="A103" s="188">
        <v>2240</v>
      </c>
      <c r="B103" s="87" t="s">
        <v>122</v>
      </c>
      <c r="C103" s="88">
        <f t="shared" si="102"/>
        <v>44921</v>
      </c>
      <c r="D103" s="189">
        <f>SUM(D104:D111)</f>
        <v>44778</v>
      </c>
      <c r="E103" s="190">
        <f t="shared" ref="E103:F103" si="127">SUM(E104:E111)</f>
        <v>0</v>
      </c>
      <c r="F103" s="55">
        <f t="shared" si="127"/>
        <v>44778</v>
      </c>
      <c r="G103" s="189">
        <f>SUM(G104:G111)</f>
        <v>0</v>
      </c>
      <c r="H103" s="190">
        <f t="shared" ref="H103:I103" si="128">SUM(H104:H111)</f>
        <v>0</v>
      </c>
      <c r="I103" s="55">
        <f t="shared" si="128"/>
        <v>0</v>
      </c>
      <c r="J103" s="189">
        <f>SUM(J104:J111)</f>
        <v>143</v>
      </c>
      <c r="K103" s="190">
        <f t="shared" ref="K103:L103" si="129">SUM(K104:K111)</f>
        <v>0</v>
      </c>
      <c r="L103" s="55">
        <f t="shared" si="129"/>
        <v>143</v>
      </c>
      <c r="M103" s="189">
        <f>SUM(M104:M111)</f>
        <v>0</v>
      </c>
      <c r="N103" s="190">
        <f t="shared" ref="N103:O103" si="130">SUM(N104:N111)</f>
        <v>0</v>
      </c>
      <c r="O103" s="55">
        <f t="shared" si="130"/>
        <v>0</v>
      </c>
      <c r="P103" s="57"/>
    </row>
    <row r="104" spans="1:16" ht="12" hidden="1" customHeight="1" x14ac:dyDescent="0.25">
      <c r="A104" s="51">
        <v>2241</v>
      </c>
      <c r="B104" s="87" t="s">
        <v>123</v>
      </c>
      <c r="C104" s="88">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customHeight="1" x14ac:dyDescent="0.25">
      <c r="A105" s="51">
        <v>2242</v>
      </c>
      <c r="B105" s="87" t="s">
        <v>124</v>
      </c>
      <c r="C105" s="88">
        <f t="shared" si="102"/>
        <v>28895</v>
      </c>
      <c r="D105" s="194">
        <v>28895</v>
      </c>
      <c r="E105" s="195"/>
      <c r="F105" s="55">
        <f t="shared" si="131"/>
        <v>28895</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7" t="s">
        <v>125</v>
      </c>
      <c r="C106" s="88">
        <f t="shared" si="102"/>
        <v>3687</v>
      </c>
      <c r="D106" s="194">
        <v>3687</v>
      </c>
      <c r="E106" s="195"/>
      <c r="F106" s="55">
        <f t="shared" si="131"/>
        <v>3687</v>
      </c>
      <c r="G106" s="53"/>
      <c r="H106" s="54"/>
      <c r="I106" s="55">
        <f t="shared" si="132"/>
        <v>0</v>
      </c>
      <c r="J106" s="53"/>
      <c r="K106" s="54"/>
      <c r="L106" s="55">
        <f t="shared" si="133"/>
        <v>0</v>
      </c>
      <c r="M106" s="53"/>
      <c r="N106" s="54"/>
      <c r="O106" s="55">
        <f t="shared" si="134"/>
        <v>0</v>
      </c>
      <c r="P106" s="57"/>
    </row>
    <row r="107" spans="1:16" x14ac:dyDescent="0.25">
      <c r="A107" s="51">
        <v>2244</v>
      </c>
      <c r="B107" s="87" t="s">
        <v>126</v>
      </c>
      <c r="C107" s="88">
        <f t="shared" si="102"/>
        <v>11933</v>
      </c>
      <c r="D107" s="194">
        <v>11790</v>
      </c>
      <c r="E107" s="195"/>
      <c r="F107" s="55">
        <f t="shared" si="131"/>
        <v>11790</v>
      </c>
      <c r="G107" s="53"/>
      <c r="H107" s="54"/>
      <c r="I107" s="55">
        <f t="shared" si="132"/>
        <v>0</v>
      </c>
      <c r="J107" s="53">
        <v>143</v>
      </c>
      <c r="K107" s="54"/>
      <c r="L107" s="55">
        <f t="shared" si="133"/>
        <v>143</v>
      </c>
      <c r="M107" s="53"/>
      <c r="N107" s="54"/>
      <c r="O107" s="55">
        <f t="shared" si="134"/>
        <v>0</v>
      </c>
      <c r="P107" s="57"/>
    </row>
    <row r="108" spans="1:16" ht="24" hidden="1" customHeight="1" x14ac:dyDescent="0.25">
      <c r="A108" s="51">
        <v>2246</v>
      </c>
      <c r="B108" s="87" t="s">
        <v>127</v>
      </c>
      <c r="C108" s="88">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customHeight="1" x14ac:dyDescent="0.25">
      <c r="A109" s="51">
        <v>2247</v>
      </c>
      <c r="B109" s="87" t="s">
        <v>128</v>
      </c>
      <c r="C109" s="88">
        <f t="shared" si="102"/>
        <v>336</v>
      </c>
      <c r="D109" s="194">
        <v>336</v>
      </c>
      <c r="E109" s="195"/>
      <c r="F109" s="55">
        <f t="shared" si="131"/>
        <v>336</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7" t="s">
        <v>130</v>
      </c>
      <c r="C111" s="88">
        <f t="shared" si="102"/>
        <v>70</v>
      </c>
      <c r="D111" s="194">
        <v>70</v>
      </c>
      <c r="E111" s="195"/>
      <c r="F111" s="55">
        <f t="shared" si="131"/>
        <v>70</v>
      </c>
      <c r="G111" s="53"/>
      <c r="H111" s="54"/>
      <c r="I111" s="55">
        <f t="shared" si="132"/>
        <v>0</v>
      </c>
      <c r="J111" s="53"/>
      <c r="K111" s="54"/>
      <c r="L111" s="55">
        <f t="shared" si="133"/>
        <v>0</v>
      </c>
      <c r="M111" s="53"/>
      <c r="N111" s="54"/>
      <c r="O111" s="55">
        <f t="shared" si="134"/>
        <v>0</v>
      </c>
      <c r="P111" s="57"/>
    </row>
    <row r="112" spans="1:16" x14ac:dyDescent="0.25">
      <c r="A112" s="188">
        <v>2250</v>
      </c>
      <c r="B112" s="87" t="s">
        <v>131</v>
      </c>
      <c r="C112" s="88">
        <f t="shared" si="102"/>
        <v>1035</v>
      </c>
      <c r="D112" s="189">
        <f>SUM(D113:D115)</f>
        <v>1035</v>
      </c>
      <c r="E112" s="190">
        <f t="shared" ref="E112:F112" si="135">SUM(E113:E115)</f>
        <v>0</v>
      </c>
      <c r="F112" s="55">
        <f t="shared" si="135"/>
        <v>1035</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customHeight="1" x14ac:dyDescent="0.25">
      <c r="A113" s="51">
        <v>2251</v>
      </c>
      <c r="B113" s="87" t="s">
        <v>132</v>
      </c>
      <c r="C113" s="88">
        <f t="shared" si="102"/>
        <v>454</v>
      </c>
      <c r="D113" s="194">
        <v>454</v>
      </c>
      <c r="E113" s="195"/>
      <c r="F113" s="55">
        <f t="shared" ref="F113:F115" si="139">D113+E113</f>
        <v>454</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7" t="s">
        <v>134</v>
      </c>
      <c r="C115" s="88">
        <f t="shared" si="102"/>
        <v>581</v>
      </c>
      <c r="D115" s="194">
        <v>581</v>
      </c>
      <c r="E115" s="195"/>
      <c r="F115" s="55">
        <f t="shared" si="139"/>
        <v>581</v>
      </c>
      <c r="G115" s="53"/>
      <c r="H115" s="54"/>
      <c r="I115" s="55">
        <f t="shared" si="140"/>
        <v>0</v>
      </c>
      <c r="J115" s="53"/>
      <c r="K115" s="54"/>
      <c r="L115" s="55">
        <f t="shared" si="141"/>
        <v>0</v>
      </c>
      <c r="M115" s="53"/>
      <c r="N115" s="54"/>
      <c r="O115" s="55">
        <f t="shared" si="142"/>
        <v>0</v>
      </c>
      <c r="P115" s="57"/>
    </row>
    <row r="116" spans="1:16" x14ac:dyDescent="0.25">
      <c r="A116" s="188">
        <v>2260</v>
      </c>
      <c r="B116" s="87" t="s">
        <v>135</v>
      </c>
      <c r="C116" s="88">
        <f t="shared" si="102"/>
        <v>112334</v>
      </c>
      <c r="D116" s="189">
        <f>SUM(D117:D121)</f>
        <v>112256</v>
      </c>
      <c r="E116" s="190">
        <f t="shared" ref="E116:F116" si="143">SUM(E117:E121)</f>
        <v>0</v>
      </c>
      <c r="F116" s="55">
        <f t="shared" si="143"/>
        <v>112256</v>
      </c>
      <c r="G116" s="189">
        <f>SUM(G117:G121)</f>
        <v>0</v>
      </c>
      <c r="H116" s="190">
        <f t="shared" ref="H116:I116" si="144">SUM(H117:H121)</f>
        <v>0</v>
      </c>
      <c r="I116" s="55">
        <f t="shared" si="144"/>
        <v>0</v>
      </c>
      <c r="J116" s="189">
        <f>SUM(J117:J121)</f>
        <v>78</v>
      </c>
      <c r="K116" s="190">
        <f t="shared" ref="K116:L116" si="145">SUM(K117:K121)</f>
        <v>0</v>
      </c>
      <c r="L116" s="55">
        <f t="shared" si="145"/>
        <v>78</v>
      </c>
      <c r="M116" s="189">
        <f>SUM(M117:M121)</f>
        <v>0</v>
      </c>
      <c r="N116" s="190">
        <f t="shared" ref="N116:O116" si="146">SUM(N117:N121)</f>
        <v>0</v>
      </c>
      <c r="O116" s="55">
        <f t="shared" si="146"/>
        <v>0</v>
      </c>
      <c r="P116" s="57"/>
    </row>
    <row r="117" spans="1:16" ht="12" customHeight="1" x14ac:dyDescent="0.25">
      <c r="A117" s="51">
        <v>2261</v>
      </c>
      <c r="B117" s="87" t="s">
        <v>136</v>
      </c>
      <c r="C117" s="88">
        <f t="shared" si="102"/>
        <v>105547</v>
      </c>
      <c r="D117" s="194">
        <v>105547</v>
      </c>
      <c r="E117" s="195"/>
      <c r="F117" s="55">
        <f t="shared" ref="F117:F121" si="147">D117+E117</f>
        <v>105547</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customHeight="1" x14ac:dyDescent="0.25">
      <c r="A119" s="51">
        <v>2263</v>
      </c>
      <c r="B119" s="87" t="s">
        <v>138</v>
      </c>
      <c r="C119" s="88">
        <f t="shared" si="102"/>
        <v>2721</v>
      </c>
      <c r="D119" s="194">
        <v>2721</v>
      </c>
      <c r="E119" s="195"/>
      <c r="F119" s="55">
        <f t="shared" si="147"/>
        <v>2721</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x14ac:dyDescent="0.25">
      <c r="A121" s="51">
        <v>2269</v>
      </c>
      <c r="B121" s="87" t="s">
        <v>140</v>
      </c>
      <c r="C121" s="88">
        <f t="shared" si="102"/>
        <v>4066</v>
      </c>
      <c r="D121" s="194">
        <v>3988</v>
      </c>
      <c r="E121" s="195"/>
      <c r="F121" s="55">
        <f t="shared" si="147"/>
        <v>3988</v>
      </c>
      <c r="G121" s="53"/>
      <c r="H121" s="54"/>
      <c r="I121" s="55">
        <f t="shared" si="148"/>
        <v>0</v>
      </c>
      <c r="J121" s="53">
        <v>78</v>
      </c>
      <c r="K121" s="54"/>
      <c r="L121" s="55">
        <f t="shared" si="149"/>
        <v>78</v>
      </c>
      <c r="M121" s="53"/>
      <c r="N121" s="54"/>
      <c r="O121" s="55">
        <f t="shared" si="150"/>
        <v>0</v>
      </c>
      <c r="P121" s="57"/>
    </row>
    <row r="122" spans="1:16" x14ac:dyDescent="0.25">
      <c r="A122" s="188">
        <v>2270</v>
      </c>
      <c r="B122" s="87" t="s">
        <v>141</v>
      </c>
      <c r="C122" s="88">
        <f t="shared" si="102"/>
        <v>100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100</v>
      </c>
      <c r="K122" s="190">
        <f t="shared" ref="K122:L122" si="153">SUM(K123:K127)</f>
        <v>0</v>
      </c>
      <c r="L122" s="55">
        <f t="shared" si="153"/>
        <v>100</v>
      </c>
      <c r="M122" s="189">
        <f>SUM(M123:M127)</f>
        <v>0</v>
      </c>
      <c r="N122" s="190">
        <f t="shared" ref="N122:O122" si="154">SUM(N123:N127)</f>
        <v>0</v>
      </c>
      <c r="O122" s="55">
        <f t="shared" si="154"/>
        <v>0</v>
      </c>
      <c r="P122" s="57"/>
    </row>
    <row r="123" spans="1:16" ht="12" hidden="1" customHeight="1" x14ac:dyDescent="0.25">
      <c r="A123" s="51">
        <v>2272</v>
      </c>
      <c r="B123" s="198" t="s">
        <v>142</v>
      </c>
      <c r="C123" s="88">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9" t="s">
        <v>143</v>
      </c>
      <c r="C124" s="88">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7" t="s">
        <v>146</v>
      </c>
      <c r="C127" s="88">
        <f t="shared" si="102"/>
        <v>100</v>
      </c>
      <c r="D127" s="194"/>
      <c r="E127" s="195"/>
      <c r="F127" s="55">
        <f t="shared" si="155"/>
        <v>0</v>
      </c>
      <c r="G127" s="53"/>
      <c r="H127" s="54"/>
      <c r="I127" s="55">
        <f t="shared" si="156"/>
        <v>0</v>
      </c>
      <c r="J127" s="53">
        <v>100</v>
      </c>
      <c r="K127" s="54"/>
      <c r="L127" s="55">
        <f t="shared" si="157"/>
        <v>100</v>
      </c>
      <c r="M127" s="53"/>
      <c r="N127" s="54"/>
      <c r="O127" s="55">
        <f t="shared" si="158"/>
        <v>0</v>
      </c>
      <c r="P127" s="57"/>
    </row>
    <row r="128" spans="1:16" ht="48" hidden="1" x14ac:dyDescent="0.25">
      <c r="A128" s="191">
        <v>2280</v>
      </c>
      <c r="B128" s="80" t="s">
        <v>147</v>
      </c>
      <c r="C128" s="81">
        <f t="shared" si="102"/>
        <v>0</v>
      </c>
      <c r="D128" s="192">
        <f t="shared" ref="D128:O128" si="159">SUM(D129)</f>
        <v>0</v>
      </c>
      <c r="E128" s="193">
        <f t="shared" si="159"/>
        <v>0</v>
      </c>
      <c r="F128" s="132">
        <f t="shared" si="159"/>
        <v>0</v>
      </c>
      <c r="G128" s="192">
        <f t="shared" si="159"/>
        <v>0</v>
      </c>
      <c r="H128" s="193">
        <f t="shared" si="159"/>
        <v>0</v>
      </c>
      <c r="I128" s="132">
        <f t="shared" si="159"/>
        <v>0</v>
      </c>
      <c r="J128" s="192">
        <f t="shared" si="159"/>
        <v>0</v>
      </c>
      <c r="K128" s="193">
        <f t="shared" si="159"/>
        <v>0</v>
      </c>
      <c r="L128" s="132">
        <f t="shared" si="159"/>
        <v>0</v>
      </c>
      <c r="M128" s="192">
        <f t="shared" si="159"/>
        <v>0</v>
      </c>
      <c r="N128" s="193">
        <f t="shared" si="159"/>
        <v>0</v>
      </c>
      <c r="O128" s="132">
        <f t="shared" si="159"/>
        <v>0</v>
      </c>
      <c r="P128" s="49"/>
    </row>
    <row r="129" spans="1:16" ht="24" hidden="1" customHeight="1" x14ac:dyDescent="0.25">
      <c r="A129" s="51">
        <v>2283</v>
      </c>
      <c r="B129" s="87" t="s">
        <v>148</v>
      </c>
      <c r="C129" s="88">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75428</v>
      </c>
      <c r="D130" s="182">
        <f>SUM(D131,D136,D140,D141,D144,D151,D159,D160,D163)</f>
        <v>69765</v>
      </c>
      <c r="E130" s="183">
        <f t="shared" ref="E130:F130" si="160">SUM(E131,E136,E140,E141,E144,E151,E159,E160,E163)</f>
        <v>0</v>
      </c>
      <c r="F130" s="71">
        <f t="shared" si="160"/>
        <v>69765</v>
      </c>
      <c r="G130" s="182">
        <f>SUM(G131,G136,G140,G141,G144,G151,G159,G160,G163)</f>
        <v>0</v>
      </c>
      <c r="H130" s="183">
        <f t="shared" ref="H130:I130" si="161">SUM(H131,H136,H140,H141,H144,H151,H159,H160,H163)</f>
        <v>0</v>
      </c>
      <c r="I130" s="71">
        <f t="shared" si="161"/>
        <v>0</v>
      </c>
      <c r="J130" s="182">
        <f>SUM(J131,J136,J140,J141,J144,J151,J159,J160,J163)</f>
        <v>5663</v>
      </c>
      <c r="K130" s="183">
        <f t="shared" ref="K130:L130" si="162">SUM(K131,K136,K140,K141,K144,K151,K159,K160,K163)</f>
        <v>0</v>
      </c>
      <c r="L130" s="71">
        <f t="shared" si="162"/>
        <v>5663</v>
      </c>
      <c r="M130" s="182">
        <f>SUM(M131,M136,M140,M141,M144,M151,M159,M160,M163)</f>
        <v>0</v>
      </c>
      <c r="N130" s="183">
        <f t="shared" ref="N130:O130" si="163">SUM(N131,N136,N140,N141,N144,N151,N159,N160,N163)</f>
        <v>0</v>
      </c>
      <c r="O130" s="71">
        <f t="shared" si="163"/>
        <v>0</v>
      </c>
      <c r="P130" s="75"/>
    </row>
    <row r="131" spans="1:16" ht="24" x14ac:dyDescent="0.25">
      <c r="A131" s="191">
        <v>2310</v>
      </c>
      <c r="B131" s="80" t="s">
        <v>150</v>
      </c>
      <c r="C131" s="81">
        <f t="shared" si="102"/>
        <v>15656</v>
      </c>
      <c r="D131" s="192">
        <f t="shared" ref="D131:O131" si="164">SUM(D132:D135)</f>
        <v>15156</v>
      </c>
      <c r="E131" s="193">
        <f t="shared" si="164"/>
        <v>0</v>
      </c>
      <c r="F131" s="132">
        <f t="shared" si="164"/>
        <v>15156</v>
      </c>
      <c r="G131" s="192">
        <f t="shared" si="164"/>
        <v>0</v>
      </c>
      <c r="H131" s="193">
        <f t="shared" si="164"/>
        <v>0</v>
      </c>
      <c r="I131" s="132">
        <f t="shared" si="164"/>
        <v>0</v>
      </c>
      <c r="J131" s="192">
        <f t="shared" si="164"/>
        <v>500</v>
      </c>
      <c r="K131" s="193">
        <f t="shared" si="164"/>
        <v>0</v>
      </c>
      <c r="L131" s="132">
        <f t="shared" si="164"/>
        <v>500</v>
      </c>
      <c r="M131" s="192">
        <f t="shared" si="164"/>
        <v>0</v>
      </c>
      <c r="N131" s="193">
        <f t="shared" si="164"/>
        <v>0</v>
      </c>
      <c r="O131" s="132">
        <f t="shared" si="164"/>
        <v>0</v>
      </c>
      <c r="P131" s="49"/>
    </row>
    <row r="132" spans="1:16" ht="12" customHeight="1" x14ac:dyDescent="0.25">
      <c r="A132" s="51">
        <v>2311</v>
      </c>
      <c r="B132" s="87" t="s">
        <v>151</v>
      </c>
      <c r="C132" s="88">
        <f t="shared" si="102"/>
        <v>11709</v>
      </c>
      <c r="D132" s="194">
        <v>11209</v>
      </c>
      <c r="E132" s="195"/>
      <c r="F132" s="55">
        <f t="shared" ref="F132:F135" si="165">D132+E132</f>
        <v>11209</v>
      </c>
      <c r="G132" s="53"/>
      <c r="H132" s="54"/>
      <c r="I132" s="55">
        <f t="shared" ref="I132:I135" si="166">G132+H132</f>
        <v>0</v>
      </c>
      <c r="J132" s="53">
        <v>500</v>
      </c>
      <c r="K132" s="54"/>
      <c r="L132" s="55">
        <f t="shared" ref="L132:L135" si="167">K132+J132</f>
        <v>500</v>
      </c>
      <c r="M132" s="53"/>
      <c r="N132" s="54"/>
      <c r="O132" s="55">
        <f t="shared" ref="O132:O135" si="168">N132+M132</f>
        <v>0</v>
      </c>
      <c r="P132" s="57"/>
    </row>
    <row r="133" spans="1:16" ht="12" customHeight="1" x14ac:dyDescent="0.25">
      <c r="A133" s="51">
        <v>2312</v>
      </c>
      <c r="B133" s="87" t="s">
        <v>152</v>
      </c>
      <c r="C133" s="88">
        <f t="shared" si="102"/>
        <v>1915</v>
      </c>
      <c r="D133" s="194">
        <v>1915</v>
      </c>
      <c r="E133" s="195"/>
      <c r="F133" s="55">
        <f t="shared" si="165"/>
        <v>1915</v>
      </c>
      <c r="G133" s="53"/>
      <c r="H133" s="54"/>
      <c r="I133" s="55">
        <f t="shared" si="166"/>
        <v>0</v>
      </c>
      <c r="J133" s="53"/>
      <c r="K133" s="54"/>
      <c r="L133" s="55">
        <f t="shared" si="167"/>
        <v>0</v>
      </c>
      <c r="M133" s="53"/>
      <c r="N133" s="54"/>
      <c r="O133" s="55">
        <f t="shared" si="168"/>
        <v>0</v>
      </c>
      <c r="P133" s="57"/>
    </row>
    <row r="134" spans="1:16" ht="12" customHeight="1" x14ac:dyDescent="0.25">
      <c r="A134" s="51">
        <v>2313</v>
      </c>
      <c r="B134" s="87" t="s">
        <v>153</v>
      </c>
      <c r="C134" s="88">
        <f t="shared" si="102"/>
        <v>1682</v>
      </c>
      <c r="D134" s="194">
        <v>1682</v>
      </c>
      <c r="E134" s="195"/>
      <c r="F134" s="55">
        <f t="shared" si="165"/>
        <v>1682</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154</v>
      </c>
      <c r="C135" s="88">
        <f t="shared" si="102"/>
        <v>350</v>
      </c>
      <c r="D135" s="194">
        <v>350</v>
      </c>
      <c r="E135" s="195"/>
      <c r="F135" s="55">
        <f t="shared" si="165"/>
        <v>350</v>
      </c>
      <c r="G135" s="53"/>
      <c r="H135" s="54"/>
      <c r="I135" s="55">
        <f t="shared" si="166"/>
        <v>0</v>
      </c>
      <c r="J135" s="53"/>
      <c r="K135" s="54"/>
      <c r="L135" s="55">
        <f t="shared" si="167"/>
        <v>0</v>
      </c>
      <c r="M135" s="53"/>
      <c r="N135" s="54"/>
      <c r="O135" s="55">
        <f t="shared" si="168"/>
        <v>0</v>
      </c>
      <c r="P135" s="57"/>
    </row>
    <row r="136" spans="1:16" x14ac:dyDescent="0.25">
      <c r="A136" s="188">
        <v>2320</v>
      </c>
      <c r="B136" s="87" t="s">
        <v>155</v>
      </c>
      <c r="C136" s="88">
        <f t="shared" si="102"/>
        <v>37204</v>
      </c>
      <c r="D136" s="189">
        <f>SUM(D137:D139)</f>
        <v>32041</v>
      </c>
      <c r="E136" s="190">
        <f t="shared" ref="E136:F136" si="169">SUM(E137:E139)</f>
        <v>0</v>
      </c>
      <c r="F136" s="55">
        <f t="shared" si="169"/>
        <v>32041</v>
      </c>
      <c r="G136" s="189">
        <f>SUM(G137:G139)</f>
        <v>0</v>
      </c>
      <c r="H136" s="190">
        <f t="shared" ref="H136:I136" si="170">SUM(H137:H139)</f>
        <v>0</v>
      </c>
      <c r="I136" s="55">
        <f t="shared" si="170"/>
        <v>0</v>
      </c>
      <c r="J136" s="189">
        <f>SUM(J137:J139)</f>
        <v>5163</v>
      </c>
      <c r="K136" s="190">
        <f t="shared" ref="K136:L136" si="171">SUM(K137:K139)</f>
        <v>0</v>
      </c>
      <c r="L136" s="55">
        <f t="shared" si="171"/>
        <v>5163</v>
      </c>
      <c r="M136" s="189">
        <f>SUM(M137:M139)</f>
        <v>0</v>
      </c>
      <c r="N136" s="190">
        <f t="shared" ref="N136:O136" si="172">SUM(N137:N139)</f>
        <v>0</v>
      </c>
      <c r="O136" s="55">
        <f t="shared" si="172"/>
        <v>0</v>
      </c>
      <c r="P136" s="57"/>
    </row>
    <row r="137" spans="1:16" ht="12" customHeight="1" x14ac:dyDescent="0.25">
      <c r="A137" s="51">
        <v>2321</v>
      </c>
      <c r="B137" s="87" t="s">
        <v>156</v>
      </c>
      <c r="C137" s="88">
        <f t="shared" si="102"/>
        <v>8582</v>
      </c>
      <c r="D137" s="194">
        <v>5023</v>
      </c>
      <c r="E137" s="195"/>
      <c r="F137" s="55">
        <f t="shared" ref="F137:F140" si="173">D137+E137</f>
        <v>5023</v>
      </c>
      <c r="G137" s="53"/>
      <c r="H137" s="54"/>
      <c r="I137" s="55">
        <f t="shared" ref="I137:I140" si="174">G137+H137</f>
        <v>0</v>
      </c>
      <c r="J137" s="53">
        <v>3559</v>
      </c>
      <c r="K137" s="54"/>
      <c r="L137" s="55">
        <f t="shared" ref="L137:L140" si="175">K137+J137</f>
        <v>3559</v>
      </c>
      <c r="M137" s="53"/>
      <c r="N137" s="54"/>
      <c r="O137" s="55">
        <f t="shared" ref="O137:O140" si="176">N137+M137</f>
        <v>0</v>
      </c>
      <c r="P137" s="57"/>
    </row>
    <row r="138" spans="1:16" ht="14.25" customHeight="1" x14ac:dyDescent="0.25">
      <c r="A138" s="51">
        <v>2322</v>
      </c>
      <c r="B138" s="87" t="s">
        <v>157</v>
      </c>
      <c r="C138" s="88">
        <f t="shared" si="102"/>
        <v>28622</v>
      </c>
      <c r="D138" s="194">
        <v>27018</v>
      </c>
      <c r="E138" s="195"/>
      <c r="F138" s="55">
        <f t="shared" si="173"/>
        <v>27018</v>
      </c>
      <c r="G138" s="53"/>
      <c r="H138" s="54"/>
      <c r="I138" s="55">
        <f t="shared" si="174"/>
        <v>0</v>
      </c>
      <c r="J138" s="53">
        <v>1604</v>
      </c>
      <c r="K138" s="54"/>
      <c r="L138" s="55">
        <f t="shared" si="175"/>
        <v>1604</v>
      </c>
      <c r="M138" s="53"/>
      <c r="N138" s="54"/>
      <c r="O138" s="55">
        <f t="shared" si="176"/>
        <v>0</v>
      </c>
      <c r="P138" s="57"/>
    </row>
    <row r="139" spans="1:16" ht="10.5" hidden="1" customHeight="1" x14ac:dyDescent="0.25">
      <c r="A139" s="51">
        <v>2329</v>
      </c>
      <c r="B139" s="87" t="s">
        <v>158</v>
      </c>
      <c r="C139" s="88">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7" t="s">
        <v>159</v>
      </c>
      <c r="C140" s="88">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x14ac:dyDescent="0.25">
      <c r="A141" s="188">
        <v>2340</v>
      </c>
      <c r="B141" s="87" t="s">
        <v>160</v>
      </c>
      <c r="C141" s="88">
        <f t="shared" si="102"/>
        <v>500</v>
      </c>
      <c r="D141" s="189">
        <f>SUM(D142:D143)</f>
        <v>500</v>
      </c>
      <c r="E141" s="190">
        <f t="shared" ref="E141:F141" si="177">SUM(E142:E143)</f>
        <v>0</v>
      </c>
      <c r="F141" s="55">
        <f t="shared" si="177"/>
        <v>500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customHeight="1" x14ac:dyDescent="0.25">
      <c r="A142" s="51">
        <v>2341</v>
      </c>
      <c r="B142" s="87" t="s">
        <v>161</v>
      </c>
      <c r="C142" s="88">
        <f t="shared" si="102"/>
        <v>500</v>
      </c>
      <c r="D142" s="194">
        <v>500</v>
      </c>
      <c r="E142" s="195"/>
      <c r="F142" s="55">
        <f t="shared" ref="F142:F143" si="181">D142+E142</f>
        <v>500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x14ac:dyDescent="0.25">
      <c r="A144" s="184">
        <v>2350</v>
      </c>
      <c r="B144" s="136" t="s">
        <v>163</v>
      </c>
      <c r="C144" s="141">
        <f t="shared" si="102"/>
        <v>8042</v>
      </c>
      <c r="D144" s="185">
        <f>SUM(D145:D150)</f>
        <v>8042</v>
      </c>
      <c r="E144" s="186">
        <f t="shared" ref="E144:F144" si="185">SUM(E145:E150)</f>
        <v>0</v>
      </c>
      <c r="F144" s="139">
        <f t="shared" si="185"/>
        <v>8042</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customHeight="1" x14ac:dyDescent="0.25">
      <c r="A145" s="44">
        <v>2351</v>
      </c>
      <c r="B145" s="80" t="s">
        <v>164</v>
      </c>
      <c r="C145" s="81">
        <f t="shared" si="102"/>
        <v>815</v>
      </c>
      <c r="D145" s="196">
        <v>815</v>
      </c>
      <c r="E145" s="197"/>
      <c r="F145" s="132">
        <f t="shared" ref="F145:F150" si="189">D145+E145</f>
        <v>815</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customHeight="1" x14ac:dyDescent="0.25">
      <c r="A146" s="51">
        <v>2352</v>
      </c>
      <c r="B146" s="87" t="s">
        <v>165</v>
      </c>
      <c r="C146" s="88">
        <f t="shared" si="102"/>
        <v>3459</v>
      </c>
      <c r="D146" s="194">
        <v>3459</v>
      </c>
      <c r="E146" s="195"/>
      <c r="F146" s="55">
        <f t="shared" si="189"/>
        <v>3459</v>
      </c>
      <c r="G146" s="53"/>
      <c r="H146" s="54"/>
      <c r="I146" s="55">
        <f t="shared" si="190"/>
        <v>0</v>
      </c>
      <c r="J146" s="53"/>
      <c r="K146" s="54"/>
      <c r="L146" s="55">
        <f t="shared" si="191"/>
        <v>0</v>
      </c>
      <c r="M146" s="53"/>
      <c r="N146" s="54"/>
      <c r="O146" s="55">
        <f t="shared" si="192"/>
        <v>0</v>
      </c>
      <c r="P146" s="57"/>
    </row>
    <row r="147" spans="1:16" ht="24" customHeight="1" x14ac:dyDescent="0.25">
      <c r="A147" s="51">
        <v>2353</v>
      </c>
      <c r="B147" s="87" t="s">
        <v>166</v>
      </c>
      <c r="C147" s="88">
        <f t="shared" si="102"/>
        <v>102</v>
      </c>
      <c r="D147" s="194">
        <v>102</v>
      </c>
      <c r="E147" s="195"/>
      <c r="F147" s="55">
        <f t="shared" si="189"/>
        <v>102</v>
      </c>
      <c r="G147" s="53"/>
      <c r="H147" s="54"/>
      <c r="I147" s="55">
        <f t="shared" si="190"/>
        <v>0</v>
      </c>
      <c r="J147" s="53"/>
      <c r="K147" s="54"/>
      <c r="L147" s="55">
        <f t="shared" si="191"/>
        <v>0</v>
      </c>
      <c r="M147" s="53"/>
      <c r="N147" s="54"/>
      <c r="O147" s="55">
        <f t="shared" si="192"/>
        <v>0</v>
      </c>
      <c r="P147" s="57"/>
    </row>
    <row r="148" spans="1:16" ht="24" customHeight="1" x14ac:dyDescent="0.25">
      <c r="A148" s="51">
        <v>2354</v>
      </c>
      <c r="B148" s="87" t="s">
        <v>167</v>
      </c>
      <c r="C148" s="88">
        <f t="shared" ref="C148:C211" si="193">F148+I148+L148+O148</f>
        <v>3666</v>
      </c>
      <c r="D148" s="194">
        <v>3666</v>
      </c>
      <c r="E148" s="195"/>
      <c r="F148" s="55">
        <f t="shared" si="189"/>
        <v>3666</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8">
        <v>2360</v>
      </c>
      <c r="B151" s="87" t="s">
        <v>170</v>
      </c>
      <c r="C151" s="88">
        <f t="shared" si="193"/>
        <v>13466</v>
      </c>
      <c r="D151" s="189">
        <f>SUM(D152:D158)</f>
        <v>13466</v>
      </c>
      <c r="E151" s="190">
        <f t="shared" ref="E151:F151" si="194">SUM(E152:E158)</f>
        <v>0</v>
      </c>
      <c r="F151" s="55">
        <f t="shared" si="194"/>
        <v>13466</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customHeight="1" x14ac:dyDescent="0.25">
      <c r="A152" s="50">
        <v>2361</v>
      </c>
      <c r="B152" s="87" t="s">
        <v>171</v>
      </c>
      <c r="C152" s="88">
        <f t="shared" si="193"/>
        <v>160</v>
      </c>
      <c r="D152" s="194">
        <v>160</v>
      </c>
      <c r="E152" s="195"/>
      <c r="F152" s="55">
        <f t="shared" ref="F152:F159" si="198">D152+E152</f>
        <v>160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customHeight="1" x14ac:dyDescent="0.25">
      <c r="A155" s="50">
        <v>2364</v>
      </c>
      <c r="B155" s="87" t="s">
        <v>174</v>
      </c>
      <c r="C155" s="88">
        <f t="shared" si="193"/>
        <v>13061</v>
      </c>
      <c r="D155" s="194">
        <v>13061</v>
      </c>
      <c r="E155" s="195"/>
      <c r="F155" s="55">
        <f t="shared" si="198"/>
        <v>13061</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customHeight="1" x14ac:dyDescent="0.25">
      <c r="A158" s="50">
        <v>2369</v>
      </c>
      <c r="B158" s="87" t="s">
        <v>177</v>
      </c>
      <c r="C158" s="88">
        <f t="shared" si="193"/>
        <v>245</v>
      </c>
      <c r="D158" s="194">
        <v>245</v>
      </c>
      <c r="E158" s="195"/>
      <c r="F158" s="55">
        <f t="shared" si="198"/>
        <v>245</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200"/>
      <c r="E159" s="201"/>
      <c r="F159" s="139">
        <f t="shared" si="198"/>
        <v>0</v>
      </c>
      <c r="G159" s="142"/>
      <c r="H159" s="143"/>
      <c r="I159" s="139">
        <f t="shared" si="199"/>
        <v>0</v>
      </c>
      <c r="J159" s="142"/>
      <c r="K159" s="143"/>
      <c r="L159" s="139">
        <f t="shared" si="200"/>
        <v>0</v>
      </c>
      <c r="M159" s="142"/>
      <c r="N159" s="143"/>
      <c r="O159" s="139">
        <f t="shared" si="201"/>
        <v>0</v>
      </c>
      <c r="P159" s="127"/>
    </row>
    <row r="160" spans="1:16" x14ac:dyDescent="0.25">
      <c r="A160" s="184">
        <v>2380</v>
      </c>
      <c r="B160" s="136" t="s">
        <v>179</v>
      </c>
      <c r="C160" s="141">
        <f t="shared" si="193"/>
        <v>560</v>
      </c>
      <c r="D160" s="185">
        <f>SUM(D161:D162)</f>
        <v>560</v>
      </c>
      <c r="E160" s="186">
        <f t="shared" ref="E160:F160" si="202">SUM(E161:E162)</f>
        <v>0</v>
      </c>
      <c r="F160" s="139">
        <f t="shared" si="202"/>
        <v>560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6"/>
      <c r="E161" s="197"/>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customHeight="1" x14ac:dyDescent="0.25">
      <c r="A162" s="50">
        <v>2389</v>
      </c>
      <c r="B162" s="87" t="s">
        <v>181</v>
      </c>
      <c r="C162" s="88">
        <f t="shared" si="193"/>
        <v>560</v>
      </c>
      <c r="D162" s="194">
        <v>560</v>
      </c>
      <c r="E162" s="195"/>
      <c r="F162" s="55">
        <f t="shared" si="206"/>
        <v>560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200"/>
      <c r="E163" s="201"/>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2"/>
      <c r="E164" s="203"/>
      <c r="F164" s="71">
        <f t="shared" si="206"/>
        <v>0</v>
      </c>
      <c r="G164" s="69"/>
      <c r="H164" s="70"/>
      <c r="I164" s="71">
        <f t="shared" si="207"/>
        <v>0</v>
      </c>
      <c r="J164" s="69"/>
      <c r="K164" s="70"/>
      <c r="L164" s="71">
        <f t="shared" si="208"/>
        <v>0</v>
      </c>
      <c r="M164" s="69"/>
      <c r="N164" s="70"/>
      <c r="O164" s="71">
        <f t="shared" si="209"/>
        <v>0</v>
      </c>
      <c r="P164" s="75"/>
    </row>
    <row r="165" spans="1:16" ht="24" x14ac:dyDescent="0.25">
      <c r="A165" s="67">
        <v>2500</v>
      </c>
      <c r="B165" s="181" t="s">
        <v>184</v>
      </c>
      <c r="C165" s="68">
        <f t="shared" si="193"/>
        <v>30918</v>
      </c>
      <c r="D165" s="182">
        <f>SUM(D166,D171)</f>
        <v>24918</v>
      </c>
      <c r="E165" s="183">
        <f t="shared" ref="E165:O165" si="210">SUM(E166,E171)</f>
        <v>0</v>
      </c>
      <c r="F165" s="71">
        <f t="shared" si="210"/>
        <v>24918</v>
      </c>
      <c r="G165" s="182">
        <f t="shared" si="210"/>
        <v>0</v>
      </c>
      <c r="H165" s="183">
        <f t="shared" si="210"/>
        <v>0</v>
      </c>
      <c r="I165" s="71">
        <f t="shared" si="210"/>
        <v>0</v>
      </c>
      <c r="J165" s="182">
        <f t="shared" si="210"/>
        <v>6000</v>
      </c>
      <c r="K165" s="183">
        <f t="shared" si="210"/>
        <v>0</v>
      </c>
      <c r="L165" s="71">
        <f t="shared" si="210"/>
        <v>6000</v>
      </c>
      <c r="M165" s="182">
        <f t="shared" si="210"/>
        <v>0</v>
      </c>
      <c r="N165" s="183">
        <f t="shared" si="210"/>
        <v>0</v>
      </c>
      <c r="O165" s="71">
        <f t="shared" si="210"/>
        <v>0</v>
      </c>
      <c r="P165" s="75"/>
    </row>
    <row r="166" spans="1:16" ht="25.5" customHeight="1" x14ac:dyDescent="0.25">
      <c r="A166" s="191">
        <v>2510</v>
      </c>
      <c r="B166" s="80" t="s">
        <v>185</v>
      </c>
      <c r="C166" s="81">
        <f t="shared" si="193"/>
        <v>30918</v>
      </c>
      <c r="D166" s="192">
        <f>SUM(D167:D170)</f>
        <v>24918</v>
      </c>
      <c r="E166" s="193">
        <f t="shared" ref="E166:O166" si="211">SUM(E167:E170)</f>
        <v>0</v>
      </c>
      <c r="F166" s="132">
        <f t="shared" si="211"/>
        <v>24918</v>
      </c>
      <c r="G166" s="192">
        <f t="shared" si="211"/>
        <v>0</v>
      </c>
      <c r="H166" s="193">
        <f t="shared" si="211"/>
        <v>0</v>
      </c>
      <c r="I166" s="132">
        <f t="shared" si="211"/>
        <v>0</v>
      </c>
      <c r="J166" s="192">
        <f t="shared" si="211"/>
        <v>6000</v>
      </c>
      <c r="K166" s="193">
        <f t="shared" si="211"/>
        <v>0</v>
      </c>
      <c r="L166" s="132">
        <f t="shared" si="211"/>
        <v>6000</v>
      </c>
      <c r="M166" s="192">
        <f t="shared" si="211"/>
        <v>0</v>
      </c>
      <c r="N166" s="193">
        <f t="shared" si="211"/>
        <v>0</v>
      </c>
      <c r="O166" s="132">
        <f t="shared" si="211"/>
        <v>0</v>
      </c>
      <c r="P166" s="49"/>
    </row>
    <row r="167" spans="1:16" ht="24" hidden="1" customHeight="1" x14ac:dyDescent="0.25">
      <c r="A167" s="51">
        <v>2512</v>
      </c>
      <c r="B167" s="87" t="s">
        <v>186</v>
      </c>
      <c r="C167" s="88">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customHeight="1" x14ac:dyDescent="0.25">
      <c r="A168" s="51">
        <v>2513</v>
      </c>
      <c r="B168" s="87" t="s">
        <v>187</v>
      </c>
      <c r="C168" s="88">
        <f t="shared" si="193"/>
        <v>290</v>
      </c>
      <c r="D168" s="194">
        <v>290</v>
      </c>
      <c r="E168" s="195"/>
      <c r="F168" s="55">
        <f t="shared" si="212"/>
        <v>290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8.5" customHeight="1" x14ac:dyDescent="0.25">
      <c r="A170" s="51">
        <v>2519</v>
      </c>
      <c r="B170" s="87" t="s">
        <v>189</v>
      </c>
      <c r="C170" s="88">
        <f t="shared" si="193"/>
        <v>30628</v>
      </c>
      <c r="D170" s="194">
        <v>24628</v>
      </c>
      <c r="E170" s="195"/>
      <c r="F170" s="55">
        <f t="shared" si="212"/>
        <v>24628</v>
      </c>
      <c r="G170" s="53"/>
      <c r="H170" s="54"/>
      <c r="I170" s="55">
        <f t="shared" si="213"/>
        <v>0</v>
      </c>
      <c r="J170" s="53">
        <v>6000</v>
      </c>
      <c r="K170" s="54"/>
      <c r="L170" s="55">
        <f t="shared" si="214"/>
        <v>6000</v>
      </c>
      <c r="M170" s="53"/>
      <c r="N170" s="54"/>
      <c r="O170" s="55">
        <f t="shared" si="215"/>
        <v>0</v>
      </c>
      <c r="P170" s="57"/>
    </row>
    <row r="171" spans="1:16" ht="24" hidden="1" customHeight="1" x14ac:dyDescent="0.25">
      <c r="A171" s="188">
        <v>2520</v>
      </c>
      <c r="B171" s="87" t="s">
        <v>190</v>
      </c>
      <c r="C171" s="88">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4"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5"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191">
        <v>3260</v>
      </c>
      <c r="B175" s="80" t="s">
        <v>194</v>
      </c>
      <c r="C175" s="81">
        <f t="shared" si="193"/>
        <v>0</v>
      </c>
      <c r="D175" s="192">
        <f>SUM(D176:D178)</f>
        <v>0</v>
      </c>
      <c r="E175" s="193">
        <f t="shared" ref="E175:F175" si="221">SUM(E176:E178)</f>
        <v>0</v>
      </c>
      <c r="F175" s="132">
        <f t="shared" si="221"/>
        <v>0</v>
      </c>
      <c r="G175" s="192">
        <f>SUM(G176:G178)</f>
        <v>0</v>
      </c>
      <c r="H175" s="193">
        <f t="shared" ref="H175:I175" si="222">SUM(H176:H178)</f>
        <v>0</v>
      </c>
      <c r="I175" s="132">
        <f t="shared" si="222"/>
        <v>0</v>
      </c>
      <c r="J175" s="192">
        <f>SUM(J176:J178)</f>
        <v>0</v>
      </c>
      <c r="K175" s="193">
        <f t="shared" ref="K175:L175" si="223">SUM(K176:K178)</f>
        <v>0</v>
      </c>
      <c r="L175" s="132">
        <f t="shared" si="223"/>
        <v>0</v>
      </c>
      <c r="M175" s="192">
        <f>SUM(M176:M178)</f>
        <v>0</v>
      </c>
      <c r="N175" s="193">
        <f t="shared" ref="N175:O175" si="224">SUM(N176:N178)</f>
        <v>0</v>
      </c>
      <c r="O175" s="132">
        <f t="shared" si="224"/>
        <v>0</v>
      </c>
      <c r="P175" s="49"/>
    </row>
    <row r="176" spans="1:16" ht="24" hidden="1" customHeight="1" x14ac:dyDescent="0.25">
      <c r="A176" s="51">
        <v>3261</v>
      </c>
      <c r="B176" s="87" t="s">
        <v>195</v>
      </c>
      <c r="C176" s="88">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91">
        <v>3290</v>
      </c>
      <c r="B179" s="80" t="s">
        <v>198</v>
      </c>
      <c r="C179" s="206">
        <f t="shared" si="193"/>
        <v>0</v>
      </c>
      <c r="D179" s="192">
        <f>SUM(D180:D183)</f>
        <v>0</v>
      </c>
      <c r="E179" s="193">
        <f t="shared" ref="E179:O179" si="229">SUM(E180:E183)</f>
        <v>0</v>
      </c>
      <c r="F179" s="132">
        <f t="shared" si="229"/>
        <v>0</v>
      </c>
      <c r="G179" s="192">
        <f t="shared" si="229"/>
        <v>0</v>
      </c>
      <c r="H179" s="193">
        <f t="shared" si="229"/>
        <v>0</v>
      </c>
      <c r="I179" s="132">
        <f t="shared" si="229"/>
        <v>0</v>
      </c>
      <c r="J179" s="192">
        <f t="shared" si="229"/>
        <v>0</v>
      </c>
      <c r="K179" s="193">
        <f t="shared" si="229"/>
        <v>0</v>
      </c>
      <c r="L179" s="132">
        <f t="shared" si="229"/>
        <v>0</v>
      </c>
      <c r="M179" s="192">
        <f t="shared" si="229"/>
        <v>0</v>
      </c>
      <c r="N179" s="193">
        <f t="shared" si="229"/>
        <v>0</v>
      </c>
      <c r="O179" s="132">
        <f t="shared" si="229"/>
        <v>0</v>
      </c>
      <c r="P179" s="49"/>
    </row>
    <row r="180" spans="1:16" ht="72" hidden="1" customHeight="1" x14ac:dyDescent="0.25">
      <c r="A180" s="51">
        <v>3291</v>
      </c>
      <c r="B180" s="87" t="s">
        <v>199</v>
      </c>
      <c r="C180" s="88">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7">
        <v>3294</v>
      </c>
      <c r="B183" s="87" t="s">
        <v>202</v>
      </c>
      <c r="C183" s="206">
        <f t="shared" si="193"/>
        <v>0</v>
      </c>
      <c r="D183" s="208"/>
      <c r="E183" s="209"/>
      <c r="F183" s="210">
        <f t="shared" si="230"/>
        <v>0</v>
      </c>
      <c r="G183" s="211"/>
      <c r="H183" s="212"/>
      <c r="I183" s="210">
        <f t="shared" si="231"/>
        <v>0</v>
      </c>
      <c r="J183" s="211"/>
      <c r="K183" s="212"/>
      <c r="L183" s="210">
        <f t="shared" si="232"/>
        <v>0</v>
      </c>
      <c r="M183" s="211"/>
      <c r="N183" s="212"/>
      <c r="O183" s="210">
        <f t="shared" si="233"/>
        <v>0</v>
      </c>
      <c r="P183" s="213"/>
    </row>
    <row r="184" spans="1:16" ht="48" hidden="1" x14ac:dyDescent="0.25">
      <c r="A184" s="214">
        <v>3300</v>
      </c>
      <c r="B184" s="205" t="s">
        <v>203</v>
      </c>
      <c r="C184" s="215">
        <f t="shared" si="193"/>
        <v>0</v>
      </c>
      <c r="D184" s="216">
        <f>SUM(D185:D186)</f>
        <v>0</v>
      </c>
      <c r="E184" s="217">
        <f t="shared" ref="E184:O184" si="234">SUM(E185:E186)</f>
        <v>0</v>
      </c>
      <c r="F184" s="218">
        <f t="shared" si="234"/>
        <v>0</v>
      </c>
      <c r="G184" s="216">
        <f t="shared" si="234"/>
        <v>0</v>
      </c>
      <c r="H184" s="217">
        <f t="shared" si="234"/>
        <v>0</v>
      </c>
      <c r="I184" s="218">
        <f t="shared" si="234"/>
        <v>0</v>
      </c>
      <c r="J184" s="216">
        <f t="shared" si="234"/>
        <v>0</v>
      </c>
      <c r="K184" s="217">
        <f t="shared" si="234"/>
        <v>0</v>
      </c>
      <c r="L184" s="218">
        <f t="shared" si="234"/>
        <v>0</v>
      </c>
      <c r="M184" s="216">
        <f t="shared" si="234"/>
        <v>0</v>
      </c>
      <c r="N184" s="217">
        <f t="shared" si="234"/>
        <v>0</v>
      </c>
      <c r="O184" s="218">
        <f t="shared" si="234"/>
        <v>0</v>
      </c>
      <c r="P184" s="219"/>
    </row>
    <row r="185" spans="1:16" ht="48" hidden="1" customHeight="1" x14ac:dyDescent="0.25">
      <c r="A185" s="135">
        <v>3310</v>
      </c>
      <c r="B185" s="136" t="s">
        <v>204</v>
      </c>
      <c r="C185" s="141">
        <f t="shared" si="193"/>
        <v>0</v>
      </c>
      <c r="D185" s="200"/>
      <c r="E185" s="201"/>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6"/>
      <c r="E186" s="197"/>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20">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1">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191">
        <v>4240</v>
      </c>
      <c r="B189" s="80" t="s">
        <v>208</v>
      </c>
      <c r="C189" s="81">
        <f t="shared" si="193"/>
        <v>0</v>
      </c>
      <c r="D189" s="196"/>
      <c r="E189" s="197"/>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8">
        <v>4250</v>
      </c>
      <c r="B190" s="87" t="s">
        <v>209</v>
      </c>
      <c r="C190" s="88">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191">
        <v>4310</v>
      </c>
      <c r="B192" s="80" t="s">
        <v>211</v>
      </c>
      <c r="C192" s="81">
        <f t="shared" si="193"/>
        <v>0</v>
      </c>
      <c r="D192" s="192">
        <f>SUM(D193:D193)</f>
        <v>0</v>
      </c>
      <c r="E192" s="193">
        <f t="shared" ref="E192:F192" si="255">SUM(E193:E193)</f>
        <v>0</v>
      </c>
      <c r="F192" s="132">
        <f t="shared" si="255"/>
        <v>0</v>
      </c>
      <c r="G192" s="192">
        <f>SUM(G193:G193)</f>
        <v>0</v>
      </c>
      <c r="H192" s="193">
        <f t="shared" ref="H192:I192" si="256">SUM(H193:H193)</f>
        <v>0</v>
      </c>
      <c r="I192" s="132">
        <f t="shared" si="256"/>
        <v>0</v>
      </c>
      <c r="J192" s="192">
        <f>SUM(J193:J193)</f>
        <v>0</v>
      </c>
      <c r="K192" s="193">
        <f t="shared" ref="K192:L192" si="257">SUM(K193:K193)</f>
        <v>0</v>
      </c>
      <c r="L192" s="132">
        <f t="shared" si="257"/>
        <v>0</v>
      </c>
      <c r="M192" s="192">
        <f>SUM(M193:M193)</f>
        <v>0</v>
      </c>
      <c r="N192" s="193">
        <f t="shared" ref="N192:O192" si="258">SUM(N193:N193)</f>
        <v>0</v>
      </c>
      <c r="O192" s="132">
        <f t="shared" si="258"/>
        <v>0</v>
      </c>
      <c r="P192" s="49"/>
    </row>
    <row r="193" spans="1:16" ht="36" hidden="1" customHeight="1" x14ac:dyDescent="0.25">
      <c r="A193" s="51">
        <v>4311</v>
      </c>
      <c r="B193" s="87" t="s">
        <v>212</v>
      </c>
      <c r="C193" s="88">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2"/>
      <c r="B194" s="23" t="s">
        <v>213</v>
      </c>
      <c r="C194" s="170">
        <f t="shared" si="193"/>
        <v>8200</v>
      </c>
      <c r="D194" s="171">
        <f t="shared" ref="D194:O194" si="259">SUM(D195,D230,D269,D283)</f>
        <v>3000</v>
      </c>
      <c r="E194" s="172">
        <f t="shared" si="259"/>
        <v>0</v>
      </c>
      <c r="F194" s="173">
        <f t="shared" si="259"/>
        <v>3000</v>
      </c>
      <c r="G194" s="171">
        <f t="shared" si="259"/>
        <v>0</v>
      </c>
      <c r="H194" s="172">
        <f t="shared" si="259"/>
        <v>0</v>
      </c>
      <c r="I194" s="173">
        <f t="shared" si="259"/>
        <v>0</v>
      </c>
      <c r="J194" s="171">
        <f t="shared" si="259"/>
        <v>5200</v>
      </c>
      <c r="K194" s="172">
        <f t="shared" si="259"/>
        <v>0</v>
      </c>
      <c r="L194" s="173">
        <f t="shared" si="259"/>
        <v>5200</v>
      </c>
      <c r="M194" s="171">
        <f t="shared" si="259"/>
        <v>0</v>
      </c>
      <c r="N194" s="172">
        <f t="shared" si="259"/>
        <v>0</v>
      </c>
      <c r="O194" s="173">
        <f t="shared" si="259"/>
        <v>0</v>
      </c>
      <c r="P194" s="174"/>
    </row>
    <row r="195" spans="1:16" x14ac:dyDescent="0.25">
      <c r="A195" s="175">
        <v>5000</v>
      </c>
      <c r="B195" s="175" t="s">
        <v>214</v>
      </c>
      <c r="C195" s="176">
        <f t="shared" si="193"/>
        <v>3000</v>
      </c>
      <c r="D195" s="177">
        <f>D196+D204</f>
        <v>3000</v>
      </c>
      <c r="E195" s="178">
        <f t="shared" ref="E195:F195" si="260">E196+E204</f>
        <v>0</v>
      </c>
      <c r="F195" s="179">
        <f t="shared" si="260"/>
        <v>3000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191">
        <v>5110</v>
      </c>
      <c r="B197" s="80" t="s">
        <v>216</v>
      </c>
      <c r="C197" s="81">
        <f t="shared" si="193"/>
        <v>0</v>
      </c>
      <c r="D197" s="196"/>
      <c r="E197" s="197"/>
      <c r="F197" s="132">
        <f>D197+E197</f>
        <v>0</v>
      </c>
      <c r="G197" s="46"/>
      <c r="H197" s="47"/>
      <c r="I197" s="132">
        <f>G197+H197</f>
        <v>0</v>
      </c>
      <c r="J197" s="46"/>
      <c r="K197" s="47"/>
      <c r="L197" s="132">
        <f>K197+J197</f>
        <v>0</v>
      </c>
      <c r="M197" s="46"/>
      <c r="N197" s="47"/>
      <c r="O197" s="132">
        <f>N197+M197</f>
        <v>0</v>
      </c>
      <c r="P197" s="49"/>
    </row>
    <row r="198" spans="1:16" ht="24" hidden="1" x14ac:dyDescent="0.25">
      <c r="A198" s="188">
        <v>5120</v>
      </c>
      <c r="B198" s="87" t="s">
        <v>217</v>
      </c>
      <c r="C198" s="88">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7" t="s">
        <v>218</v>
      </c>
      <c r="C199" s="88">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7" t="s">
        <v>220</v>
      </c>
      <c r="C201" s="88">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7" t="s">
        <v>221</v>
      </c>
      <c r="C202" s="88">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7" t="s">
        <v>222</v>
      </c>
      <c r="C203" s="88">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3000</v>
      </c>
      <c r="D204" s="182">
        <f>D205+D215+D216+D225+D226+D227+D229</f>
        <v>3000</v>
      </c>
      <c r="E204" s="183">
        <f t="shared" ref="E204:F204" si="276">E205+E215+E216+E225+E226+E227+E229</f>
        <v>0</v>
      </c>
      <c r="F204" s="71">
        <f t="shared" si="276"/>
        <v>3000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6"/>
      <c r="E206" s="197"/>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7" t="s">
        <v>234</v>
      </c>
      <c r="C215" s="88">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t="16.5" customHeight="1" x14ac:dyDescent="0.25">
      <c r="A216" s="188">
        <v>5230</v>
      </c>
      <c r="B216" s="87" t="s">
        <v>235</v>
      </c>
      <c r="C216" s="88">
        <f t="shared" si="288"/>
        <v>3000</v>
      </c>
      <c r="D216" s="189">
        <f>SUM(D217:D224)</f>
        <v>3000</v>
      </c>
      <c r="E216" s="190">
        <f t="shared" ref="E216:F216" si="289">SUM(E217:E224)</f>
        <v>0</v>
      </c>
      <c r="F216" s="55">
        <f t="shared" si="289"/>
        <v>3000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7" t="s">
        <v>236</v>
      </c>
      <c r="C217" s="88">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7" t="s">
        <v>242</v>
      </c>
      <c r="C223" s="88">
        <f t="shared" si="288"/>
        <v>3000</v>
      </c>
      <c r="D223" s="194">
        <v>3000</v>
      </c>
      <c r="E223" s="195"/>
      <c r="F223" s="55">
        <f t="shared" si="293"/>
        <v>3000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7" t="s">
        <v>244</v>
      </c>
      <c r="C225" s="88">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7" t="s">
        <v>245</v>
      </c>
      <c r="C226" s="88">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7" t="s">
        <v>246</v>
      </c>
      <c r="C227" s="88">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7" t="s">
        <v>247</v>
      </c>
      <c r="C228" s="88">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200"/>
      <c r="E229" s="201"/>
      <c r="F229" s="139">
        <f t="shared" si="301"/>
        <v>0</v>
      </c>
      <c r="G229" s="142"/>
      <c r="H229" s="143"/>
      <c r="I229" s="139">
        <f t="shared" si="302"/>
        <v>0</v>
      </c>
      <c r="J229" s="142"/>
      <c r="K229" s="143"/>
      <c r="L229" s="139">
        <f t="shared" si="303"/>
        <v>0</v>
      </c>
      <c r="M229" s="142"/>
      <c r="N229" s="143"/>
      <c r="O229" s="139">
        <f t="shared" si="304"/>
        <v>0</v>
      </c>
      <c r="P229" s="127"/>
    </row>
    <row r="230" spans="1:16" x14ac:dyDescent="0.25">
      <c r="A230" s="175">
        <v>6000</v>
      </c>
      <c r="B230" s="175" t="s">
        <v>249</v>
      </c>
      <c r="C230" s="176">
        <f t="shared" si="288"/>
        <v>1000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1000</v>
      </c>
      <c r="K230" s="178">
        <f t="shared" ref="K230:L230" si="307">K231+K251+K259</f>
        <v>0</v>
      </c>
      <c r="L230" s="179">
        <f t="shared" si="307"/>
        <v>1000</v>
      </c>
      <c r="M230" s="177">
        <f>M231+M251+M259</f>
        <v>0</v>
      </c>
      <c r="N230" s="178">
        <f t="shared" ref="N230:O230" si="308">N231+N251+N259</f>
        <v>0</v>
      </c>
      <c r="O230" s="179">
        <f t="shared" si="308"/>
        <v>0</v>
      </c>
      <c r="P230" s="180"/>
    </row>
    <row r="231" spans="1:16" ht="14.25" hidden="1" customHeight="1" x14ac:dyDescent="0.25">
      <c r="A231" s="214">
        <v>6200</v>
      </c>
      <c r="B231" s="205" t="s">
        <v>250</v>
      </c>
      <c r="C231" s="215">
        <f t="shared" si="288"/>
        <v>0</v>
      </c>
      <c r="D231" s="216">
        <f>SUM(D232,D233,D235,D238,D244,D245,D246)</f>
        <v>0</v>
      </c>
      <c r="E231" s="217">
        <f t="shared" ref="E231:F231" si="309">SUM(E232,E233,E235,E238,E244,E245,E246)</f>
        <v>0</v>
      </c>
      <c r="F231" s="218">
        <f t="shared" si="309"/>
        <v>0</v>
      </c>
      <c r="G231" s="216">
        <f>SUM(G232,G233,G235,G238,G244,G245,G246)</f>
        <v>0</v>
      </c>
      <c r="H231" s="217">
        <f t="shared" ref="H231:I231" si="310">SUM(H232,H233,H235,H238,H244,H245,H246)</f>
        <v>0</v>
      </c>
      <c r="I231" s="218">
        <f t="shared" si="310"/>
        <v>0</v>
      </c>
      <c r="J231" s="216">
        <f>SUM(J232,J233,J235,J238,J244,J245,J246)</f>
        <v>0</v>
      </c>
      <c r="K231" s="217">
        <f t="shared" ref="K231:L231" si="311">SUM(K232,K233,K235,K238,K244,K245,K246)</f>
        <v>0</v>
      </c>
      <c r="L231" s="218">
        <f t="shared" si="311"/>
        <v>0</v>
      </c>
      <c r="M231" s="216">
        <f>SUM(M232,M233,M235,M238,M244,M245,M246)</f>
        <v>0</v>
      </c>
      <c r="N231" s="217">
        <f t="shared" ref="N231:O231" si="312">SUM(N232,N233,N235,N238,N244,N245,N246)</f>
        <v>0</v>
      </c>
      <c r="O231" s="218">
        <f t="shared" si="312"/>
        <v>0</v>
      </c>
      <c r="P231" s="219"/>
    </row>
    <row r="232" spans="1:16" ht="24" hidden="1" customHeight="1" x14ac:dyDescent="0.25">
      <c r="A232" s="191">
        <v>6220</v>
      </c>
      <c r="B232" s="80" t="s">
        <v>251</v>
      </c>
      <c r="C232" s="81">
        <f t="shared" si="288"/>
        <v>0</v>
      </c>
      <c r="D232" s="196"/>
      <c r="E232" s="197"/>
      <c r="F232" s="132">
        <f>D232+E232</f>
        <v>0</v>
      </c>
      <c r="G232" s="46"/>
      <c r="H232" s="47"/>
      <c r="I232" s="132">
        <f>G232+H232</f>
        <v>0</v>
      </c>
      <c r="J232" s="46"/>
      <c r="K232" s="47"/>
      <c r="L232" s="132">
        <f>K232+J232</f>
        <v>0</v>
      </c>
      <c r="M232" s="46"/>
      <c r="N232" s="47"/>
      <c r="O232" s="132">
        <f>N232+M232</f>
        <v>0</v>
      </c>
      <c r="P232" s="49"/>
    </row>
    <row r="233" spans="1:16" hidden="1" x14ac:dyDescent="0.25">
      <c r="A233" s="188">
        <v>6230</v>
      </c>
      <c r="B233" s="87" t="s">
        <v>252</v>
      </c>
      <c r="C233" s="88">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0" t="s">
        <v>253</v>
      </c>
      <c r="C234" s="88">
        <f t="shared" si="288"/>
        <v>0</v>
      </c>
      <c r="D234" s="196"/>
      <c r="E234" s="197"/>
      <c r="F234" s="132">
        <f>D234+E234</f>
        <v>0</v>
      </c>
      <c r="G234" s="46"/>
      <c r="H234" s="47"/>
      <c r="I234" s="132">
        <f>G234+H234</f>
        <v>0</v>
      </c>
      <c r="J234" s="46"/>
      <c r="K234" s="47"/>
      <c r="L234" s="132">
        <f>K234+J234</f>
        <v>0</v>
      </c>
      <c r="M234" s="46"/>
      <c r="N234" s="47"/>
      <c r="O234" s="132">
        <f>N234+M234</f>
        <v>0</v>
      </c>
      <c r="P234" s="49"/>
    </row>
    <row r="235" spans="1:16" ht="24" hidden="1" x14ac:dyDescent="0.25">
      <c r="A235" s="188">
        <v>6240</v>
      </c>
      <c r="B235" s="87" t="s">
        <v>254</v>
      </c>
      <c r="C235" s="88">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7" t="s">
        <v>255</v>
      </c>
      <c r="C236" s="88">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7" t="s">
        <v>257</v>
      </c>
      <c r="C238" s="88">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7" t="s">
        <v>258</v>
      </c>
      <c r="C239" s="88">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7" t="s">
        <v>263</v>
      </c>
      <c r="C244" s="88">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7" t="s">
        <v>264</v>
      </c>
      <c r="C245" s="88">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91">
        <v>6290</v>
      </c>
      <c r="B246" s="80" t="s">
        <v>265</v>
      </c>
      <c r="C246" s="206">
        <f t="shared" si="288"/>
        <v>0</v>
      </c>
      <c r="D246" s="192">
        <f>SUM(D247:D250)</f>
        <v>0</v>
      </c>
      <c r="E246" s="193">
        <f t="shared" ref="E246:O246" si="330">SUM(E247:E250)</f>
        <v>0</v>
      </c>
      <c r="F246" s="132">
        <f t="shared" si="330"/>
        <v>0</v>
      </c>
      <c r="G246" s="192">
        <f t="shared" si="330"/>
        <v>0</v>
      </c>
      <c r="H246" s="193">
        <f t="shared" si="330"/>
        <v>0</v>
      </c>
      <c r="I246" s="132">
        <f t="shared" si="330"/>
        <v>0</v>
      </c>
      <c r="J246" s="192">
        <f t="shared" si="330"/>
        <v>0</v>
      </c>
      <c r="K246" s="193">
        <f t="shared" si="330"/>
        <v>0</v>
      </c>
      <c r="L246" s="132">
        <f t="shared" si="330"/>
        <v>0</v>
      </c>
      <c r="M246" s="192">
        <f t="shared" si="330"/>
        <v>0</v>
      </c>
      <c r="N246" s="193">
        <f t="shared" si="330"/>
        <v>0</v>
      </c>
      <c r="O246" s="132">
        <f t="shared" si="330"/>
        <v>0</v>
      </c>
      <c r="P246" s="49"/>
    </row>
    <row r="247" spans="1:16" ht="12" hidden="1" customHeight="1" x14ac:dyDescent="0.25">
      <c r="A247" s="51">
        <v>6291</v>
      </c>
      <c r="B247" s="87" t="s">
        <v>266</v>
      </c>
      <c r="C247" s="88">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191">
        <v>6320</v>
      </c>
      <c r="B252" s="80" t="s">
        <v>271</v>
      </c>
      <c r="C252" s="206">
        <f t="shared" si="288"/>
        <v>0</v>
      </c>
      <c r="D252" s="192">
        <f>SUM(D253:D256)</f>
        <v>0</v>
      </c>
      <c r="E252" s="193">
        <f t="shared" ref="E252:O252" si="336">SUM(E253:E256)</f>
        <v>0</v>
      </c>
      <c r="F252" s="132">
        <f t="shared" si="336"/>
        <v>0</v>
      </c>
      <c r="G252" s="192">
        <f t="shared" si="336"/>
        <v>0</v>
      </c>
      <c r="H252" s="193">
        <f t="shared" si="336"/>
        <v>0</v>
      </c>
      <c r="I252" s="132">
        <f t="shared" si="336"/>
        <v>0</v>
      </c>
      <c r="J252" s="192">
        <f t="shared" si="336"/>
        <v>0</v>
      </c>
      <c r="K252" s="193">
        <f t="shared" si="336"/>
        <v>0</v>
      </c>
      <c r="L252" s="132">
        <f t="shared" si="336"/>
        <v>0</v>
      </c>
      <c r="M252" s="192">
        <f t="shared" si="336"/>
        <v>0</v>
      </c>
      <c r="N252" s="193">
        <f t="shared" si="336"/>
        <v>0</v>
      </c>
      <c r="O252" s="132">
        <f t="shared" si="336"/>
        <v>0</v>
      </c>
      <c r="P252" s="49"/>
    </row>
    <row r="253" spans="1:16" ht="12" hidden="1" customHeight="1" x14ac:dyDescent="0.25">
      <c r="A253" s="51">
        <v>6322</v>
      </c>
      <c r="B253" s="87" t="s">
        <v>272</v>
      </c>
      <c r="C253" s="88">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6"/>
      <c r="E256" s="197"/>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3">
        <v>6330</v>
      </c>
      <c r="B257" s="224" t="s">
        <v>276</v>
      </c>
      <c r="C257" s="206">
        <f t="shared" si="288"/>
        <v>0</v>
      </c>
      <c r="D257" s="208"/>
      <c r="E257" s="209"/>
      <c r="F257" s="210">
        <f t="shared" si="337"/>
        <v>0</v>
      </c>
      <c r="G257" s="211"/>
      <c r="H257" s="212"/>
      <c r="I257" s="210">
        <f t="shared" si="338"/>
        <v>0</v>
      </c>
      <c r="J257" s="211"/>
      <c r="K257" s="212"/>
      <c r="L257" s="210">
        <f t="shared" si="339"/>
        <v>0</v>
      </c>
      <c r="M257" s="211"/>
      <c r="N257" s="212"/>
      <c r="O257" s="210">
        <f t="shared" si="340"/>
        <v>0</v>
      </c>
      <c r="P257" s="213"/>
    </row>
    <row r="258" spans="1:16" ht="12" hidden="1" customHeight="1" x14ac:dyDescent="0.25">
      <c r="A258" s="188">
        <v>6360</v>
      </c>
      <c r="B258" s="87" t="s">
        <v>277</v>
      </c>
      <c r="C258" s="88">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x14ac:dyDescent="0.25">
      <c r="A259" s="67">
        <v>6400</v>
      </c>
      <c r="B259" s="181" t="s">
        <v>278</v>
      </c>
      <c r="C259" s="68">
        <f t="shared" si="288"/>
        <v>1000</v>
      </c>
      <c r="D259" s="182">
        <f>SUM(D260,D264)</f>
        <v>0</v>
      </c>
      <c r="E259" s="183">
        <f t="shared" ref="E259:O259" si="341">SUM(E260,E264)</f>
        <v>0</v>
      </c>
      <c r="F259" s="71">
        <f t="shared" si="341"/>
        <v>0</v>
      </c>
      <c r="G259" s="182">
        <f t="shared" si="341"/>
        <v>0</v>
      </c>
      <c r="H259" s="183">
        <f t="shared" si="341"/>
        <v>0</v>
      </c>
      <c r="I259" s="71">
        <f t="shared" si="341"/>
        <v>0</v>
      </c>
      <c r="J259" s="182">
        <f t="shared" si="341"/>
        <v>1000</v>
      </c>
      <c r="K259" s="183">
        <f t="shared" si="341"/>
        <v>0</v>
      </c>
      <c r="L259" s="71">
        <f t="shared" si="341"/>
        <v>1000</v>
      </c>
      <c r="M259" s="182">
        <f t="shared" si="341"/>
        <v>0</v>
      </c>
      <c r="N259" s="183">
        <f t="shared" si="341"/>
        <v>0</v>
      </c>
      <c r="O259" s="71">
        <f t="shared" si="341"/>
        <v>0</v>
      </c>
      <c r="P259" s="75"/>
    </row>
    <row r="260" spans="1:16" ht="24" hidden="1" x14ac:dyDescent="0.25">
      <c r="A260" s="191">
        <v>6410</v>
      </c>
      <c r="B260" s="80" t="s">
        <v>279</v>
      </c>
      <c r="C260" s="81">
        <f t="shared" si="288"/>
        <v>0</v>
      </c>
      <c r="D260" s="192">
        <f>SUM(D261:D263)</f>
        <v>0</v>
      </c>
      <c r="E260" s="193">
        <f t="shared" ref="E260:O260" si="342">SUM(E261:E263)</f>
        <v>0</v>
      </c>
      <c r="F260" s="132">
        <f t="shared" si="342"/>
        <v>0</v>
      </c>
      <c r="G260" s="192">
        <f t="shared" si="342"/>
        <v>0</v>
      </c>
      <c r="H260" s="193">
        <f t="shared" si="342"/>
        <v>0</v>
      </c>
      <c r="I260" s="132">
        <f t="shared" si="342"/>
        <v>0</v>
      </c>
      <c r="J260" s="192">
        <f t="shared" si="342"/>
        <v>0</v>
      </c>
      <c r="K260" s="193">
        <f t="shared" si="342"/>
        <v>0</v>
      </c>
      <c r="L260" s="132">
        <f t="shared" si="342"/>
        <v>0</v>
      </c>
      <c r="M260" s="192">
        <f t="shared" si="342"/>
        <v>0</v>
      </c>
      <c r="N260" s="193">
        <f t="shared" si="342"/>
        <v>0</v>
      </c>
      <c r="O260" s="132">
        <f t="shared" si="342"/>
        <v>0</v>
      </c>
      <c r="P260" s="49"/>
    </row>
    <row r="261" spans="1:16" ht="12" hidden="1" customHeight="1" x14ac:dyDescent="0.25">
      <c r="A261" s="51">
        <v>6411</v>
      </c>
      <c r="B261" s="198" t="s">
        <v>280</v>
      </c>
      <c r="C261" s="88">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x14ac:dyDescent="0.25">
      <c r="A264" s="188">
        <v>6420</v>
      </c>
      <c r="B264" s="87" t="s">
        <v>283</v>
      </c>
      <c r="C264" s="88">
        <f t="shared" si="288"/>
        <v>1000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1000</v>
      </c>
      <c r="K264" s="190">
        <f t="shared" ref="K264:L264" si="349">SUM(K265:K268)</f>
        <v>0</v>
      </c>
      <c r="L264" s="55">
        <f t="shared" si="349"/>
        <v>1000</v>
      </c>
      <c r="M264" s="189">
        <f>SUM(M265:M268)</f>
        <v>0</v>
      </c>
      <c r="N264" s="190">
        <f t="shared" ref="N264:O264" si="350">SUM(N265:N268)</f>
        <v>0</v>
      </c>
      <c r="O264" s="55">
        <f t="shared" si="350"/>
        <v>0</v>
      </c>
      <c r="P264" s="57"/>
    </row>
    <row r="265" spans="1:16" ht="36" hidden="1" customHeight="1" x14ac:dyDescent="0.25">
      <c r="A265" s="51">
        <v>6421</v>
      </c>
      <c r="B265" s="87" t="s">
        <v>284</v>
      </c>
      <c r="C265" s="88">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customHeight="1" x14ac:dyDescent="0.25">
      <c r="A268" s="51">
        <v>6424</v>
      </c>
      <c r="B268" s="87" t="s">
        <v>287</v>
      </c>
      <c r="C268" s="88">
        <f t="shared" si="288"/>
        <v>1000</v>
      </c>
      <c r="D268" s="194"/>
      <c r="E268" s="195"/>
      <c r="F268" s="55">
        <f t="shared" si="351"/>
        <v>0</v>
      </c>
      <c r="G268" s="53"/>
      <c r="H268" s="54"/>
      <c r="I268" s="55">
        <f t="shared" si="352"/>
        <v>0</v>
      </c>
      <c r="J268" s="53">
        <v>1000</v>
      </c>
      <c r="K268" s="54"/>
      <c r="L268" s="55">
        <f t="shared" si="353"/>
        <v>1000</v>
      </c>
      <c r="M268" s="53"/>
      <c r="N268" s="54"/>
      <c r="O268" s="55">
        <f t="shared" si="354"/>
        <v>0</v>
      </c>
      <c r="P268" s="57"/>
    </row>
    <row r="269" spans="1:16" ht="48" x14ac:dyDescent="0.25">
      <c r="A269" s="225">
        <v>7000</v>
      </c>
      <c r="B269" s="225" t="s">
        <v>288</v>
      </c>
      <c r="C269" s="226">
        <f t="shared" si="288"/>
        <v>4200</v>
      </c>
      <c r="D269" s="227">
        <f>SUM(D270,D281)</f>
        <v>0</v>
      </c>
      <c r="E269" s="228">
        <f t="shared" ref="E269:F269" si="355">SUM(E270,E281)</f>
        <v>0</v>
      </c>
      <c r="F269" s="229">
        <f t="shared" si="355"/>
        <v>0</v>
      </c>
      <c r="G269" s="227">
        <f>SUM(G270,G281)</f>
        <v>0</v>
      </c>
      <c r="H269" s="228">
        <f t="shared" ref="H269:I269" si="356">SUM(H270,H281)</f>
        <v>0</v>
      </c>
      <c r="I269" s="229">
        <f t="shared" si="356"/>
        <v>0</v>
      </c>
      <c r="J269" s="227">
        <f>SUM(J270,J281)</f>
        <v>4200</v>
      </c>
      <c r="K269" s="228">
        <f t="shared" ref="K269:L269" si="357">SUM(K270,K281)</f>
        <v>0</v>
      </c>
      <c r="L269" s="229">
        <f t="shared" si="357"/>
        <v>4200</v>
      </c>
      <c r="M269" s="227">
        <f>SUM(M270,M281)</f>
        <v>0</v>
      </c>
      <c r="N269" s="228">
        <f t="shared" ref="N269:O269" si="358">SUM(N270,N281)</f>
        <v>0</v>
      </c>
      <c r="O269" s="229">
        <f t="shared" si="358"/>
        <v>0</v>
      </c>
      <c r="P269" s="230"/>
    </row>
    <row r="270" spans="1:16" ht="24" x14ac:dyDescent="0.25">
      <c r="A270" s="67">
        <v>7200</v>
      </c>
      <c r="B270" s="181" t="s">
        <v>289</v>
      </c>
      <c r="C270" s="68">
        <f t="shared" si="288"/>
        <v>4200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4200</v>
      </c>
      <c r="K270" s="183">
        <f t="shared" ref="K270:L270" si="361">SUM(K271,K272,K275,K276,K280)</f>
        <v>0</v>
      </c>
      <c r="L270" s="71">
        <f t="shared" si="361"/>
        <v>4200</v>
      </c>
      <c r="M270" s="182">
        <f>SUM(M271,M272,M275,M276,M280)</f>
        <v>0</v>
      </c>
      <c r="N270" s="183">
        <f t="shared" ref="N270:O270" si="362">SUM(N271,N272,N275,N276,N280)</f>
        <v>0</v>
      </c>
      <c r="O270" s="71">
        <f t="shared" si="362"/>
        <v>0</v>
      </c>
      <c r="P270" s="75"/>
    </row>
    <row r="271" spans="1:16" ht="24" hidden="1" customHeight="1" x14ac:dyDescent="0.25">
      <c r="A271" s="191">
        <v>7210</v>
      </c>
      <c r="B271" s="80" t="s">
        <v>290</v>
      </c>
      <c r="C271" s="81">
        <f t="shared" si="288"/>
        <v>0</v>
      </c>
      <c r="D271" s="196"/>
      <c r="E271" s="197"/>
      <c r="F271" s="132">
        <f>D271+E271</f>
        <v>0</v>
      </c>
      <c r="G271" s="46"/>
      <c r="H271" s="47"/>
      <c r="I271" s="132">
        <f>G271+H271</f>
        <v>0</v>
      </c>
      <c r="J271" s="46"/>
      <c r="K271" s="47"/>
      <c r="L271" s="132">
        <f>K271+J271</f>
        <v>0</v>
      </c>
      <c r="M271" s="46"/>
      <c r="N271" s="47"/>
      <c r="O271" s="132">
        <f>N271+M271</f>
        <v>0</v>
      </c>
      <c r="P271" s="49"/>
    </row>
    <row r="272" spans="1:16" s="231" customFormat="1" ht="24" hidden="1" x14ac:dyDescent="0.25">
      <c r="A272" s="188">
        <v>7220</v>
      </c>
      <c r="B272" s="87" t="s">
        <v>291</v>
      </c>
      <c r="C272" s="88">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1" customFormat="1" ht="36" hidden="1" customHeight="1" x14ac:dyDescent="0.25">
      <c r="A273" s="51">
        <v>7221</v>
      </c>
      <c r="B273" s="87" t="s">
        <v>292</v>
      </c>
      <c r="C273" s="88">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1" customFormat="1" ht="36" hidden="1" customHeight="1" x14ac:dyDescent="0.25">
      <c r="A274" s="51">
        <v>7222</v>
      </c>
      <c r="B274" s="87" t="s">
        <v>293</v>
      </c>
      <c r="C274" s="88">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customHeight="1" x14ac:dyDescent="0.25">
      <c r="A275" s="188">
        <v>7230</v>
      </c>
      <c r="B275" s="87" t="s">
        <v>294</v>
      </c>
      <c r="C275" s="88">
        <f t="shared" si="288"/>
        <v>4200</v>
      </c>
      <c r="D275" s="194"/>
      <c r="E275" s="195"/>
      <c r="F275" s="55">
        <f t="shared" si="367"/>
        <v>0</v>
      </c>
      <c r="G275" s="53"/>
      <c r="H275" s="54"/>
      <c r="I275" s="55">
        <f t="shared" si="368"/>
        <v>0</v>
      </c>
      <c r="J275" s="53">
        <v>4200</v>
      </c>
      <c r="K275" s="54"/>
      <c r="L275" s="55">
        <f t="shared" si="369"/>
        <v>4200</v>
      </c>
      <c r="M275" s="53"/>
      <c r="N275" s="54"/>
      <c r="O275" s="55">
        <f t="shared" si="370"/>
        <v>0</v>
      </c>
      <c r="P275" s="57"/>
    </row>
    <row r="276" spans="1:16" ht="24" hidden="1" x14ac:dyDescent="0.25">
      <c r="A276" s="188">
        <v>7240</v>
      </c>
      <c r="B276" s="87" t="s">
        <v>295</v>
      </c>
      <c r="C276" s="88">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7" t="s">
        <v>296</v>
      </c>
      <c r="C277" s="88">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91">
        <v>7260</v>
      </c>
      <c r="B280" s="80" t="s">
        <v>299</v>
      </c>
      <c r="C280" s="81">
        <f t="shared" si="371"/>
        <v>0</v>
      </c>
      <c r="D280" s="196"/>
      <c r="E280" s="197"/>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2">
        <f t="shared" ref="D281:O281" si="378">D282</f>
        <v>0</v>
      </c>
      <c r="E281" s="233">
        <f t="shared" si="378"/>
        <v>0</v>
      </c>
      <c r="F281" s="129">
        <f t="shared" si="378"/>
        <v>0</v>
      </c>
      <c r="G281" s="232">
        <f t="shared" si="378"/>
        <v>0</v>
      </c>
      <c r="H281" s="233">
        <f t="shared" si="378"/>
        <v>0</v>
      </c>
      <c r="I281" s="129">
        <f t="shared" si="378"/>
        <v>0</v>
      </c>
      <c r="J281" s="232">
        <f t="shared" si="378"/>
        <v>0</v>
      </c>
      <c r="K281" s="233">
        <f t="shared" si="378"/>
        <v>0</v>
      </c>
      <c r="L281" s="129">
        <f t="shared" si="378"/>
        <v>0</v>
      </c>
      <c r="M281" s="232">
        <f t="shared" si="378"/>
        <v>0</v>
      </c>
      <c r="N281" s="233">
        <f t="shared" si="378"/>
        <v>0</v>
      </c>
      <c r="O281" s="129">
        <f t="shared" si="378"/>
        <v>0</v>
      </c>
      <c r="P281" s="117"/>
    </row>
    <row r="282" spans="1:16" ht="12" hidden="1" customHeight="1" x14ac:dyDescent="0.25">
      <c r="A282" s="184">
        <v>7720</v>
      </c>
      <c r="B282" s="80" t="s">
        <v>301</v>
      </c>
      <c r="C282" s="96">
        <f t="shared" si="371"/>
        <v>0</v>
      </c>
      <c r="D282" s="234"/>
      <c r="E282" s="235"/>
      <c r="F282" s="236">
        <f>D282+E282</f>
        <v>0</v>
      </c>
      <c r="G282" s="100"/>
      <c r="H282" s="101"/>
      <c r="I282" s="236">
        <f>G282+H282</f>
        <v>0</v>
      </c>
      <c r="J282" s="100"/>
      <c r="K282" s="101"/>
      <c r="L282" s="236">
        <f>K282+J282</f>
        <v>0</v>
      </c>
      <c r="M282" s="100"/>
      <c r="N282" s="101"/>
      <c r="O282" s="236">
        <f>N282+M282</f>
        <v>0</v>
      </c>
      <c r="P282" s="105"/>
    </row>
    <row r="283" spans="1:16" hidden="1" x14ac:dyDescent="0.25">
      <c r="A283" s="237">
        <v>9000</v>
      </c>
      <c r="B283" s="238" t="s">
        <v>302</v>
      </c>
      <c r="C283" s="239">
        <f t="shared" si="371"/>
        <v>0</v>
      </c>
      <c r="D283" s="240">
        <f t="shared" ref="D283:O284" si="379">D284</f>
        <v>0</v>
      </c>
      <c r="E283" s="241">
        <f t="shared" si="379"/>
        <v>0</v>
      </c>
      <c r="F283" s="242">
        <f t="shared" si="379"/>
        <v>0</v>
      </c>
      <c r="G283" s="240">
        <f>G284</f>
        <v>0</v>
      </c>
      <c r="H283" s="241">
        <f t="shared" ref="H283:I283" si="380">H284</f>
        <v>0</v>
      </c>
      <c r="I283" s="242">
        <f t="shared" si="380"/>
        <v>0</v>
      </c>
      <c r="J283" s="240">
        <f t="shared" si="379"/>
        <v>0</v>
      </c>
      <c r="K283" s="241">
        <f t="shared" si="379"/>
        <v>0</v>
      </c>
      <c r="L283" s="242">
        <f t="shared" si="379"/>
        <v>0</v>
      </c>
      <c r="M283" s="240">
        <f t="shared" si="379"/>
        <v>0</v>
      </c>
      <c r="N283" s="241">
        <f t="shared" si="379"/>
        <v>0</v>
      </c>
      <c r="O283" s="242">
        <f t="shared" si="379"/>
        <v>0</v>
      </c>
      <c r="P283" s="243"/>
    </row>
    <row r="284" spans="1:16" ht="24" hidden="1" x14ac:dyDescent="0.25">
      <c r="A284" s="244">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5">
        <v>9230</v>
      </c>
      <c r="B285" s="87" t="s">
        <v>304</v>
      </c>
      <c r="C285" s="141">
        <f t="shared" si="371"/>
        <v>0</v>
      </c>
      <c r="D285" s="200"/>
      <c r="E285" s="201"/>
      <c r="F285" s="139">
        <f>D285+E285</f>
        <v>0</v>
      </c>
      <c r="G285" s="142"/>
      <c r="H285" s="143"/>
      <c r="I285" s="139">
        <f>G285+H285</f>
        <v>0</v>
      </c>
      <c r="J285" s="142"/>
      <c r="K285" s="143"/>
      <c r="L285" s="139">
        <f>K285+J285</f>
        <v>0</v>
      </c>
      <c r="M285" s="142"/>
      <c r="N285" s="143"/>
      <c r="O285" s="139">
        <f>N285+M285</f>
        <v>0</v>
      </c>
      <c r="P285" s="127"/>
    </row>
    <row r="286" spans="1:16" hidden="1" x14ac:dyDescent="0.25">
      <c r="A286" s="198"/>
      <c r="B286" s="87" t="s">
        <v>305</v>
      </c>
      <c r="C286" s="88">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8" t="s">
        <v>306</v>
      </c>
      <c r="B287" s="51" t="s">
        <v>307</v>
      </c>
      <c r="C287" s="88">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8" t="s">
        <v>308</v>
      </c>
      <c r="B288" s="246" t="s">
        <v>309</v>
      </c>
      <c r="C288" s="81">
        <f t="shared" si="371"/>
        <v>0</v>
      </c>
      <c r="D288" s="196"/>
      <c r="E288" s="197"/>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7"/>
      <c r="B289" s="247" t="s">
        <v>310</v>
      </c>
      <c r="C289" s="248">
        <f t="shared" si="371"/>
        <v>2485806</v>
      </c>
      <c r="D289" s="249">
        <f t="shared" ref="D289:O289" si="389">SUM(D286,D269,D230,D195,D187,D173,D75,D53,D283)</f>
        <v>2454815</v>
      </c>
      <c r="E289" s="250">
        <f t="shared" si="389"/>
        <v>0</v>
      </c>
      <c r="F289" s="251">
        <f t="shared" si="389"/>
        <v>2454815</v>
      </c>
      <c r="G289" s="249">
        <f t="shared" si="389"/>
        <v>0</v>
      </c>
      <c r="H289" s="250">
        <f t="shared" si="389"/>
        <v>0</v>
      </c>
      <c r="I289" s="251">
        <f t="shared" si="389"/>
        <v>0</v>
      </c>
      <c r="J289" s="249">
        <f t="shared" si="389"/>
        <v>30991</v>
      </c>
      <c r="K289" s="250">
        <f t="shared" si="389"/>
        <v>0</v>
      </c>
      <c r="L289" s="251">
        <f t="shared" si="389"/>
        <v>30991</v>
      </c>
      <c r="M289" s="249">
        <f t="shared" si="389"/>
        <v>0</v>
      </c>
      <c r="N289" s="250">
        <f t="shared" si="389"/>
        <v>0</v>
      </c>
      <c r="O289" s="251">
        <f t="shared" si="389"/>
        <v>0</v>
      </c>
      <c r="P289" s="252"/>
    </row>
    <row r="290" spans="1:16" s="28" customFormat="1" ht="13.5" thickTop="1" thickBot="1" x14ac:dyDescent="0.3">
      <c r="A290" s="759" t="s">
        <v>311</v>
      </c>
      <c r="B290" s="760"/>
      <c r="C290" s="253">
        <f t="shared" si="371"/>
        <v>-4445</v>
      </c>
      <c r="D290" s="254">
        <f>SUM(D24,D25,D41)-D51</f>
        <v>0</v>
      </c>
      <c r="E290" s="255">
        <f t="shared" ref="E290:F290" si="390">SUM(E24,E25,E41)-E51</f>
        <v>0</v>
      </c>
      <c r="F290" s="256">
        <f t="shared" si="390"/>
        <v>0</v>
      </c>
      <c r="G290" s="254">
        <f>SUM(G24,G25,G41)-G51</f>
        <v>0</v>
      </c>
      <c r="H290" s="255">
        <f t="shared" ref="H290:I290" si="391">SUM(H24,H25,H41)-H51</f>
        <v>0</v>
      </c>
      <c r="I290" s="256">
        <f t="shared" si="391"/>
        <v>0</v>
      </c>
      <c r="J290" s="254">
        <f>(J26+J43)-J51</f>
        <v>-4445</v>
      </c>
      <c r="K290" s="255">
        <f t="shared" ref="K290:L290" si="392">(K26+K43)-K51</f>
        <v>0</v>
      </c>
      <c r="L290" s="256">
        <f t="shared" si="392"/>
        <v>-4445</v>
      </c>
      <c r="M290" s="254">
        <f>M45-M51</f>
        <v>0</v>
      </c>
      <c r="N290" s="255">
        <f t="shared" ref="N290:O290" si="393">N45-N51</f>
        <v>0</v>
      </c>
      <c r="O290" s="256">
        <f t="shared" si="393"/>
        <v>0</v>
      </c>
      <c r="P290" s="257"/>
    </row>
    <row r="291" spans="1:16" s="28" customFormat="1" ht="12.75" thickTop="1" x14ac:dyDescent="0.25">
      <c r="A291" s="761" t="s">
        <v>312</v>
      </c>
      <c r="B291" s="762"/>
      <c r="C291" s="258">
        <f t="shared" si="371"/>
        <v>4445</v>
      </c>
      <c r="D291" s="259">
        <f t="shared" ref="D291:O291" si="394">SUM(D292,D293)-D300+D301</f>
        <v>0</v>
      </c>
      <c r="E291" s="260">
        <f t="shared" si="394"/>
        <v>0</v>
      </c>
      <c r="F291" s="261">
        <f t="shared" si="394"/>
        <v>0</v>
      </c>
      <c r="G291" s="259">
        <f t="shared" si="394"/>
        <v>0</v>
      </c>
      <c r="H291" s="260">
        <f t="shared" si="394"/>
        <v>0</v>
      </c>
      <c r="I291" s="261">
        <f t="shared" si="394"/>
        <v>0</v>
      </c>
      <c r="J291" s="259">
        <f t="shared" si="394"/>
        <v>4445</v>
      </c>
      <c r="K291" s="260">
        <f t="shared" si="394"/>
        <v>0</v>
      </c>
      <c r="L291" s="261">
        <f t="shared" si="394"/>
        <v>4445</v>
      </c>
      <c r="M291" s="259">
        <f t="shared" si="394"/>
        <v>0</v>
      </c>
      <c r="N291" s="260">
        <f t="shared" si="394"/>
        <v>0</v>
      </c>
      <c r="O291" s="261">
        <f t="shared" si="394"/>
        <v>0</v>
      </c>
      <c r="P291" s="262"/>
    </row>
    <row r="292" spans="1:16" s="28" customFormat="1" ht="12.75" thickBot="1" x14ac:dyDescent="0.3">
      <c r="A292" s="155" t="s">
        <v>313</v>
      </c>
      <c r="B292" s="155" t="s">
        <v>314</v>
      </c>
      <c r="C292" s="156">
        <f t="shared" si="371"/>
        <v>4445</v>
      </c>
      <c r="D292" s="157">
        <f t="shared" ref="D292:O292" si="395">D21-D286</f>
        <v>0</v>
      </c>
      <c r="E292" s="158">
        <f t="shared" si="395"/>
        <v>0</v>
      </c>
      <c r="F292" s="159">
        <f t="shared" si="395"/>
        <v>0</v>
      </c>
      <c r="G292" s="157">
        <f t="shared" si="395"/>
        <v>0</v>
      </c>
      <c r="H292" s="158">
        <f t="shared" si="395"/>
        <v>0</v>
      </c>
      <c r="I292" s="159">
        <f t="shared" si="395"/>
        <v>0</v>
      </c>
      <c r="J292" s="157">
        <f t="shared" si="395"/>
        <v>4445</v>
      </c>
      <c r="K292" s="158">
        <f t="shared" si="395"/>
        <v>0</v>
      </c>
      <c r="L292" s="159">
        <f t="shared" si="395"/>
        <v>4445</v>
      </c>
      <c r="M292" s="157">
        <f t="shared" si="395"/>
        <v>0</v>
      </c>
      <c r="N292" s="158">
        <f t="shared" si="395"/>
        <v>0</v>
      </c>
      <c r="O292" s="159">
        <f t="shared" si="395"/>
        <v>0</v>
      </c>
      <c r="P292" s="35"/>
    </row>
    <row r="293" spans="1:16" s="28" customFormat="1" ht="12.75" hidden="1" thickTop="1" x14ac:dyDescent="0.25">
      <c r="A293" s="263" t="s">
        <v>315</v>
      </c>
      <c r="B293" s="263" t="s">
        <v>316</v>
      </c>
      <c r="C293" s="258">
        <f t="shared" si="371"/>
        <v>0</v>
      </c>
      <c r="D293" s="259">
        <f t="shared" ref="D293:O293" si="396">SUM(D294,D296,D298)-SUM(D295,D297,D299)</f>
        <v>0</v>
      </c>
      <c r="E293" s="260">
        <f t="shared" si="396"/>
        <v>0</v>
      </c>
      <c r="F293" s="261">
        <f t="shared" si="396"/>
        <v>0</v>
      </c>
      <c r="G293" s="259">
        <f t="shared" si="396"/>
        <v>0</v>
      </c>
      <c r="H293" s="260">
        <f t="shared" si="396"/>
        <v>0</v>
      </c>
      <c r="I293" s="261">
        <f t="shared" si="396"/>
        <v>0</v>
      </c>
      <c r="J293" s="259">
        <f t="shared" si="396"/>
        <v>0</v>
      </c>
      <c r="K293" s="260">
        <f t="shared" si="396"/>
        <v>0</v>
      </c>
      <c r="L293" s="261">
        <f t="shared" si="396"/>
        <v>0</v>
      </c>
      <c r="M293" s="259">
        <f t="shared" si="396"/>
        <v>0</v>
      </c>
      <c r="N293" s="260">
        <f t="shared" si="396"/>
        <v>0</v>
      </c>
      <c r="O293" s="261">
        <f t="shared" si="396"/>
        <v>0</v>
      </c>
      <c r="P293" s="262"/>
    </row>
    <row r="294" spans="1:16" ht="12" hidden="1" customHeight="1" x14ac:dyDescent="0.25">
      <c r="A294" s="264" t="s">
        <v>317</v>
      </c>
      <c r="B294" s="140" t="s">
        <v>318</v>
      </c>
      <c r="C294" s="96">
        <f t="shared" si="371"/>
        <v>0</v>
      </c>
      <c r="D294" s="234"/>
      <c r="E294" s="235"/>
      <c r="F294" s="236">
        <f t="shared" ref="F294:F301" si="397">D294+E294</f>
        <v>0</v>
      </c>
      <c r="G294" s="100"/>
      <c r="H294" s="101"/>
      <c r="I294" s="236">
        <f t="shared" ref="I294:I301" si="398">G294+H294</f>
        <v>0</v>
      </c>
      <c r="J294" s="100"/>
      <c r="K294" s="101"/>
      <c r="L294" s="236">
        <f t="shared" ref="L294:L301" si="399">K294+J294</f>
        <v>0</v>
      </c>
      <c r="M294" s="100"/>
      <c r="N294" s="101"/>
      <c r="O294" s="236">
        <f t="shared" ref="O294:O301" si="400">N294+M294</f>
        <v>0</v>
      </c>
      <c r="P294" s="105"/>
    </row>
    <row r="295" spans="1:16" ht="24" hidden="1" customHeight="1" x14ac:dyDescent="0.25">
      <c r="A295" s="198" t="s">
        <v>319</v>
      </c>
      <c r="B295" s="50" t="s">
        <v>320</v>
      </c>
      <c r="C295" s="88">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8" t="s">
        <v>321</v>
      </c>
      <c r="B296" s="50" t="s">
        <v>322</v>
      </c>
      <c r="C296" s="88">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8" t="s">
        <v>323</v>
      </c>
      <c r="B297" s="50" t="s">
        <v>324</v>
      </c>
      <c r="C297" s="88">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8" t="s">
        <v>325</v>
      </c>
      <c r="B298" s="50" t="s">
        <v>326</v>
      </c>
      <c r="C298" s="88">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5" t="s">
        <v>327</v>
      </c>
      <c r="B299" s="266" t="s">
        <v>328</v>
      </c>
      <c r="C299" s="206">
        <f t="shared" si="371"/>
        <v>0</v>
      </c>
      <c r="D299" s="208"/>
      <c r="E299" s="209"/>
      <c r="F299" s="210">
        <f t="shared" si="397"/>
        <v>0</v>
      </c>
      <c r="G299" s="211"/>
      <c r="H299" s="212"/>
      <c r="I299" s="210">
        <f t="shared" si="398"/>
        <v>0</v>
      </c>
      <c r="J299" s="211"/>
      <c r="K299" s="212"/>
      <c r="L299" s="210">
        <f t="shared" si="399"/>
        <v>0</v>
      </c>
      <c r="M299" s="211"/>
      <c r="N299" s="212"/>
      <c r="O299" s="210">
        <f t="shared" si="400"/>
        <v>0</v>
      </c>
      <c r="P299" s="213"/>
    </row>
    <row r="300" spans="1:16" s="28" customFormat="1" ht="13.5" hidden="1" customHeight="1" thickTop="1" thickBot="1" x14ac:dyDescent="0.3">
      <c r="A300" s="267" t="s">
        <v>329</v>
      </c>
      <c r="B300" s="267" t="s">
        <v>330</v>
      </c>
      <c r="C300" s="253">
        <f t="shared" si="371"/>
        <v>0</v>
      </c>
      <c r="D300" s="268"/>
      <c r="E300" s="269"/>
      <c r="F300" s="256">
        <f t="shared" si="397"/>
        <v>0</v>
      </c>
      <c r="G300" s="268"/>
      <c r="H300" s="269"/>
      <c r="I300" s="270">
        <f t="shared" si="398"/>
        <v>0</v>
      </c>
      <c r="J300" s="268"/>
      <c r="K300" s="269"/>
      <c r="L300" s="270">
        <f t="shared" si="399"/>
        <v>0</v>
      </c>
      <c r="M300" s="268"/>
      <c r="N300" s="269"/>
      <c r="O300" s="270">
        <f t="shared" si="400"/>
        <v>0</v>
      </c>
      <c r="P300" s="271"/>
    </row>
    <row r="301" spans="1:16" s="28" customFormat="1" ht="48.75" hidden="1" customHeight="1" thickTop="1" x14ac:dyDescent="0.25">
      <c r="A301" s="263" t="s">
        <v>331</v>
      </c>
      <c r="B301" s="272" t="s">
        <v>332</v>
      </c>
      <c r="C301" s="258">
        <f t="shared" si="371"/>
        <v>0</v>
      </c>
      <c r="D301" s="202"/>
      <c r="E301" s="203"/>
      <c r="F301" s="71">
        <f t="shared" si="397"/>
        <v>0</v>
      </c>
      <c r="G301" s="202"/>
      <c r="H301" s="203"/>
      <c r="I301" s="71">
        <f t="shared" si="398"/>
        <v>0</v>
      </c>
      <c r="J301" s="202"/>
      <c r="K301" s="203"/>
      <c r="L301" s="71">
        <f t="shared" si="399"/>
        <v>0</v>
      </c>
      <c r="M301" s="202"/>
      <c r="N301" s="203"/>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TrBtnTAvzVsr1AZl0woeJV3ANfJFgYhCDNfx1e9GZH6SBBV6EBpbL1R+OJ1+mxlsar6QsPU1rxEnW6h4CvNeTA==" saltValue="T5Rei7aLOoRLzU5Xsyx/DQ==" spinCount="100000" sheet="1" objects="1" scenarios="1" formatCells="0" formatColumns="0" formatRows="0" deleteColumns="0"/>
  <autoFilter ref="A18:P301">
    <filterColumn colId="2">
      <filters>
        <filter val="1 000"/>
        <filter val="1 035"/>
        <filter val="1 304 718"/>
        <filter val="1 546 863"/>
        <filter val="1 627"/>
        <filter val="1 682"/>
        <filter val="1 750"/>
        <filter val="1 915"/>
        <filter val="1 995"/>
        <filter val="100"/>
        <filter val="102"/>
        <filter val="105 547"/>
        <filter val="11 709"/>
        <filter val="11 933"/>
        <filter val="112 334"/>
        <filter val="13 061"/>
        <filter val="13 466"/>
        <filter val="15 656"/>
        <filter val="16 480"/>
        <filter val="160"/>
        <filter val="160 388"/>
        <filter val="2 097 130"/>
        <filter val="2 315"/>
        <filter val="2 454 815"/>
        <filter val="2 477 606"/>
        <filter val="2 485 806"/>
        <filter val="2 721"/>
        <filter val="21 276"/>
        <filter val="242 145"/>
        <filter val="245"/>
        <filter val="25 018"/>
        <filter val="274 130"/>
        <filter val="28 622"/>
        <filter val="28 895"/>
        <filter val="29 274"/>
        <filter val="290"/>
        <filter val="3 000"/>
        <filter val="3 459"/>
        <filter val="3 666"/>
        <filter val="3 687"/>
        <filter val="30 074"/>
        <filter val="30 628"/>
        <filter val="30 918"/>
        <filter val="320"/>
        <filter val="336"/>
        <filter val="350"/>
        <filter val="37 204"/>
        <filter val="380 476"/>
        <filter val="389 879"/>
        <filter val="4 066"/>
        <filter val="4 200"/>
        <filter val="4 445"/>
        <filter val="-4 445"/>
        <filter val="4 484"/>
        <filter val="44 921"/>
        <filter val="454"/>
        <filter val="5 066"/>
        <filter val="5 270"/>
        <filter val="500"/>
        <filter val="51 697"/>
        <filter val="53 520"/>
        <filter val="55 617"/>
        <filter val="550 267"/>
        <filter val="560"/>
        <filter val="581"/>
        <filter val="61 728"/>
        <filter val="63 000"/>
        <filter val="63 672"/>
        <filter val="70"/>
        <filter val="70 620"/>
        <filter val="75 428"/>
        <filter val="8 042"/>
        <filter val="8 200"/>
        <filter val="8 582"/>
        <filter val="815"/>
        <filter val="877"/>
        <filter val="94 879"/>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3.pielikums Jūrmalas pilsētas domes
2019.gada 23.maija saistošajiem noteikumiem Nr.19
(protokols Nr.7, 12.punkts)
 </firstHeader>
    <firstFooter>&amp;L&amp;9&amp;D; &amp;T&amp;R&amp;9&amp;P (&amp;N)</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163"/>
  <sheetViews>
    <sheetView view="pageLayout" zoomScaleNormal="100" workbookViewId="0">
      <selection activeCell="J8" sqref="J8"/>
    </sheetView>
  </sheetViews>
  <sheetFormatPr defaultColWidth="9.140625" defaultRowHeight="12" outlineLevelCol="1" x14ac:dyDescent="0.2"/>
  <cols>
    <col min="1" max="1" width="6.140625" style="353" customWidth="1"/>
    <col min="2" max="2" width="19" style="353" customWidth="1"/>
    <col min="3" max="3" width="28.42578125" style="353" customWidth="1"/>
    <col min="4" max="4" width="12.140625" style="353" customWidth="1"/>
    <col min="5" max="6" width="13.28515625" style="353" hidden="1" customWidth="1" outlineLevel="1"/>
    <col min="7" max="7" width="15.140625" style="353" customWidth="1" collapsed="1"/>
    <col min="8" max="8" width="44.7109375" style="353" hidden="1" customWidth="1" outlineLevel="1"/>
    <col min="9" max="9" width="26.140625" style="353" customWidth="1" collapsed="1"/>
    <col min="10" max="16384" width="9.140625" style="353"/>
  </cols>
  <sheetData>
    <row r="1" spans="1:9" x14ac:dyDescent="0.2">
      <c r="H1" s="810" t="s">
        <v>560</v>
      </c>
      <c r="I1" s="810"/>
    </row>
    <row r="2" spans="1:9" ht="15" customHeight="1" x14ac:dyDescent="0.2">
      <c r="G2" s="810" t="s">
        <v>476</v>
      </c>
      <c r="H2" s="810"/>
      <c r="I2" s="810"/>
    </row>
    <row r="3" spans="1:9" x14ac:dyDescent="0.2">
      <c r="A3" s="804" t="s">
        <v>2</v>
      </c>
      <c r="B3" s="804"/>
      <c r="C3" s="482" t="s">
        <v>333</v>
      </c>
      <c r="D3" s="810"/>
      <c r="E3" s="810"/>
      <c r="F3" s="810"/>
      <c r="G3" s="810"/>
      <c r="H3" s="810"/>
      <c r="I3" s="810"/>
    </row>
    <row r="4" spans="1:9" x14ac:dyDescent="0.2">
      <c r="A4" s="804" t="s">
        <v>4</v>
      </c>
      <c r="B4" s="804"/>
      <c r="C4" s="804">
        <v>90000056357</v>
      </c>
      <c r="D4" s="804"/>
      <c r="E4" s="804"/>
      <c r="F4" s="804"/>
      <c r="G4" s="804"/>
      <c r="H4" s="804"/>
      <c r="I4" s="804"/>
    </row>
    <row r="5" spans="1:9" ht="15.75" x14ac:dyDescent="0.2">
      <c r="A5" s="811" t="s">
        <v>486</v>
      </c>
      <c r="B5" s="811"/>
      <c r="C5" s="811"/>
      <c r="D5" s="811"/>
      <c r="E5" s="811"/>
      <c r="F5" s="811"/>
      <c r="G5" s="811"/>
      <c r="H5" s="811"/>
      <c r="I5" s="811"/>
    </row>
    <row r="6" spans="1:9" ht="15.75" x14ac:dyDescent="0.25">
      <c r="A6" s="483"/>
      <c r="B6" s="483"/>
      <c r="C6" s="483"/>
      <c r="D6" s="483"/>
      <c r="E6" s="483"/>
      <c r="F6" s="483"/>
      <c r="G6" s="483"/>
      <c r="H6" s="483"/>
      <c r="I6" s="483"/>
    </row>
    <row r="7" spans="1:9" ht="15.75" x14ac:dyDescent="0.25">
      <c r="A7" s="804" t="s">
        <v>343</v>
      </c>
      <c r="B7" s="804"/>
      <c r="C7" s="484" t="s">
        <v>561</v>
      </c>
      <c r="D7" s="484"/>
      <c r="E7" s="484"/>
      <c r="F7" s="484"/>
      <c r="G7" s="484"/>
      <c r="H7" s="484"/>
      <c r="I7" s="484"/>
    </row>
    <row r="8" spans="1:9" ht="12" customHeight="1" x14ac:dyDescent="0.2">
      <c r="A8" s="804" t="s">
        <v>345</v>
      </c>
      <c r="B8" s="804"/>
      <c r="C8" s="482" t="s">
        <v>365</v>
      </c>
      <c r="D8" s="482"/>
      <c r="E8" s="482"/>
      <c r="F8" s="482"/>
      <c r="G8" s="482"/>
      <c r="H8" s="482"/>
      <c r="I8" s="482"/>
    </row>
    <row r="9" spans="1:9" x14ac:dyDescent="0.2">
      <c r="A9" s="804" t="s">
        <v>347</v>
      </c>
      <c r="B9" s="804"/>
      <c r="C9" s="485" t="s">
        <v>366</v>
      </c>
      <c r="D9" s="486"/>
      <c r="E9" s="486"/>
      <c r="F9" s="486"/>
      <c r="G9" s="486"/>
      <c r="H9" s="486"/>
      <c r="I9" s="486"/>
    </row>
    <row r="10" spans="1:9" ht="65.25" customHeight="1" x14ac:dyDescent="0.2">
      <c r="A10" s="487" t="s">
        <v>349</v>
      </c>
      <c r="B10" s="812" t="s">
        <v>350</v>
      </c>
      <c r="C10" s="812"/>
      <c r="D10" s="304" t="s">
        <v>351</v>
      </c>
      <c r="E10" s="304" t="s">
        <v>352</v>
      </c>
      <c r="F10" s="489" t="s">
        <v>353</v>
      </c>
      <c r="G10" s="489" t="s">
        <v>354</v>
      </c>
      <c r="H10" s="489" t="s">
        <v>36</v>
      </c>
      <c r="I10" s="487" t="s">
        <v>355</v>
      </c>
    </row>
    <row r="11" spans="1:9" ht="16.5" customHeight="1" x14ac:dyDescent="0.2">
      <c r="A11" s="802" t="s">
        <v>356</v>
      </c>
      <c r="B11" s="802"/>
      <c r="C11" s="802"/>
      <c r="D11" s="306"/>
      <c r="E11" s="306">
        <f>SUM(E12:E16)</f>
        <v>400922</v>
      </c>
      <c r="F11" s="306">
        <f>SUM(F12:F16)</f>
        <v>0</v>
      </c>
      <c r="G11" s="306">
        <f>SUM(G12:G16)</f>
        <v>400922</v>
      </c>
      <c r="H11" s="306"/>
      <c r="I11" s="490"/>
    </row>
    <row r="12" spans="1:9" ht="30.75" customHeight="1" x14ac:dyDescent="0.2">
      <c r="A12" s="805">
        <v>1</v>
      </c>
      <c r="B12" s="796" t="s">
        <v>562</v>
      </c>
      <c r="C12" s="796"/>
      <c r="D12" s="491">
        <v>5240</v>
      </c>
      <c r="E12" s="289">
        <v>224395</v>
      </c>
      <c r="F12" s="290"/>
      <c r="G12" s="289">
        <f>E12+F12</f>
        <v>224395</v>
      </c>
      <c r="H12" s="289"/>
      <c r="I12" s="806" t="s">
        <v>563</v>
      </c>
    </row>
    <row r="13" spans="1:9" ht="30.75" customHeight="1" x14ac:dyDescent="0.2">
      <c r="A13" s="805"/>
      <c r="B13" s="796"/>
      <c r="C13" s="796"/>
      <c r="D13" s="288">
        <v>5250</v>
      </c>
      <c r="E13" s="289">
        <v>106220</v>
      </c>
      <c r="F13" s="290"/>
      <c r="G13" s="289">
        <f t="shared" ref="G13:G16" si="0">E13+F13</f>
        <v>106220</v>
      </c>
      <c r="H13" s="289"/>
      <c r="I13" s="806"/>
    </row>
    <row r="14" spans="1:9" ht="47.25" customHeight="1" x14ac:dyDescent="0.2">
      <c r="A14" s="492">
        <v>2</v>
      </c>
      <c r="B14" s="803" t="s">
        <v>564</v>
      </c>
      <c r="C14" s="803"/>
      <c r="D14" s="318">
        <v>5240</v>
      </c>
      <c r="E14" s="319">
        <v>8228</v>
      </c>
      <c r="F14" s="493"/>
      <c r="G14" s="289">
        <f t="shared" si="0"/>
        <v>8228</v>
      </c>
      <c r="H14" s="319"/>
      <c r="I14" s="322" t="s">
        <v>565</v>
      </c>
    </row>
    <row r="15" spans="1:9" ht="23.25" customHeight="1" x14ac:dyDescent="0.2">
      <c r="A15" s="494">
        <v>3</v>
      </c>
      <c r="B15" s="807" t="s">
        <v>566</v>
      </c>
      <c r="C15" s="807"/>
      <c r="D15" s="495">
        <v>5240</v>
      </c>
      <c r="E15" s="496">
        <v>0</v>
      </c>
      <c r="F15" s="497"/>
      <c r="G15" s="289">
        <f t="shared" si="0"/>
        <v>0</v>
      </c>
      <c r="H15" s="496"/>
      <c r="I15" s="498" t="s">
        <v>567</v>
      </c>
    </row>
    <row r="16" spans="1:9" ht="33" customHeight="1" x14ac:dyDescent="0.2">
      <c r="A16" s="499">
        <v>4</v>
      </c>
      <c r="B16" s="808" t="s">
        <v>568</v>
      </c>
      <c r="C16" s="809"/>
      <c r="D16" s="495">
        <v>5250</v>
      </c>
      <c r="E16" s="496">
        <v>62079</v>
      </c>
      <c r="F16" s="496"/>
      <c r="G16" s="289">
        <f t="shared" si="0"/>
        <v>62079</v>
      </c>
      <c r="H16" s="496"/>
      <c r="I16" s="322" t="s">
        <v>569</v>
      </c>
    </row>
    <row r="17" spans="1:9" ht="21" customHeight="1" x14ac:dyDescent="0.2">
      <c r="A17" s="500"/>
      <c r="B17" s="501"/>
      <c r="C17" s="501"/>
      <c r="D17" s="502"/>
      <c r="E17" s="503"/>
      <c r="F17" s="503"/>
      <c r="G17" s="503"/>
      <c r="H17" s="503"/>
      <c r="I17" s="504"/>
    </row>
    <row r="18" spans="1:9" x14ac:dyDescent="0.2">
      <c r="A18" s="799" t="s">
        <v>345</v>
      </c>
      <c r="B18" s="799"/>
      <c r="C18" s="799" t="s">
        <v>387</v>
      </c>
      <c r="D18" s="799"/>
      <c r="E18" s="799"/>
      <c r="F18" s="799"/>
      <c r="G18" s="799"/>
      <c r="H18" s="799"/>
      <c r="I18" s="799"/>
    </row>
    <row r="19" spans="1:9" x14ac:dyDescent="0.2">
      <c r="A19" s="800" t="s">
        <v>347</v>
      </c>
      <c r="B19" s="800"/>
      <c r="C19" s="505" t="s">
        <v>388</v>
      </c>
      <c r="D19" s="506"/>
      <c r="E19" s="506"/>
      <c r="F19" s="506"/>
      <c r="G19" s="506"/>
      <c r="H19" s="506"/>
      <c r="I19" s="506"/>
    </row>
    <row r="20" spans="1:9" ht="48" customHeight="1" x14ac:dyDescent="0.2">
      <c r="A20" s="304" t="s">
        <v>349</v>
      </c>
      <c r="B20" s="801" t="s">
        <v>350</v>
      </c>
      <c r="C20" s="801"/>
      <c r="D20" s="304" t="s">
        <v>351</v>
      </c>
      <c r="E20" s="304" t="s">
        <v>352</v>
      </c>
      <c r="F20" s="489" t="s">
        <v>353</v>
      </c>
      <c r="G20" s="489" t="s">
        <v>354</v>
      </c>
      <c r="H20" s="489" t="s">
        <v>36</v>
      </c>
      <c r="I20" s="304" t="s">
        <v>355</v>
      </c>
    </row>
    <row r="21" spans="1:9" ht="17.25" customHeight="1" x14ac:dyDescent="0.2">
      <c r="A21" s="802" t="s">
        <v>356</v>
      </c>
      <c r="B21" s="802"/>
      <c r="C21" s="802"/>
      <c r="D21" s="306"/>
      <c r="E21" s="306">
        <f>SUM(E22:E23)</f>
        <v>575178</v>
      </c>
      <c r="F21" s="306">
        <f t="shared" ref="F21:G21" si="1">SUM(F22:F23)</f>
        <v>0</v>
      </c>
      <c r="G21" s="306">
        <f t="shared" si="1"/>
        <v>575178</v>
      </c>
      <c r="H21" s="306"/>
      <c r="I21" s="331"/>
    </row>
    <row r="22" spans="1:9" ht="27.75" customHeight="1" x14ac:dyDescent="0.2">
      <c r="A22" s="494">
        <v>1</v>
      </c>
      <c r="B22" s="796" t="s">
        <v>570</v>
      </c>
      <c r="C22" s="796"/>
      <c r="D22" s="288">
        <v>5240</v>
      </c>
      <c r="E22" s="289">
        <v>273944</v>
      </c>
      <c r="F22" s="289"/>
      <c r="G22" s="289">
        <f>E22+F22</f>
        <v>273944</v>
      </c>
      <c r="H22" s="289"/>
      <c r="I22" s="381" t="s">
        <v>571</v>
      </c>
    </row>
    <row r="23" spans="1:9" ht="54.75" customHeight="1" x14ac:dyDescent="0.2">
      <c r="A23" s="494">
        <v>2</v>
      </c>
      <c r="B23" s="796" t="s">
        <v>572</v>
      </c>
      <c r="C23" s="796"/>
      <c r="D23" s="288">
        <v>5240</v>
      </c>
      <c r="E23" s="289">
        <v>301234</v>
      </c>
      <c r="F23" s="289"/>
      <c r="G23" s="289">
        <f t="shared" ref="G23" si="2">E23+F23</f>
        <v>301234</v>
      </c>
      <c r="H23" s="289"/>
      <c r="I23" s="381" t="s">
        <v>573</v>
      </c>
    </row>
    <row r="24" spans="1:9" ht="21.75" customHeight="1" x14ac:dyDescent="0.2">
      <c r="A24" s="363"/>
      <c r="B24" s="362"/>
      <c r="C24" s="362"/>
      <c r="D24" s="507"/>
      <c r="E24" s="508"/>
      <c r="F24" s="508"/>
      <c r="G24" s="508"/>
      <c r="H24" s="508"/>
      <c r="I24" s="509"/>
    </row>
    <row r="25" spans="1:9" x14ac:dyDescent="0.2">
      <c r="A25" s="799" t="s">
        <v>345</v>
      </c>
      <c r="B25" s="799"/>
      <c r="C25" s="299" t="s">
        <v>341</v>
      </c>
      <c r="D25" s="298"/>
      <c r="E25" s="299"/>
      <c r="F25" s="299"/>
      <c r="G25" s="299"/>
      <c r="H25" s="299"/>
      <c r="I25" s="299"/>
    </row>
    <row r="26" spans="1:9" x14ac:dyDescent="0.2">
      <c r="A26" s="800" t="s">
        <v>347</v>
      </c>
      <c r="B26" s="800"/>
      <c r="C26" s="505" t="s">
        <v>340</v>
      </c>
      <c r="D26" s="510"/>
      <c r="E26" s="511"/>
      <c r="F26" s="511"/>
      <c r="G26" s="511"/>
      <c r="H26" s="511"/>
      <c r="I26" s="511"/>
    </row>
    <row r="27" spans="1:9" ht="50.25" customHeight="1" x14ac:dyDescent="0.2">
      <c r="A27" s="304" t="s">
        <v>349</v>
      </c>
      <c r="B27" s="801" t="s">
        <v>350</v>
      </c>
      <c r="C27" s="801"/>
      <c r="D27" s="304" t="s">
        <v>351</v>
      </c>
      <c r="E27" s="304" t="s">
        <v>352</v>
      </c>
      <c r="F27" s="489" t="s">
        <v>353</v>
      </c>
      <c r="G27" s="489" t="s">
        <v>354</v>
      </c>
      <c r="H27" s="489" t="s">
        <v>36</v>
      </c>
      <c r="I27" s="304" t="s">
        <v>355</v>
      </c>
    </row>
    <row r="28" spans="1:9" ht="18" customHeight="1" x14ac:dyDescent="0.2">
      <c r="A28" s="802" t="s">
        <v>356</v>
      </c>
      <c r="B28" s="802"/>
      <c r="C28" s="802"/>
      <c r="D28" s="331"/>
      <c r="E28" s="306">
        <f>SUM(E29:E29)</f>
        <v>42469</v>
      </c>
      <c r="F28" s="306">
        <f t="shared" ref="F28:G28" si="3">SUM(F29:F29)</f>
        <v>0</v>
      </c>
      <c r="G28" s="306">
        <f t="shared" si="3"/>
        <v>42469</v>
      </c>
      <c r="H28" s="306"/>
      <c r="I28" s="381"/>
    </row>
    <row r="29" spans="1:9" ht="52.5" customHeight="1" x14ac:dyDescent="0.2">
      <c r="A29" s="494">
        <v>1</v>
      </c>
      <c r="B29" s="796" t="s">
        <v>574</v>
      </c>
      <c r="C29" s="796"/>
      <c r="D29" s="288">
        <v>5250</v>
      </c>
      <c r="E29" s="289">
        <v>42469</v>
      </c>
      <c r="F29" s="290"/>
      <c r="G29" s="289">
        <f>E29+F29</f>
        <v>42469</v>
      </c>
      <c r="H29" s="289"/>
      <c r="I29" s="381" t="s">
        <v>575</v>
      </c>
    </row>
    <row r="30" spans="1:9" ht="21" customHeight="1" x14ac:dyDescent="0.2">
      <c r="A30" s="363"/>
      <c r="B30" s="362"/>
      <c r="C30" s="362"/>
      <c r="D30" s="507"/>
      <c r="E30" s="508"/>
      <c r="F30" s="508"/>
      <c r="G30" s="508"/>
      <c r="H30" s="508"/>
      <c r="I30" s="509"/>
    </row>
    <row r="31" spans="1:9" x14ac:dyDescent="0.2">
      <c r="A31" s="799" t="s">
        <v>345</v>
      </c>
      <c r="B31" s="799"/>
      <c r="C31" s="299" t="s">
        <v>576</v>
      </c>
      <c r="D31" s="299"/>
      <c r="E31" s="299"/>
      <c r="F31" s="299"/>
      <c r="G31" s="299"/>
      <c r="H31" s="299"/>
      <c r="I31" s="299"/>
    </row>
    <row r="32" spans="1:9" x14ac:dyDescent="0.2">
      <c r="A32" s="800" t="s">
        <v>347</v>
      </c>
      <c r="B32" s="800"/>
      <c r="C32" s="505" t="s">
        <v>577</v>
      </c>
      <c r="D32" s="511"/>
      <c r="E32" s="511"/>
      <c r="F32" s="511"/>
      <c r="G32" s="511"/>
      <c r="H32" s="511"/>
      <c r="I32" s="511"/>
    </row>
    <row r="33" spans="1:9" ht="52.5" customHeight="1" x14ac:dyDescent="0.2">
      <c r="A33" s="304" t="s">
        <v>349</v>
      </c>
      <c r="B33" s="801" t="s">
        <v>350</v>
      </c>
      <c r="C33" s="801"/>
      <c r="D33" s="304" t="s">
        <v>351</v>
      </c>
      <c r="E33" s="304" t="s">
        <v>352</v>
      </c>
      <c r="F33" s="489" t="s">
        <v>353</v>
      </c>
      <c r="G33" s="489" t="s">
        <v>354</v>
      </c>
      <c r="H33" s="489" t="s">
        <v>36</v>
      </c>
      <c r="I33" s="304" t="s">
        <v>355</v>
      </c>
    </row>
    <row r="34" spans="1:9" ht="20.25" customHeight="1" x14ac:dyDescent="0.2">
      <c r="A34" s="802" t="s">
        <v>356</v>
      </c>
      <c r="B34" s="802"/>
      <c r="C34" s="802"/>
      <c r="D34" s="331"/>
      <c r="E34" s="306">
        <f>SUM(E35:E35)</f>
        <v>15161</v>
      </c>
      <c r="F34" s="306">
        <f t="shared" ref="F34:G34" si="4">SUM(F35:F35)</f>
        <v>0</v>
      </c>
      <c r="G34" s="306">
        <f t="shared" si="4"/>
        <v>15161</v>
      </c>
      <c r="H34" s="306"/>
      <c r="I34" s="381"/>
    </row>
    <row r="35" spans="1:9" ht="44.25" customHeight="1" x14ac:dyDescent="0.2">
      <c r="A35" s="494">
        <v>1</v>
      </c>
      <c r="B35" s="796" t="s">
        <v>578</v>
      </c>
      <c r="C35" s="796"/>
      <c r="D35" s="288">
        <v>5250</v>
      </c>
      <c r="E35" s="289">
        <v>15161</v>
      </c>
      <c r="F35" s="289"/>
      <c r="G35" s="289">
        <f>E35+F35</f>
        <v>15161</v>
      </c>
      <c r="H35" s="289"/>
      <c r="I35" s="381" t="s">
        <v>579</v>
      </c>
    </row>
    <row r="36" spans="1:9" ht="20.25" customHeight="1" x14ac:dyDescent="0.2">
      <c r="A36" s="500"/>
      <c r="B36" s="501"/>
      <c r="C36" s="501"/>
      <c r="D36" s="512"/>
      <c r="E36" s="503"/>
      <c r="F36" s="503"/>
      <c r="G36" s="503"/>
      <c r="H36" s="503"/>
      <c r="I36" s="504"/>
    </row>
    <row r="37" spans="1:9" x14ac:dyDescent="0.2">
      <c r="A37" s="804" t="s">
        <v>345</v>
      </c>
      <c r="B37" s="804"/>
      <c r="C37" s="482" t="s">
        <v>411</v>
      </c>
      <c r="D37" s="513"/>
      <c r="E37" s="514"/>
      <c r="F37" s="514"/>
      <c r="G37" s="514"/>
      <c r="H37" s="514"/>
      <c r="I37" s="514"/>
    </row>
    <row r="38" spans="1:9" x14ac:dyDescent="0.2">
      <c r="A38" s="804" t="s">
        <v>347</v>
      </c>
      <c r="B38" s="804"/>
      <c r="C38" s="485" t="s">
        <v>412</v>
      </c>
      <c r="D38" s="515"/>
      <c r="E38" s="486"/>
      <c r="F38" s="486"/>
      <c r="G38" s="486"/>
      <c r="H38" s="486"/>
      <c r="I38" s="486"/>
    </row>
    <row r="39" spans="1:9" ht="48" customHeight="1" x14ac:dyDescent="0.2">
      <c r="A39" s="304" t="s">
        <v>349</v>
      </c>
      <c r="B39" s="801" t="s">
        <v>350</v>
      </c>
      <c r="C39" s="801"/>
      <c r="D39" s="304" t="s">
        <v>351</v>
      </c>
      <c r="E39" s="304" t="s">
        <v>352</v>
      </c>
      <c r="F39" s="489" t="s">
        <v>353</v>
      </c>
      <c r="G39" s="489" t="s">
        <v>354</v>
      </c>
      <c r="H39" s="489" t="s">
        <v>36</v>
      </c>
      <c r="I39" s="304" t="s">
        <v>355</v>
      </c>
    </row>
    <row r="40" spans="1:9" ht="16.5" customHeight="1" x14ac:dyDescent="0.2">
      <c r="A40" s="802" t="s">
        <v>356</v>
      </c>
      <c r="B40" s="802"/>
      <c r="C40" s="802"/>
      <c r="D40" s="331"/>
      <c r="E40" s="306">
        <f>SUM(E41:E43)</f>
        <v>1678466</v>
      </c>
      <c r="F40" s="306">
        <f t="shared" ref="F40:G40" si="5">SUM(F41:F43)</f>
        <v>0</v>
      </c>
      <c r="G40" s="306">
        <f t="shared" si="5"/>
        <v>1678466</v>
      </c>
      <c r="H40" s="306"/>
      <c r="I40" s="381"/>
    </row>
    <row r="41" spans="1:9" ht="18.75" customHeight="1" x14ac:dyDescent="0.2">
      <c r="A41" s="304">
        <v>1</v>
      </c>
      <c r="B41" s="796" t="s">
        <v>398</v>
      </c>
      <c r="C41" s="796"/>
      <c r="D41" s="288">
        <v>2241</v>
      </c>
      <c r="E41" s="306"/>
      <c r="F41" s="306"/>
      <c r="G41" s="306"/>
      <c r="H41" s="306"/>
      <c r="I41" s="382" t="s">
        <v>580</v>
      </c>
    </row>
    <row r="42" spans="1:9" ht="29.25" customHeight="1" x14ac:dyDescent="0.2">
      <c r="A42" s="494">
        <v>2</v>
      </c>
      <c r="B42" s="796" t="s">
        <v>581</v>
      </c>
      <c r="C42" s="796"/>
      <c r="D42" s="288">
        <v>5250</v>
      </c>
      <c r="E42" s="289">
        <v>1656921</v>
      </c>
      <c r="F42" s="290"/>
      <c r="G42" s="289">
        <f>E42+F42</f>
        <v>1656921</v>
      </c>
      <c r="H42" s="289"/>
      <c r="I42" s="381" t="s">
        <v>582</v>
      </c>
    </row>
    <row r="43" spans="1:9" ht="33.75" customHeight="1" x14ac:dyDescent="0.2">
      <c r="A43" s="304">
        <v>3</v>
      </c>
      <c r="B43" s="796" t="s">
        <v>583</v>
      </c>
      <c r="C43" s="796"/>
      <c r="D43" s="288">
        <v>5250</v>
      </c>
      <c r="E43" s="340">
        <v>21545</v>
      </c>
      <c r="F43" s="340"/>
      <c r="G43" s="289">
        <f t="shared" ref="G43" si="6">E43+F43</f>
        <v>21545</v>
      </c>
      <c r="H43" s="340"/>
      <c r="I43" s="382" t="s">
        <v>584</v>
      </c>
    </row>
    <row r="44" spans="1:9" ht="22.5" customHeight="1" x14ac:dyDescent="0.2">
      <c r="A44" s="363"/>
      <c r="B44" s="362"/>
      <c r="C44" s="362"/>
      <c r="D44" s="516"/>
      <c r="E44" s="313"/>
      <c r="F44" s="313"/>
      <c r="G44" s="313"/>
      <c r="H44" s="313"/>
      <c r="I44" s="508"/>
    </row>
    <row r="45" spans="1:9" ht="22.5" customHeight="1" x14ac:dyDescent="0.2">
      <c r="A45" s="532"/>
      <c r="B45" s="519"/>
      <c r="C45" s="519"/>
      <c r="D45" s="516"/>
      <c r="E45" s="313"/>
      <c r="F45" s="313"/>
      <c r="G45" s="313"/>
      <c r="H45" s="313"/>
      <c r="I45" s="313"/>
    </row>
    <row r="46" spans="1:9" x14ac:dyDescent="0.2">
      <c r="A46" s="532"/>
      <c r="B46" s="519"/>
      <c r="C46" s="519"/>
      <c r="D46" s="516"/>
      <c r="E46" s="313"/>
      <c r="F46" s="313"/>
      <c r="G46" s="313"/>
      <c r="H46" s="313"/>
      <c r="I46" s="313"/>
    </row>
    <row r="47" spans="1:9" x14ac:dyDescent="0.2">
      <c r="A47" s="804" t="s">
        <v>345</v>
      </c>
      <c r="B47" s="804"/>
      <c r="C47" s="482" t="s">
        <v>423</v>
      </c>
      <c r="D47" s="513"/>
      <c r="E47" s="482"/>
      <c r="F47" s="482"/>
      <c r="G47" s="482"/>
      <c r="H47" s="482"/>
    </row>
    <row r="48" spans="1:9" x14ac:dyDescent="0.2">
      <c r="A48" s="804" t="s">
        <v>347</v>
      </c>
      <c r="B48" s="804"/>
      <c r="C48" s="485" t="s">
        <v>424</v>
      </c>
      <c r="D48" s="515"/>
      <c r="E48" s="486"/>
      <c r="F48" s="486"/>
      <c r="G48" s="486"/>
      <c r="H48" s="486"/>
    </row>
    <row r="49" spans="1:9" ht="51" customHeight="1" x14ac:dyDescent="0.2">
      <c r="A49" s="304" t="s">
        <v>349</v>
      </c>
      <c r="B49" s="801" t="s">
        <v>350</v>
      </c>
      <c r="C49" s="801"/>
      <c r="D49" s="304" t="s">
        <v>351</v>
      </c>
      <c r="E49" s="304" t="s">
        <v>352</v>
      </c>
      <c r="F49" s="489" t="s">
        <v>353</v>
      </c>
      <c r="G49" s="489" t="s">
        <v>354</v>
      </c>
      <c r="H49" s="489" t="s">
        <v>36</v>
      </c>
      <c r="I49" s="304" t="s">
        <v>355</v>
      </c>
    </row>
    <row r="50" spans="1:9" ht="16.5" customHeight="1" x14ac:dyDescent="0.2">
      <c r="A50" s="802" t="s">
        <v>356</v>
      </c>
      <c r="B50" s="802"/>
      <c r="C50" s="802"/>
      <c r="D50" s="331"/>
      <c r="E50" s="306">
        <f>SUM(E51:E54)</f>
        <v>369423</v>
      </c>
      <c r="F50" s="306">
        <f t="shared" ref="F50:G50" si="7">SUM(F51:F54)</f>
        <v>0</v>
      </c>
      <c r="G50" s="306">
        <f t="shared" si="7"/>
        <v>369423</v>
      </c>
      <c r="H50" s="306"/>
      <c r="I50" s="381"/>
    </row>
    <row r="51" spans="1:9" ht="48" customHeight="1" x14ac:dyDescent="0.2">
      <c r="A51" s="494">
        <v>1</v>
      </c>
      <c r="B51" s="796" t="s">
        <v>585</v>
      </c>
      <c r="C51" s="796"/>
      <c r="D51" s="288">
        <v>5250</v>
      </c>
      <c r="E51" s="340">
        <v>44043</v>
      </c>
      <c r="F51" s="306"/>
      <c r="G51" s="340">
        <f>E51+F51</f>
        <v>44043</v>
      </c>
      <c r="H51" s="340"/>
      <c r="I51" s="381" t="s">
        <v>586</v>
      </c>
    </row>
    <row r="52" spans="1:9" ht="48" customHeight="1" x14ac:dyDescent="0.2">
      <c r="A52" s="494">
        <v>2</v>
      </c>
      <c r="B52" s="796" t="s">
        <v>587</v>
      </c>
      <c r="C52" s="796"/>
      <c r="D52" s="288">
        <v>5240</v>
      </c>
      <c r="E52" s="289">
        <v>223010</v>
      </c>
      <c r="F52" s="289"/>
      <c r="G52" s="340">
        <f t="shared" ref="G52:G54" si="8">E52+F52</f>
        <v>223010</v>
      </c>
      <c r="H52" s="289"/>
      <c r="I52" s="381" t="s">
        <v>588</v>
      </c>
    </row>
    <row r="53" spans="1:9" ht="41.25" customHeight="1" x14ac:dyDescent="0.2">
      <c r="A53" s="494">
        <v>3</v>
      </c>
      <c r="B53" s="796" t="s">
        <v>589</v>
      </c>
      <c r="C53" s="796"/>
      <c r="D53" s="288">
        <v>5250</v>
      </c>
      <c r="E53" s="289">
        <v>370</v>
      </c>
      <c r="F53" s="289"/>
      <c r="G53" s="340">
        <f t="shared" si="8"/>
        <v>370</v>
      </c>
      <c r="H53" s="289"/>
      <c r="I53" s="382" t="s">
        <v>590</v>
      </c>
    </row>
    <row r="54" spans="1:9" ht="38.25" customHeight="1" x14ac:dyDescent="0.2">
      <c r="A54" s="494">
        <v>4</v>
      </c>
      <c r="B54" s="797" t="s">
        <v>434</v>
      </c>
      <c r="C54" s="798"/>
      <c r="D54" s="288">
        <v>5250</v>
      </c>
      <c r="E54" s="517">
        <v>102000</v>
      </c>
      <c r="F54" s="517"/>
      <c r="G54" s="340">
        <f t="shared" si="8"/>
        <v>102000</v>
      </c>
      <c r="H54" s="517"/>
      <c r="I54" s="382" t="s">
        <v>590</v>
      </c>
    </row>
    <row r="55" spans="1:9" x14ac:dyDescent="0.2">
      <c r="A55" s="518"/>
      <c r="B55" s="519"/>
      <c r="C55" s="519"/>
      <c r="D55" s="516"/>
      <c r="E55" s="313"/>
      <c r="F55" s="313"/>
      <c r="G55" s="313"/>
      <c r="H55" s="313"/>
      <c r="I55" s="296"/>
    </row>
    <row r="56" spans="1:9" x14ac:dyDescent="0.2">
      <c r="A56" s="799" t="s">
        <v>345</v>
      </c>
      <c r="B56" s="799"/>
      <c r="C56" s="299" t="s">
        <v>442</v>
      </c>
      <c r="D56" s="298"/>
      <c r="E56" s="299"/>
      <c r="F56" s="299"/>
      <c r="G56" s="299"/>
      <c r="H56" s="299"/>
      <c r="I56" s="299"/>
    </row>
    <row r="57" spans="1:9" x14ac:dyDescent="0.2">
      <c r="A57" s="800" t="s">
        <v>347</v>
      </c>
      <c r="B57" s="800"/>
      <c r="C57" s="505" t="s">
        <v>443</v>
      </c>
      <c r="D57" s="510"/>
      <c r="E57" s="511"/>
      <c r="F57" s="511"/>
      <c r="G57" s="511"/>
      <c r="H57" s="511"/>
      <c r="I57" s="511"/>
    </row>
    <row r="58" spans="1:9" ht="45.75" customHeight="1" x14ac:dyDescent="0.2">
      <c r="A58" s="304" t="s">
        <v>349</v>
      </c>
      <c r="B58" s="801" t="s">
        <v>350</v>
      </c>
      <c r="C58" s="801"/>
      <c r="D58" s="304" t="s">
        <v>351</v>
      </c>
      <c r="E58" s="304" t="s">
        <v>352</v>
      </c>
      <c r="F58" s="489" t="s">
        <v>353</v>
      </c>
      <c r="G58" s="489" t="s">
        <v>354</v>
      </c>
      <c r="H58" s="489" t="s">
        <v>36</v>
      </c>
      <c r="I58" s="304" t="s">
        <v>355</v>
      </c>
    </row>
    <row r="59" spans="1:9" x14ac:dyDescent="0.2">
      <c r="A59" s="802" t="s">
        <v>356</v>
      </c>
      <c r="B59" s="802"/>
      <c r="C59" s="802"/>
      <c r="D59" s="331"/>
      <c r="E59" s="306">
        <f>SUM(E60:E64)</f>
        <v>1033178</v>
      </c>
      <c r="F59" s="306">
        <f t="shared" ref="F59:G59" si="9">SUM(F60:F64)</f>
        <v>4029</v>
      </c>
      <c r="G59" s="306">
        <f t="shared" si="9"/>
        <v>1037207</v>
      </c>
      <c r="H59" s="306"/>
      <c r="I59" s="381"/>
    </row>
    <row r="60" spans="1:9" ht="48" customHeight="1" x14ac:dyDescent="0.2">
      <c r="A60" s="494">
        <v>1</v>
      </c>
      <c r="B60" s="796" t="s">
        <v>591</v>
      </c>
      <c r="C60" s="796"/>
      <c r="D60" s="288">
        <v>5250</v>
      </c>
      <c r="E60" s="289">
        <v>97775</v>
      </c>
      <c r="F60" s="289"/>
      <c r="G60" s="289">
        <f>E60+F60</f>
        <v>97775</v>
      </c>
      <c r="H60" s="289"/>
      <c r="I60" s="304" t="s">
        <v>592</v>
      </c>
    </row>
    <row r="61" spans="1:9" ht="108" x14ac:dyDescent="0.2">
      <c r="A61" s="492">
        <v>2</v>
      </c>
      <c r="B61" s="803" t="s">
        <v>593</v>
      </c>
      <c r="C61" s="803"/>
      <c r="D61" s="288">
        <v>5250</v>
      </c>
      <c r="E61" s="319">
        <v>776995</v>
      </c>
      <c r="F61" s="520">
        <f>-10479+14508</f>
        <v>4029</v>
      </c>
      <c r="G61" s="289">
        <f t="shared" ref="G61:G64" si="10">E61+F61</f>
        <v>781024</v>
      </c>
      <c r="H61" s="319" t="s">
        <v>594</v>
      </c>
      <c r="I61" s="322" t="s">
        <v>595</v>
      </c>
    </row>
    <row r="62" spans="1:9" ht="35.25" customHeight="1" x14ac:dyDescent="0.2">
      <c r="A62" s="494">
        <v>3</v>
      </c>
      <c r="B62" s="796" t="s">
        <v>596</v>
      </c>
      <c r="C62" s="796"/>
      <c r="D62" s="288">
        <v>5240</v>
      </c>
      <c r="E62" s="289">
        <v>60870</v>
      </c>
      <c r="F62" s="289"/>
      <c r="G62" s="289">
        <f t="shared" si="10"/>
        <v>60870</v>
      </c>
      <c r="H62" s="289"/>
      <c r="I62" s="322" t="s">
        <v>597</v>
      </c>
    </row>
    <row r="63" spans="1:9" ht="42" customHeight="1" x14ac:dyDescent="0.2">
      <c r="A63" s="494">
        <v>4</v>
      </c>
      <c r="B63" s="796" t="s">
        <v>598</v>
      </c>
      <c r="C63" s="796"/>
      <c r="D63" s="288">
        <v>5240</v>
      </c>
      <c r="E63" s="289">
        <v>48769</v>
      </c>
      <c r="F63" s="289"/>
      <c r="G63" s="289">
        <f t="shared" si="10"/>
        <v>48769</v>
      </c>
      <c r="H63" s="289"/>
      <c r="I63" s="322" t="s">
        <v>599</v>
      </c>
    </row>
    <row r="64" spans="1:9" ht="39" customHeight="1" x14ac:dyDescent="0.2">
      <c r="A64" s="492">
        <v>5</v>
      </c>
      <c r="B64" s="803" t="s">
        <v>600</v>
      </c>
      <c r="C64" s="803"/>
      <c r="D64" s="318">
        <v>5240</v>
      </c>
      <c r="E64" s="319">
        <v>48769</v>
      </c>
      <c r="F64" s="319"/>
      <c r="G64" s="289">
        <f t="shared" si="10"/>
        <v>48769</v>
      </c>
      <c r="H64" s="319"/>
      <c r="I64" s="322" t="s">
        <v>601</v>
      </c>
    </row>
    <row r="65" spans="1:9" x14ac:dyDescent="0.2">
      <c r="A65" s="521"/>
      <c r="B65" s="521"/>
      <c r="C65" s="521"/>
      <c r="D65" s="521"/>
      <c r="E65" s="522"/>
      <c r="F65" s="522"/>
      <c r="G65" s="522"/>
      <c r="H65" s="521"/>
      <c r="I65" s="521"/>
    </row>
    <row r="66" spans="1:9" s="279" customFormat="1" x14ac:dyDescent="0.2">
      <c r="A66" s="370" t="s">
        <v>448</v>
      </c>
      <c r="I66" s="359"/>
    </row>
    <row r="67" spans="1:9" s="279" customFormat="1" x14ac:dyDescent="0.2">
      <c r="A67" s="371" t="s">
        <v>602</v>
      </c>
      <c r="I67" s="359"/>
    </row>
    <row r="68" spans="1:9" s="279" customFormat="1" x14ac:dyDescent="0.2">
      <c r="A68" s="279" t="s">
        <v>603</v>
      </c>
      <c r="I68" s="359"/>
    </row>
    <row r="69" spans="1:9" s="279" customFormat="1" x14ac:dyDescent="0.2">
      <c r="A69" s="279" t="s">
        <v>604</v>
      </c>
      <c r="I69" s="359"/>
    </row>
    <row r="70" spans="1:9" s="279" customFormat="1" x14ac:dyDescent="0.2">
      <c r="A70" s="279" t="s">
        <v>605</v>
      </c>
      <c r="I70" s="359"/>
    </row>
    <row r="71" spans="1:9" s="279" customFormat="1" x14ac:dyDescent="0.2">
      <c r="A71" s="279" t="s">
        <v>606</v>
      </c>
      <c r="I71" s="359"/>
    </row>
    <row r="72" spans="1:9" s="279" customFormat="1" x14ac:dyDescent="0.2">
      <c r="A72" s="279" t="s">
        <v>607</v>
      </c>
      <c r="I72" s="359"/>
    </row>
    <row r="73" spans="1:9" s="279" customFormat="1" x14ac:dyDescent="0.2">
      <c r="A73" s="279" t="s">
        <v>608</v>
      </c>
      <c r="I73" s="359"/>
    </row>
    <row r="74" spans="1:9" s="279" customFormat="1" x14ac:dyDescent="0.2">
      <c r="A74" s="279" t="s">
        <v>609</v>
      </c>
      <c r="I74" s="359"/>
    </row>
    <row r="75" spans="1:9" s="279" customFormat="1" x14ac:dyDescent="0.2">
      <c r="A75" s="279" t="s">
        <v>610</v>
      </c>
      <c r="I75" s="359"/>
    </row>
    <row r="76" spans="1:9" s="279" customFormat="1" x14ac:dyDescent="0.2">
      <c r="A76" s="279" t="s">
        <v>611</v>
      </c>
      <c r="I76" s="359"/>
    </row>
    <row r="77" spans="1:9" s="279" customFormat="1" x14ac:dyDescent="0.2">
      <c r="A77" s="279" t="s">
        <v>612</v>
      </c>
      <c r="I77" s="359"/>
    </row>
    <row r="78" spans="1:9" s="371" customFormat="1" x14ac:dyDescent="0.2">
      <c r="A78" s="371" t="s">
        <v>449</v>
      </c>
      <c r="I78" s="523"/>
    </row>
    <row r="79" spans="1:9" s="279" customFormat="1" x14ac:dyDescent="0.2">
      <c r="A79" s="279" t="s">
        <v>613</v>
      </c>
      <c r="I79" s="359"/>
    </row>
    <row r="80" spans="1:9" s="279" customFormat="1" x14ac:dyDescent="0.2">
      <c r="A80" s="279" t="s">
        <v>450</v>
      </c>
      <c r="I80" s="359"/>
    </row>
    <row r="81" spans="1:9" s="279" customFormat="1" x14ac:dyDescent="0.2">
      <c r="A81" s="279" t="s">
        <v>614</v>
      </c>
      <c r="I81" s="359"/>
    </row>
    <row r="82" spans="1:9" s="279" customFormat="1" x14ac:dyDescent="0.2">
      <c r="A82" s="279" t="s">
        <v>452</v>
      </c>
      <c r="I82" s="359"/>
    </row>
    <row r="83" spans="1:9" s="279" customFormat="1" x14ac:dyDescent="0.2">
      <c r="A83" s="279" t="s">
        <v>454</v>
      </c>
      <c r="I83" s="359"/>
    </row>
    <row r="84" spans="1:9" s="279" customFormat="1" x14ac:dyDescent="0.2">
      <c r="A84" s="353" t="s">
        <v>455</v>
      </c>
      <c r="I84" s="359"/>
    </row>
    <row r="85" spans="1:9" s="279" customFormat="1" x14ac:dyDescent="0.2">
      <c r="A85" s="279" t="s">
        <v>456</v>
      </c>
      <c r="I85" s="359"/>
    </row>
    <row r="86" spans="1:9" s="279" customFormat="1" x14ac:dyDescent="0.2">
      <c r="A86" s="279" t="s">
        <v>457</v>
      </c>
      <c r="I86" s="359"/>
    </row>
    <row r="87" spans="1:9" s="279" customFormat="1" x14ac:dyDescent="0.2">
      <c r="A87" s="279" t="s">
        <v>458</v>
      </c>
      <c r="I87" s="359"/>
    </row>
    <row r="88" spans="1:9" s="279" customFormat="1" x14ac:dyDescent="0.2">
      <c r="A88" s="279" t="s">
        <v>459</v>
      </c>
      <c r="I88" s="359"/>
    </row>
    <row r="89" spans="1:9" s="279" customFormat="1" x14ac:dyDescent="0.2">
      <c r="A89" s="279" t="s">
        <v>460</v>
      </c>
      <c r="I89" s="359"/>
    </row>
    <row r="90" spans="1:9" s="279" customFormat="1" x14ac:dyDescent="0.2">
      <c r="A90" s="279" t="s">
        <v>461</v>
      </c>
      <c r="I90" s="359"/>
    </row>
    <row r="91" spans="1:9" s="371" customFormat="1" x14ac:dyDescent="0.2">
      <c r="A91" s="371" t="s">
        <v>462</v>
      </c>
      <c r="I91" s="523"/>
    </row>
    <row r="92" spans="1:9" s="279" customFormat="1" x14ac:dyDescent="0.2">
      <c r="A92" s="279" t="s">
        <v>615</v>
      </c>
      <c r="I92" s="359"/>
    </row>
    <row r="93" spans="1:9" s="279" customFormat="1" x14ac:dyDescent="0.2">
      <c r="A93" s="279" t="s">
        <v>616</v>
      </c>
      <c r="I93" s="359"/>
    </row>
    <row r="94" spans="1:9" s="279" customFormat="1" x14ac:dyDescent="0.2">
      <c r="A94" s="279" t="s">
        <v>463</v>
      </c>
      <c r="I94" s="359"/>
    </row>
    <row r="95" spans="1:9" s="279" customFormat="1" x14ac:dyDescent="0.2">
      <c r="A95" s="279" t="s">
        <v>617</v>
      </c>
      <c r="I95" s="359"/>
    </row>
    <row r="96" spans="1:9" s="279" customFormat="1" x14ac:dyDescent="0.2">
      <c r="A96" s="279" t="s">
        <v>618</v>
      </c>
      <c r="I96" s="359"/>
    </row>
    <row r="97" spans="1:9" s="279" customFormat="1" x14ac:dyDescent="0.2">
      <c r="A97" s="279" t="s">
        <v>619</v>
      </c>
      <c r="I97" s="359"/>
    </row>
    <row r="98" spans="1:9" s="279" customFormat="1" x14ac:dyDescent="0.2">
      <c r="A98" s="279" t="s">
        <v>620</v>
      </c>
      <c r="I98" s="359"/>
    </row>
    <row r="99" spans="1:9" s="279" customFormat="1" x14ac:dyDescent="0.2">
      <c r="A99" s="279" t="s">
        <v>621</v>
      </c>
      <c r="I99" s="359"/>
    </row>
    <row r="100" spans="1:9" s="279" customFormat="1" x14ac:dyDescent="0.2">
      <c r="A100" s="279" t="s">
        <v>464</v>
      </c>
      <c r="I100" s="359"/>
    </row>
    <row r="101" spans="1:9" s="279" customFormat="1" x14ac:dyDescent="0.2">
      <c r="A101" s="279" t="s">
        <v>465</v>
      </c>
      <c r="I101" s="359"/>
    </row>
    <row r="102" spans="1:9" s="279" customFormat="1" x14ac:dyDescent="0.2">
      <c r="A102" s="279" t="s">
        <v>622</v>
      </c>
      <c r="I102" s="359"/>
    </row>
    <row r="103" spans="1:9" s="279" customFormat="1" x14ac:dyDescent="0.2">
      <c r="A103" s="279" t="s">
        <v>623</v>
      </c>
      <c r="I103" s="359"/>
    </row>
    <row r="104" spans="1:9" s="279" customFormat="1" x14ac:dyDescent="0.2">
      <c r="A104" s="279" t="s">
        <v>468</v>
      </c>
      <c r="I104" s="359"/>
    </row>
    <row r="105" spans="1:9" s="279" customFormat="1" x14ac:dyDescent="0.2">
      <c r="A105" s="279" t="s">
        <v>469</v>
      </c>
      <c r="I105" s="359"/>
    </row>
    <row r="106" spans="1:9" s="279" customFormat="1" x14ac:dyDescent="0.2">
      <c r="A106" s="279" t="s">
        <v>470</v>
      </c>
      <c r="I106" s="359"/>
    </row>
    <row r="107" spans="1:9" s="279" customFormat="1" x14ac:dyDescent="0.2">
      <c r="A107" s="279" t="s">
        <v>471</v>
      </c>
      <c r="I107" s="359"/>
    </row>
    <row r="108" spans="1:9" s="279" customFormat="1" x14ac:dyDescent="0.2">
      <c r="A108" s="279" t="s">
        <v>624</v>
      </c>
      <c r="I108" s="359"/>
    </row>
    <row r="109" spans="1:9" s="279" customFormat="1" x14ac:dyDescent="0.2">
      <c r="A109" s="279" t="s">
        <v>472</v>
      </c>
      <c r="I109" s="359"/>
    </row>
    <row r="110" spans="1:9" s="279" customFormat="1" x14ac:dyDescent="0.2">
      <c r="A110" s="279" t="s">
        <v>473</v>
      </c>
      <c r="I110" s="359"/>
    </row>
    <row r="111" spans="1:9" s="279" customFormat="1" x14ac:dyDescent="0.2">
      <c r="A111" s="279" t="s">
        <v>625</v>
      </c>
      <c r="I111" s="359"/>
    </row>
    <row r="112" spans="1:9" s="279" customFormat="1" x14ac:dyDescent="0.2">
      <c r="A112" s="279" t="s">
        <v>626</v>
      </c>
      <c r="I112" s="359"/>
    </row>
    <row r="113" spans="1:24" s="279" customFormat="1" x14ac:dyDescent="0.2">
      <c r="A113" s="279" t="s">
        <v>627</v>
      </c>
      <c r="I113" s="359"/>
    </row>
    <row r="114" spans="1:24" s="279" customFormat="1" x14ac:dyDescent="0.2">
      <c r="A114" s="279" t="s">
        <v>628</v>
      </c>
      <c r="I114" s="359"/>
    </row>
    <row r="115" spans="1:24" s="279" customFormat="1" x14ac:dyDescent="0.2">
      <c r="A115" s="279" t="s">
        <v>474</v>
      </c>
      <c r="I115" s="359"/>
    </row>
    <row r="116" spans="1:24" s="279" customFormat="1" x14ac:dyDescent="0.2">
      <c r="A116" s="279" t="s">
        <v>629</v>
      </c>
      <c r="I116" s="359"/>
    </row>
    <row r="117" spans="1:24" s="279" customFormat="1" x14ac:dyDescent="0.2">
      <c r="A117" s="279" t="s">
        <v>630</v>
      </c>
      <c r="I117" s="359"/>
    </row>
    <row r="118" spans="1:24" s="279" customFormat="1" x14ac:dyDescent="0.2">
      <c r="I118" s="359"/>
    </row>
    <row r="119" spans="1:24" s="279" customFormat="1" x14ac:dyDescent="0.2">
      <c r="A119" s="370" t="s">
        <v>631</v>
      </c>
      <c r="B119" s="370"/>
      <c r="C119" s="370"/>
      <c r="I119" s="359"/>
    </row>
    <row r="120" spans="1:24" s="524" customFormat="1" x14ac:dyDescent="0.2">
      <c r="A120" s="524" t="s">
        <v>632</v>
      </c>
      <c r="I120" s="525"/>
      <c r="L120" s="279"/>
      <c r="M120" s="279"/>
      <c r="N120" s="279"/>
      <c r="O120" s="279"/>
      <c r="P120" s="279"/>
      <c r="Q120" s="279"/>
      <c r="R120" s="279"/>
      <c r="S120" s="279"/>
      <c r="T120" s="279"/>
      <c r="U120" s="279"/>
      <c r="V120" s="279"/>
      <c r="W120" s="279"/>
      <c r="X120" s="279"/>
    </row>
    <row r="121" spans="1:24" s="524" customFormat="1" x14ac:dyDescent="0.2">
      <c r="A121" s="524" t="s">
        <v>633</v>
      </c>
      <c r="I121" s="525"/>
      <c r="L121" s="279"/>
      <c r="M121" s="279"/>
      <c r="N121" s="279"/>
      <c r="O121" s="279"/>
      <c r="P121" s="279"/>
      <c r="Q121" s="279"/>
      <c r="R121" s="279"/>
      <c r="S121" s="279"/>
      <c r="T121" s="279"/>
      <c r="U121" s="279"/>
      <c r="V121" s="279"/>
      <c r="W121" s="279"/>
      <c r="X121" s="279"/>
    </row>
    <row r="122" spans="1:24" s="524" customFormat="1" x14ac:dyDescent="0.2">
      <c r="A122" s="524" t="s">
        <v>634</v>
      </c>
      <c r="I122" s="525"/>
      <c r="L122" s="279"/>
      <c r="M122" s="279"/>
      <c r="N122" s="279"/>
      <c r="O122" s="279"/>
      <c r="P122" s="279"/>
      <c r="Q122" s="279"/>
      <c r="R122" s="279"/>
      <c r="S122" s="279"/>
      <c r="T122" s="279"/>
      <c r="U122" s="279"/>
      <c r="V122" s="279"/>
      <c r="W122" s="279"/>
      <c r="X122" s="279"/>
    </row>
    <row r="123" spans="1:24" s="279" customFormat="1" x14ac:dyDescent="0.2">
      <c r="I123" s="359"/>
    </row>
    <row r="124" spans="1:24" s="279" customFormat="1" x14ac:dyDescent="0.2">
      <c r="A124" s="370" t="s">
        <v>635</v>
      </c>
      <c r="I124" s="359"/>
    </row>
    <row r="125" spans="1:24" s="524" customFormat="1" x14ac:dyDescent="0.2">
      <c r="A125" s="524" t="s">
        <v>636</v>
      </c>
      <c r="I125" s="525"/>
      <c r="L125" s="279"/>
      <c r="M125" s="279"/>
      <c r="N125" s="279"/>
      <c r="O125" s="279"/>
      <c r="P125" s="279"/>
      <c r="Q125" s="279"/>
      <c r="R125" s="279"/>
      <c r="S125" s="279"/>
      <c r="T125" s="279"/>
      <c r="U125" s="279"/>
      <c r="V125" s="279"/>
      <c r="W125" s="279"/>
      <c r="X125" s="279"/>
    </row>
    <row r="126" spans="1:24" s="524" customFormat="1" x14ac:dyDescent="0.2">
      <c r="A126" s="524" t="s">
        <v>637</v>
      </c>
      <c r="I126" s="525"/>
      <c r="L126" s="279"/>
      <c r="M126" s="279"/>
      <c r="N126" s="279"/>
      <c r="O126" s="279"/>
      <c r="P126" s="279"/>
      <c r="Q126" s="279"/>
      <c r="R126" s="279"/>
      <c r="S126" s="279"/>
      <c r="T126" s="279"/>
      <c r="U126" s="279"/>
      <c r="V126" s="279"/>
      <c r="W126" s="279"/>
      <c r="X126" s="279"/>
    </row>
    <row r="127" spans="1:24" s="524" customFormat="1" x14ac:dyDescent="0.2">
      <c r="A127" s="524" t="s">
        <v>638</v>
      </c>
      <c r="I127" s="525"/>
      <c r="L127" s="279"/>
      <c r="M127" s="279"/>
      <c r="N127" s="279"/>
      <c r="O127" s="279"/>
      <c r="P127" s="279"/>
      <c r="Q127" s="279"/>
      <c r="R127" s="279"/>
      <c r="S127" s="279"/>
      <c r="T127" s="279"/>
      <c r="U127" s="279"/>
      <c r="V127" s="279"/>
      <c r="W127" s="279"/>
      <c r="X127" s="279"/>
    </row>
    <row r="128" spans="1:24" s="524" customFormat="1" x14ac:dyDescent="0.2">
      <c r="A128" s="524" t="s">
        <v>639</v>
      </c>
      <c r="I128" s="525"/>
      <c r="L128" s="279"/>
      <c r="M128" s="279"/>
      <c r="N128" s="279"/>
      <c r="O128" s="279"/>
      <c r="P128" s="279"/>
      <c r="Q128" s="279"/>
      <c r="R128" s="279"/>
      <c r="S128" s="279"/>
      <c r="T128" s="279"/>
      <c r="U128" s="279"/>
      <c r="V128" s="279"/>
      <c r="W128" s="279"/>
      <c r="X128" s="279"/>
    </row>
    <row r="129" spans="1:24" s="524" customFormat="1" x14ac:dyDescent="0.2">
      <c r="A129" s="524" t="s">
        <v>640</v>
      </c>
      <c r="I129" s="525"/>
      <c r="L129" s="279"/>
      <c r="M129" s="279"/>
      <c r="N129" s="279"/>
      <c r="O129" s="279"/>
      <c r="P129" s="279"/>
      <c r="Q129" s="279"/>
      <c r="R129" s="279"/>
      <c r="S129" s="279"/>
      <c r="T129" s="279"/>
      <c r="U129" s="279"/>
      <c r="V129" s="279"/>
      <c r="W129" s="279"/>
      <c r="X129" s="279"/>
    </row>
    <row r="130" spans="1:24" s="279" customFormat="1" x14ac:dyDescent="0.2">
      <c r="I130" s="359"/>
    </row>
    <row r="131" spans="1:24" s="279" customFormat="1" x14ac:dyDescent="0.2">
      <c r="A131" s="370" t="s">
        <v>641</v>
      </c>
      <c r="I131" s="359"/>
    </row>
    <row r="132" spans="1:24" s="279" customFormat="1" x14ac:dyDescent="0.2">
      <c r="A132" s="526" t="s">
        <v>642</v>
      </c>
      <c r="I132" s="359"/>
    </row>
    <row r="133" spans="1:24" s="279" customFormat="1" x14ac:dyDescent="0.2">
      <c r="A133" s="368" t="s">
        <v>643</v>
      </c>
      <c r="I133" s="359"/>
    </row>
    <row r="134" spans="1:24" s="279" customFormat="1" x14ac:dyDescent="0.2">
      <c r="A134" s="526" t="s">
        <v>644</v>
      </c>
      <c r="I134" s="359"/>
    </row>
    <row r="135" spans="1:24" s="279" customFormat="1" x14ac:dyDescent="0.2">
      <c r="A135" s="368" t="s">
        <v>645</v>
      </c>
      <c r="I135" s="359"/>
    </row>
    <row r="136" spans="1:24" s="279" customFormat="1" x14ac:dyDescent="0.2">
      <c r="A136" s="526" t="s">
        <v>646</v>
      </c>
      <c r="I136" s="359"/>
    </row>
    <row r="137" spans="1:24" s="524" customFormat="1" x14ac:dyDescent="0.2">
      <c r="A137" s="527" t="s">
        <v>647</v>
      </c>
      <c r="I137" s="525"/>
      <c r="L137" s="279"/>
      <c r="M137" s="279"/>
      <c r="N137" s="279"/>
      <c r="O137" s="279"/>
      <c r="P137" s="279"/>
      <c r="Q137" s="279"/>
      <c r="R137" s="279"/>
      <c r="S137" s="279"/>
      <c r="T137" s="279"/>
      <c r="U137" s="279"/>
      <c r="V137" s="279"/>
      <c r="W137" s="279"/>
      <c r="X137" s="279"/>
    </row>
    <row r="138" spans="1:24" s="279" customFormat="1" x14ac:dyDescent="0.2">
      <c r="A138" s="370"/>
      <c r="I138" s="359"/>
    </row>
    <row r="139" spans="1:24" s="279" customFormat="1" x14ac:dyDescent="0.2">
      <c r="A139" s="370" t="s">
        <v>648</v>
      </c>
      <c r="I139" s="359"/>
    </row>
    <row r="140" spans="1:24" s="279" customFormat="1" x14ac:dyDescent="0.2">
      <c r="A140" s="371" t="s">
        <v>449</v>
      </c>
      <c r="I140" s="359"/>
    </row>
    <row r="141" spans="1:24" s="279" customFormat="1" x14ac:dyDescent="0.2">
      <c r="A141" s="368" t="s">
        <v>649</v>
      </c>
      <c r="I141" s="359"/>
    </row>
    <row r="142" spans="1:24" s="279" customFormat="1" x14ac:dyDescent="0.2">
      <c r="A142" s="526" t="s">
        <v>650</v>
      </c>
      <c r="I142" s="359"/>
    </row>
    <row r="143" spans="1:24" s="279" customFormat="1" x14ac:dyDescent="0.2">
      <c r="A143" s="368" t="s">
        <v>651</v>
      </c>
      <c r="I143" s="359"/>
    </row>
    <row r="144" spans="1:24" s="279" customFormat="1" x14ac:dyDescent="0.2">
      <c r="A144" s="371" t="s">
        <v>646</v>
      </c>
      <c r="I144" s="359"/>
    </row>
    <row r="145" spans="1:24" s="524" customFormat="1" x14ac:dyDescent="0.2">
      <c r="A145" s="527" t="s">
        <v>652</v>
      </c>
      <c r="I145" s="525"/>
      <c r="L145" s="279"/>
      <c r="M145" s="279"/>
      <c r="N145" s="279"/>
      <c r="O145" s="279"/>
      <c r="P145" s="279"/>
      <c r="Q145" s="279"/>
      <c r="R145" s="279"/>
      <c r="S145" s="279"/>
      <c r="T145" s="279"/>
      <c r="U145" s="279"/>
      <c r="V145" s="279"/>
      <c r="W145" s="279"/>
      <c r="X145" s="279"/>
    </row>
    <row r="146" spans="1:24" s="279" customFormat="1" x14ac:dyDescent="0.2">
      <c r="A146" s="368"/>
      <c r="I146" s="359"/>
    </row>
    <row r="147" spans="1:24" s="279" customFormat="1" x14ac:dyDescent="0.2">
      <c r="A147" s="528" t="s">
        <v>653</v>
      </c>
      <c r="I147" s="359"/>
    </row>
    <row r="148" spans="1:24" s="524" customFormat="1" x14ac:dyDescent="0.2">
      <c r="A148" s="529" t="s">
        <v>449</v>
      </c>
      <c r="I148" s="525"/>
      <c r="L148" s="279"/>
      <c r="M148" s="279"/>
      <c r="N148" s="279"/>
      <c r="O148" s="279"/>
      <c r="P148" s="279"/>
      <c r="Q148" s="279"/>
      <c r="R148" s="279"/>
      <c r="S148" s="279"/>
      <c r="T148" s="279"/>
      <c r="U148" s="279"/>
      <c r="V148" s="279"/>
      <c r="W148" s="279"/>
      <c r="X148" s="279"/>
    </row>
    <row r="149" spans="1:24" s="524" customFormat="1" x14ac:dyDescent="0.2">
      <c r="A149" s="527" t="s">
        <v>456</v>
      </c>
      <c r="I149" s="525"/>
      <c r="L149" s="279"/>
      <c r="M149" s="279"/>
      <c r="N149" s="279"/>
      <c r="O149" s="279"/>
      <c r="P149" s="279"/>
      <c r="Q149" s="279"/>
      <c r="R149" s="279"/>
      <c r="S149" s="279"/>
      <c r="T149" s="279"/>
      <c r="U149" s="279"/>
      <c r="V149" s="279"/>
      <c r="W149" s="279"/>
      <c r="X149" s="279"/>
    </row>
    <row r="150" spans="1:24" s="524" customFormat="1" x14ac:dyDescent="0.2">
      <c r="A150" s="527" t="s">
        <v>457</v>
      </c>
      <c r="I150" s="525"/>
      <c r="L150" s="279"/>
      <c r="M150" s="279"/>
      <c r="N150" s="279"/>
      <c r="O150" s="279"/>
      <c r="P150" s="279"/>
      <c r="Q150" s="279"/>
      <c r="R150" s="279"/>
      <c r="S150" s="279"/>
      <c r="T150" s="279"/>
      <c r="U150" s="279"/>
      <c r="V150" s="279"/>
      <c r="W150" s="279"/>
      <c r="X150" s="279"/>
    </row>
    <row r="151" spans="1:24" s="524" customFormat="1" x14ac:dyDescent="0.2">
      <c r="A151" s="527"/>
      <c r="I151" s="525"/>
      <c r="L151" s="279"/>
      <c r="M151" s="279"/>
      <c r="N151" s="279"/>
      <c r="O151" s="279"/>
      <c r="P151" s="279"/>
      <c r="Q151" s="279"/>
      <c r="R151" s="279"/>
      <c r="S151" s="279"/>
      <c r="T151" s="279"/>
      <c r="U151" s="279"/>
      <c r="V151" s="279"/>
      <c r="W151" s="279"/>
      <c r="X151" s="279"/>
    </row>
    <row r="152" spans="1:24" s="279" customFormat="1" x14ac:dyDescent="0.2">
      <c r="A152" s="370" t="s">
        <v>654</v>
      </c>
      <c r="I152" s="359"/>
    </row>
    <row r="153" spans="1:24" s="524" customFormat="1" x14ac:dyDescent="0.2">
      <c r="A153" s="530" t="s">
        <v>655</v>
      </c>
      <c r="B153" s="524" t="s">
        <v>656</v>
      </c>
      <c r="I153" s="525"/>
      <c r="L153" s="279"/>
      <c r="M153" s="279"/>
      <c r="N153" s="279"/>
      <c r="O153" s="279"/>
      <c r="P153" s="279"/>
      <c r="Q153" s="279"/>
      <c r="R153" s="279"/>
      <c r="S153" s="279"/>
      <c r="T153" s="279"/>
      <c r="U153" s="279"/>
      <c r="V153" s="279"/>
      <c r="W153" s="279"/>
      <c r="X153" s="279"/>
    </row>
    <row r="154" spans="1:24" s="524" customFormat="1" x14ac:dyDescent="0.2">
      <c r="A154" s="524" t="s">
        <v>657</v>
      </c>
      <c r="I154" s="525"/>
      <c r="L154" s="279"/>
      <c r="M154" s="279"/>
      <c r="N154" s="279"/>
      <c r="O154" s="279"/>
      <c r="P154" s="279"/>
      <c r="Q154" s="279"/>
      <c r="R154" s="279"/>
      <c r="S154" s="279"/>
      <c r="T154" s="279"/>
      <c r="U154" s="279"/>
      <c r="V154" s="279"/>
      <c r="W154" s="279"/>
      <c r="X154" s="279"/>
    </row>
    <row r="155" spans="1:24" s="524" customFormat="1" x14ac:dyDescent="0.2">
      <c r="A155" s="524" t="s">
        <v>658</v>
      </c>
      <c r="I155" s="525"/>
      <c r="L155" s="279"/>
      <c r="M155" s="279"/>
      <c r="N155" s="279"/>
      <c r="O155" s="279"/>
      <c r="P155" s="279"/>
      <c r="Q155" s="279"/>
      <c r="R155" s="279"/>
      <c r="S155" s="279"/>
      <c r="T155" s="279"/>
      <c r="U155" s="279"/>
      <c r="V155" s="279"/>
      <c r="W155" s="279"/>
      <c r="X155" s="279"/>
    </row>
    <row r="156" spans="1:24" s="524" customFormat="1" ht="38.25" customHeight="1" x14ac:dyDescent="0.2">
      <c r="A156" s="795" t="s">
        <v>659</v>
      </c>
      <c r="B156" s="795"/>
      <c r="C156" s="795"/>
      <c r="D156" s="795"/>
      <c r="E156" s="795"/>
      <c r="F156" s="795"/>
      <c r="G156" s="795"/>
      <c r="H156" s="795"/>
      <c r="I156" s="795"/>
      <c r="J156" s="795"/>
      <c r="K156" s="531"/>
      <c r="L156" s="279"/>
      <c r="M156" s="279"/>
      <c r="N156" s="279"/>
      <c r="O156" s="279"/>
      <c r="P156" s="279"/>
      <c r="Q156" s="279"/>
      <c r="R156" s="279"/>
      <c r="S156" s="279"/>
      <c r="T156" s="279"/>
      <c r="U156" s="279"/>
      <c r="V156" s="279"/>
      <c r="W156" s="279"/>
      <c r="X156" s="279"/>
    </row>
    <row r="157" spans="1:24" s="524" customFormat="1" ht="26.25" customHeight="1" x14ac:dyDescent="0.2">
      <c r="A157" s="531"/>
      <c r="B157" s="531"/>
      <c r="C157" s="531"/>
      <c r="D157" s="531"/>
      <c r="E157" s="531"/>
      <c r="F157" s="531"/>
      <c r="G157" s="531"/>
      <c r="H157" s="531"/>
      <c r="I157" s="531"/>
      <c r="J157" s="531"/>
      <c r="K157" s="531"/>
      <c r="L157" s="279"/>
      <c r="M157" s="279"/>
      <c r="N157" s="279"/>
      <c r="O157" s="279"/>
      <c r="P157" s="279"/>
      <c r="Q157" s="279"/>
      <c r="R157" s="279"/>
      <c r="S157" s="279"/>
      <c r="T157" s="279"/>
      <c r="U157" s="279"/>
      <c r="V157" s="279"/>
      <c r="W157" s="279"/>
      <c r="X157" s="279"/>
    </row>
    <row r="158" spans="1:24" x14ac:dyDescent="0.2">
      <c r="A158" s="366"/>
      <c r="B158" s="366"/>
      <c r="C158" s="366"/>
      <c r="D158" s="366"/>
      <c r="E158" s="366"/>
      <c r="F158" s="366"/>
      <c r="G158" s="366"/>
      <c r="H158" s="366"/>
      <c r="I158" s="367"/>
      <c r="L158" s="279"/>
      <c r="M158" s="279"/>
      <c r="N158" s="279"/>
      <c r="O158" s="279"/>
      <c r="P158" s="279"/>
      <c r="Q158" s="279"/>
      <c r="R158" s="279"/>
      <c r="S158" s="279"/>
      <c r="T158" s="279"/>
      <c r="U158" s="279"/>
      <c r="V158" s="279"/>
      <c r="W158" s="279"/>
      <c r="X158" s="279"/>
    </row>
    <row r="159" spans="1:24" x14ac:dyDescent="0.2">
      <c r="L159" s="279"/>
      <c r="M159" s="279"/>
      <c r="N159" s="279"/>
      <c r="O159" s="279"/>
      <c r="P159" s="279"/>
      <c r="Q159" s="279"/>
      <c r="R159" s="279"/>
      <c r="S159" s="279"/>
      <c r="T159" s="279"/>
      <c r="U159" s="279"/>
      <c r="V159" s="279"/>
      <c r="W159" s="279"/>
      <c r="X159" s="279"/>
    </row>
    <row r="160" spans="1:24" x14ac:dyDescent="0.2">
      <c r="L160" s="279"/>
      <c r="M160" s="279"/>
      <c r="N160" s="279"/>
      <c r="O160" s="279"/>
      <c r="P160" s="279"/>
      <c r="Q160" s="279"/>
      <c r="R160" s="279"/>
      <c r="S160" s="279"/>
      <c r="T160" s="279"/>
      <c r="U160" s="279"/>
      <c r="V160" s="279"/>
      <c r="W160" s="279"/>
      <c r="X160" s="279"/>
    </row>
    <row r="161" spans="12:24" x14ac:dyDescent="0.2">
      <c r="L161" s="279"/>
      <c r="M161" s="279"/>
      <c r="N161" s="279"/>
      <c r="O161" s="279"/>
      <c r="P161" s="279"/>
      <c r="Q161" s="279"/>
      <c r="R161" s="279"/>
      <c r="S161" s="279"/>
      <c r="T161" s="279"/>
      <c r="U161" s="279"/>
      <c r="V161" s="279"/>
      <c r="W161" s="279"/>
      <c r="X161" s="279"/>
    </row>
    <row r="162" spans="12:24" x14ac:dyDescent="0.2">
      <c r="L162" s="279"/>
      <c r="M162" s="279"/>
      <c r="N162" s="279"/>
      <c r="O162" s="279"/>
      <c r="P162" s="279"/>
      <c r="Q162" s="279"/>
      <c r="R162" s="279"/>
      <c r="S162" s="279"/>
      <c r="T162" s="279"/>
      <c r="U162" s="279"/>
      <c r="V162" s="279"/>
      <c r="W162" s="279"/>
      <c r="X162" s="279"/>
    </row>
    <row r="163" spans="12:24" x14ac:dyDescent="0.2">
      <c r="L163" s="279"/>
      <c r="M163" s="279"/>
      <c r="N163" s="279"/>
      <c r="O163" s="279"/>
      <c r="P163" s="279"/>
      <c r="Q163" s="279"/>
      <c r="R163" s="279"/>
      <c r="S163" s="279"/>
      <c r="T163" s="279"/>
      <c r="U163" s="279"/>
      <c r="V163" s="279"/>
      <c r="W163" s="279"/>
      <c r="X163" s="279"/>
    </row>
  </sheetData>
  <sheetProtection algorithmName="SHA-512" hashValue="V49wVMx4k9fDbKiIaJhEMMYUzWwlddDcRIL1MkDnFWzcsGcR1UnhePPM0ybxeZUuufjZ8XZpjgU/T+Jf3hoo0Q==" saltValue="CIoF1WVKCYcaqoZJyM/jCw==" spinCount="100000" sheet="1" objects="1" scenarios="1"/>
  <mergeCells count="60">
    <mergeCell ref="A11:C11"/>
    <mergeCell ref="H1:I1"/>
    <mergeCell ref="A3:B3"/>
    <mergeCell ref="D3:I3"/>
    <mergeCell ref="A4:B4"/>
    <mergeCell ref="C4:I4"/>
    <mergeCell ref="G2:I2"/>
    <mergeCell ref="A5:I5"/>
    <mergeCell ref="A7:B7"/>
    <mergeCell ref="A8:B8"/>
    <mergeCell ref="A9:B9"/>
    <mergeCell ref="B10:C10"/>
    <mergeCell ref="B22:C22"/>
    <mergeCell ref="A12:A13"/>
    <mergeCell ref="B12:C13"/>
    <mergeCell ref="I12:I13"/>
    <mergeCell ref="B14:C14"/>
    <mergeCell ref="B15:C15"/>
    <mergeCell ref="B16:C16"/>
    <mergeCell ref="A18:B18"/>
    <mergeCell ref="C18:I18"/>
    <mergeCell ref="A19:B19"/>
    <mergeCell ref="B20:C20"/>
    <mergeCell ref="A21:C21"/>
    <mergeCell ref="A37:B37"/>
    <mergeCell ref="B23:C23"/>
    <mergeCell ref="A25:B25"/>
    <mergeCell ref="A26:B26"/>
    <mergeCell ref="B27:C27"/>
    <mergeCell ref="A28:C28"/>
    <mergeCell ref="B29:C29"/>
    <mergeCell ref="A31:B31"/>
    <mergeCell ref="A32:B32"/>
    <mergeCell ref="B33:C33"/>
    <mergeCell ref="A34:C34"/>
    <mergeCell ref="B35:C35"/>
    <mergeCell ref="B52:C52"/>
    <mergeCell ref="A38:B38"/>
    <mergeCell ref="B39:C39"/>
    <mergeCell ref="A40:C40"/>
    <mergeCell ref="B41:C41"/>
    <mergeCell ref="B42:C42"/>
    <mergeCell ref="B43:C43"/>
    <mergeCell ref="A47:B47"/>
    <mergeCell ref="A48:B48"/>
    <mergeCell ref="B49:C49"/>
    <mergeCell ref="A50:C50"/>
    <mergeCell ref="B51:C51"/>
    <mergeCell ref="A156:J156"/>
    <mergeCell ref="B53:C53"/>
    <mergeCell ref="B54:C54"/>
    <mergeCell ref="A56:B56"/>
    <mergeCell ref="A57:B57"/>
    <mergeCell ref="B58:C58"/>
    <mergeCell ref="A59:C59"/>
    <mergeCell ref="B60:C60"/>
    <mergeCell ref="B61:C61"/>
    <mergeCell ref="B62:C62"/>
    <mergeCell ref="B63:C63"/>
    <mergeCell ref="B64:C64"/>
  </mergeCells>
  <pageMargins left="0.98425196850393704" right="0.39370078740157483" top="0.59055118110236227" bottom="0.39370078740157483" header="0.23622047244094491" footer="0.23622047244094491"/>
  <pageSetup paperSize="9" scale="70" fitToHeight="3" orientation="portrait" r:id="rId1"/>
  <headerFooter differentFirst="1">
    <oddFooter>&amp;L&amp;"Times New Roman,Regular"&amp;9&amp;D; &amp;T&amp;R&amp;"Times New Roman,Regular"&amp;9&amp;P (&amp;N)</oddFooter>
    <firstHeader xml:space="preserve">&amp;R&amp;"Times New Roman,Regular"&amp;9 12.pielikums Jūrmalas pilsētas domes
2019.gada 23.maija saistošajiem noteikumiem Nr.19
(protokols Nr.7, 12.punkts)
 </firstHeader>
    <firstFooter>&amp;L&amp;9&amp;D; &amp;T&amp;R&amp;9&amp;P (&amp;N)</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52"/>
  <sheetViews>
    <sheetView view="pageLayout" zoomScaleNormal="100" workbookViewId="0">
      <selection activeCell="K8" sqref="K8"/>
    </sheetView>
  </sheetViews>
  <sheetFormatPr defaultColWidth="9.140625" defaultRowHeight="12" outlineLevelCol="1" x14ac:dyDescent="0.2"/>
  <cols>
    <col min="1" max="1" width="6.140625" style="279" customWidth="1"/>
    <col min="2" max="2" width="17.28515625" style="279" customWidth="1"/>
    <col min="3" max="3" width="18.28515625" style="279" customWidth="1"/>
    <col min="4" max="4" width="10.5703125" style="279" customWidth="1"/>
    <col min="5" max="6" width="12.5703125" style="279" hidden="1" customWidth="1" outlineLevel="1"/>
    <col min="7" max="7" width="14.140625" style="279" customWidth="1" collapsed="1"/>
    <col min="8" max="8" width="29.85546875" style="279" hidden="1" customWidth="1" outlineLevel="1"/>
    <col min="9" max="9" width="17.85546875" style="279" customWidth="1" collapsed="1"/>
    <col min="10" max="10" width="11.7109375" style="279" customWidth="1"/>
    <col min="11" max="16384" width="9.140625" style="279"/>
  </cols>
  <sheetData>
    <row r="1" spans="1:10" x14ac:dyDescent="0.2">
      <c r="I1" s="373" t="s">
        <v>477</v>
      </c>
    </row>
    <row r="2" spans="1:10" x14ac:dyDescent="0.2">
      <c r="I2" s="373" t="s">
        <v>476</v>
      </c>
    </row>
    <row r="3" spans="1:10" x14ac:dyDescent="0.2">
      <c r="A3" s="845" t="s">
        <v>2</v>
      </c>
      <c r="B3" s="845"/>
      <c r="C3" s="278" t="s">
        <v>333</v>
      </c>
      <c r="D3" s="847"/>
      <c r="E3" s="847"/>
      <c r="F3" s="847"/>
      <c r="G3" s="847"/>
      <c r="H3" s="847"/>
      <c r="I3" s="847"/>
    </row>
    <row r="4" spans="1:10" x14ac:dyDescent="0.2">
      <c r="A4" s="845" t="s">
        <v>4</v>
      </c>
      <c r="B4" s="845"/>
      <c r="C4" s="845">
        <v>90000056357</v>
      </c>
      <c r="D4" s="845"/>
      <c r="E4" s="845"/>
      <c r="F4" s="845"/>
      <c r="G4" s="845"/>
      <c r="H4" s="845"/>
      <c r="I4" s="845"/>
    </row>
    <row r="5" spans="1:10" x14ac:dyDescent="0.2">
      <c r="A5" s="278"/>
      <c r="B5" s="278"/>
      <c r="C5" s="278"/>
      <c r="D5" s="278"/>
      <c r="E5" s="278"/>
      <c r="F5" s="278"/>
      <c r="G5" s="278"/>
      <c r="H5" s="278"/>
      <c r="I5" s="278"/>
    </row>
    <row r="6" spans="1:10" ht="15.75" x14ac:dyDescent="0.25">
      <c r="A6" s="848" t="s">
        <v>342</v>
      </c>
      <c r="B6" s="848"/>
      <c r="C6" s="848"/>
      <c r="D6" s="848"/>
      <c r="E6" s="848"/>
      <c r="F6" s="848"/>
      <c r="G6" s="848"/>
      <c r="H6" s="848"/>
      <c r="I6" s="848"/>
    </row>
    <row r="7" spans="1:10" ht="15.75" x14ac:dyDescent="0.25">
      <c r="A7" s="280"/>
      <c r="B7" s="280"/>
      <c r="C7" s="280"/>
      <c r="D7" s="280"/>
      <c r="E7" s="280"/>
      <c r="F7" s="280"/>
      <c r="G7" s="280"/>
      <c r="H7" s="280"/>
      <c r="I7" s="280"/>
    </row>
    <row r="8" spans="1:10" ht="29.25" customHeight="1" x14ac:dyDescent="0.25">
      <c r="A8" s="845" t="s">
        <v>343</v>
      </c>
      <c r="B8" s="845"/>
      <c r="C8" s="817" t="s">
        <v>344</v>
      </c>
      <c r="D8" s="817"/>
      <c r="E8" s="817"/>
      <c r="F8" s="817"/>
      <c r="G8" s="817"/>
      <c r="H8" s="817"/>
      <c r="I8" s="817"/>
    </row>
    <row r="9" spans="1:10" x14ac:dyDescent="0.2">
      <c r="A9" s="845" t="s">
        <v>345</v>
      </c>
      <c r="B9" s="845"/>
      <c r="C9" s="281" t="s">
        <v>346</v>
      </c>
      <c r="D9" s="281"/>
      <c r="E9" s="281"/>
      <c r="F9" s="281"/>
      <c r="G9" s="281"/>
      <c r="H9" s="281"/>
      <c r="I9" s="281"/>
    </row>
    <row r="10" spans="1:10" x14ac:dyDescent="0.2">
      <c r="A10" s="845" t="s">
        <v>347</v>
      </c>
      <c r="B10" s="845"/>
      <c r="C10" s="282" t="s">
        <v>348</v>
      </c>
      <c r="D10" s="283"/>
      <c r="E10" s="283"/>
      <c r="F10" s="283"/>
      <c r="G10" s="283"/>
      <c r="H10" s="283"/>
      <c r="I10" s="283"/>
    </row>
    <row r="11" spans="1:10" ht="48" customHeight="1" x14ac:dyDescent="0.2">
      <c r="A11" s="284" t="s">
        <v>349</v>
      </c>
      <c r="B11" s="814" t="s">
        <v>350</v>
      </c>
      <c r="C11" s="814"/>
      <c r="D11" s="284" t="s">
        <v>351</v>
      </c>
      <c r="E11" s="284" t="s">
        <v>352</v>
      </c>
      <c r="F11" s="284" t="s">
        <v>353</v>
      </c>
      <c r="G11" s="284" t="s">
        <v>354</v>
      </c>
      <c r="H11" s="284" t="s">
        <v>36</v>
      </c>
      <c r="I11" s="284" t="s">
        <v>355</v>
      </c>
    </row>
    <row r="12" spans="1:10" ht="12" customHeight="1" x14ac:dyDescent="0.2">
      <c r="A12" s="815" t="s">
        <v>356</v>
      </c>
      <c r="B12" s="815"/>
      <c r="C12" s="815"/>
      <c r="D12" s="285"/>
      <c r="E12" s="286">
        <f>SUM(E13:E14)</f>
        <v>299578</v>
      </c>
      <c r="F12" s="286">
        <f>SUM(F13:F14)</f>
        <v>0</v>
      </c>
      <c r="G12" s="286">
        <f>SUM(G13:G14)</f>
        <v>299578</v>
      </c>
      <c r="H12" s="286"/>
      <c r="I12" s="287"/>
    </row>
    <row r="13" spans="1:10" x14ac:dyDescent="0.2">
      <c r="A13" s="846">
        <v>1</v>
      </c>
      <c r="B13" s="816" t="s">
        <v>357</v>
      </c>
      <c r="C13" s="816"/>
      <c r="D13" s="288">
        <v>5250</v>
      </c>
      <c r="E13" s="289">
        <v>287369</v>
      </c>
      <c r="F13" s="290"/>
      <c r="G13" s="289">
        <f>E13+F13</f>
        <v>287369</v>
      </c>
      <c r="H13" s="289"/>
      <c r="I13" s="806" t="s">
        <v>358</v>
      </c>
      <c r="J13" s="291"/>
    </row>
    <row r="14" spans="1:10" ht="12" customHeight="1" x14ac:dyDescent="0.2">
      <c r="A14" s="846"/>
      <c r="B14" s="816"/>
      <c r="C14" s="816"/>
      <c r="D14" s="288">
        <v>2241</v>
      </c>
      <c r="E14" s="289">
        <f>12000+209</f>
        <v>12209</v>
      </c>
      <c r="F14" s="289"/>
      <c r="G14" s="289">
        <f>E14+F14</f>
        <v>12209</v>
      </c>
      <c r="H14" s="289"/>
      <c r="I14" s="806"/>
    </row>
    <row r="15" spans="1:10" x14ac:dyDescent="0.2">
      <c r="A15" s="292"/>
      <c r="B15" s="293"/>
      <c r="C15" s="293"/>
      <c r="D15" s="294"/>
      <c r="E15" s="295"/>
      <c r="F15" s="295"/>
      <c r="G15" s="295"/>
      <c r="H15" s="295"/>
      <c r="I15" s="296"/>
    </row>
    <row r="16" spans="1:10" x14ac:dyDescent="0.2">
      <c r="A16" s="813" t="s">
        <v>345</v>
      </c>
      <c r="B16" s="813"/>
      <c r="C16" s="297" t="s">
        <v>359</v>
      </c>
      <c r="D16" s="298"/>
      <c r="E16" s="299"/>
      <c r="F16" s="299"/>
      <c r="G16" s="299"/>
      <c r="H16" s="299"/>
      <c r="I16" s="297"/>
    </row>
    <row r="17" spans="1:9" x14ac:dyDescent="0.2">
      <c r="A17" s="813" t="s">
        <v>347</v>
      </c>
      <c r="B17" s="813"/>
      <c r="C17" s="300" t="s">
        <v>9</v>
      </c>
      <c r="D17" s="301"/>
      <c r="E17" s="302"/>
      <c r="F17" s="302"/>
      <c r="G17" s="302"/>
      <c r="H17" s="302"/>
      <c r="I17" s="303"/>
    </row>
    <row r="18" spans="1:9" ht="48" x14ac:dyDescent="0.2">
      <c r="A18" s="284" t="s">
        <v>349</v>
      </c>
      <c r="B18" s="814" t="s">
        <v>350</v>
      </c>
      <c r="C18" s="814"/>
      <c r="D18" s="304" t="s">
        <v>351</v>
      </c>
      <c r="E18" s="284" t="s">
        <v>352</v>
      </c>
      <c r="F18" s="284" t="s">
        <v>353</v>
      </c>
      <c r="G18" s="284" t="s">
        <v>354</v>
      </c>
      <c r="H18" s="284" t="s">
        <v>36</v>
      </c>
      <c r="I18" s="284" t="s">
        <v>355</v>
      </c>
    </row>
    <row r="19" spans="1:9" x14ac:dyDescent="0.2">
      <c r="A19" s="815" t="s">
        <v>356</v>
      </c>
      <c r="B19" s="815"/>
      <c r="C19" s="815"/>
      <c r="D19" s="305"/>
      <c r="E19" s="306">
        <f>SUM(E20)</f>
        <v>66505</v>
      </c>
      <c r="F19" s="306">
        <f t="shared" ref="F19:G19" si="0">SUM(F20)</f>
        <v>0</v>
      </c>
      <c r="G19" s="306">
        <f t="shared" si="0"/>
        <v>66505</v>
      </c>
      <c r="H19" s="306"/>
      <c r="I19" s="289"/>
    </row>
    <row r="20" spans="1:9" ht="21.75" customHeight="1" x14ac:dyDescent="0.2">
      <c r="A20" s="307">
        <v>1</v>
      </c>
      <c r="B20" s="816" t="s">
        <v>360</v>
      </c>
      <c r="C20" s="816"/>
      <c r="D20" s="288">
        <v>5250</v>
      </c>
      <c r="E20" s="289">
        <v>66505</v>
      </c>
      <c r="F20" s="290"/>
      <c r="G20" s="289">
        <f>E20+F20</f>
        <v>66505</v>
      </c>
      <c r="H20" s="289"/>
      <c r="I20" s="308" t="s">
        <v>361</v>
      </c>
    </row>
    <row r="21" spans="1:9" x14ac:dyDescent="0.2">
      <c r="A21" s="292"/>
      <c r="B21" s="293"/>
      <c r="C21" s="293"/>
      <c r="D21" s="294"/>
      <c r="E21" s="295"/>
      <c r="F21" s="295"/>
      <c r="G21" s="295"/>
      <c r="H21" s="295"/>
      <c r="I21" s="296"/>
    </row>
    <row r="22" spans="1:9" x14ac:dyDescent="0.2">
      <c r="A22" s="813" t="s">
        <v>345</v>
      </c>
      <c r="B22" s="813"/>
      <c r="C22" s="297" t="s">
        <v>362</v>
      </c>
      <c r="D22" s="298"/>
      <c r="E22" s="299"/>
      <c r="F22" s="299"/>
      <c r="G22" s="299"/>
      <c r="H22" s="299"/>
      <c r="I22" s="297"/>
    </row>
    <row r="23" spans="1:9" x14ac:dyDescent="0.2">
      <c r="A23" s="813" t="s">
        <v>347</v>
      </c>
      <c r="B23" s="813"/>
      <c r="C23" s="300" t="s">
        <v>363</v>
      </c>
      <c r="D23" s="301"/>
      <c r="E23" s="302"/>
      <c r="F23" s="302"/>
      <c r="G23" s="302"/>
      <c r="H23" s="302"/>
      <c r="I23" s="303"/>
    </row>
    <row r="24" spans="1:9" ht="48" x14ac:dyDescent="0.2">
      <c r="A24" s="284" t="s">
        <v>349</v>
      </c>
      <c r="B24" s="814" t="s">
        <v>350</v>
      </c>
      <c r="C24" s="814"/>
      <c r="D24" s="304" t="s">
        <v>351</v>
      </c>
      <c r="E24" s="284" t="s">
        <v>352</v>
      </c>
      <c r="F24" s="284" t="s">
        <v>353</v>
      </c>
      <c r="G24" s="284" t="s">
        <v>354</v>
      </c>
      <c r="H24" s="284" t="s">
        <v>36</v>
      </c>
      <c r="I24" s="284" t="s">
        <v>355</v>
      </c>
    </row>
    <row r="25" spans="1:9" x14ac:dyDescent="0.2">
      <c r="A25" s="815" t="s">
        <v>356</v>
      </c>
      <c r="B25" s="815"/>
      <c r="C25" s="815"/>
      <c r="D25" s="305"/>
      <c r="E25" s="306">
        <f>SUM(E26)</f>
        <v>710</v>
      </c>
      <c r="F25" s="306">
        <f t="shared" ref="F25:G25" si="1">SUM(F26)</f>
        <v>0</v>
      </c>
      <c r="G25" s="306">
        <f t="shared" si="1"/>
        <v>710</v>
      </c>
      <c r="H25" s="306"/>
      <c r="I25" s="289"/>
    </row>
    <row r="26" spans="1:9" x14ac:dyDescent="0.2">
      <c r="A26" s="307">
        <v>1</v>
      </c>
      <c r="B26" s="816" t="s">
        <v>364</v>
      </c>
      <c r="C26" s="816"/>
      <c r="D26" s="288">
        <v>5250</v>
      </c>
      <c r="E26" s="289">
        <v>710</v>
      </c>
      <c r="F26" s="290"/>
      <c r="G26" s="289">
        <f>E26+F26</f>
        <v>710</v>
      </c>
      <c r="H26" s="289"/>
      <c r="I26" s="308"/>
    </row>
    <row r="27" spans="1:9" x14ac:dyDescent="0.2">
      <c r="A27" s="309"/>
      <c r="B27" s="310"/>
      <c r="C27" s="311"/>
      <c r="D27" s="312"/>
      <c r="E27" s="313"/>
      <c r="F27" s="313"/>
      <c r="G27" s="313"/>
      <c r="H27" s="313"/>
      <c r="I27" s="296"/>
    </row>
    <row r="28" spans="1:9" x14ac:dyDescent="0.2">
      <c r="A28" s="813" t="s">
        <v>345</v>
      </c>
      <c r="B28" s="813"/>
      <c r="C28" s="297" t="s">
        <v>365</v>
      </c>
      <c r="D28" s="314"/>
      <c r="E28" s="297"/>
      <c r="F28" s="297"/>
      <c r="G28" s="297"/>
      <c r="H28" s="297"/>
      <c r="I28" s="297"/>
    </row>
    <row r="29" spans="1:9" x14ac:dyDescent="0.2">
      <c r="A29" s="813" t="s">
        <v>347</v>
      </c>
      <c r="B29" s="813"/>
      <c r="C29" s="300" t="s">
        <v>366</v>
      </c>
      <c r="D29" s="315"/>
      <c r="E29" s="303"/>
      <c r="F29" s="303"/>
      <c r="G29" s="303"/>
      <c r="H29" s="303"/>
      <c r="I29" s="303"/>
    </row>
    <row r="30" spans="1:9" ht="48" x14ac:dyDescent="0.2">
      <c r="A30" s="284" t="s">
        <v>349</v>
      </c>
      <c r="B30" s="814" t="s">
        <v>350</v>
      </c>
      <c r="C30" s="814"/>
      <c r="D30" s="284" t="s">
        <v>351</v>
      </c>
      <c r="E30" s="284" t="s">
        <v>352</v>
      </c>
      <c r="F30" s="284" t="s">
        <v>353</v>
      </c>
      <c r="G30" s="284" t="s">
        <v>354</v>
      </c>
      <c r="H30" s="284" t="s">
        <v>36</v>
      </c>
      <c r="I30" s="284" t="s">
        <v>355</v>
      </c>
    </row>
    <row r="31" spans="1:9" x14ac:dyDescent="0.2">
      <c r="A31" s="815" t="s">
        <v>356</v>
      </c>
      <c r="B31" s="815"/>
      <c r="C31" s="815"/>
      <c r="D31" s="316"/>
      <c r="E31" s="286">
        <f>SUM(E32:E45)</f>
        <v>294979</v>
      </c>
      <c r="F31" s="286">
        <f>SUM(F32:F45)</f>
        <v>1278</v>
      </c>
      <c r="G31" s="286">
        <f>SUM(G32:G45)</f>
        <v>296257</v>
      </c>
      <c r="H31" s="286"/>
      <c r="I31" s="287"/>
    </row>
    <row r="32" spans="1:9" ht="12" customHeight="1" x14ac:dyDescent="0.2">
      <c r="A32" s="840">
        <v>1</v>
      </c>
      <c r="B32" s="834" t="s">
        <v>367</v>
      </c>
      <c r="C32" s="835"/>
      <c r="D32" s="288">
        <v>5240</v>
      </c>
      <c r="E32" s="289">
        <v>5350</v>
      </c>
      <c r="F32" s="289"/>
      <c r="G32" s="289">
        <f>E32+F32</f>
        <v>5350</v>
      </c>
      <c r="H32" s="289"/>
      <c r="I32" s="838" t="s">
        <v>368</v>
      </c>
    </row>
    <row r="33" spans="1:9" x14ac:dyDescent="0.2">
      <c r="A33" s="841"/>
      <c r="B33" s="842"/>
      <c r="C33" s="843"/>
      <c r="D33" s="288">
        <v>2241</v>
      </c>
      <c r="E33" s="289">
        <v>1256</v>
      </c>
      <c r="F33" s="290"/>
      <c r="G33" s="289">
        <f>E33+F33</f>
        <v>1256</v>
      </c>
      <c r="H33" s="289"/>
      <c r="I33" s="844"/>
    </row>
    <row r="34" spans="1:9" ht="12" customHeight="1" x14ac:dyDescent="0.2">
      <c r="A34" s="833">
        <v>2</v>
      </c>
      <c r="B34" s="834" t="s">
        <v>369</v>
      </c>
      <c r="C34" s="835"/>
      <c r="D34" s="288">
        <v>5250</v>
      </c>
      <c r="E34" s="289">
        <v>113586</v>
      </c>
      <c r="F34" s="289"/>
      <c r="G34" s="289">
        <f t="shared" ref="G34:G45" si="2">E34+F34</f>
        <v>113586</v>
      </c>
      <c r="H34" s="289"/>
      <c r="I34" s="838" t="s">
        <v>370</v>
      </c>
    </row>
    <row r="35" spans="1:9" x14ac:dyDescent="0.2">
      <c r="A35" s="833"/>
      <c r="B35" s="836"/>
      <c r="C35" s="837"/>
      <c r="D35" s="288">
        <v>2241</v>
      </c>
      <c r="E35" s="289">
        <v>11671</v>
      </c>
      <c r="F35" s="289"/>
      <c r="G35" s="289">
        <f t="shared" si="2"/>
        <v>11671</v>
      </c>
      <c r="H35" s="289"/>
      <c r="I35" s="839"/>
    </row>
    <row r="36" spans="1:9" x14ac:dyDescent="0.2">
      <c r="A36" s="317">
        <v>3</v>
      </c>
      <c r="B36" s="816" t="s">
        <v>371</v>
      </c>
      <c r="C36" s="816"/>
      <c r="D36" s="288">
        <v>2241</v>
      </c>
      <c r="E36" s="289">
        <v>106291</v>
      </c>
      <c r="F36" s="290"/>
      <c r="G36" s="289">
        <f t="shared" si="2"/>
        <v>106291</v>
      </c>
      <c r="H36" s="289"/>
      <c r="I36" s="308" t="s">
        <v>372</v>
      </c>
    </row>
    <row r="37" spans="1:9" ht="30.75" customHeight="1" x14ac:dyDescent="0.2">
      <c r="A37" s="317">
        <v>4</v>
      </c>
      <c r="B37" s="796" t="s">
        <v>373</v>
      </c>
      <c r="C37" s="796"/>
      <c r="D37" s="288">
        <v>5250</v>
      </c>
      <c r="E37" s="289">
        <v>9144</v>
      </c>
      <c r="F37" s="289"/>
      <c r="G37" s="289">
        <f t="shared" si="2"/>
        <v>9144</v>
      </c>
      <c r="H37" s="289"/>
      <c r="I37" s="308" t="s">
        <v>374</v>
      </c>
    </row>
    <row r="38" spans="1:9" ht="36.75" customHeight="1" x14ac:dyDescent="0.2">
      <c r="A38" s="307">
        <v>5</v>
      </c>
      <c r="B38" s="834" t="s">
        <v>375</v>
      </c>
      <c r="C38" s="835"/>
      <c r="D38" s="318">
        <v>5240</v>
      </c>
      <c r="E38" s="319">
        <v>3097</v>
      </c>
      <c r="F38" s="319"/>
      <c r="G38" s="289">
        <f t="shared" si="2"/>
        <v>3097</v>
      </c>
      <c r="H38" s="319"/>
      <c r="I38" s="320" t="s">
        <v>376</v>
      </c>
    </row>
    <row r="39" spans="1:9" x14ac:dyDescent="0.2">
      <c r="A39" s="824">
        <v>6</v>
      </c>
      <c r="B39" s="826" t="s">
        <v>377</v>
      </c>
      <c r="C39" s="827"/>
      <c r="D39" s="318">
        <v>5250</v>
      </c>
      <c r="E39" s="319">
        <v>8997</v>
      </c>
      <c r="F39" s="290"/>
      <c r="G39" s="289">
        <f t="shared" si="2"/>
        <v>8997</v>
      </c>
      <c r="H39" s="289"/>
      <c r="I39" s="830" t="s">
        <v>378</v>
      </c>
    </row>
    <row r="40" spans="1:9" ht="18.75" customHeight="1" x14ac:dyDescent="0.2">
      <c r="A40" s="825"/>
      <c r="B40" s="828"/>
      <c r="C40" s="829"/>
      <c r="D40" s="318">
        <v>2241</v>
      </c>
      <c r="E40" s="319">
        <v>10000</v>
      </c>
      <c r="F40" s="319"/>
      <c r="G40" s="289">
        <f t="shared" si="2"/>
        <v>10000</v>
      </c>
      <c r="H40" s="319"/>
      <c r="I40" s="831"/>
    </row>
    <row r="41" spans="1:9" ht="23.25" customHeight="1" x14ac:dyDescent="0.2">
      <c r="A41" s="321">
        <v>7</v>
      </c>
      <c r="B41" s="803" t="s">
        <v>379</v>
      </c>
      <c r="C41" s="803"/>
      <c r="D41" s="318">
        <v>2241</v>
      </c>
      <c r="E41" s="319">
        <v>3387</v>
      </c>
      <c r="F41" s="347">
        <v>1278</v>
      </c>
      <c r="G41" s="289">
        <f t="shared" si="2"/>
        <v>4665</v>
      </c>
      <c r="H41" s="289" t="s">
        <v>480</v>
      </c>
      <c r="I41" s="322" t="s">
        <v>380</v>
      </c>
    </row>
    <row r="42" spans="1:9" ht="18.75" customHeight="1" x14ac:dyDescent="0.2">
      <c r="A42" s="307">
        <v>8</v>
      </c>
      <c r="B42" s="832" t="s">
        <v>381</v>
      </c>
      <c r="C42" s="832"/>
      <c r="D42" s="288">
        <v>5240</v>
      </c>
      <c r="E42" s="289">
        <v>3464</v>
      </c>
      <c r="F42" s="289"/>
      <c r="G42" s="289">
        <f t="shared" si="2"/>
        <v>3464</v>
      </c>
      <c r="H42" s="289"/>
      <c r="I42" s="308" t="s">
        <v>382</v>
      </c>
    </row>
    <row r="43" spans="1:9" x14ac:dyDescent="0.2">
      <c r="A43" s="323">
        <v>9</v>
      </c>
      <c r="B43" s="816" t="s">
        <v>383</v>
      </c>
      <c r="C43" s="816"/>
      <c r="D43" s="288">
        <v>2244</v>
      </c>
      <c r="E43" s="289">
        <v>6884</v>
      </c>
      <c r="F43" s="290"/>
      <c r="G43" s="289">
        <f t="shared" si="2"/>
        <v>6884</v>
      </c>
      <c r="H43" s="289"/>
      <c r="I43" s="308" t="s">
        <v>370</v>
      </c>
    </row>
    <row r="44" spans="1:9" ht="25.5" customHeight="1" x14ac:dyDescent="0.2">
      <c r="A44" s="307">
        <v>10</v>
      </c>
      <c r="B44" s="816" t="s">
        <v>384</v>
      </c>
      <c r="C44" s="816"/>
      <c r="D44" s="288">
        <v>2241</v>
      </c>
      <c r="E44" s="289">
        <v>3000</v>
      </c>
      <c r="F44" s="289"/>
      <c r="G44" s="289">
        <f t="shared" si="2"/>
        <v>3000</v>
      </c>
      <c r="H44" s="289"/>
      <c r="I44" s="308" t="s">
        <v>370</v>
      </c>
    </row>
    <row r="45" spans="1:9" ht="25.5" customHeight="1" x14ac:dyDescent="0.2">
      <c r="A45" s="307">
        <v>11</v>
      </c>
      <c r="B45" s="816" t="s">
        <v>385</v>
      </c>
      <c r="C45" s="816"/>
      <c r="D45" s="288">
        <v>2239</v>
      </c>
      <c r="E45" s="289">
        <v>8852</v>
      </c>
      <c r="F45" s="289"/>
      <c r="G45" s="289">
        <f t="shared" si="2"/>
        <v>8852</v>
      </c>
      <c r="H45" s="289"/>
      <c r="I45" s="322" t="s">
        <v>386</v>
      </c>
    </row>
    <row r="46" spans="1:9" x14ac:dyDescent="0.2">
      <c r="A46" s="324"/>
      <c r="B46" s="325"/>
      <c r="C46" s="325"/>
      <c r="D46" s="326"/>
      <c r="E46" s="327"/>
      <c r="F46" s="327"/>
      <c r="G46" s="327"/>
      <c r="H46" s="327"/>
      <c r="I46" s="327"/>
    </row>
    <row r="47" spans="1:9" x14ac:dyDescent="0.2">
      <c r="A47" s="813" t="s">
        <v>345</v>
      </c>
      <c r="B47" s="813"/>
      <c r="C47" s="328" t="s">
        <v>387</v>
      </c>
      <c r="D47" s="314"/>
      <c r="E47" s="328"/>
      <c r="F47" s="328"/>
      <c r="G47" s="328"/>
      <c r="H47" s="328"/>
      <c r="I47" s="328"/>
    </row>
    <row r="48" spans="1:9" x14ac:dyDescent="0.2">
      <c r="A48" s="813" t="s">
        <v>347</v>
      </c>
      <c r="B48" s="813"/>
      <c r="C48" s="300" t="s">
        <v>388</v>
      </c>
      <c r="D48" s="329"/>
      <c r="E48" s="330"/>
      <c r="F48" s="330"/>
      <c r="G48" s="330"/>
      <c r="H48" s="330"/>
      <c r="I48" s="330"/>
    </row>
    <row r="49" spans="1:9" ht="48" x14ac:dyDescent="0.2">
      <c r="A49" s="284" t="s">
        <v>349</v>
      </c>
      <c r="B49" s="814" t="s">
        <v>350</v>
      </c>
      <c r="C49" s="814"/>
      <c r="D49" s="284" t="s">
        <v>351</v>
      </c>
      <c r="E49" s="284" t="s">
        <v>352</v>
      </c>
      <c r="F49" s="284" t="s">
        <v>353</v>
      </c>
      <c r="G49" s="284" t="s">
        <v>354</v>
      </c>
      <c r="H49" s="284" t="s">
        <v>36</v>
      </c>
      <c r="I49" s="284" t="s">
        <v>355</v>
      </c>
    </row>
    <row r="50" spans="1:9" x14ac:dyDescent="0.2">
      <c r="A50" s="815" t="s">
        <v>356</v>
      </c>
      <c r="B50" s="815"/>
      <c r="C50" s="815"/>
      <c r="D50" s="316"/>
      <c r="E50" s="286">
        <f>SUM(E51:E57)</f>
        <v>199934</v>
      </c>
      <c r="F50" s="286">
        <f t="shared" ref="F50:G50" si="3">SUM(F51:F57)</f>
        <v>0</v>
      </c>
      <c r="G50" s="286">
        <f t="shared" si="3"/>
        <v>199934</v>
      </c>
      <c r="H50" s="286"/>
      <c r="I50" s="331"/>
    </row>
    <row r="51" spans="1:9" x14ac:dyDescent="0.2">
      <c r="A51" s="307">
        <v>1</v>
      </c>
      <c r="B51" s="796" t="s">
        <v>389</v>
      </c>
      <c r="C51" s="796"/>
      <c r="D51" s="288">
        <v>5250</v>
      </c>
      <c r="E51" s="289">
        <v>5850</v>
      </c>
      <c r="F51" s="289"/>
      <c r="G51" s="289">
        <f t="shared" ref="G51:G57" si="4">E51+F51</f>
        <v>5850</v>
      </c>
      <c r="H51" s="289"/>
      <c r="I51" s="308" t="s">
        <v>390</v>
      </c>
    </row>
    <row r="52" spans="1:9" x14ac:dyDescent="0.2">
      <c r="A52" s="307">
        <v>2</v>
      </c>
      <c r="B52" s="822" t="s">
        <v>391</v>
      </c>
      <c r="C52" s="823"/>
      <c r="D52" s="288">
        <v>5250</v>
      </c>
      <c r="E52" s="289">
        <v>15113</v>
      </c>
      <c r="F52" s="290"/>
      <c r="G52" s="289">
        <f t="shared" si="4"/>
        <v>15113</v>
      </c>
      <c r="H52" s="289"/>
      <c r="I52" s="308" t="s">
        <v>392</v>
      </c>
    </row>
    <row r="53" spans="1:9" x14ac:dyDescent="0.2">
      <c r="A53" s="307">
        <v>3</v>
      </c>
      <c r="B53" s="822" t="s">
        <v>393</v>
      </c>
      <c r="C53" s="823"/>
      <c r="D53" s="288">
        <v>5250</v>
      </c>
      <c r="E53" s="289">
        <v>23892</v>
      </c>
      <c r="F53" s="289"/>
      <c r="G53" s="289">
        <f t="shared" si="4"/>
        <v>23892</v>
      </c>
      <c r="H53" s="289"/>
      <c r="I53" s="308" t="s">
        <v>392</v>
      </c>
    </row>
    <row r="54" spans="1:9" x14ac:dyDescent="0.2">
      <c r="A54" s="323">
        <v>4</v>
      </c>
      <c r="B54" s="822" t="s">
        <v>394</v>
      </c>
      <c r="C54" s="823"/>
      <c r="D54" s="288">
        <v>5250</v>
      </c>
      <c r="E54" s="289">
        <v>118349</v>
      </c>
      <c r="F54" s="289"/>
      <c r="G54" s="289">
        <f t="shared" si="4"/>
        <v>118349</v>
      </c>
      <c r="H54" s="289"/>
      <c r="I54" s="308" t="s">
        <v>392</v>
      </c>
    </row>
    <row r="55" spans="1:9" x14ac:dyDescent="0.2">
      <c r="A55" s="307">
        <v>5</v>
      </c>
      <c r="B55" s="796" t="s">
        <v>395</v>
      </c>
      <c r="C55" s="796"/>
      <c r="D55" s="288">
        <v>5250</v>
      </c>
      <c r="E55" s="289">
        <v>2730</v>
      </c>
      <c r="F55" s="332"/>
      <c r="G55" s="289">
        <f t="shared" si="4"/>
        <v>2730</v>
      </c>
      <c r="H55" s="332"/>
      <c r="I55" s="333" t="s">
        <v>382</v>
      </c>
    </row>
    <row r="56" spans="1:9" ht="26.25" customHeight="1" x14ac:dyDescent="0.2">
      <c r="A56" s="307">
        <v>6</v>
      </c>
      <c r="B56" s="796" t="s">
        <v>396</v>
      </c>
      <c r="C56" s="796"/>
      <c r="D56" s="288">
        <v>5250</v>
      </c>
      <c r="E56" s="289">
        <v>31000</v>
      </c>
      <c r="F56" s="289"/>
      <c r="G56" s="289">
        <f t="shared" si="4"/>
        <v>31000</v>
      </c>
      <c r="H56" s="289"/>
      <c r="I56" s="308" t="s">
        <v>397</v>
      </c>
    </row>
    <row r="57" spans="1:9" ht="12" customHeight="1" x14ac:dyDescent="0.2">
      <c r="A57" s="334">
        <v>7</v>
      </c>
      <c r="B57" s="821" t="s">
        <v>398</v>
      </c>
      <c r="C57" s="821"/>
      <c r="D57" s="288">
        <v>2241</v>
      </c>
      <c r="E57" s="289">
        <v>3000</v>
      </c>
      <c r="F57" s="289"/>
      <c r="G57" s="289">
        <f t="shared" si="4"/>
        <v>3000</v>
      </c>
      <c r="H57" s="289"/>
      <c r="I57" s="308" t="s">
        <v>399</v>
      </c>
    </row>
    <row r="58" spans="1:9" x14ac:dyDescent="0.2">
      <c r="A58" s="335"/>
      <c r="B58" s="335"/>
      <c r="C58" s="335"/>
      <c r="D58" s="336"/>
      <c r="E58" s="337"/>
      <c r="F58" s="337"/>
      <c r="G58" s="337"/>
      <c r="H58" s="337"/>
      <c r="I58" s="338"/>
    </row>
    <row r="59" spans="1:9" ht="15" customHeight="1" x14ac:dyDescent="0.2">
      <c r="A59" s="813" t="s">
        <v>345</v>
      </c>
      <c r="B59" s="813"/>
      <c r="C59" s="297" t="s">
        <v>400</v>
      </c>
      <c r="D59" s="298"/>
      <c r="E59" s="299"/>
      <c r="F59" s="299"/>
      <c r="G59" s="299"/>
      <c r="H59" s="299"/>
      <c r="I59" s="297"/>
    </row>
    <row r="60" spans="1:9" ht="15" customHeight="1" x14ac:dyDescent="0.2">
      <c r="A60" s="813" t="s">
        <v>347</v>
      </c>
      <c r="B60" s="813"/>
      <c r="C60" s="300" t="s">
        <v>401</v>
      </c>
      <c r="D60" s="301"/>
      <c r="E60" s="302"/>
      <c r="F60" s="302"/>
      <c r="G60" s="302"/>
      <c r="H60" s="302"/>
      <c r="I60" s="303"/>
    </row>
    <row r="61" spans="1:9" ht="48" x14ac:dyDescent="0.2">
      <c r="A61" s="284" t="s">
        <v>349</v>
      </c>
      <c r="B61" s="814" t="s">
        <v>350</v>
      </c>
      <c r="C61" s="814"/>
      <c r="D61" s="304" t="s">
        <v>351</v>
      </c>
      <c r="E61" s="284" t="s">
        <v>352</v>
      </c>
      <c r="F61" s="284" t="s">
        <v>353</v>
      </c>
      <c r="G61" s="284" t="s">
        <v>354</v>
      </c>
      <c r="H61" s="284" t="s">
        <v>36</v>
      </c>
      <c r="I61" s="284" t="s">
        <v>355</v>
      </c>
    </row>
    <row r="62" spans="1:9" x14ac:dyDescent="0.2">
      <c r="A62" s="815" t="s">
        <v>356</v>
      </c>
      <c r="B62" s="815"/>
      <c r="C62" s="815"/>
      <c r="D62" s="305"/>
      <c r="E62" s="306">
        <f>SUM(E63)</f>
        <v>1357</v>
      </c>
      <c r="F62" s="306">
        <f t="shared" ref="F62:G62" si="5">SUM(F63)</f>
        <v>0</v>
      </c>
      <c r="G62" s="306">
        <f t="shared" si="5"/>
        <v>1357</v>
      </c>
      <c r="H62" s="306"/>
      <c r="I62" s="339"/>
    </row>
    <row r="63" spans="1:9" x14ac:dyDescent="0.2">
      <c r="A63" s="323">
        <v>1</v>
      </c>
      <c r="B63" s="819" t="s">
        <v>402</v>
      </c>
      <c r="C63" s="820"/>
      <c r="D63" s="331">
        <v>2241</v>
      </c>
      <c r="E63" s="340">
        <v>1357</v>
      </c>
      <c r="F63" s="341"/>
      <c r="G63" s="289">
        <f t="shared" ref="G63" si="6">E63+F63</f>
        <v>1357</v>
      </c>
      <c r="H63" s="289"/>
      <c r="I63" s="333" t="s">
        <v>403</v>
      </c>
    </row>
    <row r="64" spans="1:9" x14ac:dyDescent="0.2">
      <c r="A64" s="342"/>
      <c r="B64" s="342"/>
      <c r="C64" s="342"/>
      <c r="D64" s="343"/>
      <c r="E64" s="342"/>
      <c r="F64" s="342"/>
      <c r="G64" s="342"/>
      <c r="H64" s="342"/>
      <c r="I64" s="342"/>
    </row>
    <row r="65" spans="1:10" ht="15" customHeight="1" x14ac:dyDescent="0.2">
      <c r="A65" s="813" t="s">
        <v>345</v>
      </c>
      <c r="B65" s="813"/>
      <c r="C65" s="297" t="s">
        <v>404</v>
      </c>
      <c r="D65" s="298"/>
      <c r="E65" s="299"/>
      <c r="F65" s="299"/>
      <c r="G65" s="299"/>
      <c r="H65" s="299"/>
      <c r="I65" s="297"/>
    </row>
    <row r="66" spans="1:10" ht="15" customHeight="1" x14ac:dyDescent="0.2">
      <c r="A66" s="813" t="s">
        <v>347</v>
      </c>
      <c r="B66" s="813"/>
      <c r="C66" s="300" t="s">
        <v>405</v>
      </c>
      <c r="D66" s="301"/>
      <c r="E66" s="302"/>
      <c r="F66" s="302"/>
      <c r="G66" s="302"/>
      <c r="H66" s="302"/>
      <c r="I66" s="303"/>
    </row>
    <row r="67" spans="1:10" ht="48" x14ac:dyDescent="0.2">
      <c r="A67" s="284" t="s">
        <v>349</v>
      </c>
      <c r="B67" s="814" t="s">
        <v>350</v>
      </c>
      <c r="C67" s="814"/>
      <c r="D67" s="304" t="s">
        <v>351</v>
      </c>
      <c r="E67" s="284" t="s">
        <v>352</v>
      </c>
      <c r="F67" s="284" t="s">
        <v>353</v>
      </c>
      <c r="G67" s="284" t="s">
        <v>354</v>
      </c>
      <c r="H67" s="284" t="s">
        <v>36</v>
      </c>
      <c r="I67" s="284" t="s">
        <v>355</v>
      </c>
    </row>
    <row r="68" spans="1:10" x14ac:dyDescent="0.2">
      <c r="A68" s="815" t="s">
        <v>356</v>
      </c>
      <c r="B68" s="815"/>
      <c r="C68" s="815"/>
      <c r="D68" s="305"/>
      <c r="E68" s="306">
        <f>SUM(E69)</f>
        <v>304004</v>
      </c>
      <c r="F68" s="306">
        <f t="shared" ref="F68:G68" si="7">SUM(F69)</f>
        <v>0</v>
      </c>
      <c r="G68" s="306">
        <f t="shared" si="7"/>
        <v>304004</v>
      </c>
      <c r="H68" s="306"/>
      <c r="I68" s="339"/>
    </row>
    <row r="69" spans="1:10" ht="13.5" customHeight="1" x14ac:dyDescent="0.2">
      <c r="A69" s="323">
        <v>1</v>
      </c>
      <c r="B69" s="819" t="s">
        <v>406</v>
      </c>
      <c r="C69" s="820"/>
      <c r="D69" s="331">
        <v>5250</v>
      </c>
      <c r="E69" s="340">
        <v>304004</v>
      </c>
      <c r="F69" s="344"/>
      <c r="G69" s="289">
        <f t="shared" ref="G69" si="8">E69+F69</f>
        <v>304004</v>
      </c>
      <c r="H69" s="344"/>
      <c r="I69" s="333" t="s">
        <v>407</v>
      </c>
    </row>
    <row r="70" spans="1:10" x14ac:dyDescent="0.2">
      <c r="A70" s="342"/>
      <c r="B70" s="342"/>
      <c r="C70" s="342"/>
      <c r="D70" s="343"/>
      <c r="E70" s="342"/>
      <c r="F70" s="342"/>
      <c r="G70" s="342"/>
      <c r="H70" s="342"/>
      <c r="I70" s="342"/>
    </row>
    <row r="71" spans="1:10" x14ac:dyDescent="0.2">
      <c r="A71" s="813" t="s">
        <v>345</v>
      </c>
      <c r="B71" s="813"/>
      <c r="C71" s="297" t="s">
        <v>341</v>
      </c>
      <c r="D71" s="314"/>
      <c r="E71" s="297"/>
      <c r="F71" s="297"/>
      <c r="G71" s="297"/>
      <c r="H71" s="297"/>
      <c r="I71" s="297"/>
    </row>
    <row r="72" spans="1:10" x14ac:dyDescent="0.2">
      <c r="A72" s="813" t="s">
        <v>347</v>
      </c>
      <c r="B72" s="813"/>
      <c r="C72" s="300" t="s">
        <v>340</v>
      </c>
      <c r="D72" s="315"/>
      <c r="E72" s="303"/>
      <c r="F72" s="303"/>
      <c r="G72" s="303"/>
      <c r="H72" s="303"/>
      <c r="I72" s="303"/>
    </row>
    <row r="73" spans="1:10" ht="48" x14ac:dyDescent="0.2">
      <c r="A73" s="284" t="s">
        <v>349</v>
      </c>
      <c r="B73" s="814" t="s">
        <v>350</v>
      </c>
      <c r="C73" s="814"/>
      <c r="D73" s="284" t="s">
        <v>351</v>
      </c>
      <c r="E73" s="284" t="s">
        <v>352</v>
      </c>
      <c r="F73" s="284" t="s">
        <v>353</v>
      </c>
      <c r="G73" s="284" t="s">
        <v>354</v>
      </c>
      <c r="H73" s="284" t="s">
        <v>36</v>
      </c>
      <c r="I73" s="284" t="s">
        <v>355</v>
      </c>
    </row>
    <row r="74" spans="1:10" x14ac:dyDescent="0.2">
      <c r="A74" s="815" t="s">
        <v>356</v>
      </c>
      <c r="B74" s="815"/>
      <c r="C74" s="815"/>
      <c r="D74" s="345"/>
      <c r="E74" s="306">
        <f>SUM(E75)</f>
        <v>65510</v>
      </c>
      <c r="F74" s="306">
        <f t="shared" ref="F74:G74" si="9">SUM(F75)</f>
        <v>107022</v>
      </c>
      <c r="G74" s="306">
        <f t="shared" si="9"/>
        <v>172532</v>
      </c>
      <c r="H74" s="306"/>
      <c r="I74" s="308"/>
    </row>
    <row r="75" spans="1:10" ht="24.75" customHeight="1" x14ac:dyDescent="0.2">
      <c r="A75" s="307">
        <v>1</v>
      </c>
      <c r="B75" s="796" t="s">
        <v>408</v>
      </c>
      <c r="C75" s="796"/>
      <c r="D75" s="346" t="s">
        <v>409</v>
      </c>
      <c r="E75" s="289">
        <v>65510</v>
      </c>
      <c r="F75" s="347">
        <v>107022</v>
      </c>
      <c r="G75" s="289">
        <f t="shared" ref="G75" si="10">E75+F75</f>
        <v>172532</v>
      </c>
      <c r="H75" s="289" t="s">
        <v>410</v>
      </c>
      <c r="I75" s="308" t="s">
        <v>407</v>
      </c>
    </row>
    <row r="76" spans="1:10" x14ac:dyDescent="0.2">
      <c r="A76" s="348"/>
      <c r="B76" s="349"/>
      <c r="C76" s="349"/>
      <c r="D76" s="326"/>
      <c r="E76" s="327"/>
      <c r="F76" s="327"/>
      <c r="G76" s="327"/>
      <c r="H76" s="327"/>
      <c r="I76" s="296"/>
    </row>
    <row r="77" spans="1:10" x14ac:dyDescent="0.2">
      <c r="A77" s="813" t="s">
        <v>345</v>
      </c>
      <c r="B77" s="813"/>
      <c r="C77" s="297" t="s">
        <v>411</v>
      </c>
      <c r="D77" s="314"/>
      <c r="E77" s="350"/>
      <c r="F77" s="350"/>
      <c r="G77" s="350"/>
      <c r="H77" s="350"/>
      <c r="I77" s="350"/>
    </row>
    <row r="78" spans="1:10" x14ac:dyDescent="0.2">
      <c r="A78" s="813" t="s">
        <v>347</v>
      </c>
      <c r="B78" s="813"/>
      <c r="C78" s="300" t="s">
        <v>412</v>
      </c>
      <c r="D78" s="315"/>
      <c r="E78" s="303"/>
      <c r="F78" s="303"/>
      <c r="G78" s="303"/>
      <c r="H78" s="303"/>
      <c r="I78" s="303"/>
    </row>
    <row r="79" spans="1:10" ht="48" x14ac:dyDescent="0.2">
      <c r="A79" s="284" t="s">
        <v>349</v>
      </c>
      <c r="B79" s="814" t="s">
        <v>350</v>
      </c>
      <c r="C79" s="814"/>
      <c r="D79" s="284" t="s">
        <v>351</v>
      </c>
      <c r="E79" s="284" t="s">
        <v>352</v>
      </c>
      <c r="F79" s="284" t="s">
        <v>353</v>
      </c>
      <c r="G79" s="284" t="s">
        <v>354</v>
      </c>
      <c r="H79" s="284" t="s">
        <v>36</v>
      </c>
      <c r="I79" s="284" t="s">
        <v>355</v>
      </c>
      <c r="J79" s="351"/>
    </row>
    <row r="80" spans="1:10" x14ac:dyDescent="0.2">
      <c r="A80" s="815" t="s">
        <v>356</v>
      </c>
      <c r="B80" s="815"/>
      <c r="C80" s="815"/>
      <c r="D80" s="287"/>
      <c r="E80" s="286">
        <f>SUM(E81:E90)</f>
        <v>292911</v>
      </c>
      <c r="F80" s="286">
        <f t="shared" ref="F80:G80" si="11">SUM(F81:F90)</f>
        <v>0</v>
      </c>
      <c r="G80" s="286">
        <f t="shared" si="11"/>
        <v>292911</v>
      </c>
      <c r="H80" s="286"/>
      <c r="I80" s="308"/>
      <c r="J80" s="352"/>
    </row>
    <row r="81" spans="1:10" ht="16.5" customHeight="1" x14ac:dyDescent="0.2">
      <c r="A81" s="284">
        <v>1</v>
      </c>
      <c r="B81" s="816" t="s">
        <v>398</v>
      </c>
      <c r="C81" s="816"/>
      <c r="D81" s="331">
        <v>2241</v>
      </c>
      <c r="E81" s="340">
        <v>25641</v>
      </c>
      <c r="F81" s="340"/>
      <c r="G81" s="289">
        <f t="shared" ref="G81:G90" si="12">E81+F81</f>
        <v>25641</v>
      </c>
      <c r="H81" s="340"/>
      <c r="I81" s="818" t="s">
        <v>413</v>
      </c>
    </row>
    <row r="82" spans="1:10" ht="23.25" customHeight="1" x14ac:dyDescent="0.2">
      <c r="A82" s="284">
        <v>2</v>
      </c>
      <c r="B82" s="816" t="s">
        <v>414</v>
      </c>
      <c r="C82" s="816"/>
      <c r="D82" s="288">
        <v>5250</v>
      </c>
      <c r="E82" s="340">
        <v>30000</v>
      </c>
      <c r="F82" s="340"/>
      <c r="G82" s="289">
        <f t="shared" si="12"/>
        <v>30000</v>
      </c>
      <c r="H82" s="340"/>
      <c r="I82" s="818"/>
    </row>
    <row r="83" spans="1:10" x14ac:dyDescent="0.2">
      <c r="A83" s="284">
        <v>3</v>
      </c>
      <c r="B83" s="796" t="s">
        <v>415</v>
      </c>
      <c r="C83" s="796"/>
      <c r="D83" s="288">
        <v>5250</v>
      </c>
      <c r="E83" s="340">
        <v>45425</v>
      </c>
      <c r="F83" s="306"/>
      <c r="G83" s="289">
        <f t="shared" si="12"/>
        <v>45425</v>
      </c>
      <c r="H83" s="289"/>
      <c r="I83" s="818"/>
    </row>
    <row r="84" spans="1:10" ht="15" customHeight="1" x14ac:dyDescent="0.2">
      <c r="A84" s="284">
        <v>4</v>
      </c>
      <c r="B84" s="796" t="s">
        <v>416</v>
      </c>
      <c r="C84" s="796"/>
      <c r="D84" s="288">
        <v>5250</v>
      </c>
      <c r="E84" s="340">
        <v>25046</v>
      </c>
      <c r="F84" s="340"/>
      <c r="G84" s="289">
        <f t="shared" si="12"/>
        <v>25046</v>
      </c>
      <c r="H84" s="340"/>
      <c r="I84" s="818"/>
    </row>
    <row r="85" spans="1:10" ht="15" customHeight="1" x14ac:dyDescent="0.2">
      <c r="A85" s="321">
        <v>5</v>
      </c>
      <c r="B85" s="803" t="s">
        <v>417</v>
      </c>
      <c r="C85" s="803"/>
      <c r="D85" s="318">
        <v>5250</v>
      </c>
      <c r="E85" s="319">
        <v>29694</v>
      </c>
      <c r="F85" s="319"/>
      <c r="G85" s="289">
        <f t="shared" si="12"/>
        <v>29694</v>
      </c>
      <c r="H85" s="319"/>
      <c r="I85" s="818"/>
    </row>
    <row r="86" spans="1:10" ht="15" customHeight="1" x14ac:dyDescent="0.2">
      <c r="A86" s="284">
        <v>6</v>
      </c>
      <c r="B86" s="796" t="s">
        <v>418</v>
      </c>
      <c r="C86" s="796"/>
      <c r="D86" s="288">
        <v>5250</v>
      </c>
      <c r="E86" s="340">
        <v>12990</v>
      </c>
      <c r="F86" s="340"/>
      <c r="G86" s="289">
        <f t="shared" si="12"/>
        <v>12990</v>
      </c>
      <c r="H86" s="340"/>
      <c r="I86" s="818"/>
    </row>
    <row r="87" spans="1:10" ht="15" customHeight="1" x14ac:dyDescent="0.2">
      <c r="A87" s="307">
        <v>7</v>
      </c>
      <c r="B87" s="796" t="s">
        <v>419</v>
      </c>
      <c r="C87" s="796"/>
      <c r="D87" s="288">
        <v>5250</v>
      </c>
      <c r="E87" s="289">
        <v>28648</v>
      </c>
      <c r="F87" s="289"/>
      <c r="G87" s="289">
        <f t="shared" si="12"/>
        <v>28648</v>
      </c>
      <c r="H87" s="289"/>
      <c r="I87" s="818"/>
    </row>
    <row r="88" spans="1:10" x14ac:dyDescent="0.2">
      <c r="A88" s="307">
        <v>8</v>
      </c>
      <c r="B88" s="796" t="s">
        <v>420</v>
      </c>
      <c r="C88" s="796"/>
      <c r="D88" s="288">
        <v>5250</v>
      </c>
      <c r="E88" s="289">
        <v>54579</v>
      </c>
      <c r="F88" s="290"/>
      <c r="G88" s="289">
        <f t="shared" si="12"/>
        <v>54579</v>
      </c>
      <c r="H88" s="289"/>
      <c r="I88" s="818"/>
    </row>
    <row r="89" spans="1:10" s="353" customFormat="1" ht="15" customHeight="1" x14ac:dyDescent="0.2">
      <c r="A89" s="284">
        <v>9</v>
      </c>
      <c r="B89" s="796" t="s">
        <v>421</v>
      </c>
      <c r="C89" s="796"/>
      <c r="D89" s="288">
        <v>5250</v>
      </c>
      <c r="E89" s="340">
        <v>16360</v>
      </c>
      <c r="F89" s="340"/>
      <c r="G89" s="289">
        <f t="shared" si="12"/>
        <v>16360</v>
      </c>
      <c r="H89" s="340"/>
      <c r="I89" s="818"/>
    </row>
    <row r="90" spans="1:10" ht="15" customHeight="1" x14ac:dyDescent="0.2">
      <c r="A90" s="284">
        <v>10</v>
      </c>
      <c r="B90" s="796" t="s">
        <v>422</v>
      </c>
      <c r="C90" s="796"/>
      <c r="D90" s="288">
        <v>5250</v>
      </c>
      <c r="E90" s="340">
        <v>24528</v>
      </c>
      <c r="F90" s="340"/>
      <c r="G90" s="289">
        <f t="shared" si="12"/>
        <v>24528</v>
      </c>
      <c r="H90" s="340"/>
      <c r="I90" s="818"/>
    </row>
    <row r="91" spans="1:10" ht="12" customHeight="1" x14ac:dyDescent="0.2">
      <c r="A91" s="354"/>
      <c r="B91" s="355"/>
      <c r="C91" s="355"/>
      <c r="D91" s="356"/>
      <c r="E91" s="357"/>
      <c r="F91" s="357"/>
      <c r="G91" s="357"/>
      <c r="H91" s="357"/>
      <c r="I91" s="358"/>
    </row>
    <row r="92" spans="1:10" x14ac:dyDescent="0.2">
      <c r="A92" s="813" t="s">
        <v>345</v>
      </c>
      <c r="B92" s="813"/>
      <c r="C92" s="297" t="s">
        <v>423</v>
      </c>
      <c r="D92" s="314"/>
      <c r="E92" s="297"/>
      <c r="F92" s="297"/>
      <c r="G92" s="297"/>
      <c r="H92" s="297"/>
      <c r="I92" s="359"/>
    </row>
    <row r="93" spans="1:10" x14ac:dyDescent="0.2">
      <c r="A93" s="813" t="s">
        <v>347</v>
      </c>
      <c r="B93" s="813"/>
      <c r="C93" s="300" t="s">
        <v>424</v>
      </c>
      <c r="D93" s="315"/>
      <c r="E93" s="303"/>
      <c r="F93" s="303"/>
      <c r="G93" s="303"/>
      <c r="H93" s="303"/>
      <c r="I93" s="359"/>
    </row>
    <row r="94" spans="1:10" ht="48" x14ac:dyDescent="0.2">
      <c r="A94" s="284" t="s">
        <v>349</v>
      </c>
      <c r="B94" s="814" t="s">
        <v>350</v>
      </c>
      <c r="C94" s="814"/>
      <c r="D94" s="284" t="s">
        <v>351</v>
      </c>
      <c r="E94" s="284" t="s">
        <v>352</v>
      </c>
      <c r="F94" s="284" t="s">
        <v>353</v>
      </c>
      <c r="G94" s="284" t="s">
        <v>354</v>
      </c>
      <c r="H94" s="284" t="s">
        <v>36</v>
      </c>
      <c r="I94" s="284" t="s">
        <v>355</v>
      </c>
      <c r="J94" s="351"/>
    </row>
    <row r="95" spans="1:10" x14ac:dyDescent="0.2">
      <c r="A95" s="815" t="s">
        <v>356</v>
      </c>
      <c r="B95" s="815"/>
      <c r="C95" s="815"/>
      <c r="D95" s="316"/>
      <c r="E95" s="286">
        <f>SUM(E96:E106)</f>
        <v>863151</v>
      </c>
      <c r="F95" s="286">
        <f t="shared" ref="F95:G95" si="13">SUM(F96:F106)</f>
        <v>0</v>
      </c>
      <c r="G95" s="286">
        <f t="shared" si="13"/>
        <v>863151</v>
      </c>
      <c r="H95" s="286"/>
      <c r="I95" s="360"/>
      <c r="J95" s="361"/>
    </row>
    <row r="96" spans="1:10" ht="16.5" customHeight="1" x14ac:dyDescent="0.2">
      <c r="A96" s="284">
        <v>1</v>
      </c>
      <c r="B96" s="816" t="s">
        <v>398</v>
      </c>
      <c r="C96" s="816"/>
      <c r="D96" s="288">
        <v>2241</v>
      </c>
      <c r="E96" s="289">
        <v>80000</v>
      </c>
      <c r="F96" s="289"/>
      <c r="G96" s="289">
        <f t="shared" ref="G96:G106" si="14">E96+F96</f>
        <v>80000</v>
      </c>
      <c r="H96" s="289"/>
      <c r="I96" s="806" t="s">
        <v>425</v>
      </c>
    </row>
    <row r="97" spans="1:9" x14ac:dyDescent="0.2">
      <c r="A97" s="284">
        <v>2</v>
      </c>
      <c r="B97" s="796" t="s">
        <v>426</v>
      </c>
      <c r="C97" s="796"/>
      <c r="D97" s="288">
        <v>5250</v>
      </c>
      <c r="E97" s="289">
        <v>72869</v>
      </c>
      <c r="F97" s="290"/>
      <c r="G97" s="289">
        <f t="shared" si="14"/>
        <v>72869</v>
      </c>
      <c r="H97" s="289"/>
      <c r="I97" s="806"/>
    </row>
    <row r="98" spans="1:9" ht="16.5" customHeight="1" x14ac:dyDescent="0.2">
      <c r="A98" s="284">
        <v>3</v>
      </c>
      <c r="B98" s="796" t="s">
        <v>427</v>
      </c>
      <c r="C98" s="796"/>
      <c r="D98" s="288">
        <v>5250</v>
      </c>
      <c r="E98" s="289">
        <v>9015</v>
      </c>
      <c r="F98" s="289"/>
      <c r="G98" s="289">
        <f t="shared" si="14"/>
        <v>9015</v>
      </c>
      <c r="H98" s="289"/>
      <c r="I98" s="806"/>
    </row>
    <row r="99" spans="1:9" ht="16.5" customHeight="1" x14ac:dyDescent="0.2">
      <c r="A99" s="284">
        <v>4</v>
      </c>
      <c r="B99" s="796" t="s">
        <v>428</v>
      </c>
      <c r="C99" s="796"/>
      <c r="D99" s="288">
        <v>5250</v>
      </c>
      <c r="E99" s="289">
        <v>71624</v>
      </c>
      <c r="F99" s="289"/>
      <c r="G99" s="289">
        <f t="shared" si="14"/>
        <v>71624</v>
      </c>
      <c r="H99" s="289"/>
      <c r="I99" s="806"/>
    </row>
    <row r="100" spans="1:9" ht="16.5" customHeight="1" x14ac:dyDescent="0.2">
      <c r="A100" s="284">
        <v>5</v>
      </c>
      <c r="B100" s="796" t="s">
        <v>429</v>
      </c>
      <c r="C100" s="796"/>
      <c r="D100" s="288">
        <v>5250</v>
      </c>
      <c r="E100" s="289">
        <v>8000</v>
      </c>
      <c r="F100" s="289"/>
      <c r="G100" s="289">
        <f t="shared" si="14"/>
        <v>8000</v>
      </c>
      <c r="H100" s="289"/>
      <c r="I100" s="806"/>
    </row>
    <row r="101" spans="1:9" ht="16.5" customHeight="1" x14ac:dyDescent="0.2">
      <c r="A101" s="284">
        <v>6</v>
      </c>
      <c r="B101" s="796" t="s">
        <v>430</v>
      </c>
      <c r="C101" s="796"/>
      <c r="D101" s="288">
        <v>5250</v>
      </c>
      <c r="E101" s="289">
        <v>388920</v>
      </c>
      <c r="F101" s="289"/>
      <c r="G101" s="289">
        <f t="shared" si="14"/>
        <v>388920</v>
      </c>
      <c r="H101" s="289"/>
      <c r="I101" s="806"/>
    </row>
    <row r="102" spans="1:9" ht="16.5" customHeight="1" x14ac:dyDescent="0.2">
      <c r="A102" s="284">
        <v>7</v>
      </c>
      <c r="B102" s="796" t="s">
        <v>431</v>
      </c>
      <c r="C102" s="796"/>
      <c r="D102" s="288">
        <v>5250</v>
      </c>
      <c r="E102" s="289">
        <v>138424</v>
      </c>
      <c r="F102" s="289"/>
      <c r="G102" s="289">
        <f t="shared" si="14"/>
        <v>138424</v>
      </c>
      <c r="H102" s="289"/>
      <c r="I102" s="806"/>
    </row>
    <row r="103" spans="1:9" ht="16.5" customHeight="1" x14ac:dyDescent="0.2">
      <c r="A103" s="284">
        <v>8</v>
      </c>
      <c r="B103" s="796" t="s">
        <v>432</v>
      </c>
      <c r="C103" s="796"/>
      <c r="D103" s="288">
        <v>5250</v>
      </c>
      <c r="E103" s="289">
        <v>46740</v>
      </c>
      <c r="F103" s="289"/>
      <c r="G103" s="289">
        <f t="shared" si="14"/>
        <v>46740</v>
      </c>
      <c r="H103" s="289"/>
      <c r="I103" s="806"/>
    </row>
    <row r="104" spans="1:9" ht="16.5" customHeight="1" x14ac:dyDescent="0.2">
      <c r="A104" s="284">
        <v>9</v>
      </c>
      <c r="B104" s="796" t="s">
        <v>433</v>
      </c>
      <c r="C104" s="796"/>
      <c r="D104" s="288">
        <v>5250</v>
      </c>
      <c r="E104" s="289">
        <v>7583</v>
      </c>
      <c r="F104" s="289"/>
      <c r="G104" s="289">
        <f t="shared" si="14"/>
        <v>7583</v>
      </c>
      <c r="H104" s="289"/>
      <c r="I104" s="806"/>
    </row>
    <row r="105" spans="1:9" ht="16.5" customHeight="1" x14ac:dyDescent="0.2">
      <c r="A105" s="284">
        <v>10</v>
      </c>
      <c r="B105" s="796" t="s">
        <v>434</v>
      </c>
      <c r="C105" s="796"/>
      <c r="D105" s="288">
        <v>5250</v>
      </c>
      <c r="E105" s="289">
        <v>16520</v>
      </c>
      <c r="F105" s="289"/>
      <c r="G105" s="289">
        <f t="shared" si="14"/>
        <v>16520</v>
      </c>
      <c r="H105" s="289"/>
      <c r="I105" s="806"/>
    </row>
    <row r="106" spans="1:9" ht="16.5" customHeight="1" x14ac:dyDescent="0.2">
      <c r="A106" s="284">
        <v>11</v>
      </c>
      <c r="B106" s="796" t="s">
        <v>435</v>
      </c>
      <c r="C106" s="796"/>
      <c r="D106" s="288">
        <v>5250</v>
      </c>
      <c r="E106" s="289">
        <v>23456</v>
      </c>
      <c r="F106" s="289"/>
      <c r="G106" s="289">
        <f t="shared" si="14"/>
        <v>23456</v>
      </c>
      <c r="H106" s="289"/>
      <c r="I106" s="806"/>
    </row>
    <row r="107" spans="1:9" ht="12.75" customHeight="1" x14ac:dyDescent="0.2">
      <c r="A107" s="362"/>
      <c r="B107" s="362"/>
      <c r="C107" s="362"/>
      <c r="D107" s="363"/>
      <c r="E107" s="362"/>
      <c r="F107" s="362"/>
      <c r="G107" s="362"/>
      <c r="H107" s="362"/>
      <c r="I107" s="362"/>
    </row>
    <row r="108" spans="1:9" x14ac:dyDescent="0.2">
      <c r="A108" s="813" t="s">
        <v>345</v>
      </c>
      <c r="B108" s="813"/>
      <c r="C108" s="297" t="s">
        <v>436</v>
      </c>
      <c r="D108" s="314"/>
      <c r="E108" s="297"/>
      <c r="F108" s="297"/>
      <c r="G108" s="297"/>
      <c r="H108" s="297"/>
      <c r="I108" s="297"/>
    </row>
    <row r="109" spans="1:9" x14ac:dyDescent="0.2">
      <c r="A109" s="813" t="s">
        <v>347</v>
      </c>
      <c r="B109" s="813"/>
      <c r="C109" s="300" t="s">
        <v>437</v>
      </c>
      <c r="D109" s="315"/>
      <c r="E109" s="303"/>
      <c r="F109" s="303"/>
      <c r="G109" s="303"/>
      <c r="H109" s="303"/>
      <c r="I109" s="303"/>
    </row>
    <row r="110" spans="1:9" ht="48" x14ac:dyDescent="0.2">
      <c r="A110" s="284" t="s">
        <v>349</v>
      </c>
      <c r="B110" s="814" t="s">
        <v>350</v>
      </c>
      <c r="C110" s="814"/>
      <c r="D110" s="284" t="s">
        <v>351</v>
      </c>
      <c r="E110" s="284" t="s">
        <v>352</v>
      </c>
      <c r="F110" s="284" t="s">
        <v>353</v>
      </c>
      <c r="G110" s="284" t="s">
        <v>354</v>
      </c>
      <c r="H110" s="284" t="s">
        <v>36</v>
      </c>
      <c r="I110" s="284" t="s">
        <v>355</v>
      </c>
    </row>
    <row r="111" spans="1:9" x14ac:dyDescent="0.2">
      <c r="A111" s="815" t="s">
        <v>356</v>
      </c>
      <c r="B111" s="815"/>
      <c r="C111" s="815"/>
      <c r="D111" s="316"/>
      <c r="E111" s="286">
        <f>SUM(E112:E115)</f>
        <v>36441</v>
      </c>
      <c r="F111" s="286">
        <f t="shared" ref="F111:G111" si="15">SUM(F112:F115)</f>
        <v>0</v>
      </c>
      <c r="G111" s="286">
        <f t="shared" si="15"/>
        <v>36441</v>
      </c>
      <c r="H111" s="286"/>
      <c r="I111" s="364"/>
    </row>
    <row r="112" spans="1:9" ht="15.75" customHeight="1" x14ac:dyDescent="0.2">
      <c r="A112" s="307">
        <v>1</v>
      </c>
      <c r="B112" s="796" t="s">
        <v>438</v>
      </c>
      <c r="C112" s="796"/>
      <c r="D112" s="288">
        <v>5250</v>
      </c>
      <c r="E112" s="289">
        <v>5660</v>
      </c>
      <c r="F112" s="289"/>
      <c r="G112" s="289">
        <f t="shared" ref="G112:G115" si="16">E112+F112</f>
        <v>5660</v>
      </c>
      <c r="H112" s="289"/>
      <c r="I112" s="308" t="s">
        <v>439</v>
      </c>
    </row>
    <row r="113" spans="1:9" ht="15.75" customHeight="1" x14ac:dyDescent="0.2">
      <c r="A113" s="307">
        <v>2</v>
      </c>
      <c r="B113" s="796" t="s">
        <v>440</v>
      </c>
      <c r="C113" s="796"/>
      <c r="D113" s="288">
        <v>5250</v>
      </c>
      <c r="E113" s="289">
        <v>22046</v>
      </c>
      <c r="F113" s="289"/>
      <c r="G113" s="289">
        <f t="shared" si="16"/>
        <v>22046</v>
      </c>
      <c r="H113" s="289"/>
      <c r="I113" s="308" t="s">
        <v>439</v>
      </c>
    </row>
    <row r="114" spans="1:9" ht="15.75" customHeight="1" x14ac:dyDescent="0.2">
      <c r="A114" s="307">
        <v>3</v>
      </c>
      <c r="B114" s="796" t="s">
        <v>398</v>
      </c>
      <c r="C114" s="796"/>
      <c r="D114" s="288">
        <v>2241</v>
      </c>
      <c r="E114" s="289">
        <v>1500</v>
      </c>
      <c r="F114" s="289"/>
      <c r="G114" s="289">
        <f t="shared" si="16"/>
        <v>1500</v>
      </c>
      <c r="H114" s="289"/>
      <c r="I114" s="308" t="s">
        <v>413</v>
      </c>
    </row>
    <row r="115" spans="1:9" ht="19.5" customHeight="1" x14ac:dyDescent="0.2">
      <c r="A115" s="307">
        <v>4</v>
      </c>
      <c r="B115" s="796" t="s">
        <v>441</v>
      </c>
      <c r="C115" s="796"/>
      <c r="D115" s="288">
        <v>5250</v>
      </c>
      <c r="E115" s="289">
        <v>7235</v>
      </c>
      <c r="F115" s="290"/>
      <c r="G115" s="289">
        <f t="shared" si="16"/>
        <v>7235</v>
      </c>
      <c r="H115" s="289"/>
      <c r="I115" s="308" t="s">
        <v>439</v>
      </c>
    </row>
    <row r="116" spans="1:9" ht="13.5" customHeight="1" x14ac:dyDescent="0.2">
      <c r="A116" s="335"/>
      <c r="B116" s="335"/>
      <c r="C116" s="335"/>
      <c r="D116" s="336"/>
      <c r="E116" s="337"/>
      <c r="F116" s="337"/>
      <c r="G116" s="337"/>
      <c r="H116" s="337"/>
      <c r="I116" s="337"/>
    </row>
    <row r="117" spans="1:9" x14ac:dyDescent="0.2">
      <c r="A117" s="813" t="s">
        <v>345</v>
      </c>
      <c r="B117" s="813"/>
      <c r="C117" s="297" t="s">
        <v>442</v>
      </c>
      <c r="D117" s="314"/>
      <c r="E117" s="297"/>
      <c r="F117" s="297"/>
      <c r="G117" s="297"/>
      <c r="H117" s="297"/>
      <c r="I117" s="297"/>
    </row>
    <row r="118" spans="1:9" x14ac:dyDescent="0.2">
      <c r="A118" s="813" t="s">
        <v>347</v>
      </c>
      <c r="B118" s="813"/>
      <c r="C118" s="300" t="s">
        <v>443</v>
      </c>
      <c r="D118" s="315"/>
      <c r="E118" s="303"/>
      <c r="F118" s="303"/>
      <c r="G118" s="303"/>
      <c r="H118" s="303"/>
      <c r="I118" s="303"/>
    </row>
    <row r="119" spans="1:9" ht="48" x14ac:dyDescent="0.2">
      <c r="A119" s="284" t="s">
        <v>349</v>
      </c>
      <c r="B119" s="814" t="s">
        <v>350</v>
      </c>
      <c r="C119" s="814"/>
      <c r="D119" s="284" t="s">
        <v>351</v>
      </c>
      <c r="E119" s="284" t="s">
        <v>352</v>
      </c>
      <c r="F119" s="284" t="s">
        <v>353</v>
      </c>
      <c r="G119" s="284" t="s">
        <v>354</v>
      </c>
      <c r="H119" s="284" t="s">
        <v>36</v>
      </c>
      <c r="I119" s="284" t="s">
        <v>355</v>
      </c>
    </row>
    <row r="120" spans="1:9" x14ac:dyDescent="0.2">
      <c r="A120" s="815" t="s">
        <v>356</v>
      </c>
      <c r="B120" s="815"/>
      <c r="C120" s="815"/>
      <c r="D120" s="365"/>
      <c r="E120" s="286">
        <f>SUM(E121:E122)</f>
        <v>29681</v>
      </c>
      <c r="F120" s="286">
        <f t="shared" ref="F120:G120" si="17">SUM(F121:F122)</f>
        <v>0</v>
      </c>
      <c r="G120" s="286">
        <f t="shared" si="17"/>
        <v>29681</v>
      </c>
      <c r="H120" s="286"/>
      <c r="I120" s="360"/>
    </row>
    <row r="121" spans="1:9" ht="15.75" customHeight="1" x14ac:dyDescent="0.2">
      <c r="A121" s="307">
        <v>1</v>
      </c>
      <c r="B121" s="816" t="s">
        <v>444</v>
      </c>
      <c r="C121" s="816"/>
      <c r="D121" s="288">
        <v>2241</v>
      </c>
      <c r="E121" s="289">
        <f>7473</f>
        <v>7473</v>
      </c>
      <c r="F121" s="289"/>
      <c r="G121" s="289">
        <f t="shared" ref="G121:G122" si="18">E121+F121</f>
        <v>7473</v>
      </c>
      <c r="H121" s="289"/>
      <c r="I121" s="308" t="s">
        <v>445</v>
      </c>
    </row>
    <row r="122" spans="1:9" x14ac:dyDescent="0.2">
      <c r="A122" s="307">
        <v>2</v>
      </c>
      <c r="B122" s="816" t="s">
        <v>446</v>
      </c>
      <c r="C122" s="816"/>
      <c r="D122" s="288">
        <v>5250</v>
      </c>
      <c r="E122" s="289">
        <v>22208</v>
      </c>
      <c r="F122" s="290"/>
      <c r="G122" s="289">
        <f t="shared" si="18"/>
        <v>22208</v>
      </c>
      <c r="H122" s="289"/>
      <c r="I122" s="308"/>
    </row>
    <row r="123" spans="1:9" s="353" customFormat="1" ht="13.5" customHeight="1" x14ac:dyDescent="0.2">
      <c r="A123" s="366"/>
      <c r="B123" s="366"/>
      <c r="C123" s="366"/>
      <c r="D123" s="366"/>
      <c r="E123" s="366"/>
      <c r="F123" s="366"/>
      <c r="G123" s="366"/>
      <c r="H123" s="366"/>
      <c r="I123" s="367"/>
    </row>
    <row r="124" spans="1:9" s="353" customFormat="1" x14ac:dyDescent="0.2">
      <c r="A124" s="368" t="s">
        <v>447</v>
      </c>
      <c r="B124" s="369"/>
      <c r="C124" s="369"/>
      <c r="D124" s="369"/>
      <c r="E124" s="369"/>
      <c r="F124" s="369"/>
      <c r="G124" s="369"/>
      <c r="H124" s="369"/>
      <c r="I124" s="369"/>
    </row>
    <row r="125" spans="1:9" s="353" customFormat="1" x14ac:dyDescent="0.2">
      <c r="A125" s="370" t="s">
        <v>448</v>
      </c>
      <c r="B125" s="366"/>
      <c r="C125" s="366"/>
      <c r="D125" s="366"/>
      <c r="E125" s="366"/>
      <c r="F125" s="366"/>
      <c r="G125" s="366"/>
      <c r="H125" s="366"/>
      <c r="I125" s="367"/>
    </row>
    <row r="126" spans="1:9" x14ac:dyDescent="0.2">
      <c r="A126" s="371" t="s">
        <v>449</v>
      </c>
    </row>
    <row r="127" spans="1:9" x14ac:dyDescent="0.2">
      <c r="A127" s="353" t="s">
        <v>450</v>
      </c>
      <c r="B127" s="353"/>
    </row>
    <row r="128" spans="1:9" x14ac:dyDescent="0.2">
      <c r="A128" s="353" t="s">
        <v>451</v>
      </c>
      <c r="B128" s="353"/>
    </row>
    <row r="129" spans="1:2" x14ac:dyDescent="0.2">
      <c r="A129" s="353" t="s">
        <v>452</v>
      </c>
      <c r="B129" s="353"/>
    </row>
    <row r="130" spans="1:2" x14ac:dyDescent="0.2">
      <c r="A130" s="353" t="s">
        <v>453</v>
      </c>
      <c r="B130" s="353"/>
    </row>
    <row r="131" spans="1:2" x14ac:dyDescent="0.2">
      <c r="A131" s="353" t="s">
        <v>454</v>
      </c>
      <c r="B131" s="353"/>
    </row>
    <row r="132" spans="1:2" x14ac:dyDescent="0.2">
      <c r="A132" s="353" t="s">
        <v>455</v>
      </c>
      <c r="B132" s="353"/>
    </row>
    <row r="133" spans="1:2" x14ac:dyDescent="0.2">
      <c r="A133" s="353" t="s">
        <v>456</v>
      </c>
      <c r="B133" s="353"/>
    </row>
    <row r="134" spans="1:2" x14ac:dyDescent="0.2">
      <c r="A134" s="353" t="s">
        <v>457</v>
      </c>
      <c r="B134" s="353"/>
    </row>
    <row r="135" spans="1:2" x14ac:dyDescent="0.2">
      <c r="A135" s="353" t="s">
        <v>458</v>
      </c>
      <c r="B135" s="353"/>
    </row>
    <row r="136" spans="1:2" x14ac:dyDescent="0.2">
      <c r="A136" s="353" t="s">
        <v>459</v>
      </c>
      <c r="B136" s="353"/>
    </row>
    <row r="137" spans="1:2" x14ac:dyDescent="0.2">
      <c r="A137" s="353" t="s">
        <v>460</v>
      </c>
      <c r="B137" s="353"/>
    </row>
    <row r="138" spans="1:2" x14ac:dyDescent="0.2">
      <c r="A138" s="353" t="s">
        <v>461</v>
      </c>
      <c r="B138" s="353"/>
    </row>
    <row r="139" spans="1:2" x14ac:dyDescent="0.2">
      <c r="A139" s="372" t="s">
        <v>462</v>
      </c>
      <c r="B139" s="353"/>
    </row>
    <row r="140" spans="1:2" x14ac:dyDescent="0.2">
      <c r="A140" s="353" t="s">
        <v>463</v>
      </c>
      <c r="B140" s="353"/>
    </row>
    <row r="141" spans="1:2" x14ac:dyDescent="0.2">
      <c r="A141" s="353" t="s">
        <v>464</v>
      </c>
      <c r="B141" s="353"/>
    </row>
    <row r="142" spans="1:2" x14ac:dyDescent="0.2">
      <c r="A142" s="353" t="s">
        <v>465</v>
      </c>
      <c r="B142" s="353"/>
    </row>
    <row r="143" spans="1:2" x14ac:dyDescent="0.2">
      <c r="A143" s="353" t="s">
        <v>466</v>
      </c>
      <c r="B143" s="353"/>
    </row>
    <row r="144" spans="1:2" x14ac:dyDescent="0.2">
      <c r="A144" s="353" t="s">
        <v>467</v>
      </c>
      <c r="B144" s="353"/>
    </row>
    <row r="145" spans="1:2" x14ac:dyDescent="0.2">
      <c r="A145" s="353" t="s">
        <v>468</v>
      </c>
      <c r="B145" s="353"/>
    </row>
    <row r="146" spans="1:2" x14ac:dyDescent="0.2">
      <c r="A146" s="353" t="s">
        <v>469</v>
      </c>
      <c r="B146" s="353"/>
    </row>
    <row r="147" spans="1:2" x14ac:dyDescent="0.2">
      <c r="A147" s="353" t="s">
        <v>470</v>
      </c>
      <c r="B147" s="353"/>
    </row>
    <row r="148" spans="1:2" x14ac:dyDescent="0.2">
      <c r="A148" s="353" t="s">
        <v>471</v>
      </c>
      <c r="B148" s="353"/>
    </row>
    <row r="149" spans="1:2" x14ac:dyDescent="0.2">
      <c r="A149" s="353" t="s">
        <v>472</v>
      </c>
      <c r="B149" s="353"/>
    </row>
    <row r="150" spans="1:2" x14ac:dyDescent="0.2">
      <c r="A150" s="353" t="s">
        <v>473</v>
      </c>
      <c r="B150" s="353"/>
    </row>
    <row r="151" spans="1:2" x14ac:dyDescent="0.2">
      <c r="A151" s="353" t="s">
        <v>474</v>
      </c>
      <c r="B151" s="353"/>
    </row>
    <row r="152" spans="1:2" x14ac:dyDescent="0.2">
      <c r="A152" s="353" t="s">
        <v>475</v>
      </c>
      <c r="B152" s="353"/>
    </row>
  </sheetData>
  <sheetProtection algorithmName="SHA-512" hashValue="0dibDtKkYLPyARD1UVla45aCkEU1m2un+jWwaCipfdcG79RYUk63hXbUVGjUFRhCxU+ul/zPhxo4UP5frL0grg==" saltValue="SV23U2SxtVDsJf2xnAV2sw==" spinCount="100000" sheet="1" objects="1" scenarios="1"/>
  <mergeCells count="116">
    <mergeCell ref="A9:B9"/>
    <mergeCell ref="A10:B10"/>
    <mergeCell ref="B11:C11"/>
    <mergeCell ref="A12:C12"/>
    <mergeCell ref="A13:A14"/>
    <mergeCell ref="B13:C14"/>
    <mergeCell ref="A3:B3"/>
    <mergeCell ref="D3:I3"/>
    <mergeCell ref="A4:B4"/>
    <mergeCell ref="C4:I4"/>
    <mergeCell ref="A6:I6"/>
    <mergeCell ref="A8:B8"/>
    <mergeCell ref="A22:B22"/>
    <mergeCell ref="A23:B23"/>
    <mergeCell ref="B24:C24"/>
    <mergeCell ref="A25:C25"/>
    <mergeCell ref="B26:C26"/>
    <mergeCell ref="A28:B28"/>
    <mergeCell ref="I13:I14"/>
    <mergeCell ref="A16:B16"/>
    <mergeCell ref="A17:B17"/>
    <mergeCell ref="B18:C18"/>
    <mergeCell ref="A19:C19"/>
    <mergeCell ref="B20:C20"/>
    <mergeCell ref="A34:A35"/>
    <mergeCell ref="B34:C35"/>
    <mergeCell ref="I34:I35"/>
    <mergeCell ref="B36:C36"/>
    <mergeCell ref="B37:C37"/>
    <mergeCell ref="B38:C38"/>
    <mergeCell ref="A29:B29"/>
    <mergeCell ref="B30:C30"/>
    <mergeCell ref="A31:C31"/>
    <mergeCell ref="A32:A33"/>
    <mergeCell ref="B32:C33"/>
    <mergeCell ref="I32:I33"/>
    <mergeCell ref="B44:C44"/>
    <mergeCell ref="B45:C45"/>
    <mergeCell ref="A47:B47"/>
    <mergeCell ref="A48:B48"/>
    <mergeCell ref="B49:C49"/>
    <mergeCell ref="A50:C50"/>
    <mergeCell ref="A39:A40"/>
    <mergeCell ref="B39:C40"/>
    <mergeCell ref="I39:I40"/>
    <mergeCell ref="B41:C41"/>
    <mergeCell ref="B42:C42"/>
    <mergeCell ref="B43:C43"/>
    <mergeCell ref="B57:C57"/>
    <mergeCell ref="A59:B59"/>
    <mergeCell ref="A60:B60"/>
    <mergeCell ref="B61:C61"/>
    <mergeCell ref="A62:C62"/>
    <mergeCell ref="B63:C63"/>
    <mergeCell ref="B51:C51"/>
    <mergeCell ref="B52:C52"/>
    <mergeCell ref="B53:C53"/>
    <mergeCell ref="B54:C54"/>
    <mergeCell ref="B55:C55"/>
    <mergeCell ref="B56:C56"/>
    <mergeCell ref="A72:B72"/>
    <mergeCell ref="B73:C73"/>
    <mergeCell ref="A74:C74"/>
    <mergeCell ref="B75:C75"/>
    <mergeCell ref="A77:B77"/>
    <mergeCell ref="A78:B78"/>
    <mergeCell ref="A65:B65"/>
    <mergeCell ref="A66:B66"/>
    <mergeCell ref="B67:C67"/>
    <mergeCell ref="A68:C68"/>
    <mergeCell ref="B69:C69"/>
    <mergeCell ref="A71:B71"/>
    <mergeCell ref="B79:C79"/>
    <mergeCell ref="A80:C80"/>
    <mergeCell ref="B81:C81"/>
    <mergeCell ref="I81:I90"/>
    <mergeCell ref="B82:C82"/>
    <mergeCell ref="B83:C83"/>
    <mergeCell ref="B84:C84"/>
    <mergeCell ref="B85:C85"/>
    <mergeCell ref="B86:C86"/>
    <mergeCell ref="B87:C87"/>
    <mergeCell ref="B100:C100"/>
    <mergeCell ref="B101:C101"/>
    <mergeCell ref="B102:C102"/>
    <mergeCell ref="B103:C103"/>
    <mergeCell ref="B88:C88"/>
    <mergeCell ref="B89:C89"/>
    <mergeCell ref="B90:C90"/>
    <mergeCell ref="A92:B92"/>
    <mergeCell ref="A93:B93"/>
    <mergeCell ref="B94:C94"/>
    <mergeCell ref="A118:B118"/>
    <mergeCell ref="B119:C119"/>
    <mergeCell ref="A120:C120"/>
    <mergeCell ref="B121:C121"/>
    <mergeCell ref="B122:C122"/>
    <mergeCell ref="C8:I8"/>
    <mergeCell ref="A111:C111"/>
    <mergeCell ref="B112:C112"/>
    <mergeCell ref="B113:C113"/>
    <mergeCell ref="B114:C114"/>
    <mergeCell ref="B115:C115"/>
    <mergeCell ref="A117:B117"/>
    <mergeCell ref="B104:C104"/>
    <mergeCell ref="B105:C105"/>
    <mergeCell ref="B106:C106"/>
    <mergeCell ref="A108:B108"/>
    <mergeCell ref="A109:B109"/>
    <mergeCell ref="B110:C110"/>
    <mergeCell ref="A95:C95"/>
    <mergeCell ref="B96:C96"/>
    <mergeCell ref="I96:I106"/>
    <mergeCell ref="B97:C97"/>
    <mergeCell ref="B98:C98"/>
    <mergeCell ref="B99:C99"/>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13.pielikums Jūrmalas pilsētas domes
2019.gada 23.maija saistošajiem noteikumiem Nr.19
(protokols Nr.7, 12.punkts) </firstHeader>
    <firstFooter>&amp;L&amp;9&amp;D; &amp;T&amp;R&amp;9&amp;P (&amp;N)</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55"/>
  <sheetViews>
    <sheetView view="pageLayout" zoomScaleNormal="100" workbookViewId="0">
      <selection activeCell="R8" sqref="R8"/>
    </sheetView>
  </sheetViews>
  <sheetFormatPr defaultRowHeight="12" outlineLevelCol="1" x14ac:dyDescent="0.25"/>
  <cols>
    <col min="1" max="1" width="3.28515625" style="409" bestFit="1" customWidth="1"/>
    <col min="2" max="2" width="35.28515625" style="409" customWidth="1"/>
    <col min="3" max="4" width="11.85546875" style="409" hidden="1" customWidth="1"/>
    <col min="5" max="6" width="11.140625" style="409" hidden="1" customWidth="1"/>
    <col min="7" max="7" width="11.140625" style="454" hidden="1" customWidth="1"/>
    <col min="8" max="8" width="12" style="409" hidden="1" customWidth="1"/>
    <col min="9" max="9" width="11.5703125" style="409" customWidth="1"/>
    <col min="10" max="10" width="11" style="409" hidden="1" customWidth="1" outlineLevel="1"/>
    <col min="11" max="11" width="9.42578125" style="409" hidden="1" customWidth="1" outlineLevel="1"/>
    <col min="12" max="12" width="11.5703125" style="409" hidden="1" customWidth="1" outlineLevel="1"/>
    <col min="13" max="13" width="9.42578125" style="409" hidden="1" customWidth="1" outlineLevel="1"/>
    <col min="14" max="14" width="10.5703125" style="409" customWidth="1" collapsed="1"/>
    <col min="15" max="15" width="9.42578125" style="409" customWidth="1"/>
    <col min="16" max="16" width="27.140625" style="409" hidden="1" customWidth="1" outlineLevel="1"/>
    <col min="17" max="17" width="16.85546875" style="409" customWidth="1" collapsed="1"/>
    <col min="18" max="16384" width="9.140625" style="409"/>
  </cols>
  <sheetData>
    <row r="1" spans="1:18" x14ac:dyDescent="0.2">
      <c r="Q1" s="373" t="s">
        <v>537</v>
      </c>
    </row>
    <row r="2" spans="1:18" x14ac:dyDescent="0.2">
      <c r="Q2" s="373" t="s">
        <v>476</v>
      </c>
    </row>
    <row r="3" spans="1:18" x14ac:dyDescent="0.25">
      <c r="A3" s="849" t="s">
        <v>2</v>
      </c>
      <c r="B3" s="849"/>
      <c r="C3" s="849" t="s">
        <v>333</v>
      </c>
      <c r="D3" s="849"/>
      <c r="E3" s="849"/>
      <c r="F3" s="849"/>
      <c r="G3" s="849"/>
      <c r="H3" s="849"/>
      <c r="I3" s="849"/>
      <c r="J3" s="849"/>
      <c r="K3" s="849"/>
      <c r="L3" s="849"/>
      <c r="M3" s="849"/>
      <c r="N3" s="849"/>
      <c r="O3" s="849"/>
      <c r="P3" s="849"/>
      <c r="Q3" s="849"/>
    </row>
    <row r="4" spans="1:18" x14ac:dyDescent="0.25">
      <c r="A4" s="849" t="s">
        <v>4</v>
      </c>
      <c r="B4" s="849"/>
      <c r="C4" s="849">
        <v>90000056357</v>
      </c>
      <c r="D4" s="849"/>
      <c r="E4" s="849"/>
      <c r="F4" s="849"/>
      <c r="G4" s="849"/>
      <c r="H4" s="849"/>
      <c r="I4" s="849"/>
      <c r="J4" s="849"/>
      <c r="K4" s="849"/>
      <c r="L4" s="849"/>
      <c r="M4" s="849"/>
      <c r="N4" s="849"/>
      <c r="O4" s="849"/>
      <c r="P4" s="849"/>
      <c r="Q4" s="849"/>
    </row>
    <row r="5" spans="1:18" ht="15.75" x14ac:dyDescent="0.25">
      <c r="A5" s="811" t="s">
        <v>502</v>
      </c>
      <c r="B5" s="811"/>
      <c r="C5" s="811"/>
      <c r="D5" s="811"/>
      <c r="E5" s="811"/>
      <c r="F5" s="811"/>
      <c r="G5" s="811"/>
      <c r="H5" s="811"/>
      <c r="I5" s="811"/>
      <c r="J5" s="811"/>
      <c r="K5" s="811"/>
      <c r="L5" s="811"/>
      <c r="M5" s="811"/>
      <c r="N5" s="811"/>
      <c r="O5" s="811"/>
      <c r="P5" s="811"/>
      <c r="Q5" s="811"/>
    </row>
    <row r="6" spans="1:18" ht="15.75" x14ac:dyDescent="0.25">
      <c r="A6" s="410"/>
      <c r="B6" s="410"/>
      <c r="C6" s="410"/>
      <c r="D6" s="410"/>
      <c r="E6" s="410"/>
      <c r="F6" s="410"/>
      <c r="G6" s="411"/>
      <c r="H6" s="410"/>
      <c r="I6" s="410"/>
      <c r="J6" s="410"/>
      <c r="K6" s="410"/>
      <c r="L6" s="410"/>
      <c r="M6" s="410"/>
      <c r="N6" s="410"/>
      <c r="O6" s="410"/>
      <c r="P6" s="410"/>
      <c r="Q6" s="410"/>
    </row>
    <row r="7" spans="1:18" ht="15.75" x14ac:dyDescent="0.25">
      <c r="A7" s="849" t="s">
        <v>487</v>
      </c>
      <c r="B7" s="849"/>
      <c r="C7" s="874" t="s">
        <v>503</v>
      </c>
      <c r="D7" s="874"/>
      <c r="E7" s="874"/>
      <c r="F7" s="874"/>
      <c r="G7" s="874"/>
      <c r="H7" s="874"/>
      <c r="I7" s="874"/>
      <c r="J7" s="874"/>
      <c r="K7" s="874"/>
      <c r="L7" s="874"/>
      <c r="M7" s="874"/>
      <c r="N7" s="874"/>
      <c r="O7" s="874"/>
      <c r="P7" s="874"/>
      <c r="Q7" s="874"/>
    </row>
    <row r="8" spans="1:18" x14ac:dyDescent="0.25">
      <c r="A8" s="849" t="s">
        <v>345</v>
      </c>
      <c r="B8" s="849"/>
      <c r="C8" s="849" t="s">
        <v>482</v>
      </c>
      <c r="D8" s="849"/>
      <c r="E8" s="849"/>
      <c r="F8" s="849"/>
      <c r="G8" s="849"/>
      <c r="H8" s="849"/>
      <c r="I8" s="849"/>
      <c r="J8" s="849"/>
      <c r="K8" s="849"/>
      <c r="L8" s="849"/>
      <c r="M8" s="849"/>
      <c r="N8" s="849"/>
      <c r="O8" s="849"/>
      <c r="P8" s="849"/>
      <c r="Q8" s="849"/>
    </row>
    <row r="9" spans="1:18" x14ac:dyDescent="0.25">
      <c r="A9" s="849" t="s">
        <v>347</v>
      </c>
      <c r="B9" s="849"/>
      <c r="C9" s="864" t="s">
        <v>366</v>
      </c>
      <c r="D9" s="864"/>
      <c r="E9" s="864"/>
      <c r="F9" s="864"/>
      <c r="G9" s="864"/>
      <c r="H9" s="864"/>
      <c r="I9" s="864"/>
      <c r="J9" s="864"/>
      <c r="K9" s="864"/>
      <c r="L9" s="864"/>
      <c r="M9" s="864"/>
      <c r="N9" s="864"/>
      <c r="O9" s="864"/>
      <c r="P9" s="864"/>
      <c r="Q9" s="864"/>
    </row>
    <row r="10" spans="1:18" ht="28.5" customHeight="1" x14ac:dyDescent="0.25">
      <c r="A10" s="865" t="s">
        <v>349</v>
      </c>
      <c r="B10" s="865" t="s">
        <v>350</v>
      </c>
      <c r="C10" s="867" t="s">
        <v>504</v>
      </c>
      <c r="D10" s="868"/>
      <c r="E10" s="867" t="s">
        <v>505</v>
      </c>
      <c r="F10" s="868"/>
      <c r="G10" s="867" t="s">
        <v>506</v>
      </c>
      <c r="H10" s="868"/>
      <c r="I10" s="865" t="s">
        <v>351</v>
      </c>
      <c r="J10" s="869" t="s">
        <v>352</v>
      </c>
      <c r="K10" s="870"/>
      <c r="L10" s="869" t="s">
        <v>353</v>
      </c>
      <c r="M10" s="870"/>
      <c r="N10" s="869" t="s">
        <v>354</v>
      </c>
      <c r="O10" s="870"/>
      <c r="P10" s="871" t="s">
        <v>36</v>
      </c>
      <c r="Q10" s="868" t="s">
        <v>355</v>
      </c>
    </row>
    <row r="11" spans="1:18" ht="31.5" customHeight="1" x14ac:dyDescent="0.25">
      <c r="A11" s="866"/>
      <c r="B11" s="866"/>
      <c r="C11" s="412" t="s">
        <v>507</v>
      </c>
      <c r="D11" s="412" t="s">
        <v>508</v>
      </c>
      <c r="E11" s="412" t="s">
        <v>507</v>
      </c>
      <c r="F11" s="412" t="s">
        <v>508</v>
      </c>
      <c r="G11" s="413" t="s">
        <v>507</v>
      </c>
      <c r="H11" s="412" t="s">
        <v>508</v>
      </c>
      <c r="I11" s="866"/>
      <c r="J11" s="412" t="s">
        <v>507</v>
      </c>
      <c r="K11" s="412" t="s">
        <v>508</v>
      </c>
      <c r="L11" s="412" t="s">
        <v>507</v>
      </c>
      <c r="M11" s="412" t="s">
        <v>508</v>
      </c>
      <c r="N11" s="412" t="s">
        <v>507</v>
      </c>
      <c r="O11" s="412" t="s">
        <v>508</v>
      </c>
      <c r="P11" s="872"/>
      <c r="Q11" s="873"/>
    </row>
    <row r="12" spans="1:18" ht="12.75" customHeight="1" x14ac:dyDescent="0.25">
      <c r="A12" s="862" t="s">
        <v>356</v>
      </c>
      <c r="B12" s="863"/>
      <c r="C12" s="414">
        <f t="shared" ref="C12:H12" si="0">SUM(C13:C34)</f>
        <v>488852</v>
      </c>
      <c r="D12" s="414">
        <f t="shared" si="0"/>
        <v>37070</v>
      </c>
      <c r="E12" s="414">
        <f t="shared" si="0"/>
        <v>470444</v>
      </c>
      <c r="F12" s="414">
        <f t="shared" si="0"/>
        <v>0</v>
      </c>
      <c r="G12" s="415">
        <f t="shared" si="0"/>
        <v>606520</v>
      </c>
      <c r="H12" s="414">
        <f t="shared" si="0"/>
        <v>37070</v>
      </c>
      <c r="I12" s="414"/>
      <c r="J12" s="414">
        <f>SUM(J13:J34)</f>
        <v>552262</v>
      </c>
      <c r="K12" s="414">
        <f>SUM(K13:K34)</f>
        <v>37070</v>
      </c>
      <c r="L12" s="414">
        <f>SUM(L13:L34)</f>
        <v>740</v>
      </c>
      <c r="M12" s="414">
        <f>SUM(M13:M34)</f>
        <v>0</v>
      </c>
      <c r="N12" s="414">
        <f>J12+L12</f>
        <v>553002</v>
      </c>
      <c r="O12" s="414">
        <f>K12+M12</f>
        <v>37070</v>
      </c>
      <c r="P12" s="416"/>
      <c r="Q12" s="416"/>
    </row>
    <row r="13" spans="1:18" ht="49.5" customHeight="1" x14ac:dyDescent="0.25">
      <c r="A13" s="321">
        <v>1</v>
      </c>
      <c r="B13" s="417" t="s">
        <v>509</v>
      </c>
      <c r="C13" s="418">
        <v>14100</v>
      </c>
      <c r="D13" s="418"/>
      <c r="E13" s="419">
        <v>13900</v>
      </c>
      <c r="F13" s="419"/>
      <c r="G13" s="420">
        <v>14100</v>
      </c>
      <c r="H13" s="418"/>
      <c r="I13" s="421">
        <v>2279</v>
      </c>
      <c r="J13" s="418">
        <v>14100</v>
      </c>
      <c r="K13" s="418"/>
      <c r="L13" s="418"/>
      <c r="M13" s="418"/>
      <c r="N13" s="418">
        <f>J13+L13</f>
        <v>14100</v>
      </c>
      <c r="O13" s="418">
        <f>K13+M13</f>
        <v>0</v>
      </c>
      <c r="P13" s="422"/>
      <c r="Q13" s="423" t="s">
        <v>386</v>
      </c>
      <c r="R13" s="424"/>
    </row>
    <row r="14" spans="1:18" ht="13.5" customHeight="1" x14ac:dyDescent="0.25">
      <c r="A14" s="321">
        <v>2</v>
      </c>
      <c r="B14" s="417" t="s">
        <v>510</v>
      </c>
      <c r="C14" s="418">
        <v>5000</v>
      </c>
      <c r="D14" s="418"/>
      <c r="E14" s="419">
        <v>5000</v>
      </c>
      <c r="F14" s="419"/>
      <c r="G14" s="420">
        <v>12700</v>
      </c>
      <c r="H14" s="418"/>
      <c r="I14" s="421">
        <v>2239</v>
      </c>
      <c r="J14" s="418">
        <v>12700</v>
      </c>
      <c r="K14" s="418"/>
      <c r="L14" s="418"/>
      <c r="M14" s="418"/>
      <c r="N14" s="418">
        <f t="shared" ref="N14:O34" si="1">J14+L14</f>
        <v>12700</v>
      </c>
      <c r="O14" s="418">
        <f t="shared" si="1"/>
        <v>0</v>
      </c>
      <c r="P14" s="422"/>
      <c r="Q14" s="423" t="s">
        <v>511</v>
      </c>
    </row>
    <row r="15" spans="1:18" ht="12.75" customHeight="1" x14ac:dyDescent="0.25">
      <c r="A15" s="824">
        <v>3</v>
      </c>
      <c r="B15" s="850" t="s">
        <v>512</v>
      </c>
      <c r="C15" s="418">
        <v>4700</v>
      </c>
      <c r="D15" s="418"/>
      <c r="E15" s="419">
        <v>4700</v>
      </c>
      <c r="F15" s="419"/>
      <c r="G15" s="420">
        <v>4700</v>
      </c>
      <c r="H15" s="419"/>
      <c r="I15" s="421">
        <v>2312</v>
      </c>
      <c r="J15" s="418">
        <v>4700</v>
      </c>
      <c r="K15" s="418"/>
      <c r="L15" s="418"/>
      <c r="M15" s="418"/>
      <c r="N15" s="418">
        <f t="shared" si="1"/>
        <v>4700</v>
      </c>
      <c r="O15" s="418">
        <f t="shared" si="1"/>
        <v>0</v>
      </c>
      <c r="P15" s="422"/>
      <c r="Q15" s="852" t="s">
        <v>511</v>
      </c>
    </row>
    <row r="16" spans="1:18" ht="12.75" customHeight="1" x14ac:dyDescent="0.25">
      <c r="A16" s="825"/>
      <c r="B16" s="851"/>
      <c r="C16" s="418">
        <v>2600</v>
      </c>
      <c r="D16" s="418"/>
      <c r="E16" s="419">
        <v>2600</v>
      </c>
      <c r="F16" s="419"/>
      <c r="G16" s="420">
        <v>2600</v>
      </c>
      <c r="H16" s="419"/>
      <c r="I16" s="421">
        <v>2279</v>
      </c>
      <c r="J16" s="418">
        <v>2600</v>
      </c>
      <c r="K16" s="418"/>
      <c r="L16" s="418"/>
      <c r="M16" s="418"/>
      <c r="N16" s="418">
        <f t="shared" si="1"/>
        <v>2600</v>
      </c>
      <c r="O16" s="418">
        <f t="shared" si="1"/>
        <v>0</v>
      </c>
      <c r="P16" s="422"/>
      <c r="Q16" s="853"/>
    </row>
    <row r="17" spans="1:17" x14ac:dyDescent="0.25">
      <c r="A17" s="321">
        <v>4</v>
      </c>
      <c r="B17" s="417" t="s">
        <v>138</v>
      </c>
      <c r="C17" s="418">
        <v>24121</v>
      </c>
      <c r="D17" s="418"/>
      <c r="E17" s="419">
        <v>24121</v>
      </c>
      <c r="F17" s="419"/>
      <c r="G17" s="420">
        <v>28826</v>
      </c>
      <c r="H17" s="418"/>
      <c r="I17" s="421">
        <v>2263</v>
      </c>
      <c r="J17" s="418">
        <v>28826</v>
      </c>
      <c r="K17" s="418"/>
      <c r="L17" s="418"/>
      <c r="M17" s="418"/>
      <c r="N17" s="418">
        <f t="shared" si="1"/>
        <v>28826</v>
      </c>
      <c r="O17" s="418">
        <f t="shared" si="1"/>
        <v>0</v>
      </c>
      <c r="P17" s="422"/>
      <c r="Q17" s="423" t="s">
        <v>386</v>
      </c>
    </row>
    <row r="18" spans="1:17" x14ac:dyDescent="0.25">
      <c r="A18" s="321">
        <v>5</v>
      </c>
      <c r="B18" s="417" t="s">
        <v>513</v>
      </c>
      <c r="C18" s="418">
        <v>3722</v>
      </c>
      <c r="D18" s="418"/>
      <c r="E18" s="419">
        <v>3722</v>
      </c>
      <c r="F18" s="419"/>
      <c r="G18" s="420">
        <v>3956</v>
      </c>
      <c r="H18" s="418"/>
      <c r="I18" s="421">
        <v>2269</v>
      </c>
      <c r="J18" s="418">
        <v>3956</v>
      </c>
      <c r="K18" s="418"/>
      <c r="L18" s="418"/>
      <c r="M18" s="418"/>
      <c r="N18" s="418">
        <f t="shared" si="1"/>
        <v>3956</v>
      </c>
      <c r="O18" s="418">
        <f t="shared" si="1"/>
        <v>0</v>
      </c>
      <c r="P18" s="422"/>
      <c r="Q18" s="423" t="s">
        <v>386</v>
      </c>
    </row>
    <row r="19" spans="1:17" x14ac:dyDescent="0.25">
      <c r="A19" s="321">
        <v>6</v>
      </c>
      <c r="B19" s="417" t="s">
        <v>514</v>
      </c>
      <c r="C19" s="420">
        <v>56846</v>
      </c>
      <c r="D19" s="420">
        <v>37070</v>
      </c>
      <c r="E19" s="420">
        <v>56846</v>
      </c>
      <c r="F19" s="419"/>
      <c r="G19" s="420">
        <v>56846</v>
      </c>
      <c r="H19" s="418">
        <v>37070</v>
      </c>
      <c r="I19" s="421">
        <v>2261</v>
      </c>
      <c r="J19" s="418">
        <v>56846</v>
      </c>
      <c r="K19" s="418">
        <v>37070</v>
      </c>
      <c r="L19" s="418"/>
      <c r="M19" s="418"/>
      <c r="N19" s="418">
        <f t="shared" si="1"/>
        <v>56846</v>
      </c>
      <c r="O19" s="418">
        <f t="shared" si="1"/>
        <v>37070</v>
      </c>
      <c r="P19" s="422"/>
      <c r="Q19" s="423" t="s">
        <v>386</v>
      </c>
    </row>
    <row r="20" spans="1:17" ht="12" customHeight="1" x14ac:dyDescent="0.25">
      <c r="A20" s="824">
        <v>7</v>
      </c>
      <c r="B20" s="850" t="s">
        <v>515</v>
      </c>
      <c r="C20" s="420">
        <v>10551</v>
      </c>
      <c r="D20" s="420"/>
      <c r="E20" s="420">
        <v>11307</v>
      </c>
      <c r="F20" s="419"/>
      <c r="G20" s="420">
        <v>13900</v>
      </c>
      <c r="H20" s="418"/>
      <c r="I20" s="421">
        <v>2221</v>
      </c>
      <c r="J20" s="418">
        <v>12000</v>
      </c>
      <c r="K20" s="420"/>
      <c r="L20" s="420"/>
      <c r="M20" s="420"/>
      <c r="N20" s="418">
        <f t="shared" si="1"/>
        <v>12000</v>
      </c>
      <c r="O20" s="418">
        <f t="shared" si="1"/>
        <v>0</v>
      </c>
      <c r="P20" s="425"/>
      <c r="Q20" s="857" t="s">
        <v>386</v>
      </c>
    </row>
    <row r="21" spans="1:17" ht="12" customHeight="1" x14ac:dyDescent="0.25">
      <c r="A21" s="854"/>
      <c r="B21" s="855"/>
      <c r="C21" s="426">
        <v>2006</v>
      </c>
      <c r="D21" s="426"/>
      <c r="E21" s="426">
        <v>2006</v>
      </c>
      <c r="F21" s="427"/>
      <c r="G21" s="426">
        <v>2400</v>
      </c>
      <c r="H21" s="428"/>
      <c r="I21" s="429">
        <v>2222</v>
      </c>
      <c r="J21" s="428">
        <v>2006</v>
      </c>
      <c r="K21" s="426"/>
      <c r="L21" s="420"/>
      <c r="M21" s="420"/>
      <c r="N21" s="418">
        <f t="shared" si="1"/>
        <v>2006</v>
      </c>
      <c r="O21" s="418">
        <f t="shared" si="1"/>
        <v>0</v>
      </c>
      <c r="P21" s="425"/>
      <c r="Q21" s="858"/>
    </row>
    <row r="22" spans="1:17" ht="12" customHeight="1" x14ac:dyDescent="0.25">
      <c r="A22" s="854"/>
      <c r="B22" s="855"/>
      <c r="C22" s="426">
        <f>10275+1597</f>
        <v>11872</v>
      </c>
      <c r="D22" s="426"/>
      <c r="E22" s="426">
        <v>11452</v>
      </c>
      <c r="F22" s="427"/>
      <c r="G22" s="426">
        <v>11728</v>
      </c>
      <c r="H22" s="428"/>
      <c r="I22" s="429">
        <v>2223</v>
      </c>
      <c r="J22" s="428">
        <v>13000</v>
      </c>
      <c r="K22" s="426"/>
      <c r="L22" s="420"/>
      <c r="M22" s="420"/>
      <c r="N22" s="418">
        <f t="shared" si="1"/>
        <v>13000</v>
      </c>
      <c r="O22" s="418">
        <f t="shared" si="1"/>
        <v>0</v>
      </c>
      <c r="P22" s="425"/>
      <c r="Q22" s="858"/>
    </row>
    <row r="23" spans="1:17" ht="12" customHeight="1" x14ac:dyDescent="0.25">
      <c r="A23" s="854"/>
      <c r="B23" s="855"/>
      <c r="C23" s="426">
        <v>700</v>
      </c>
      <c r="D23" s="426"/>
      <c r="E23" s="426">
        <v>572</v>
      </c>
      <c r="F23" s="427"/>
      <c r="G23" s="426">
        <v>500</v>
      </c>
      <c r="H23" s="428"/>
      <c r="I23" s="429">
        <v>2243</v>
      </c>
      <c r="J23" s="428">
        <v>500</v>
      </c>
      <c r="K23" s="426"/>
      <c r="L23" s="420"/>
      <c r="M23" s="420"/>
      <c r="N23" s="418">
        <f t="shared" si="1"/>
        <v>500</v>
      </c>
      <c r="O23" s="418">
        <f t="shared" si="1"/>
        <v>0</v>
      </c>
      <c r="P23" s="425"/>
      <c r="Q23" s="858"/>
    </row>
    <row r="24" spans="1:17" ht="48" x14ac:dyDescent="0.25">
      <c r="A24" s="854"/>
      <c r="B24" s="855"/>
      <c r="C24" s="426">
        <v>0</v>
      </c>
      <c r="D24" s="426"/>
      <c r="E24" s="426">
        <v>0</v>
      </c>
      <c r="F24" s="427"/>
      <c r="G24" s="426">
        <v>970</v>
      </c>
      <c r="H24" s="428"/>
      <c r="I24" s="429">
        <v>5239</v>
      </c>
      <c r="J24" s="428">
        <v>1808</v>
      </c>
      <c r="K24" s="426"/>
      <c r="L24" s="430">
        <v>740</v>
      </c>
      <c r="M24" s="420"/>
      <c r="N24" s="418">
        <f t="shared" si="1"/>
        <v>2548</v>
      </c>
      <c r="O24" s="418">
        <f t="shared" si="1"/>
        <v>0</v>
      </c>
      <c r="P24" s="425" t="s">
        <v>516</v>
      </c>
      <c r="Q24" s="858"/>
    </row>
    <row r="25" spans="1:17" x14ac:dyDescent="0.25">
      <c r="A25" s="854"/>
      <c r="B25" s="855"/>
      <c r="C25" s="860">
        <v>298789</v>
      </c>
      <c r="D25" s="426"/>
      <c r="E25" s="426">
        <v>255020</v>
      </c>
      <c r="F25" s="426"/>
      <c r="G25" s="426">
        <v>288586</v>
      </c>
      <c r="H25" s="426"/>
      <c r="I25" s="432">
        <v>2244</v>
      </c>
      <c r="J25" s="426">
        <v>265020</v>
      </c>
      <c r="K25" s="426"/>
      <c r="L25" s="420"/>
      <c r="M25" s="420"/>
      <c r="N25" s="418">
        <f t="shared" si="1"/>
        <v>265020</v>
      </c>
      <c r="O25" s="418">
        <f t="shared" si="1"/>
        <v>0</v>
      </c>
      <c r="P25" s="425"/>
      <c r="Q25" s="858"/>
    </row>
    <row r="26" spans="1:17" ht="12" customHeight="1" x14ac:dyDescent="0.25">
      <c r="A26" s="825"/>
      <c r="B26" s="856"/>
      <c r="C26" s="861"/>
      <c r="D26" s="426"/>
      <c r="E26" s="426">
        <v>26853</v>
      </c>
      <c r="F26" s="426"/>
      <c r="G26" s="426">
        <f>63850-10000-970</f>
        <v>52880</v>
      </c>
      <c r="H26" s="426"/>
      <c r="I26" s="432">
        <v>2244</v>
      </c>
      <c r="J26" s="426">
        <v>28000</v>
      </c>
      <c r="K26" s="426"/>
      <c r="L26" s="420"/>
      <c r="M26" s="420"/>
      <c r="N26" s="418">
        <f t="shared" si="1"/>
        <v>28000</v>
      </c>
      <c r="O26" s="418">
        <f t="shared" si="1"/>
        <v>0</v>
      </c>
      <c r="P26" s="425"/>
      <c r="Q26" s="859"/>
    </row>
    <row r="27" spans="1:17" ht="12" customHeight="1" x14ac:dyDescent="0.25">
      <c r="A27" s="433">
        <v>8</v>
      </c>
      <c r="B27" s="434" t="s">
        <v>517</v>
      </c>
      <c r="C27" s="435"/>
      <c r="D27" s="426"/>
      <c r="E27" s="426"/>
      <c r="F27" s="426"/>
      <c r="G27" s="426">
        <v>50000</v>
      </c>
      <c r="H27" s="426"/>
      <c r="I27" s="432">
        <v>2261</v>
      </c>
      <c r="J27" s="426">
        <v>50000</v>
      </c>
      <c r="K27" s="426"/>
      <c r="L27" s="420"/>
      <c r="M27" s="420"/>
      <c r="N27" s="418">
        <f t="shared" si="1"/>
        <v>50000</v>
      </c>
      <c r="O27" s="418">
        <f t="shared" si="1"/>
        <v>0</v>
      </c>
      <c r="P27" s="425"/>
      <c r="Q27" s="436" t="s">
        <v>370</v>
      </c>
    </row>
    <row r="28" spans="1:17" ht="12" customHeight="1" x14ac:dyDescent="0.25">
      <c r="A28" s="437">
        <v>9</v>
      </c>
      <c r="B28" s="438" t="s">
        <v>518</v>
      </c>
      <c r="C28" s="439">
        <f>12650-1000</f>
        <v>11650</v>
      </c>
      <c r="D28" s="439"/>
      <c r="E28" s="440">
        <v>11650</v>
      </c>
      <c r="F28" s="440"/>
      <c r="G28" s="441">
        <v>12600</v>
      </c>
      <c r="H28" s="439"/>
      <c r="I28" s="429">
        <v>2247</v>
      </c>
      <c r="J28" s="428">
        <v>12600</v>
      </c>
      <c r="K28" s="428"/>
      <c r="L28" s="418"/>
      <c r="M28" s="418"/>
      <c r="N28" s="418">
        <f t="shared" si="1"/>
        <v>12600</v>
      </c>
      <c r="O28" s="418">
        <f t="shared" si="1"/>
        <v>0</v>
      </c>
      <c r="P28" s="422"/>
      <c r="Q28" s="442" t="s">
        <v>386</v>
      </c>
    </row>
    <row r="29" spans="1:17" ht="12" customHeight="1" x14ac:dyDescent="0.25">
      <c r="A29" s="443">
        <v>10</v>
      </c>
      <c r="B29" s="417" t="s">
        <v>519</v>
      </c>
      <c r="C29" s="444">
        <v>16000</v>
      </c>
      <c r="D29" s="444"/>
      <c r="E29" s="445">
        <v>16000</v>
      </c>
      <c r="F29" s="445"/>
      <c r="G29" s="446">
        <v>18000</v>
      </c>
      <c r="H29" s="444"/>
      <c r="I29" s="447">
        <v>2279</v>
      </c>
      <c r="J29" s="418">
        <v>16000</v>
      </c>
      <c r="K29" s="418"/>
      <c r="L29" s="418"/>
      <c r="M29" s="418"/>
      <c r="N29" s="418">
        <f t="shared" si="1"/>
        <v>16000</v>
      </c>
      <c r="O29" s="418">
        <f t="shared" si="1"/>
        <v>0</v>
      </c>
      <c r="P29" s="422"/>
      <c r="Q29" s="423" t="s">
        <v>390</v>
      </c>
    </row>
    <row r="30" spans="1:17" ht="39" customHeight="1" x14ac:dyDescent="0.25">
      <c r="A30" s="443">
        <v>11</v>
      </c>
      <c r="B30" s="417" t="s">
        <v>520</v>
      </c>
      <c r="C30" s="444">
        <v>17095</v>
      </c>
      <c r="D30" s="444"/>
      <c r="E30" s="445">
        <v>17095</v>
      </c>
      <c r="F30" s="445"/>
      <c r="G30" s="446">
        <v>20000</v>
      </c>
      <c r="H30" s="444"/>
      <c r="I30" s="421">
        <v>2279</v>
      </c>
      <c r="J30" s="418">
        <v>20000</v>
      </c>
      <c r="K30" s="418"/>
      <c r="L30" s="418"/>
      <c r="M30" s="418"/>
      <c r="N30" s="418">
        <f t="shared" si="1"/>
        <v>20000</v>
      </c>
      <c r="O30" s="418">
        <f t="shared" si="1"/>
        <v>0</v>
      </c>
      <c r="P30" s="422"/>
      <c r="Q30" s="423" t="s">
        <v>390</v>
      </c>
    </row>
    <row r="31" spans="1:17" ht="85.5" customHeight="1" x14ac:dyDescent="0.25">
      <c r="A31" s="443">
        <v>12</v>
      </c>
      <c r="B31" s="417" t="s">
        <v>521</v>
      </c>
      <c r="C31" s="444">
        <v>5000</v>
      </c>
      <c r="D31" s="444"/>
      <c r="E31" s="446">
        <v>3500</v>
      </c>
      <c r="F31" s="445"/>
      <c r="G31" s="446">
        <v>7128</v>
      </c>
      <c r="H31" s="444"/>
      <c r="I31" s="447">
        <v>2279</v>
      </c>
      <c r="J31" s="418">
        <v>3500</v>
      </c>
      <c r="K31" s="418"/>
      <c r="L31" s="418"/>
      <c r="M31" s="418"/>
      <c r="N31" s="418">
        <f t="shared" si="1"/>
        <v>3500</v>
      </c>
      <c r="O31" s="418">
        <f t="shared" si="1"/>
        <v>0</v>
      </c>
      <c r="P31" s="422"/>
      <c r="Q31" s="423" t="s">
        <v>390</v>
      </c>
    </row>
    <row r="32" spans="1:17" ht="15.75" customHeight="1" x14ac:dyDescent="0.25">
      <c r="A32" s="321">
        <v>13</v>
      </c>
      <c r="B32" s="417" t="s">
        <v>522</v>
      </c>
      <c r="C32" s="418">
        <v>2100</v>
      </c>
      <c r="D32" s="418"/>
      <c r="E32" s="419">
        <v>2100</v>
      </c>
      <c r="F32" s="419"/>
      <c r="G32" s="420">
        <v>2100</v>
      </c>
      <c r="H32" s="418"/>
      <c r="I32" s="421">
        <v>2519</v>
      </c>
      <c r="J32" s="418">
        <v>2100</v>
      </c>
      <c r="K32" s="418"/>
      <c r="L32" s="418"/>
      <c r="M32" s="418"/>
      <c r="N32" s="418">
        <f t="shared" si="1"/>
        <v>2100</v>
      </c>
      <c r="O32" s="418">
        <f t="shared" si="1"/>
        <v>0</v>
      </c>
      <c r="P32" s="422"/>
      <c r="Q32" s="423" t="s">
        <v>390</v>
      </c>
    </row>
    <row r="33" spans="1:20" ht="48" x14ac:dyDescent="0.25">
      <c r="A33" s="321">
        <v>14</v>
      </c>
      <c r="B33" s="417" t="s">
        <v>523</v>
      </c>
      <c r="C33" s="418">
        <v>1000</v>
      </c>
      <c r="D33" s="418"/>
      <c r="E33" s="420">
        <v>1000</v>
      </c>
      <c r="F33" s="419"/>
      <c r="G33" s="420">
        <v>1000</v>
      </c>
      <c r="H33" s="418"/>
      <c r="I33" s="421">
        <v>2276</v>
      </c>
      <c r="J33" s="418">
        <v>1000</v>
      </c>
      <c r="K33" s="418"/>
      <c r="L33" s="418"/>
      <c r="M33" s="418"/>
      <c r="N33" s="418">
        <f t="shared" si="1"/>
        <v>1000</v>
      </c>
      <c r="O33" s="418">
        <f t="shared" si="1"/>
        <v>0</v>
      </c>
      <c r="P33" s="422"/>
      <c r="Q33" s="423" t="s">
        <v>390</v>
      </c>
    </row>
    <row r="34" spans="1:20" ht="15" customHeight="1" x14ac:dyDescent="0.25">
      <c r="A34" s="321">
        <v>15</v>
      </c>
      <c r="B34" s="417" t="s">
        <v>524</v>
      </c>
      <c r="C34" s="418">
        <v>1000</v>
      </c>
      <c r="D34" s="418"/>
      <c r="E34" s="420">
        <v>1000</v>
      </c>
      <c r="F34" s="419"/>
      <c r="G34" s="420">
        <v>1000</v>
      </c>
      <c r="H34" s="418"/>
      <c r="I34" s="421">
        <v>2279</v>
      </c>
      <c r="J34" s="418">
        <v>1000</v>
      </c>
      <c r="K34" s="418"/>
      <c r="L34" s="418"/>
      <c r="M34" s="418"/>
      <c r="N34" s="418">
        <f t="shared" si="1"/>
        <v>1000</v>
      </c>
      <c r="O34" s="418">
        <f t="shared" si="1"/>
        <v>0</v>
      </c>
      <c r="P34" s="422"/>
      <c r="Q34" s="423" t="s">
        <v>390</v>
      </c>
    </row>
    <row r="35" spans="1:20" x14ac:dyDescent="0.25">
      <c r="A35" s="448"/>
      <c r="B35" s="448"/>
      <c r="C35" s="449"/>
      <c r="D35" s="449"/>
      <c r="E35" s="450"/>
      <c r="F35" s="450"/>
      <c r="G35" s="451"/>
      <c r="H35" s="449"/>
      <c r="I35" s="452"/>
      <c r="J35" s="449"/>
      <c r="K35" s="449"/>
      <c r="L35" s="449"/>
      <c r="M35" s="449"/>
      <c r="N35" s="449"/>
      <c r="O35" s="449"/>
      <c r="P35" s="449"/>
      <c r="Q35" s="453"/>
    </row>
    <row r="36" spans="1:20" x14ac:dyDescent="0.25">
      <c r="E36" s="424"/>
    </row>
    <row r="37" spans="1:20" s="454" customFormat="1" x14ac:dyDescent="0.25">
      <c r="A37" s="849" t="s">
        <v>447</v>
      </c>
      <c r="B37" s="849"/>
      <c r="C37" s="409"/>
      <c r="D37" s="409"/>
      <c r="E37" s="409"/>
      <c r="F37" s="409"/>
      <c r="H37" s="409"/>
      <c r="I37" s="409"/>
      <c r="J37" s="409"/>
      <c r="K37" s="409"/>
      <c r="L37" s="409"/>
      <c r="M37" s="409"/>
      <c r="N37" s="409"/>
      <c r="O37" s="409"/>
      <c r="P37" s="409"/>
      <c r="Q37" s="409"/>
      <c r="R37" s="409"/>
      <c r="S37" s="409"/>
      <c r="T37" s="409"/>
    </row>
    <row r="38" spans="1:20" s="454" customFormat="1" x14ac:dyDescent="0.25">
      <c r="A38" s="409" t="s">
        <v>496</v>
      </c>
      <c r="B38" s="409"/>
      <c r="C38" s="409"/>
      <c r="D38" s="409"/>
      <c r="E38" s="409"/>
      <c r="F38" s="455"/>
      <c r="H38" s="409"/>
      <c r="I38" s="409"/>
      <c r="J38" s="409"/>
      <c r="K38" s="409"/>
      <c r="L38" s="409"/>
      <c r="M38" s="409"/>
      <c r="N38" s="409"/>
      <c r="O38" s="409"/>
      <c r="P38" s="409"/>
      <c r="Q38" s="409"/>
      <c r="R38" s="409"/>
      <c r="S38" s="409"/>
      <c r="T38" s="409"/>
    </row>
    <row r="39" spans="1:20" s="454" customFormat="1" x14ac:dyDescent="0.25">
      <c r="A39" s="455"/>
      <c r="B39" s="455"/>
      <c r="C39" s="455"/>
      <c r="D39" s="455"/>
      <c r="E39" s="455"/>
      <c r="F39" s="455"/>
      <c r="H39" s="409"/>
      <c r="I39" s="409"/>
      <c r="J39" s="409"/>
      <c r="K39" s="409"/>
      <c r="L39" s="409"/>
      <c r="M39" s="409"/>
      <c r="N39" s="409"/>
      <c r="O39" s="409"/>
      <c r="P39" s="409"/>
      <c r="Q39" s="409"/>
      <c r="R39" s="409"/>
      <c r="S39" s="409"/>
      <c r="T39" s="409"/>
    </row>
    <row r="40" spans="1:20" s="454" customFormat="1" x14ac:dyDescent="0.25">
      <c r="A40" s="456" t="s">
        <v>497</v>
      </c>
      <c r="B40" s="409"/>
      <c r="C40" s="409"/>
      <c r="D40" s="409"/>
      <c r="E40" s="409"/>
      <c r="F40" s="409"/>
      <c r="H40" s="409"/>
      <c r="I40" s="409"/>
      <c r="J40" s="409"/>
      <c r="K40" s="409"/>
      <c r="L40" s="409"/>
      <c r="M40" s="409"/>
      <c r="N40" s="409"/>
      <c r="O40" s="409"/>
      <c r="P40" s="409"/>
      <c r="Q40" s="409"/>
      <c r="R40" s="409"/>
      <c r="S40" s="409"/>
      <c r="T40" s="409"/>
    </row>
    <row r="41" spans="1:20" s="454" customFormat="1" x14ac:dyDescent="0.25">
      <c r="A41" s="409" t="s">
        <v>525</v>
      </c>
      <c r="B41" s="457"/>
      <c r="C41" s="409"/>
      <c r="D41" s="409"/>
      <c r="E41" s="409"/>
      <c r="F41" s="409"/>
      <c r="H41" s="409"/>
      <c r="I41" s="409"/>
      <c r="J41" s="409"/>
      <c r="K41" s="409"/>
      <c r="L41" s="409"/>
      <c r="M41" s="409"/>
      <c r="N41" s="409"/>
      <c r="O41" s="409"/>
      <c r="P41" s="409"/>
      <c r="Q41" s="409"/>
      <c r="R41" s="409"/>
      <c r="S41" s="409"/>
      <c r="T41" s="409"/>
    </row>
    <row r="42" spans="1:20" s="454" customFormat="1" x14ac:dyDescent="0.25">
      <c r="A42" s="409"/>
      <c r="B42" s="457" t="s">
        <v>526</v>
      </c>
      <c r="C42" s="409"/>
      <c r="D42" s="409"/>
      <c r="E42" s="409"/>
      <c r="F42" s="409"/>
      <c r="H42" s="409"/>
      <c r="I42" s="409"/>
      <c r="J42" s="409"/>
      <c r="K42" s="409"/>
      <c r="L42" s="409"/>
      <c r="M42" s="409"/>
      <c r="N42" s="409"/>
      <c r="O42" s="409"/>
      <c r="P42" s="409"/>
      <c r="Q42" s="409"/>
      <c r="R42" s="409"/>
      <c r="S42" s="409"/>
      <c r="T42" s="409"/>
    </row>
    <row r="43" spans="1:20" s="454" customFormat="1" x14ac:dyDescent="0.25">
      <c r="A43" s="409"/>
      <c r="B43" s="457" t="s">
        <v>527</v>
      </c>
      <c r="C43" s="409"/>
      <c r="D43" s="409"/>
      <c r="E43" s="409"/>
      <c r="F43" s="409"/>
      <c r="H43" s="409"/>
      <c r="I43" s="409"/>
      <c r="J43" s="409"/>
      <c r="K43" s="409"/>
      <c r="L43" s="409"/>
      <c r="M43" s="409"/>
      <c r="N43" s="409"/>
      <c r="O43" s="409"/>
      <c r="P43" s="409"/>
      <c r="Q43" s="409"/>
      <c r="R43" s="409"/>
      <c r="S43" s="409"/>
      <c r="T43" s="409"/>
    </row>
    <row r="44" spans="1:20" s="454" customFormat="1" x14ac:dyDescent="0.25">
      <c r="A44" s="409"/>
      <c r="B44" s="457" t="s">
        <v>528</v>
      </c>
      <c r="C44" s="409"/>
      <c r="D44" s="409"/>
      <c r="E44" s="409"/>
      <c r="F44" s="409"/>
      <c r="H44" s="409"/>
      <c r="I44" s="409"/>
      <c r="J44" s="409"/>
      <c r="K44" s="409"/>
      <c r="L44" s="409"/>
      <c r="M44" s="409"/>
      <c r="N44" s="409"/>
      <c r="O44" s="409"/>
      <c r="P44" s="409"/>
      <c r="Q44" s="409"/>
      <c r="R44" s="409"/>
      <c r="S44" s="409"/>
      <c r="T44" s="409"/>
    </row>
    <row r="45" spans="1:20" s="454" customFormat="1" x14ac:dyDescent="0.25">
      <c r="A45" s="409"/>
      <c r="B45" s="457" t="s">
        <v>529</v>
      </c>
      <c r="C45" s="409"/>
      <c r="D45" s="409"/>
      <c r="E45" s="409"/>
      <c r="F45" s="409"/>
      <c r="H45" s="409"/>
      <c r="I45" s="409"/>
      <c r="J45" s="409"/>
      <c r="K45" s="409"/>
      <c r="L45" s="409"/>
      <c r="M45" s="409"/>
      <c r="N45" s="409"/>
      <c r="O45" s="409"/>
      <c r="P45" s="409"/>
      <c r="Q45" s="409"/>
      <c r="R45" s="409"/>
      <c r="S45" s="409"/>
      <c r="T45" s="409"/>
    </row>
    <row r="46" spans="1:20" s="454" customFormat="1" x14ac:dyDescent="0.25">
      <c r="A46" s="409" t="s">
        <v>530</v>
      </c>
      <c r="B46" s="457"/>
      <c r="C46" s="409"/>
      <c r="D46" s="409"/>
      <c r="E46" s="409"/>
      <c r="F46" s="409"/>
      <c r="H46" s="409"/>
      <c r="I46" s="409"/>
      <c r="J46" s="409"/>
      <c r="K46" s="409"/>
      <c r="L46" s="409"/>
      <c r="M46" s="409"/>
      <c r="N46" s="409"/>
      <c r="O46" s="409"/>
      <c r="P46" s="409"/>
      <c r="Q46" s="409"/>
      <c r="R46" s="409"/>
      <c r="S46" s="409"/>
      <c r="T46" s="409"/>
    </row>
    <row r="47" spans="1:20" s="454" customFormat="1" x14ac:dyDescent="0.25">
      <c r="A47" s="409"/>
      <c r="B47" s="457" t="s">
        <v>531</v>
      </c>
      <c r="C47" s="409"/>
      <c r="D47" s="409"/>
      <c r="E47" s="409"/>
      <c r="F47" s="409"/>
      <c r="H47" s="409"/>
      <c r="I47" s="409"/>
      <c r="J47" s="409"/>
      <c r="K47" s="409"/>
      <c r="L47" s="409"/>
      <c r="M47" s="409"/>
      <c r="N47" s="409"/>
      <c r="O47" s="409"/>
      <c r="P47" s="409"/>
      <c r="Q47" s="409"/>
      <c r="R47" s="409"/>
      <c r="S47" s="409"/>
      <c r="T47" s="409"/>
    </row>
    <row r="48" spans="1:20" s="454" customFormat="1" x14ac:dyDescent="0.25">
      <c r="A48" s="409"/>
      <c r="B48" s="457" t="s">
        <v>532</v>
      </c>
      <c r="C48" s="409"/>
      <c r="D48" s="409"/>
      <c r="E48" s="409"/>
      <c r="F48" s="409"/>
      <c r="H48" s="409"/>
      <c r="I48" s="409"/>
      <c r="J48" s="409"/>
      <c r="K48" s="409"/>
      <c r="L48" s="409"/>
      <c r="M48" s="409"/>
      <c r="N48" s="409"/>
      <c r="O48" s="409"/>
      <c r="P48" s="409"/>
      <c r="Q48" s="409"/>
      <c r="R48" s="409"/>
      <c r="S48" s="409"/>
      <c r="T48" s="409"/>
    </row>
    <row r="49" spans="1:20" s="454" customFormat="1" x14ac:dyDescent="0.25">
      <c r="A49" s="409" t="s">
        <v>533</v>
      </c>
      <c r="B49" s="457"/>
      <c r="C49" s="409"/>
      <c r="D49" s="409"/>
      <c r="E49" s="409"/>
      <c r="F49" s="409"/>
      <c r="H49" s="409"/>
      <c r="I49" s="409"/>
      <c r="J49" s="409"/>
      <c r="K49" s="409"/>
      <c r="L49" s="409"/>
      <c r="M49" s="409"/>
      <c r="N49" s="409"/>
      <c r="O49" s="409"/>
      <c r="P49" s="409"/>
      <c r="Q49" s="409"/>
      <c r="R49" s="409"/>
      <c r="S49" s="409"/>
      <c r="T49" s="409"/>
    </row>
    <row r="50" spans="1:20" s="454" customFormat="1" x14ac:dyDescent="0.25">
      <c r="A50" s="409"/>
      <c r="B50" s="457" t="s">
        <v>534</v>
      </c>
      <c r="C50" s="409"/>
      <c r="D50" s="409"/>
      <c r="E50" s="409"/>
      <c r="F50" s="409"/>
      <c r="H50" s="409"/>
      <c r="I50" s="409"/>
      <c r="J50" s="409"/>
      <c r="K50" s="409"/>
      <c r="L50" s="409"/>
      <c r="M50" s="409"/>
      <c r="N50" s="409"/>
      <c r="O50" s="409"/>
      <c r="P50" s="409"/>
      <c r="Q50" s="409"/>
      <c r="R50" s="409"/>
      <c r="S50" s="409"/>
      <c r="T50" s="409"/>
    </row>
    <row r="51" spans="1:20" s="454" customFormat="1" x14ac:dyDescent="0.25">
      <c r="A51" s="409"/>
      <c r="B51" s="457" t="s">
        <v>535</v>
      </c>
      <c r="C51" s="409"/>
      <c r="D51" s="409"/>
      <c r="E51" s="409"/>
      <c r="F51" s="409"/>
      <c r="H51" s="409"/>
      <c r="I51" s="409"/>
      <c r="J51" s="409"/>
      <c r="K51" s="409"/>
      <c r="L51" s="409"/>
      <c r="M51" s="409"/>
      <c r="N51" s="409"/>
      <c r="O51" s="409"/>
      <c r="P51" s="409"/>
      <c r="Q51" s="409"/>
      <c r="R51" s="409"/>
      <c r="S51" s="409"/>
      <c r="T51" s="409"/>
    </row>
    <row r="55" spans="1:20" x14ac:dyDescent="0.25">
      <c r="E55" s="409" t="s">
        <v>536</v>
      </c>
    </row>
  </sheetData>
  <sheetProtection algorithmName="SHA-512" hashValue="lxECkjghUDZbyujUZGSyuBhhzHoRe7QLNwqOupK7G8i59dUgPvz2oOxEs3p0WPmiD+Ljys78Zz9gOAePUn6gcw==" saltValue="2VLGvgrIhs5WcBbulJeSWA==" spinCount="100000" sheet="1" objects="1" scenarios="1"/>
  <mergeCells count="31">
    <mergeCell ref="A7:B7"/>
    <mergeCell ref="C7:Q7"/>
    <mergeCell ref="A3:B3"/>
    <mergeCell ref="C3:Q3"/>
    <mergeCell ref="A4:B4"/>
    <mergeCell ref="C4:Q4"/>
    <mergeCell ref="A5:Q5"/>
    <mergeCell ref="A12:B12"/>
    <mergeCell ref="A8:B8"/>
    <mergeCell ref="C8:Q8"/>
    <mergeCell ref="A9:B9"/>
    <mergeCell ref="C9:Q9"/>
    <mergeCell ref="A10:A11"/>
    <mergeCell ref="B10:B11"/>
    <mergeCell ref="C10:D10"/>
    <mergeCell ref="E10:F10"/>
    <mergeCell ref="G10:H10"/>
    <mergeCell ref="I10:I11"/>
    <mergeCell ref="J10:K10"/>
    <mergeCell ref="L10:M10"/>
    <mergeCell ref="N10:O10"/>
    <mergeCell ref="P10:P11"/>
    <mergeCell ref="Q10:Q11"/>
    <mergeCell ref="A37:B37"/>
    <mergeCell ref="A15:A16"/>
    <mergeCell ref="B15:B16"/>
    <mergeCell ref="Q15:Q16"/>
    <mergeCell ref="A20:A26"/>
    <mergeCell ref="B20:B26"/>
    <mergeCell ref="Q20:Q26"/>
    <mergeCell ref="C25:C26"/>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14.pielikums Jūrmalas pilsētas domes
2019.gada 23.maija saistošajiem noteikumiem Nr.19
(protokols Nr.7, 12.punkts)
 </firstHeader>
    <firstFooter>&amp;L&amp;9&amp;D; &amp;T&amp;R&amp;9&amp;P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26"/>
  <sheetViews>
    <sheetView view="pageLayout" zoomScaleNormal="100" workbookViewId="0">
      <selection activeCell="L6" sqref="L6"/>
    </sheetView>
  </sheetViews>
  <sheetFormatPr defaultColWidth="9.140625" defaultRowHeight="12" outlineLevelCol="1" x14ac:dyDescent="0.2"/>
  <cols>
    <col min="1" max="1" width="6.140625" style="384" customWidth="1"/>
    <col min="2" max="2" width="30.140625" style="384" customWidth="1"/>
    <col min="3" max="3" width="10.5703125" style="384" customWidth="1"/>
    <col min="4" max="4" width="12.5703125" style="384" hidden="1" customWidth="1" outlineLevel="1"/>
    <col min="5" max="5" width="11.5703125" style="384" hidden="1" customWidth="1" outlineLevel="1"/>
    <col min="6" max="6" width="14.28515625" style="384" customWidth="1" collapsed="1"/>
    <col min="7" max="7" width="29.28515625" style="384" hidden="1" customWidth="1" outlineLevel="1"/>
    <col min="8" max="8" width="19.7109375" style="384" customWidth="1" collapsed="1"/>
    <col min="9" max="16384" width="9.140625" style="384"/>
  </cols>
  <sheetData>
    <row r="1" spans="1:8" x14ac:dyDescent="0.2">
      <c r="H1" s="373" t="s">
        <v>501</v>
      </c>
    </row>
    <row r="2" spans="1:8" x14ac:dyDescent="0.2">
      <c r="H2" s="373" t="s">
        <v>476</v>
      </c>
    </row>
    <row r="3" spans="1:8" x14ac:dyDescent="0.2">
      <c r="A3" s="876" t="s">
        <v>484</v>
      </c>
      <c r="B3" s="876"/>
      <c r="C3" s="383" t="s">
        <v>333</v>
      </c>
      <c r="D3" s="383"/>
      <c r="E3" s="383"/>
      <c r="F3" s="383"/>
      <c r="G3" s="383"/>
      <c r="H3" s="383"/>
    </row>
    <row r="4" spans="1:8" x14ac:dyDescent="0.2">
      <c r="A4" s="876" t="s">
        <v>485</v>
      </c>
      <c r="B4" s="876"/>
      <c r="C4" s="385">
        <v>90000056357</v>
      </c>
      <c r="D4" s="383"/>
      <c r="E4" s="383"/>
      <c r="F4" s="383"/>
      <c r="G4" s="383"/>
      <c r="H4" s="383"/>
    </row>
    <row r="5" spans="1:8" ht="15.75" x14ac:dyDescent="0.25">
      <c r="A5" s="877" t="s">
        <v>486</v>
      </c>
      <c r="B5" s="877"/>
      <c r="C5" s="877"/>
      <c r="D5" s="877"/>
      <c r="E5" s="877"/>
      <c r="F5" s="877"/>
      <c r="G5" s="877"/>
      <c r="H5" s="877"/>
    </row>
    <row r="6" spans="1:8" ht="15.75" x14ac:dyDescent="0.25">
      <c r="A6" s="386"/>
      <c r="B6" s="386"/>
      <c r="C6" s="386"/>
      <c r="D6" s="386"/>
      <c r="E6" s="386"/>
      <c r="F6" s="386"/>
      <c r="G6" s="386"/>
      <c r="H6" s="386"/>
    </row>
    <row r="7" spans="1:8" ht="15.75" x14ac:dyDescent="0.25">
      <c r="A7" s="383" t="s">
        <v>487</v>
      </c>
      <c r="B7" s="383"/>
      <c r="C7" s="387" t="s">
        <v>488</v>
      </c>
      <c r="D7" s="387"/>
      <c r="E7" s="387"/>
      <c r="F7" s="387"/>
      <c r="G7" s="387"/>
      <c r="H7" s="387"/>
    </row>
    <row r="8" spans="1:8" x14ac:dyDescent="0.2">
      <c r="A8" s="383" t="s">
        <v>345</v>
      </c>
      <c r="B8" s="383"/>
      <c r="C8" s="878" t="s">
        <v>482</v>
      </c>
      <c r="D8" s="878"/>
      <c r="E8" s="878"/>
      <c r="F8" s="878"/>
      <c r="G8" s="878"/>
      <c r="H8" s="878"/>
    </row>
    <row r="9" spans="1:8" x14ac:dyDescent="0.2">
      <c r="A9" s="383" t="s">
        <v>347</v>
      </c>
      <c r="B9" s="383"/>
      <c r="C9" s="388" t="s">
        <v>366</v>
      </c>
      <c r="D9" s="389"/>
      <c r="E9" s="389"/>
      <c r="F9" s="389"/>
      <c r="G9" s="389"/>
      <c r="H9" s="389"/>
    </row>
    <row r="10" spans="1:8" ht="58.5" customHeight="1" x14ac:dyDescent="0.2">
      <c r="A10" s="390" t="s">
        <v>349</v>
      </c>
      <c r="B10" s="390" t="s">
        <v>350</v>
      </c>
      <c r="C10" s="390" t="s">
        <v>351</v>
      </c>
      <c r="D10" s="375" t="s">
        <v>352</v>
      </c>
      <c r="E10" s="375" t="s">
        <v>353</v>
      </c>
      <c r="F10" s="375" t="s">
        <v>354</v>
      </c>
      <c r="G10" s="375" t="s">
        <v>36</v>
      </c>
      <c r="H10" s="390" t="s">
        <v>355</v>
      </c>
    </row>
    <row r="11" spans="1:8" ht="12.75" customHeight="1" x14ac:dyDescent="0.2">
      <c r="A11" s="879" t="s">
        <v>356</v>
      </c>
      <c r="B11" s="879"/>
      <c r="C11" s="391"/>
      <c r="D11" s="391">
        <f>SUM(D12:D17)</f>
        <v>314770</v>
      </c>
      <c r="E11" s="391">
        <f>SUM(E12:E17)</f>
        <v>0</v>
      </c>
      <c r="F11" s="391">
        <f>D11+E11</f>
        <v>314770</v>
      </c>
      <c r="G11" s="391"/>
      <c r="H11" s="392"/>
    </row>
    <row r="12" spans="1:8" ht="82.5" customHeight="1" x14ac:dyDescent="0.2">
      <c r="A12" s="376">
        <v>1</v>
      </c>
      <c r="B12" s="393" t="s">
        <v>489</v>
      </c>
      <c r="C12" s="394">
        <v>2244</v>
      </c>
      <c r="D12" s="395">
        <f>130000-50000</f>
        <v>80000</v>
      </c>
      <c r="E12" s="396">
        <v>50000</v>
      </c>
      <c r="F12" s="397">
        <f t="shared" ref="F12:F16" si="0">D12+E12</f>
        <v>130000</v>
      </c>
      <c r="G12" s="398" t="s">
        <v>490</v>
      </c>
      <c r="H12" s="880" t="s">
        <v>378</v>
      </c>
    </row>
    <row r="13" spans="1:8" ht="84.75" customHeight="1" x14ac:dyDescent="0.2">
      <c r="A13" s="376">
        <v>2</v>
      </c>
      <c r="B13" s="393" t="s">
        <v>491</v>
      </c>
      <c r="C13" s="394">
        <v>2244</v>
      </c>
      <c r="D13" s="395">
        <v>212700</v>
      </c>
      <c r="E13" s="396">
        <v>-45000</v>
      </c>
      <c r="F13" s="397">
        <f t="shared" si="0"/>
        <v>167700</v>
      </c>
      <c r="G13" s="398" t="s">
        <v>492</v>
      </c>
      <c r="H13" s="881"/>
    </row>
    <row r="14" spans="1:8" ht="87.75" customHeight="1" x14ac:dyDescent="0.2">
      <c r="A14" s="377">
        <v>3</v>
      </c>
      <c r="B14" s="399" t="s">
        <v>493</v>
      </c>
      <c r="C14" s="400">
        <v>2244</v>
      </c>
      <c r="D14" s="401">
        <v>20000</v>
      </c>
      <c r="E14" s="402">
        <v>-5000</v>
      </c>
      <c r="F14" s="397">
        <f t="shared" si="0"/>
        <v>15000</v>
      </c>
      <c r="G14" s="403" t="s">
        <v>494</v>
      </c>
      <c r="H14" s="881"/>
    </row>
    <row r="15" spans="1:8" ht="38.25" customHeight="1" x14ac:dyDescent="0.2">
      <c r="A15" s="840">
        <v>4</v>
      </c>
      <c r="B15" s="883" t="s">
        <v>495</v>
      </c>
      <c r="C15" s="394">
        <v>2519</v>
      </c>
      <c r="D15" s="395">
        <v>120</v>
      </c>
      <c r="E15" s="395"/>
      <c r="F15" s="397">
        <f t="shared" si="0"/>
        <v>120</v>
      </c>
      <c r="G15" s="398"/>
      <c r="H15" s="881"/>
    </row>
    <row r="16" spans="1:8" ht="38.25" customHeight="1" x14ac:dyDescent="0.2">
      <c r="A16" s="841"/>
      <c r="B16" s="884"/>
      <c r="C16" s="394">
        <v>2276</v>
      </c>
      <c r="D16" s="395">
        <v>1950</v>
      </c>
      <c r="E16" s="395"/>
      <c r="F16" s="397">
        <f t="shared" si="0"/>
        <v>1950</v>
      </c>
      <c r="G16" s="398"/>
      <c r="H16" s="882"/>
    </row>
    <row r="17" spans="1:8" x14ac:dyDescent="0.2">
      <c r="A17" s="404"/>
      <c r="B17" s="404"/>
      <c r="C17" s="404"/>
      <c r="D17" s="404"/>
      <c r="E17" s="404"/>
      <c r="F17" s="404"/>
      <c r="G17" s="404"/>
      <c r="H17" s="404"/>
    </row>
    <row r="19" spans="1:8" s="405" customFormat="1" x14ac:dyDescent="0.25">
      <c r="A19" s="405" t="s">
        <v>447</v>
      </c>
      <c r="C19" s="875"/>
      <c r="D19" s="875"/>
      <c r="E19" s="875"/>
      <c r="F19" s="875"/>
      <c r="G19" s="875"/>
      <c r="H19" s="875"/>
    </row>
    <row r="20" spans="1:8" s="405" customFormat="1" x14ac:dyDescent="0.25">
      <c r="A20" s="405" t="s">
        <v>496</v>
      </c>
    </row>
    <row r="21" spans="1:8" s="405" customFormat="1" ht="12" customHeight="1" x14ac:dyDescent="0.25"/>
    <row r="22" spans="1:8" s="405" customFormat="1" ht="12" customHeight="1" x14ac:dyDescent="0.25">
      <c r="A22" s="406" t="s">
        <v>497</v>
      </c>
    </row>
    <row r="23" spans="1:8" s="405" customFormat="1" x14ac:dyDescent="0.25">
      <c r="A23" s="405" t="s">
        <v>498</v>
      </c>
    </row>
    <row r="24" spans="1:8" s="405" customFormat="1" ht="12" customHeight="1" x14ac:dyDescent="0.25">
      <c r="A24" s="407" t="s">
        <v>499</v>
      </c>
      <c r="B24" s="407"/>
      <c r="C24" s="407"/>
      <c r="D24" s="407"/>
      <c r="E24" s="407"/>
      <c r="F24" s="407"/>
      <c r="G24" s="407"/>
      <c r="H24" s="407"/>
    </row>
    <row r="25" spans="1:8" s="405" customFormat="1" x14ac:dyDescent="0.25">
      <c r="A25" s="407" t="s">
        <v>500</v>
      </c>
      <c r="B25" s="407"/>
      <c r="C25" s="407"/>
      <c r="D25" s="407"/>
      <c r="E25" s="407"/>
      <c r="F25" s="407"/>
      <c r="G25" s="407"/>
      <c r="H25" s="407"/>
    </row>
    <row r="26" spans="1:8" s="405" customFormat="1" x14ac:dyDescent="0.25">
      <c r="A26" s="407"/>
      <c r="B26" s="407"/>
      <c r="C26" s="407"/>
      <c r="D26" s="407"/>
      <c r="E26" s="407"/>
      <c r="F26" s="407"/>
      <c r="G26" s="407"/>
      <c r="H26" s="407"/>
    </row>
  </sheetData>
  <sheetProtection algorithmName="SHA-512" hashValue="V877e0I1Loc7fqWlH0bstk9iWzSeSx+vWAFbzzvLj/HvMZi7A+ynYY05sDz1RUqefHRo2mooRgCpNxEWdF3Rcw==" saltValue="vrECK2QxruvVQQyxu5rhOQ==" spinCount="100000" sheet="1" objects="1" scenarios="1"/>
  <mergeCells count="9">
    <mergeCell ref="C19:H19"/>
    <mergeCell ref="A3:B3"/>
    <mergeCell ref="A4:B4"/>
    <mergeCell ref="A5:H5"/>
    <mergeCell ref="C8:H8"/>
    <mergeCell ref="A11:B11"/>
    <mergeCell ref="H12:H16"/>
    <mergeCell ref="A15:A16"/>
    <mergeCell ref="B15:B1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15.pielikums Jūrmalas pilsētas domes
2019.gada 23.maija saistošajiem noteikumiem Nr.19
(protokols Nr.7, 12.punkts)
 </firstHeader>
    <firstFooter>&amp;L&amp;9&amp;D; &amp;T&amp;R&amp;9&amp;P (&amp;N)</first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R129"/>
  <sheetViews>
    <sheetView view="pageLayout" zoomScale="80" zoomScaleNormal="75" zoomScaleSheetLayoutView="70" zoomScalePageLayoutView="80" workbookViewId="0">
      <selection activeCell="S14" sqref="S14"/>
    </sheetView>
  </sheetViews>
  <sheetFormatPr defaultRowHeight="12.75" x14ac:dyDescent="0.2"/>
  <cols>
    <col min="1" max="1" width="14.42578125" style="533" customWidth="1"/>
    <col min="2" max="2" width="13.5703125" style="533" customWidth="1"/>
    <col min="3" max="3" width="48.28515625" style="533" customWidth="1"/>
    <col min="4" max="18" width="13.7109375" style="533" customWidth="1"/>
    <col min="19" max="16384" width="9.140625" style="533"/>
  </cols>
  <sheetData>
    <row r="1" spans="1:18" x14ac:dyDescent="0.2">
      <c r="R1" s="720" t="s">
        <v>660</v>
      </c>
    </row>
    <row r="2" spans="1:18" x14ac:dyDescent="0.2">
      <c r="R2" s="720" t="s">
        <v>476</v>
      </c>
    </row>
    <row r="3" spans="1:18" ht="19.5" customHeight="1" x14ac:dyDescent="0.3">
      <c r="A3" s="885" t="s">
        <v>661</v>
      </c>
      <c r="B3" s="885"/>
      <c r="C3" s="885"/>
      <c r="D3" s="885"/>
      <c r="E3" s="885"/>
      <c r="F3" s="885"/>
      <c r="G3" s="885"/>
      <c r="H3" s="885"/>
      <c r="I3" s="885"/>
      <c r="J3" s="885"/>
      <c r="K3" s="885"/>
      <c r="L3" s="885"/>
      <c r="M3" s="885"/>
      <c r="N3" s="885"/>
      <c r="O3" s="885"/>
      <c r="P3" s="885"/>
      <c r="Q3" s="885"/>
      <c r="R3" s="885"/>
    </row>
    <row r="4" spans="1:18" ht="13.5" thickBot="1" x14ac:dyDescent="0.25">
      <c r="A4" s="534"/>
      <c r="B4" s="534"/>
      <c r="C4" s="534"/>
      <c r="D4" s="535"/>
      <c r="E4" s="535"/>
      <c r="F4" s="535"/>
      <c r="G4" s="535"/>
      <c r="H4" s="536"/>
      <c r="I4" s="537"/>
      <c r="J4" s="537"/>
      <c r="K4" s="537"/>
      <c r="L4" s="537"/>
      <c r="M4" s="537"/>
      <c r="N4" s="537"/>
      <c r="O4" s="537"/>
      <c r="P4" s="537"/>
      <c r="Q4" s="537"/>
      <c r="R4" s="538"/>
    </row>
    <row r="5" spans="1:18" ht="51" customHeight="1" x14ac:dyDescent="0.2">
      <c r="A5" s="539" t="s">
        <v>662</v>
      </c>
      <c r="B5" s="540" t="s">
        <v>663</v>
      </c>
      <c r="C5" s="541" t="s">
        <v>664</v>
      </c>
      <c r="D5" s="542">
        <v>2019</v>
      </c>
      <c r="E5" s="542">
        <v>2020</v>
      </c>
      <c r="F5" s="543">
        <v>2021</v>
      </c>
      <c r="G5" s="544">
        <v>2022</v>
      </c>
      <c r="H5" s="540">
        <v>2023</v>
      </c>
      <c r="I5" s="544">
        <v>2024</v>
      </c>
      <c r="J5" s="544">
        <v>2025</v>
      </c>
      <c r="K5" s="540">
        <v>2026</v>
      </c>
      <c r="L5" s="540">
        <v>2027</v>
      </c>
      <c r="M5" s="540">
        <v>2028</v>
      </c>
      <c r="N5" s="540">
        <v>2029</v>
      </c>
      <c r="O5" s="540">
        <v>2030</v>
      </c>
      <c r="P5" s="543">
        <v>2031</v>
      </c>
      <c r="Q5" s="540">
        <v>2032</v>
      </c>
      <c r="R5" s="545" t="s">
        <v>665</v>
      </c>
    </row>
    <row r="6" spans="1:18" ht="15.75" x14ac:dyDescent="0.25">
      <c r="A6" s="546"/>
      <c r="B6" s="547"/>
      <c r="C6" s="548" t="s">
        <v>666</v>
      </c>
      <c r="D6" s="549">
        <f t="shared" ref="D6:R6" si="0">SUM(D15:D108)</f>
        <v>6880977.681922798</v>
      </c>
      <c r="E6" s="549">
        <f t="shared" si="0"/>
        <v>6766424.9964642003</v>
      </c>
      <c r="F6" s="549">
        <f t="shared" si="0"/>
        <v>9306899.6033097822</v>
      </c>
      <c r="G6" s="549">
        <f t="shared" si="0"/>
        <v>11679664.977720575</v>
      </c>
      <c r="H6" s="549">
        <f t="shared" si="0"/>
        <v>11657260.836000001</v>
      </c>
      <c r="I6" s="549">
        <f t="shared" si="0"/>
        <v>11557670.236000001</v>
      </c>
      <c r="J6" s="549">
        <f t="shared" si="0"/>
        <v>9345778.2360000014</v>
      </c>
      <c r="K6" s="549">
        <f t="shared" si="0"/>
        <v>8316251.7680000002</v>
      </c>
      <c r="L6" s="549">
        <f t="shared" si="0"/>
        <v>7520469.3420000002</v>
      </c>
      <c r="M6" s="549">
        <f t="shared" si="0"/>
        <v>7214339.9950000001</v>
      </c>
      <c r="N6" s="549">
        <f t="shared" si="0"/>
        <v>6677979.0950000007</v>
      </c>
      <c r="O6" s="549">
        <f t="shared" si="0"/>
        <v>6036574.415</v>
      </c>
      <c r="P6" s="549">
        <f t="shared" si="0"/>
        <v>5458882.0389999999</v>
      </c>
      <c r="Q6" s="549">
        <f t="shared" si="0"/>
        <v>4000502.0890000002</v>
      </c>
      <c r="R6" s="550">
        <f t="shared" si="0"/>
        <v>21374207</v>
      </c>
    </row>
    <row r="7" spans="1:18" ht="31.5" x14ac:dyDescent="0.25">
      <c r="A7" s="551"/>
      <c r="B7" s="552"/>
      <c r="C7" s="553" t="s">
        <v>667</v>
      </c>
      <c r="D7" s="554">
        <f>D6/D13</f>
        <v>0.10163202991625969</v>
      </c>
      <c r="E7" s="554">
        <f t="shared" ref="E7:Q7" si="1">E6/E13</f>
        <v>9.9940086925934105E-2</v>
      </c>
      <c r="F7" s="554">
        <f t="shared" si="1"/>
        <v>0.13746289301244935</v>
      </c>
      <c r="G7" s="554">
        <f>G6/G13</f>
        <v>0.17250863399049549</v>
      </c>
      <c r="H7" s="554">
        <f t="shared" si="1"/>
        <v>0.17217772485129346</v>
      </c>
      <c r="I7" s="554">
        <f t="shared" si="1"/>
        <v>0.170706771840478</v>
      </c>
      <c r="J7" s="555">
        <f t="shared" si="1"/>
        <v>0.13803713035826376</v>
      </c>
      <c r="K7" s="554">
        <f t="shared" si="1"/>
        <v>0.12283102598878715</v>
      </c>
      <c r="L7" s="554">
        <f t="shared" si="1"/>
        <v>0.11107732076481297</v>
      </c>
      <c r="M7" s="554">
        <f t="shared" si="1"/>
        <v>0.10655579077434582</v>
      </c>
      <c r="N7" s="554">
        <f t="shared" si="1"/>
        <v>9.8633741095574101E-2</v>
      </c>
      <c r="O7" s="554">
        <f t="shared" si="1"/>
        <v>8.9160194945665169E-2</v>
      </c>
      <c r="P7" s="555">
        <f t="shared" si="1"/>
        <v>8.0627679429117111E-2</v>
      </c>
      <c r="Q7" s="554">
        <f t="shared" si="1"/>
        <v>5.9087409781526025E-2</v>
      </c>
      <c r="R7" s="556"/>
    </row>
    <row r="8" spans="1:18" ht="19.5" hidden="1" customHeight="1" x14ac:dyDescent="0.25">
      <c r="A8" s="551"/>
      <c r="B8" s="552"/>
      <c r="C8" s="552" t="s">
        <v>668</v>
      </c>
      <c r="D8" s="557"/>
      <c r="E8" s="557"/>
      <c r="F8" s="558"/>
      <c r="G8" s="558"/>
      <c r="H8" s="557"/>
      <c r="I8" s="558"/>
      <c r="J8" s="558"/>
      <c r="K8" s="559"/>
      <c r="L8" s="559"/>
      <c r="M8" s="559"/>
      <c r="N8" s="559"/>
      <c r="O8" s="559"/>
      <c r="P8" s="560"/>
      <c r="Q8" s="559"/>
      <c r="R8" s="561"/>
    </row>
    <row r="9" spans="1:18" ht="19.5" customHeight="1" x14ac:dyDescent="0.25">
      <c r="A9" s="551"/>
      <c r="B9" s="552"/>
      <c r="C9" s="886" t="s">
        <v>669</v>
      </c>
      <c r="D9" s="557">
        <f>SUM(D56:D107)</f>
        <v>6684792.914422798</v>
      </c>
      <c r="E9" s="557">
        <f t="shared" ref="E9:R9" si="2">SUM(E56:E107)</f>
        <v>5764091.0052816998</v>
      </c>
      <c r="F9" s="557">
        <f t="shared" si="2"/>
        <v>6666030</v>
      </c>
      <c r="G9" s="557">
        <f t="shared" si="2"/>
        <v>7175510</v>
      </c>
      <c r="H9" s="557">
        <f t="shared" si="2"/>
        <v>6128357</v>
      </c>
      <c r="I9" s="557">
        <f t="shared" si="2"/>
        <v>5995961</v>
      </c>
      <c r="J9" s="557">
        <f t="shared" si="2"/>
        <v>3717727</v>
      </c>
      <c r="K9" s="557">
        <f t="shared" si="2"/>
        <v>3169887</v>
      </c>
      <c r="L9" s="557">
        <f t="shared" si="2"/>
        <v>2717528.29</v>
      </c>
      <c r="M9" s="557">
        <f t="shared" si="2"/>
        <v>2511772</v>
      </c>
      <c r="N9" s="557">
        <f t="shared" si="2"/>
        <v>2082778</v>
      </c>
      <c r="O9" s="557">
        <f t="shared" si="2"/>
        <v>2036609</v>
      </c>
      <c r="P9" s="558">
        <f t="shared" si="2"/>
        <v>1990442</v>
      </c>
      <c r="Q9" s="557">
        <f t="shared" si="2"/>
        <v>1944274</v>
      </c>
      <c r="R9" s="550">
        <f t="shared" si="2"/>
        <v>7669959</v>
      </c>
    </row>
    <row r="10" spans="1:18" ht="19.5" customHeight="1" x14ac:dyDescent="0.25">
      <c r="A10" s="551"/>
      <c r="B10" s="552"/>
      <c r="C10" s="886"/>
      <c r="D10" s="562">
        <f>D9/D13</f>
        <v>9.8734381198105028E-2</v>
      </c>
      <c r="E10" s="562">
        <f t="shared" ref="E10:Q10" si="3">E9/E13</f>
        <v>8.513561539777216E-2</v>
      </c>
      <c r="F10" s="562">
        <f t="shared" si="3"/>
        <v>9.8457252980563542E-2</v>
      </c>
      <c r="G10" s="562">
        <f t="shared" si="3"/>
        <v>0.10598227180714211</v>
      </c>
      <c r="H10" s="562">
        <f t="shared" si="3"/>
        <v>9.0515823586783659E-2</v>
      </c>
      <c r="I10" s="563">
        <f t="shared" si="3"/>
        <v>8.8560334867768778E-2</v>
      </c>
      <c r="J10" s="563">
        <f t="shared" si="3"/>
        <v>5.4910822146265699E-2</v>
      </c>
      <c r="K10" s="562">
        <f t="shared" si="3"/>
        <v>4.6819226177919934E-2</v>
      </c>
      <c r="L10" s="562">
        <f t="shared" si="3"/>
        <v>4.0137888717927797E-2</v>
      </c>
      <c r="M10" s="562">
        <f t="shared" si="3"/>
        <v>3.7098868626978282E-2</v>
      </c>
      <c r="N10" s="562">
        <f t="shared" si="3"/>
        <v>3.0762627898217106E-2</v>
      </c>
      <c r="O10" s="562">
        <f t="shared" si="3"/>
        <v>3.0080711838304436E-2</v>
      </c>
      <c r="P10" s="563">
        <f t="shared" si="3"/>
        <v>2.9398825318388735E-2</v>
      </c>
      <c r="Q10" s="562">
        <f t="shared" si="3"/>
        <v>2.8716924028474547E-2</v>
      </c>
      <c r="R10" s="564"/>
    </row>
    <row r="11" spans="1:18" ht="19.5" customHeight="1" x14ac:dyDescent="0.25">
      <c r="A11" s="551"/>
      <c r="B11" s="552"/>
      <c r="C11" s="887" t="s">
        <v>670</v>
      </c>
      <c r="D11" s="557">
        <f t="shared" ref="D11:R11" si="4">SUM(D15:D54)</f>
        <v>196184.76750000002</v>
      </c>
      <c r="E11" s="557">
        <f t="shared" si="4"/>
        <v>1002333.9911825001</v>
      </c>
      <c r="F11" s="557">
        <f t="shared" si="4"/>
        <v>2640869.6033097822</v>
      </c>
      <c r="G11" s="557">
        <f t="shared" si="4"/>
        <v>4504154.9777205754</v>
      </c>
      <c r="H11" s="557">
        <f t="shared" si="4"/>
        <v>5528903.8360000011</v>
      </c>
      <c r="I11" s="557">
        <f t="shared" si="4"/>
        <v>5561709.2360000005</v>
      </c>
      <c r="J11" s="557">
        <f t="shared" si="4"/>
        <v>5628051.2360000005</v>
      </c>
      <c r="K11" s="557">
        <f t="shared" si="4"/>
        <v>5146364.7680000002</v>
      </c>
      <c r="L11" s="557">
        <f t="shared" si="4"/>
        <v>4802941.0520000001</v>
      </c>
      <c r="M11" s="557">
        <f t="shared" si="4"/>
        <v>4702567.9950000001</v>
      </c>
      <c r="N11" s="557">
        <f t="shared" si="4"/>
        <v>4595201.0950000007</v>
      </c>
      <c r="O11" s="557">
        <f t="shared" si="4"/>
        <v>3999965.415</v>
      </c>
      <c r="P11" s="557">
        <f t="shared" si="4"/>
        <v>3468440.0389999999</v>
      </c>
      <c r="Q11" s="557">
        <f t="shared" si="4"/>
        <v>2056228.0890000002</v>
      </c>
      <c r="R11" s="550">
        <f t="shared" si="4"/>
        <v>13704248</v>
      </c>
    </row>
    <row r="12" spans="1:18" ht="19.5" customHeight="1" x14ac:dyDescent="0.25">
      <c r="A12" s="551"/>
      <c r="B12" s="552"/>
      <c r="C12" s="887"/>
      <c r="D12" s="562">
        <f>D11/D13</f>
        <v>2.8976487181546651E-3</v>
      </c>
      <c r="E12" s="562">
        <f t="shared" ref="E12:O12" si="5">E11/E13</f>
        <v>1.4804471528161944E-2</v>
      </c>
      <c r="F12" s="562">
        <f t="shared" si="5"/>
        <v>3.9005640031885801E-2</v>
      </c>
      <c r="G12" s="562">
        <f t="shared" si="5"/>
        <v>6.6526362183353394E-2</v>
      </c>
      <c r="H12" s="562">
        <f t="shared" si="5"/>
        <v>8.1661901264509798E-2</v>
      </c>
      <c r="I12" s="563">
        <f t="shared" si="5"/>
        <v>8.2146436972709222E-2</v>
      </c>
      <c r="J12" s="563">
        <f t="shared" si="5"/>
        <v>8.3126308211998054E-2</v>
      </c>
      <c r="K12" s="562">
        <f t="shared" si="5"/>
        <v>7.6011799810867212E-2</v>
      </c>
      <c r="L12" s="562">
        <f t="shared" si="5"/>
        <v>7.0939432046885173E-2</v>
      </c>
      <c r="M12" s="562">
        <f t="shared" si="5"/>
        <v>6.9456922147367539E-2</v>
      </c>
      <c r="N12" s="562">
        <f t="shared" si="5"/>
        <v>6.7871113197356989E-2</v>
      </c>
      <c r="O12" s="562">
        <f t="shared" si="5"/>
        <v>5.9079483107360727E-2</v>
      </c>
      <c r="P12" s="563">
        <f>P11/P13</f>
        <v>5.1228854110728375E-2</v>
      </c>
      <c r="Q12" s="563">
        <f>Q11/Q13</f>
        <v>3.0370485753051478E-2</v>
      </c>
      <c r="R12" s="564"/>
    </row>
    <row r="13" spans="1:18" ht="33.75" customHeight="1" thickBot="1" x14ac:dyDescent="0.3">
      <c r="A13" s="565"/>
      <c r="B13" s="566"/>
      <c r="C13" s="567" t="s">
        <v>671</v>
      </c>
      <c r="D13" s="568">
        <f>91561245-12325217-11531214</f>
        <v>67704814</v>
      </c>
      <c r="E13" s="568">
        <f t="shared" ref="E13:R13" si="6">91561245-12325217-11531214</f>
        <v>67704814</v>
      </c>
      <c r="F13" s="568">
        <f t="shared" si="6"/>
        <v>67704814</v>
      </c>
      <c r="G13" s="568">
        <f t="shared" si="6"/>
        <v>67704814</v>
      </c>
      <c r="H13" s="568">
        <f t="shared" si="6"/>
        <v>67704814</v>
      </c>
      <c r="I13" s="568">
        <f t="shared" si="6"/>
        <v>67704814</v>
      </c>
      <c r="J13" s="568">
        <f t="shared" si="6"/>
        <v>67704814</v>
      </c>
      <c r="K13" s="568">
        <f t="shared" si="6"/>
        <v>67704814</v>
      </c>
      <c r="L13" s="568">
        <f t="shared" si="6"/>
        <v>67704814</v>
      </c>
      <c r="M13" s="568">
        <f t="shared" si="6"/>
        <v>67704814</v>
      </c>
      <c r="N13" s="568">
        <f t="shared" si="6"/>
        <v>67704814</v>
      </c>
      <c r="O13" s="568">
        <f t="shared" si="6"/>
        <v>67704814</v>
      </c>
      <c r="P13" s="568">
        <f t="shared" si="6"/>
        <v>67704814</v>
      </c>
      <c r="Q13" s="568">
        <f t="shared" si="6"/>
        <v>67704814</v>
      </c>
      <c r="R13" s="569">
        <f t="shared" si="6"/>
        <v>67704814</v>
      </c>
    </row>
    <row r="14" spans="1:18" ht="16.5" thickBot="1" x14ac:dyDescent="0.25">
      <c r="A14" s="570">
        <f>SUM(A15:A54)</f>
        <v>54761756</v>
      </c>
      <c r="B14" s="571"/>
      <c r="C14" s="571" t="s">
        <v>672</v>
      </c>
      <c r="D14" s="572">
        <f t="shared" ref="D14:R14" si="7">SUM(D15:D54)</f>
        <v>196184.76750000002</v>
      </c>
      <c r="E14" s="572">
        <f t="shared" si="7"/>
        <v>1002333.9911825001</v>
      </c>
      <c r="F14" s="572">
        <f t="shared" si="7"/>
        <v>2640869.6033097822</v>
      </c>
      <c r="G14" s="572">
        <f t="shared" si="7"/>
        <v>4504154.9777205754</v>
      </c>
      <c r="H14" s="572">
        <f t="shared" si="7"/>
        <v>5528903.8360000011</v>
      </c>
      <c r="I14" s="572">
        <f t="shared" si="7"/>
        <v>5561709.2360000005</v>
      </c>
      <c r="J14" s="572">
        <f t="shared" si="7"/>
        <v>5628051.2360000005</v>
      </c>
      <c r="K14" s="572">
        <f t="shared" si="7"/>
        <v>5146364.7680000002</v>
      </c>
      <c r="L14" s="572">
        <f t="shared" si="7"/>
        <v>4802941.0520000001</v>
      </c>
      <c r="M14" s="572">
        <f t="shared" si="7"/>
        <v>4702567.9950000001</v>
      </c>
      <c r="N14" s="572">
        <f t="shared" si="7"/>
        <v>4595201.0950000007</v>
      </c>
      <c r="O14" s="572">
        <f t="shared" si="7"/>
        <v>3999965.415</v>
      </c>
      <c r="P14" s="572">
        <f t="shared" si="7"/>
        <v>3468440.0389999999</v>
      </c>
      <c r="Q14" s="572">
        <f t="shared" si="7"/>
        <v>2056228.0890000002</v>
      </c>
      <c r="R14" s="573">
        <f t="shared" si="7"/>
        <v>13704248</v>
      </c>
    </row>
    <row r="15" spans="1:18" ht="47.25" x14ac:dyDescent="0.25">
      <c r="A15" s="574">
        <f>1462506+4830432-379022</f>
        <v>5913916</v>
      </c>
      <c r="B15" s="575" t="s">
        <v>673</v>
      </c>
      <c r="C15" s="576" t="s">
        <v>674</v>
      </c>
      <c r="D15" s="577"/>
      <c r="E15" s="577">
        <v>0</v>
      </c>
      <c r="F15" s="577">
        <v>0</v>
      </c>
      <c r="G15" s="577">
        <v>295700</v>
      </c>
      <c r="H15" s="577">
        <v>295700</v>
      </c>
      <c r="I15" s="577">
        <v>295700</v>
      </c>
      <c r="J15" s="577">
        <v>295700</v>
      </c>
      <c r="K15" s="577">
        <v>295700</v>
      </c>
      <c r="L15" s="577">
        <v>295700</v>
      </c>
      <c r="M15" s="577">
        <v>295700</v>
      </c>
      <c r="N15" s="577">
        <v>295700</v>
      </c>
      <c r="O15" s="578">
        <v>295700</v>
      </c>
      <c r="P15" s="577">
        <v>295700</v>
      </c>
      <c r="Q15" s="578">
        <v>295700</v>
      </c>
      <c r="R15" s="579">
        <f>295700+295700+295700+295700+295700+295700+295700+295700+295616</f>
        <v>2661216</v>
      </c>
    </row>
    <row r="16" spans="1:18" ht="16.5" thickBot="1" x14ac:dyDescent="0.3">
      <c r="A16" s="580"/>
      <c r="B16" s="581"/>
      <c r="C16" s="582" t="s">
        <v>675</v>
      </c>
      <c r="D16" s="583">
        <f>(A15/3/2)*0.027</f>
        <v>26612.621999999999</v>
      </c>
      <c r="E16" s="583">
        <f>(D16+(A15/3)*2/2)*0.027</f>
        <v>53943.784793999999</v>
      </c>
      <c r="F16" s="583">
        <f>(E16+(A15/2))*0.027</f>
        <v>81294.348189437995</v>
      </c>
      <c r="G16" s="584">
        <f>(A15-F15)*0.027</f>
        <v>159675.73199999999</v>
      </c>
      <c r="H16" s="584">
        <f>(A15-F15-G15)*0.027</f>
        <v>151691.83199999999</v>
      </c>
      <c r="I16" s="584">
        <f>(A15-F15-G15-H15)*0.027</f>
        <v>143707.932</v>
      </c>
      <c r="J16" s="584">
        <f>(A15-F15-G15-H15-I15)*0.027</f>
        <v>135724.03200000001</v>
      </c>
      <c r="K16" s="585">
        <f>(A15-F15-G15-H15-I15-J15)*0.027</f>
        <v>127740.132</v>
      </c>
      <c r="L16" s="584">
        <v>94069</v>
      </c>
      <c r="M16" s="585">
        <f>(A15-F15-G15-H15-I15-J15-K15-L15)*0.027</f>
        <v>111772.33199999999</v>
      </c>
      <c r="N16" s="584">
        <f>(A15-F15-G15-H15-I15-J15-K15-L15-M15)*0.027</f>
        <v>103788.432</v>
      </c>
      <c r="O16" s="585">
        <f>(A15-F15-G15-H15-I15-J15-K15-L15-M15-N15)*0.027</f>
        <v>95804.531999999992</v>
      </c>
      <c r="P16" s="584">
        <f>(A15-E15-F15-G15-H15-I15-J15-K15-L15-M15-N15-O15)*0.027</f>
        <v>87820.631999999998</v>
      </c>
      <c r="Q16" s="586">
        <f>(A15-E15-F15-G15-H15-I15-J15-K15-L15-M15-N15-O15-P15)*0.027</f>
        <v>79836.732000000004</v>
      </c>
      <c r="R16" s="587">
        <f>71853+63869+55885+47901+39917+31933+23949+15966+7982</f>
        <v>359255</v>
      </c>
    </row>
    <row r="17" spans="1:18" ht="31.5" x14ac:dyDescent="0.25">
      <c r="A17" s="574">
        <f>2274277+1127482</f>
        <v>3401759</v>
      </c>
      <c r="B17" s="575" t="s">
        <v>676</v>
      </c>
      <c r="C17" s="576" t="s">
        <v>677</v>
      </c>
      <c r="D17" s="588">
        <v>0</v>
      </c>
      <c r="E17" s="589">
        <v>0</v>
      </c>
      <c r="F17" s="589">
        <v>0</v>
      </c>
      <c r="G17" s="589">
        <v>593300</v>
      </c>
      <c r="H17" s="589">
        <v>312000</v>
      </c>
      <c r="I17" s="589">
        <v>312000</v>
      </c>
      <c r="J17" s="589">
        <v>312000</v>
      </c>
      <c r="K17" s="589">
        <v>312000</v>
      </c>
      <c r="L17" s="589">
        <v>312000</v>
      </c>
      <c r="M17" s="589">
        <v>312000</v>
      </c>
      <c r="N17" s="589">
        <v>312000</v>
      </c>
      <c r="O17" s="590">
        <v>312000</v>
      </c>
      <c r="P17" s="589">
        <v>312459</v>
      </c>
      <c r="Q17" s="590"/>
      <c r="R17" s="591"/>
    </row>
    <row r="18" spans="1:18" ht="16.5" thickBot="1" x14ac:dyDescent="0.3">
      <c r="A18" s="592"/>
      <c r="B18" s="593"/>
      <c r="C18" s="594" t="s">
        <v>675</v>
      </c>
      <c r="D18" s="595">
        <f>(A17/3/2)*0.027</f>
        <v>15307.915500000001</v>
      </c>
      <c r="E18" s="595">
        <f>(D18+(A17/3)*2/2)*0.027</f>
        <v>31029.1447185</v>
      </c>
      <c r="F18" s="595">
        <f>(E18+(A17/2))*0.027</f>
        <v>46761.533407399504</v>
      </c>
      <c r="G18" s="595">
        <f>A17*0.027</f>
        <v>91847.493000000002</v>
      </c>
      <c r="H18" s="595">
        <f>(A17-F17-G17)*0.027</f>
        <v>75828.392999999996</v>
      </c>
      <c r="I18" s="595">
        <f>(A17-F17-G17-H17)*0.027</f>
        <v>67404.392999999996</v>
      </c>
      <c r="J18" s="595">
        <f>(A17-F17-G17-H17-I17)*0.027</f>
        <v>58980.392999999996</v>
      </c>
      <c r="K18" s="596">
        <f>(A17-F17-G17-H17-I17-J17)*0.027</f>
        <v>50556.392999999996</v>
      </c>
      <c r="L18" s="595">
        <f>(A17-F17-G17-H17-I17-J17-K17)*0.027</f>
        <v>42132.392999999996</v>
      </c>
      <c r="M18" s="596">
        <f>(A17-F17-G17-H17-I17-J17-K17-L17)*0.027</f>
        <v>33708.392999999996</v>
      </c>
      <c r="N18" s="595">
        <f>(A17-F17-G17-H17-I17-J17-K17-L17-M17)*0.027</f>
        <v>25284.393</v>
      </c>
      <c r="O18" s="596">
        <f>(A17-F17-G17-H17-I17-J17-K17-L17-M17-N17)*0.027</f>
        <v>16860.393</v>
      </c>
      <c r="P18" s="595">
        <f>(A17-D17-E17-F17-G17-H17-I17-J17-K17-L17-M17-N17-O17)*0.027</f>
        <v>8436.393</v>
      </c>
      <c r="Q18" s="596"/>
      <c r="R18" s="597"/>
    </row>
    <row r="19" spans="1:18" ht="47.25" x14ac:dyDescent="0.25">
      <c r="A19" s="598">
        <f>346924+2358+268388</f>
        <v>617670</v>
      </c>
      <c r="B19" s="599" t="s">
        <v>678</v>
      </c>
      <c r="C19" s="600" t="s">
        <v>679</v>
      </c>
      <c r="D19" s="601">
        <v>0</v>
      </c>
      <c r="E19" s="601">
        <v>0</v>
      </c>
      <c r="F19" s="601">
        <f>69900+268388</f>
        <v>338288</v>
      </c>
      <c r="G19" s="601">
        <v>69900</v>
      </c>
      <c r="H19" s="601">
        <v>69900</v>
      </c>
      <c r="I19" s="601">
        <v>69900</v>
      </c>
      <c r="J19" s="601">
        <v>69682</v>
      </c>
      <c r="K19" s="601"/>
      <c r="L19" s="602"/>
      <c r="M19" s="602"/>
      <c r="N19" s="602"/>
      <c r="O19" s="602"/>
      <c r="P19" s="601"/>
      <c r="Q19" s="602"/>
      <c r="R19" s="603"/>
    </row>
    <row r="20" spans="1:18" ht="16.5" thickBot="1" x14ac:dyDescent="0.3">
      <c r="A20" s="592"/>
      <c r="B20" s="604"/>
      <c r="C20" s="594" t="s">
        <v>675</v>
      </c>
      <c r="D20" s="605">
        <f>((A19/2)/2)*0.027</f>
        <v>4169.2725</v>
      </c>
      <c r="E20" s="605">
        <f>(D20+A19/2)*0.027</f>
        <v>8451.1153575000008</v>
      </c>
      <c r="F20" s="605">
        <f>(A19-E19)*0.027</f>
        <v>16677.09</v>
      </c>
      <c r="G20" s="605">
        <f>(A19-E19-F19)*0.027</f>
        <v>7543.3140000000003</v>
      </c>
      <c r="H20" s="605">
        <f>(A19-E19-F19-G19)*0.027</f>
        <v>5656.0140000000001</v>
      </c>
      <c r="I20" s="605">
        <f>(A19-E19-F19-G19-H19)*0.027</f>
        <v>3768.7139999999999</v>
      </c>
      <c r="J20" s="605">
        <f>(A19-E19-F19-G19-H19-I19)*0.027</f>
        <v>1881.414</v>
      </c>
      <c r="K20" s="605"/>
      <c r="L20" s="606"/>
      <c r="M20" s="606"/>
      <c r="N20" s="606"/>
      <c r="O20" s="606"/>
      <c r="P20" s="605"/>
      <c r="Q20" s="606"/>
      <c r="R20" s="607"/>
    </row>
    <row r="21" spans="1:18" ht="47.25" x14ac:dyDescent="0.25">
      <c r="A21" s="580">
        <f>1135705+129698-159468</f>
        <v>1105935</v>
      </c>
      <c r="B21" s="581" t="s">
        <v>678</v>
      </c>
      <c r="C21" s="608" t="s">
        <v>680</v>
      </c>
      <c r="D21" s="609">
        <v>0</v>
      </c>
      <c r="E21" s="609">
        <v>0</v>
      </c>
      <c r="F21" s="609">
        <v>372700</v>
      </c>
      <c r="G21" s="609">
        <v>110500</v>
      </c>
      <c r="H21" s="609">
        <v>170400</v>
      </c>
      <c r="I21" s="609">
        <v>226600</v>
      </c>
      <c r="J21" s="609">
        <v>225735</v>
      </c>
      <c r="K21" s="609"/>
      <c r="L21" s="586"/>
      <c r="M21" s="586"/>
      <c r="N21" s="586"/>
      <c r="O21" s="586"/>
      <c r="P21" s="609"/>
      <c r="Q21" s="586"/>
      <c r="R21" s="587"/>
    </row>
    <row r="22" spans="1:18" ht="16.5" thickBot="1" x14ac:dyDescent="0.3">
      <c r="A22" s="592"/>
      <c r="B22" s="604"/>
      <c r="C22" s="594" t="s">
        <v>675</v>
      </c>
      <c r="D22" s="606">
        <f>((A21/2)/2)*0.027</f>
        <v>7465.0612499999997</v>
      </c>
      <c r="E22" s="606">
        <f>(D22+A21/2)*0.027</f>
        <v>15131.679153750001</v>
      </c>
      <c r="F22" s="606">
        <f>(A21-E21)*0.027</f>
        <v>29860.244999999999</v>
      </c>
      <c r="G22" s="606">
        <f>(A21-E21-F21)*0.027</f>
        <v>19797.345000000001</v>
      </c>
      <c r="H22" s="606">
        <f>(A21-E21-F21-G21)*0.027</f>
        <v>16813.845000000001</v>
      </c>
      <c r="I22" s="606">
        <f>(A21-E21-F21-G21-H21)*0.027</f>
        <v>12213.045</v>
      </c>
      <c r="J22" s="606">
        <f>(A21-E21-F21-G21-H21-I21)*0.027</f>
        <v>6094.8450000000003</v>
      </c>
      <c r="K22" s="606"/>
      <c r="L22" s="606"/>
      <c r="M22" s="606"/>
      <c r="N22" s="606"/>
      <c r="O22" s="606"/>
      <c r="P22" s="605"/>
      <c r="Q22" s="606"/>
      <c r="R22" s="607"/>
    </row>
    <row r="23" spans="1:18" ht="47.25" x14ac:dyDescent="0.25">
      <c r="A23" s="598">
        <f>1423690+1297848+843282+4807578</f>
        <v>8372398</v>
      </c>
      <c r="B23" s="599" t="s">
        <v>681</v>
      </c>
      <c r="C23" s="600" t="s">
        <v>682</v>
      </c>
      <c r="D23" s="601"/>
      <c r="E23" s="601">
        <v>0</v>
      </c>
      <c r="F23" s="601">
        <v>0</v>
      </c>
      <c r="G23" s="601">
        <v>0</v>
      </c>
      <c r="H23" s="601">
        <v>418600</v>
      </c>
      <c r="I23" s="601">
        <v>418600</v>
      </c>
      <c r="J23" s="601">
        <v>418600</v>
      </c>
      <c r="K23" s="601">
        <v>418600</v>
      </c>
      <c r="L23" s="601">
        <v>418600</v>
      </c>
      <c r="M23" s="601">
        <v>418600</v>
      </c>
      <c r="N23" s="601">
        <v>418600</v>
      </c>
      <c r="O23" s="602">
        <v>418600</v>
      </c>
      <c r="P23" s="601">
        <v>418600</v>
      </c>
      <c r="Q23" s="602">
        <v>418600</v>
      </c>
      <c r="R23" s="603">
        <f>418600+418600+418600+418600+418600+418600+418600+418600+418600+418998</f>
        <v>4186398</v>
      </c>
    </row>
    <row r="24" spans="1:18" ht="16.5" thickBot="1" x14ac:dyDescent="0.3">
      <c r="A24" s="592"/>
      <c r="B24" s="604"/>
      <c r="C24" s="594" t="s">
        <v>675</v>
      </c>
      <c r="D24" s="605"/>
      <c r="E24" s="605">
        <f>(A23/3/2)*0.027</f>
        <v>37675.791000000005</v>
      </c>
      <c r="F24" s="605">
        <f>(E24+(A23/3)*2/2)*0.027</f>
        <v>76368.828357000006</v>
      </c>
      <c r="G24" s="605">
        <f>(F24+(A23/2))*0.027</f>
        <v>115089.33136563899</v>
      </c>
      <c r="H24" s="605">
        <f>(A23-G23)*0.027</f>
        <v>226054.74599999998</v>
      </c>
      <c r="I24" s="605">
        <f>(A23-G23-H23)*0.027</f>
        <v>214752.546</v>
      </c>
      <c r="J24" s="605">
        <f>(A23-G23-H23-I23)*0.027</f>
        <v>203450.34599999999</v>
      </c>
      <c r="K24" s="605">
        <f>(A23-G23-H23-I23-J23)*0.027</f>
        <v>192148.14600000001</v>
      </c>
      <c r="L24" s="605">
        <f>(A23-G23-H23-I23-J23-K23)*0.027</f>
        <v>180845.946</v>
      </c>
      <c r="M24" s="606">
        <f>(A23-G23-H23-I23-J23-K23-L23)*0.027</f>
        <v>169543.74599999998</v>
      </c>
      <c r="N24" s="606">
        <f>(A23-G23-H23-I23-J23-K23-L23-M23)*0.027</f>
        <v>158241.546</v>
      </c>
      <c r="O24" s="606">
        <f>(A23-G23-H23-I23-J23-K23-L23-M23-N23)*0.027</f>
        <v>146939.34599999999</v>
      </c>
      <c r="P24" s="605">
        <f>(A23-G23-H23-I23-J23-K23-L23-M23-N23-O23)*0.027</f>
        <v>135637.14600000001</v>
      </c>
      <c r="Q24" s="606">
        <f>SUM(A23-E23-F23-G23-H23-I23-J23-K23-L23-M23-N23-O23-P23)*0.027</f>
        <v>124334.946</v>
      </c>
      <c r="R24" s="607">
        <f>113033+101731+90428+79126+67824+56522+45220+33917+22615+11313</f>
        <v>621729</v>
      </c>
    </row>
    <row r="25" spans="1:18" ht="47.25" x14ac:dyDescent="0.25">
      <c r="A25" s="598">
        <f>660595+369150</f>
        <v>1029745</v>
      </c>
      <c r="B25" s="599" t="s">
        <v>676</v>
      </c>
      <c r="C25" s="600" t="s">
        <v>585</v>
      </c>
      <c r="D25" s="602">
        <v>0</v>
      </c>
      <c r="E25" s="601">
        <v>0</v>
      </c>
      <c r="F25" s="601">
        <v>0</v>
      </c>
      <c r="G25" s="601">
        <v>206000</v>
      </c>
      <c r="H25" s="601">
        <v>206000</v>
      </c>
      <c r="I25" s="601">
        <v>206000</v>
      </c>
      <c r="J25" s="601">
        <v>206000</v>
      </c>
      <c r="K25" s="601">
        <v>205745</v>
      </c>
      <c r="L25" s="601"/>
      <c r="M25" s="602"/>
      <c r="N25" s="602"/>
      <c r="O25" s="602"/>
      <c r="P25" s="601"/>
      <c r="Q25" s="602"/>
      <c r="R25" s="603"/>
    </row>
    <row r="26" spans="1:18" ht="16.5" thickBot="1" x14ac:dyDescent="0.3">
      <c r="A26" s="592"/>
      <c r="B26" s="604"/>
      <c r="C26" s="594" t="s">
        <v>675</v>
      </c>
      <c r="D26" s="605">
        <f>(A25/3/2)*0.027</f>
        <v>4633.8525</v>
      </c>
      <c r="E26" s="605">
        <f>(D26+(A25/3)*2/2)*0.027</f>
        <v>9392.8190174999982</v>
      </c>
      <c r="F26" s="605">
        <f>(E26+(A25/2))*0.027</f>
        <v>14155.163613472499</v>
      </c>
      <c r="G26" s="605">
        <f>SUM(A25-E25-F25)*0.027</f>
        <v>27803.114999999998</v>
      </c>
      <c r="H26" s="605">
        <f>SUM(A25-E25-F25-G25)*0.027</f>
        <v>22241.114999999998</v>
      </c>
      <c r="I26" s="605">
        <f>SUM(A25-E25-F25-G25-H25)*0.027</f>
        <v>16679.115000000002</v>
      </c>
      <c r="J26" s="605">
        <f>(A25-E25-F25-G25-H25-I25)*0.027</f>
        <v>11117.115</v>
      </c>
      <c r="K26" s="605">
        <f>(A25-E25-F25-G25-H25-I25-J25)*0.027</f>
        <v>5555.1149999999998</v>
      </c>
      <c r="L26" s="605"/>
      <c r="M26" s="606"/>
      <c r="N26" s="606"/>
      <c r="O26" s="606"/>
      <c r="P26" s="605"/>
      <c r="Q26" s="606"/>
      <c r="R26" s="607"/>
    </row>
    <row r="27" spans="1:18" ht="47.25" x14ac:dyDescent="0.25">
      <c r="A27" s="580">
        <f>534114+342953</f>
        <v>877067</v>
      </c>
      <c r="B27" s="581" t="s">
        <v>678</v>
      </c>
      <c r="C27" s="608" t="s">
        <v>683</v>
      </c>
      <c r="D27" s="609"/>
      <c r="E27" s="609"/>
      <c r="F27" s="609">
        <f>106800+62000</f>
        <v>168800</v>
      </c>
      <c r="G27" s="609">
        <f>106800+65000</f>
        <v>171800</v>
      </c>
      <c r="H27" s="609">
        <f>106800+68000</f>
        <v>174800</v>
      </c>
      <c r="I27" s="609">
        <f>106800+68000</f>
        <v>174800</v>
      </c>
      <c r="J27" s="609">
        <f>106914+79953</f>
        <v>186867</v>
      </c>
      <c r="K27" s="609"/>
      <c r="L27" s="586"/>
      <c r="M27" s="586"/>
      <c r="N27" s="586"/>
      <c r="O27" s="586"/>
      <c r="P27" s="609"/>
      <c r="Q27" s="586"/>
      <c r="R27" s="587"/>
    </row>
    <row r="28" spans="1:18" ht="16.5" thickBot="1" x14ac:dyDescent="0.3">
      <c r="A28" s="592"/>
      <c r="B28" s="604"/>
      <c r="C28" s="594" t="s">
        <v>675</v>
      </c>
      <c r="D28" s="606">
        <f>((A27/2)/2)*0.027</f>
        <v>5920.2022500000003</v>
      </c>
      <c r="E28" s="606">
        <f>(D28+A27/2)*0.027</f>
        <v>12000.249960749999</v>
      </c>
      <c r="F28" s="606">
        <f>(A27-D27-E27)*0.027</f>
        <v>23680.809000000001</v>
      </c>
      <c r="G28" s="606">
        <f>(A27-D27-E27-F27)*0.027</f>
        <v>19123.208999999999</v>
      </c>
      <c r="H28" s="606">
        <f>(A27-D27-E27-F27-G27)*0.027</f>
        <v>14484.609</v>
      </c>
      <c r="I28" s="606">
        <f>(A27-D27-E27-F27-G27-H27)*0.027</f>
        <v>9765.009</v>
      </c>
      <c r="J28" s="606">
        <f>(A27-F27-G27-H27-I27)*0.027</f>
        <v>5045.4089999999997</v>
      </c>
      <c r="K28" s="606"/>
      <c r="L28" s="606"/>
      <c r="M28" s="606"/>
      <c r="N28" s="606"/>
      <c r="O28" s="606"/>
      <c r="P28" s="605"/>
      <c r="Q28" s="606"/>
      <c r="R28" s="607"/>
    </row>
    <row r="29" spans="1:18" ht="47.25" x14ac:dyDescent="0.25">
      <c r="A29" s="598">
        <f>1387873+480280+492399-493102</f>
        <v>1867450</v>
      </c>
      <c r="B29" s="599" t="s">
        <v>676</v>
      </c>
      <c r="C29" s="600" t="s">
        <v>684</v>
      </c>
      <c r="D29" s="601">
        <v>0</v>
      </c>
      <c r="E29" s="601">
        <v>0</v>
      </c>
      <c r="F29" s="601">
        <v>0</v>
      </c>
      <c r="G29" s="601">
        <f>236100-123300</f>
        <v>112800</v>
      </c>
      <c r="H29" s="601">
        <f>236100-123300</f>
        <v>112800</v>
      </c>
      <c r="I29" s="601">
        <f>236100-123300</f>
        <v>112800</v>
      </c>
      <c r="J29" s="601">
        <f>236100-123200</f>
        <v>112900</v>
      </c>
      <c r="K29" s="601">
        <v>236100</v>
      </c>
      <c r="L29" s="601">
        <v>236100</v>
      </c>
      <c r="M29" s="601">
        <v>236100</v>
      </c>
      <c r="N29" s="601">
        <v>236100</v>
      </c>
      <c r="O29" s="602">
        <v>236100</v>
      </c>
      <c r="P29" s="601">
        <v>235650</v>
      </c>
      <c r="Q29" s="602"/>
      <c r="R29" s="603"/>
    </row>
    <row r="30" spans="1:18" ht="16.5" thickBot="1" x14ac:dyDescent="0.3">
      <c r="A30" s="592"/>
      <c r="B30" s="604"/>
      <c r="C30" s="594" t="s">
        <v>685</v>
      </c>
      <c r="D30" s="605">
        <f>(A29/3/2)*0.027</f>
        <v>8403.5249999999996</v>
      </c>
      <c r="E30" s="605">
        <f>(D30+(A29/3)*2/2)*0.027</f>
        <v>17033.945175000001</v>
      </c>
      <c r="F30" s="605">
        <f>(E30+(A29/2))*0.027</f>
        <v>25670.491519725001</v>
      </c>
      <c r="G30" s="605">
        <f>(A29-F29)*0.027</f>
        <v>50421.15</v>
      </c>
      <c r="H30" s="605">
        <f>(A29-F29-G29)*0.027</f>
        <v>47375.55</v>
      </c>
      <c r="I30" s="605">
        <f>(A29-F29-G29-H29)*0.027</f>
        <v>44329.95</v>
      </c>
      <c r="J30" s="605">
        <f>(A29-F29-G29-H29-I29)*0.027</f>
        <v>41284.35</v>
      </c>
      <c r="K30" s="606">
        <f>(A29-F29-G29-H29-I29-J29)*0.027</f>
        <v>38236.050000000003</v>
      </c>
      <c r="L30" s="606">
        <f>(A29-F29-G29-H29-I29-J29-K29)*0.027</f>
        <v>31861.35</v>
      </c>
      <c r="M30" s="606">
        <f>(A29-F29-G29-H29-I29-J29-K29-L29)*0.027</f>
        <v>25486.65</v>
      </c>
      <c r="N30" s="606">
        <f>(A29-F29-G29-H29-I29-J29-K29-L29-M29)*0.027</f>
        <v>19111.95</v>
      </c>
      <c r="O30" s="606">
        <f>(A29-F29-G29-H29-I29-J29-K29-L29-M29-N29)*0.027</f>
        <v>12737.25</v>
      </c>
      <c r="P30" s="605">
        <f>(A29-E29-F29-G29-H29-I29-J29-K29-L29-M29-N29-O29)*0.027</f>
        <v>6362.55</v>
      </c>
      <c r="Q30" s="606"/>
      <c r="R30" s="607"/>
    </row>
    <row r="31" spans="1:18" ht="47.25" x14ac:dyDescent="0.25">
      <c r="A31" s="574">
        <f>2123909+101620+141830</f>
        <v>2367359</v>
      </c>
      <c r="B31" s="575" t="s">
        <v>676</v>
      </c>
      <c r="C31" s="576" t="s">
        <v>686</v>
      </c>
      <c r="D31" s="577"/>
      <c r="E31" s="577"/>
      <c r="F31" s="577">
        <v>146400</v>
      </c>
      <c r="G31" s="577">
        <v>48500</v>
      </c>
      <c r="H31" s="577">
        <v>146400</v>
      </c>
      <c r="I31" s="577">
        <v>246400</v>
      </c>
      <c r="J31" s="577">
        <v>246400</v>
      </c>
      <c r="K31" s="577">
        <v>246400</v>
      </c>
      <c r="L31" s="577">
        <v>296400</v>
      </c>
      <c r="M31" s="577">
        <v>330000</v>
      </c>
      <c r="N31" s="578">
        <v>330000</v>
      </c>
      <c r="O31" s="578">
        <v>330459</v>
      </c>
      <c r="P31" s="577"/>
      <c r="Q31" s="578"/>
      <c r="R31" s="579"/>
    </row>
    <row r="32" spans="1:18" ht="16.5" thickBot="1" x14ac:dyDescent="0.3">
      <c r="A32" s="610"/>
      <c r="B32" s="611"/>
      <c r="C32" s="612" t="s">
        <v>675</v>
      </c>
      <c r="D32" s="606">
        <f>((A31/2)/2)*0.027</f>
        <v>15979.67325</v>
      </c>
      <c r="E32" s="606">
        <f>(D32+A31/2)*0.027</f>
        <v>32390.797677750001</v>
      </c>
      <c r="F32" s="606">
        <f>(A31-D31-E31)*0.027</f>
        <v>63918.692999999999</v>
      </c>
      <c r="G32" s="613">
        <f>(A31-E31-F31)*0.027</f>
        <v>59965.892999999996</v>
      </c>
      <c r="H32" s="613">
        <f>(A31-E31-F31-G31)*0.027</f>
        <v>58656.392999999996</v>
      </c>
      <c r="I32" s="613">
        <f>(A31-E31-F31-G31-H31)*0.027</f>
        <v>54703.593000000001</v>
      </c>
      <c r="J32" s="613">
        <f>(A31-E31-F31-G31-H31-I31)*0.027</f>
        <v>48050.792999999998</v>
      </c>
      <c r="K32" s="613">
        <f>(A31-E31-F31-G31-H31-I31-J31)*0.027</f>
        <v>41397.993000000002</v>
      </c>
      <c r="L32" s="613">
        <f>(A31-E31-F31-G31-H31-I31-J31-K31)*0.027</f>
        <v>34745.192999999999</v>
      </c>
      <c r="M32" s="614">
        <f>(A31-E31-F31-G31-H31-I31-J31-K31-L31)*0.027</f>
        <v>26742.393</v>
      </c>
      <c r="N32" s="614">
        <f>(A31-E31-F31-G31-H31-I31-J31-K31-L31-M31)*0.027</f>
        <v>17832.393</v>
      </c>
      <c r="O32" s="614">
        <f>(A31-D31-E31-F31-G31-H31-I31-J31-K31-L31-M31-N31)*0.027</f>
        <v>8922.393</v>
      </c>
      <c r="P32" s="613"/>
      <c r="Q32" s="614"/>
      <c r="R32" s="615"/>
    </row>
    <row r="33" spans="1:18" ht="47.25" x14ac:dyDescent="0.25">
      <c r="A33" s="574">
        <v>2223273</v>
      </c>
      <c r="B33" s="575" t="s">
        <v>687</v>
      </c>
      <c r="C33" s="576" t="s">
        <v>568</v>
      </c>
      <c r="D33" s="577"/>
      <c r="E33" s="577">
        <v>0</v>
      </c>
      <c r="F33" s="577">
        <v>0</v>
      </c>
      <c r="G33" s="577">
        <v>222300</v>
      </c>
      <c r="H33" s="577">
        <v>222300</v>
      </c>
      <c r="I33" s="577">
        <v>222300</v>
      </c>
      <c r="J33" s="577">
        <v>222300</v>
      </c>
      <c r="K33" s="577">
        <v>222300</v>
      </c>
      <c r="L33" s="577">
        <v>222300</v>
      </c>
      <c r="M33" s="577">
        <v>222300</v>
      </c>
      <c r="N33" s="578">
        <v>222300</v>
      </c>
      <c r="O33" s="578">
        <v>222300</v>
      </c>
      <c r="P33" s="577">
        <v>222573</v>
      </c>
      <c r="Q33" s="578"/>
      <c r="R33" s="579"/>
    </row>
    <row r="34" spans="1:18" ht="16.5" thickBot="1" x14ac:dyDescent="0.3">
      <c r="A34" s="592"/>
      <c r="B34" s="604"/>
      <c r="C34" s="594" t="s">
        <v>675</v>
      </c>
      <c r="D34" s="605"/>
      <c r="E34" s="605">
        <f>(A33/3/2)*0.027</f>
        <v>10004.728499999999</v>
      </c>
      <c r="F34" s="605">
        <f>(E34+A33/2)*0.027</f>
        <v>30284.313169499997</v>
      </c>
      <c r="G34" s="605">
        <f>A33*0.027</f>
        <v>60028.370999999999</v>
      </c>
      <c r="H34" s="605">
        <f>(A33-G33)*0.027</f>
        <v>54026.271000000001</v>
      </c>
      <c r="I34" s="605">
        <f>(A33-G33-H33)*0.027</f>
        <v>48024.171000000002</v>
      </c>
      <c r="J34" s="605">
        <f>(A33-G33-H33-I33)*0.027</f>
        <v>42022.070999999996</v>
      </c>
      <c r="K34" s="605">
        <f>(A33-G33-H33-I33-J33)*0.027</f>
        <v>36019.970999999998</v>
      </c>
      <c r="L34" s="605">
        <f>(A33-G33-H33-I33-J33-K33)*0.027</f>
        <v>30017.870999999999</v>
      </c>
      <c r="M34" s="606">
        <f>(A33-G33-H33-I33-J33-K33-L33)*0.027</f>
        <v>24015.771000000001</v>
      </c>
      <c r="N34" s="606">
        <f>(A33-G33-H33-I33-J33-K33-L33-M33)*0.027</f>
        <v>18013.670999999998</v>
      </c>
      <c r="O34" s="606">
        <f>(A33-G33-H33-I33-J33-K33-L33-M33-N33)*0.027</f>
        <v>12011.571</v>
      </c>
      <c r="P34" s="605">
        <f>(A33-G33-H33-I33-J33-K33-L33-M33-N33-O33)*0.027</f>
        <v>6009.4709999999995</v>
      </c>
      <c r="Q34" s="606"/>
      <c r="R34" s="607"/>
    </row>
    <row r="35" spans="1:18" ht="47.25" x14ac:dyDescent="0.25">
      <c r="A35" s="598">
        <f>280919+13590+222945</f>
        <v>517454</v>
      </c>
      <c r="B35" s="599" t="s">
        <v>687</v>
      </c>
      <c r="C35" s="600" t="s">
        <v>688</v>
      </c>
      <c r="D35" s="601"/>
      <c r="E35" s="601">
        <v>0</v>
      </c>
      <c r="F35" s="601">
        <v>0</v>
      </c>
      <c r="G35" s="601">
        <v>103500</v>
      </c>
      <c r="H35" s="601">
        <v>103500</v>
      </c>
      <c r="I35" s="601">
        <v>103500</v>
      </c>
      <c r="J35" s="601">
        <v>103500</v>
      </c>
      <c r="K35" s="601">
        <v>103454</v>
      </c>
      <c r="L35" s="602"/>
      <c r="M35" s="602"/>
      <c r="N35" s="602"/>
      <c r="O35" s="602"/>
      <c r="P35" s="601"/>
      <c r="Q35" s="602"/>
      <c r="R35" s="603"/>
    </row>
    <row r="36" spans="1:18" ht="16.5" thickBot="1" x14ac:dyDescent="0.3">
      <c r="A36" s="592"/>
      <c r="B36" s="604"/>
      <c r="C36" s="594" t="s">
        <v>675</v>
      </c>
      <c r="D36" s="605"/>
      <c r="E36" s="605">
        <f>(A35/3/2)*0.027</f>
        <v>2328.5429999999997</v>
      </c>
      <c r="F36" s="605">
        <f>(E36+A35/2)*0.027</f>
        <v>7048.4996609999998</v>
      </c>
      <c r="G36" s="605">
        <f>(A35-E35-F35)*0.027</f>
        <v>13971.258</v>
      </c>
      <c r="H36" s="605">
        <f>(A35-E35-F35-G35)*0.027</f>
        <v>11176.758</v>
      </c>
      <c r="I36" s="605">
        <f>(A35-E35-F35-G35-H35)*0.027</f>
        <v>8382.2579999999998</v>
      </c>
      <c r="J36" s="605">
        <f>(A35-E35-F35-G35-H35-I35)*0.027</f>
        <v>5587.7579999999998</v>
      </c>
      <c r="K36" s="605">
        <f>(A35-E35-F35-G35-H35-I35-J35)*0.027</f>
        <v>2793.2579999999998</v>
      </c>
      <c r="L36" s="606"/>
      <c r="M36" s="606"/>
      <c r="N36" s="606"/>
      <c r="O36" s="606"/>
      <c r="P36" s="605"/>
      <c r="Q36" s="606"/>
      <c r="R36" s="607"/>
    </row>
    <row r="37" spans="1:18" ht="47.25" x14ac:dyDescent="0.25">
      <c r="A37" s="598">
        <f>1495263-10268</f>
        <v>1484995</v>
      </c>
      <c r="B37" s="599" t="s">
        <v>689</v>
      </c>
      <c r="C37" s="600" t="s">
        <v>690</v>
      </c>
      <c r="D37" s="602">
        <v>0</v>
      </c>
      <c r="E37" s="602">
        <v>0</v>
      </c>
      <c r="F37" s="602">
        <v>0</v>
      </c>
      <c r="G37" s="602">
        <v>149500</v>
      </c>
      <c r="H37" s="602">
        <v>149500</v>
      </c>
      <c r="I37" s="602">
        <v>149500</v>
      </c>
      <c r="J37" s="602">
        <v>149500</v>
      </c>
      <c r="K37" s="602">
        <v>149500</v>
      </c>
      <c r="L37" s="602">
        <v>149500</v>
      </c>
      <c r="M37" s="602">
        <v>149500</v>
      </c>
      <c r="N37" s="602">
        <v>149500</v>
      </c>
      <c r="O37" s="602">
        <v>149500</v>
      </c>
      <c r="P37" s="601">
        <f>139495</f>
        <v>139495</v>
      </c>
      <c r="Q37" s="602"/>
      <c r="R37" s="603"/>
    </row>
    <row r="38" spans="1:18" ht="16.5" thickBot="1" x14ac:dyDescent="0.3">
      <c r="A38" s="592"/>
      <c r="B38" s="604"/>
      <c r="C38" s="594" t="s">
        <v>675</v>
      </c>
      <c r="D38" s="606">
        <f>(A37/3/2)*0.027</f>
        <v>6682.4775</v>
      </c>
      <c r="E38" s="606">
        <f>(D38+(A37/3)*2/2)*0.027</f>
        <v>13545.3818925</v>
      </c>
      <c r="F38" s="606">
        <f>(E38+(A37/2))*0.027</f>
        <v>20413.157811097499</v>
      </c>
      <c r="G38" s="606">
        <f>A37*0.027</f>
        <v>40094.864999999998</v>
      </c>
      <c r="H38" s="606">
        <f>(A37-G37)*0.027</f>
        <v>36058.364999999998</v>
      </c>
      <c r="I38" s="606">
        <f>(A37-G37-H37)*0.027</f>
        <v>32021.864999999998</v>
      </c>
      <c r="J38" s="606">
        <f>(A37-G37-H37-I37)*0.027</f>
        <v>27985.364999999998</v>
      </c>
      <c r="K38" s="606">
        <f>(A37-G37-H37-I37-J37)*0.027</f>
        <v>23948.864999999998</v>
      </c>
      <c r="L38" s="606">
        <f>(A37-G37-H37-I37-J37-K37)*0.027</f>
        <v>19912.364999999998</v>
      </c>
      <c r="M38" s="606">
        <f>(A37-G37-H37-I37-J37-K37-L37)*0.027</f>
        <v>15875.865</v>
      </c>
      <c r="N38" s="606">
        <f>(A37-G37-H37-I37-J37-K37-L37-M37)*0.027</f>
        <v>11839.365</v>
      </c>
      <c r="O38" s="606">
        <f>(A37-G37-H37-I37-J37-K37-L37-M37-N37)*0.027</f>
        <v>7802.8649999999998</v>
      </c>
      <c r="P38" s="605">
        <f>(A37-G37-H37-I37-J37-K37-L37-M37-N37-O37)*0.027</f>
        <v>3766.3649999999998</v>
      </c>
      <c r="Q38" s="606"/>
      <c r="R38" s="607"/>
    </row>
    <row r="39" spans="1:18" ht="63" x14ac:dyDescent="0.25">
      <c r="A39" s="574">
        <f>952450-183221</f>
        <v>769229</v>
      </c>
      <c r="B39" s="575" t="s">
        <v>691</v>
      </c>
      <c r="C39" s="576" t="s">
        <v>692</v>
      </c>
      <c r="D39" s="616"/>
      <c r="E39" s="616"/>
      <c r="F39" s="577">
        <f>25900+67100</f>
        <v>93000</v>
      </c>
      <c r="G39" s="577">
        <f>11100+23100</f>
        <v>34200</v>
      </c>
      <c r="H39" s="577">
        <f>11100+23100</f>
        <v>34200</v>
      </c>
      <c r="I39" s="577">
        <f>11100+23100</f>
        <v>34200</v>
      </c>
      <c r="J39" s="577">
        <f>25900+69300</f>
        <v>95200</v>
      </c>
      <c r="K39" s="577">
        <f>25900+69300</f>
        <v>95200</v>
      </c>
      <c r="L39" s="577">
        <f>25900+69300</f>
        <v>95200</v>
      </c>
      <c r="M39" s="578">
        <f>25900+69300</f>
        <v>95200</v>
      </c>
      <c r="N39" s="578">
        <f>25700+69500</f>
        <v>95200</v>
      </c>
      <c r="O39" s="578">
        <f>24578+73051</f>
        <v>97629</v>
      </c>
      <c r="P39" s="577"/>
      <c r="Q39" s="578"/>
      <c r="R39" s="579"/>
    </row>
    <row r="40" spans="1:18" ht="16.5" thickBot="1" x14ac:dyDescent="0.3">
      <c r="A40" s="610"/>
      <c r="B40" s="611"/>
      <c r="C40" s="612" t="s">
        <v>675</v>
      </c>
      <c r="D40" s="613">
        <f>((A39/2)/2)*0.027</f>
        <v>5192.2957500000002</v>
      </c>
      <c r="E40" s="613">
        <f>(D40+A39/2)*0.027</f>
        <v>10524.78348525</v>
      </c>
      <c r="F40" s="613">
        <f>(A39-D39-E39)*0.027</f>
        <v>20769.183000000001</v>
      </c>
      <c r="G40" s="613">
        <f>(A39-D39-E39-F39)*0.027</f>
        <v>18258.183000000001</v>
      </c>
      <c r="H40" s="613">
        <f>(A39-D39-E39-F39-G39)*0.027</f>
        <v>17334.782999999999</v>
      </c>
      <c r="I40" s="613">
        <f>(A39-D39-E39-F39-G39-H39)*0.027</f>
        <v>16411.383000000002</v>
      </c>
      <c r="J40" s="613">
        <f>(A39-D39-E39-F39-G39-H39-I39)*0.027</f>
        <v>15487.983</v>
      </c>
      <c r="K40" s="613">
        <f>(A39-D39-E39-F39-G39-H39-I39-J39)*0.027</f>
        <v>12917.583000000001</v>
      </c>
      <c r="L40" s="613">
        <f>(A39-D39-E39-F39-G39-H39-I39-J39-K39)*0.027</f>
        <v>10347.182999999999</v>
      </c>
      <c r="M40" s="614">
        <f>(A39-D39-E39-F39-G39-H39-I39-J39-K39-L39)*0.027</f>
        <v>7776.7830000000004</v>
      </c>
      <c r="N40" s="614">
        <f>(A39-D39-E39-F39-G39-H39-I39-J39-K39-L39-M39)*0.027</f>
        <v>5206.3829999999998</v>
      </c>
      <c r="O40" s="614">
        <f>(A39-D39-E39-F39-G39-H39-I39-J39-K39-L39-M39-N39)*0.027</f>
        <v>2635.9830000000002</v>
      </c>
      <c r="P40" s="613"/>
      <c r="Q40" s="614"/>
      <c r="R40" s="615"/>
    </row>
    <row r="41" spans="1:18" ht="15.75" x14ac:dyDescent="0.25">
      <c r="A41" s="574">
        <v>1596300</v>
      </c>
      <c r="B41" s="575" t="s">
        <v>676</v>
      </c>
      <c r="C41" s="576" t="s">
        <v>693</v>
      </c>
      <c r="D41" s="578">
        <v>0</v>
      </c>
      <c r="E41" s="578">
        <v>0</v>
      </c>
      <c r="F41" s="578"/>
      <c r="G41" s="578">
        <v>159600</v>
      </c>
      <c r="H41" s="578">
        <v>159600</v>
      </c>
      <c r="I41" s="578">
        <v>159600</v>
      </c>
      <c r="J41" s="578">
        <v>159600</v>
      </c>
      <c r="K41" s="578">
        <v>159600</v>
      </c>
      <c r="L41" s="578">
        <v>159600</v>
      </c>
      <c r="M41" s="578">
        <v>159600</v>
      </c>
      <c r="N41" s="578">
        <v>159600</v>
      </c>
      <c r="O41" s="578">
        <v>159600</v>
      </c>
      <c r="P41" s="577">
        <v>159900</v>
      </c>
      <c r="Q41" s="578"/>
      <c r="R41" s="579"/>
    </row>
    <row r="42" spans="1:18" ht="16.5" thickBot="1" x14ac:dyDescent="0.3">
      <c r="A42" s="610"/>
      <c r="B42" s="611"/>
      <c r="C42" s="612" t="s">
        <v>694</v>
      </c>
      <c r="D42" s="614">
        <f>(A41/3/2)*0.027</f>
        <v>7183.35</v>
      </c>
      <c r="E42" s="614">
        <f>(D42+(A41/3)*2/2)*0.027</f>
        <v>14560.650449999999</v>
      </c>
      <c r="F42" s="614">
        <f>(E42+(A41/2))*0.027</f>
        <v>21943.18756215</v>
      </c>
      <c r="G42" s="614">
        <f>(A41-D41-E41-F41)*0.027</f>
        <v>43100.1</v>
      </c>
      <c r="H42" s="614">
        <f>(A41-D41-E41-F41-G41)*0.027</f>
        <v>38790.9</v>
      </c>
      <c r="I42" s="614">
        <f>(A41-D41-E41-F41-G41-H41)*0.027</f>
        <v>34481.699999999997</v>
      </c>
      <c r="J42" s="614">
        <f>(A41-D41-E41-F41-G41-H41-I41)*0.027</f>
        <v>30172.5</v>
      </c>
      <c r="K42" s="614">
        <f>(A41-D41-E41-F41-G41-H41-I41-J41)*0.027</f>
        <v>25863.3</v>
      </c>
      <c r="L42" s="614">
        <f>(A41-D41-E41-F41-G41-H41-I41-J41-K41)*0.027</f>
        <v>21554.1</v>
      </c>
      <c r="M42" s="614">
        <f>(A41-D41-E41-F41-G41-H41-I41-J41-K41-L41)*0.027</f>
        <v>17244.900000000001</v>
      </c>
      <c r="N42" s="614">
        <f>(A41-D41-E41-F41-G41-H41-I41-J41-K41-L41-M41)*0.027</f>
        <v>12935.7</v>
      </c>
      <c r="O42" s="614">
        <f>(A41-D41-E41-F41-G41-H41-I41-J41-K41-L41-M41-N41)*0.027</f>
        <v>8626.5</v>
      </c>
      <c r="P42" s="613">
        <f>(A41-G41-H41-I41-J41-K41-L41-M41-N41-O41)*0.027</f>
        <v>4317.3</v>
      </c>
      <c r="Q42" s="614"/>
      <c r="R42" s="615"/>
    </row>
    <row r="43" spans="1:18" ht="31.5" x14ac:dyDescent="0.25">
      <c r="A43" s="574">
        <v>6000000</v>
      </c>
      <c r="B43" s="575" t="s">
        <v>687</v>
      </c>
      <c r="C43" s="576" t="s">
        <v>587</v>
      </c>
      <c r="D43" s="577"/>
      <c r="E43" s="577"/>
      <c r="F43" s="577"/>
      <c r="G43" s="577">
        <v>225000</v>
      </c>
      <c r="H43" s="577">
        <v>375000</v>
      </c>
      <c r="I43" s="577">
        <v>375000</v>
      </c>
      <c r="J43" s="577">
        <v>375000</v>
      </c>
      <c r="K43" s="577">
        <v>375000</v>
      </c>
      <c r="L43" s="577">
        <v>375000</v>
      </c>
      <c r="M43" s="577">
        <v>375000</v>
      </c>
      <c r="N43" s="577">
        <v>375000</v>
      </c>
      <c r="O43" s="578">
        <v>375000</v>
      </c>
      <c r="P43" s="577">
        <v>375000</v>
      </c>
      <c r="Q43" s="578">
        <v>375000</v>
      </c>
      <c r="R43" s="579">
        <f>2550000-375000-375000+225000</f>
        <v>2025000</v>
      </c>
    </row>
    <row r="44" spans="1:18" ht="16.5" thickBot="1" x14ac:dyDescent="0.3">
      <c r="A44" s="610"/>
      <c r="B44" s="611"/>
      <c r="C44" s="612" t="s">
        <v>675</v>
      </c>
      <c r="D44" s="613"/>
      <c r="E44" s="613">
        <f>((A43/2)/2)*0.027</f>
        <v>40500</v>
      </c>
      <c r="F44" s="613">
        <f>(E44+A43/2)*0.027</f>
        <v>82093.5</v>
      </c>
      <c r="G44" s="613">
        <f>(A43-F43)*0.027</f>
        <v>162000</v>
      </c>
      <c r="H44" s="613">
        <f>(A43-F43-G43)*0.027</f>
        <v>155925</v>
      </c>
      <c r="I44" s="613">
        <f>(A43-F43-G43-H43)*0.027</f>
        <v>145800</v>
      </c>
      <c r="J44" s="613">
        <f>(A43-F43-G43-H43-I43)*0.027</f>
        <v>135675</v>
      </c>
      <c r="K44" s="613">
        <f>(A43-F43-G43-H43-I43-J43)*0.027</f>
        <v>125550</v>
      </c>
      <c r="L44" s="613">
        <f>(A43-F43-G43-H43-I43-J43-K43)*0.027</f>
        <v>115425</v>
      </c>
      <c r="M44" s="613">
        <f>(A43-F43-G43-H43-I43-J43-K43-L43)*0.027</f>
        <v>105300</v>
      </c>
      <c r="N44" s="613">
        <f>(A43-F43-G43-H43-I43-J43-K43-L43-M43)*0.027</f>
        <v>95175</v>
      </c>
      <c r="O44" s="614">
        <f>(A43-F43-G43-H43-I43-J43-K43-L43-M43-N43)*0.027</f>
        <v>85050</v>
      </c>
      <c r="P44" s="613">
        <f>(A43-F43-G43-H43-I43-J43-K43-L43-M43-N43-O43)*0.027</f>
        <v>74925</v>
      </c>
      <c r="Q44" s="614">
        <f>SUM(A43-F43-G43-H43-I43-J43-K43-L43-M43-N43-O43-P43)*0.027</f>
        <v>64800</v>
      </c>
      <c r="R44" s="615">
        <f>293625-58725+40500</f>
        <v>275400</v>
      </c>
    </row>
    <row r="45" spans="1:18" ht="63" x14ac:dyDescent="0.25">
      <c r="A45" s="598">
        <f>2152272+71001</f>
        <v>2223273</v>
      </c>
      <c r="B45" s="599" t="s">
        <v>687</v>
      </c>
      <c r="C45" s="600" t="s">
        <v>695</v>
      </c>
      <c r="D45" s="601"/>
      <c r="E45" s="601">
        <v>0</v>
      </c>
      <c r="F45" s="601">
        <v>0</v>
      </c>
      <c r="G45" s="601">
        <v>86400</v>
      </c>
      <c r="H45" s="601">
        <v>159600</v>
      </c>
      <c r="I45" s="601">
        <v>149600</v>
      </c>
      <c r="J45" s="601">
        <v>261200</v>
      </c>
      <c r="K45" s="601">
        <v>261200</v>
      </c>
      <c r="L45" s="601">
        <v>261200</v>
      </c>
      <c r="M45" s="602">
        <v>261200</v>
      </c>
      <c r="N45" s="602">
        <v>261200</v>
      </c>
      <c r="O45" s="602">
        <v>261200</v>
      </c>
      <c r="P45" s="601">
        <v>260473</v>
      </c>
      <c r="Q45" s="602"/>
      <c r="R45" s="603"/>
    </row>
    <row r="46" spans="1:18" ht="16.5" thickBot="1" x14ac:dyDescent="0.3">
      <c r="A46" s="592"/>
      <c r="B46" s="604"/>
      <c r="C46" s="594" t="s">
        <v>675</v>
      </c>
      <c r="D46" s="605"/>
      <c r="E46" s="605">
        <f>(A45/3/2)*0.027</f>
        <v>10004.728499999999</v>
      </c>
      <c r="F46" s="605">
        <f>(E46+A45/2)*0.027</f>
        <v>30284.313169499997</v>
      </c>
      <c r="G46" s="605">
        <f>(A45-E45-F45)*0.027</f>
        <v>60028.370999999999</v>
      </c>
      <c r="H46" s="605">
        <f>(A45-E45-F45-G45)*0.027</f>
        <v>57695.570999999996</v>
      </c>
      <c r="I46" s="605">
        <f>(A45-E45-F45-G45-H45)*0.027</f>
        <v>53386.370999999999</v>
      </c>
      <c r="J46" s="605">
        <f>(A45-E45-F45-G45-H45-I45)*0.027</f>
        <v>49347.171000000002</v>
      </c>
      <c r="K46" s="605">
        <f>(A45-E45-F45-G45-H45-I45-J45)*0.027</f>
        <v>42294.771000000001</v>
      </c>
      <c r="L46" s="605">
        <f>(A45-E45-F45-G45-H45-I45-J45-K45)*0.027</f>
        <v>35242.370999999999</v>
      </c>
      <c r="M46" s="606">
        <f>(A45-E45-F45-G45-H45-I45-J45-K45-L45)*0.027</f>
        <v>28189.971000000001</v>
      </c>
      <c r="N46" s="606">
        <f>(A45-E45-F45-G45-H45-I45-J45-K45-L45-M45)*0.027</f>
        <v>21137.571</v>
      </c>
      <c r="O46" s="606">
        <f>(A45-E45-F45-G45-H45-I45-J45-K45-L45-M45-N45)*0.027</f>
        <v>14085.171</v>
      </c>
      <c r="P46" s="605">
        <f>(A45-E45-F45-G45-H45-I45-J45-K45-L45-M45-N45-O45)*0.027</f>
        <v>7032.7709999999997</v>
      </c>
      <c r="Q46" s="606"/>
      <c r="R46" s="607"/>
    </row>
    <row r="47" spans="1:18" ht="31.5" x14ac:dyDescent="0.25">
      <c r="A47" s="574">
        <v>4924140</v>
      </c>
      <c r="B47" s="575">
        <v>2019</v>
      </c>
      <c r="C47" s="575" t="s">
        <v>696</v>
      </c>
      <c r="D47" s="590"/>
      <c r="E47" s="590">
        <v>492500</v>
      </c>
      <c r="F47" s="590">
        <v>692500</v>
      </c>
      <c r="G47" s="589">
        <v>292500</v>
      </c>
      <c r="H47" s="589">
        <v>492500</v>
      </c>
      <c r="I47" s="589">
        <v>492500</v>
      </c>
      <c r="J47" s="589">
        <v>492500</v>
      </c>
      <c r="K47" s="589">
        <v>492500</v>
      </c>
      <c r="L47" s="589">
        <v>492500</v>
      </c>
      <c r="M47" s="589">
        <v>492500</v>
      </c>
      <c r="N47" s="589">
        <v>491640</v>
      </c>
      <c r="O47" s="590"/>
      <c r="P47" s="589"/>
      <c r="Q47" s="590"/>
      <c r="R47" s="591"/>
    </row>
    <row r="48" spans="1:18" ht="16.5" thickBot="1" x14ac:dyDescent="0.3">
      <c r="A48" s="610"/>
      <c r="B48" s="617"/>
      <c r="C48" s="618" t="s">
        <v>675</v>
      </c>
      <c r="D48" s="619">
        <f>E48/12*8</f>
        <v>88634.52</v>
      </c>
      <c r="E48" s="619">
        <f>A47*0.027</f>
        <v>132951.78</v>
      </c>
      <c r="F48" s="584">
        <f>(A47-E47)*0.027</f>
        <v>119654.28</v>
      </c>
      <c r="G48" s="584">
        <f>(A47-E47-F47)*0.027</f>
        <v>100956.78</v>
      </c>
      <c r="H48" s="620">
        <f>(A47-E47-F47-G47)*0.027</f>
        <v>93059.28</v>
      </c>
      <c r="I48" s="620">
        <f>(A47-E47-F47-G47-H47)*0.027</f>
        <v>79761.78</v>
      </c>
      <c r="J48" s="620">
        <f>(A47-E47-F47-G47-H47-I47)*0.027</f>
        <v>66464.28</v>
      </c>
      <c r="K48" s="620">
        <f>(A47-E47-F47-G47-H47-I47-J47)*0.027</f>
        <v>53166.78</v>
      </c>
      <c r="L48" s="620">
        <f>(A47-E47-F47-G47-H47-I47-J47-K47)*0.027</f>
        <v>39869.279999999999</v>
      </c>
      <c r="M48" s="620">
        <f>(A47-E47-F47-G47-H47-I47-J47-K47-L47)*0.027</f>
        <v>26571.78</v>
      </c>
      <c r="N48" s="620">
        <f>(A47-E47-F47-G47-H47-I47-J47-K47-L47-M47)*0.027</f>
        <v>13274.28</v>
      </c>
      <c r="O48" s="619"/>
      <c r="P48" s="620"/>
      <c r="Q48" s="619"/>
      <c r="R48" s="621"/>
    </row>
    <row r="49" spans="1:18" ht="15.75" x14ac:dyDescent="0.25">
      <c r="A49" s="574">
        <v>7000000</v>
      </c>
      <c r="B49" s="575" t="s">
        <v>687</v>
      </c>
      <c r="C49" s="576" t="s">
        <v>697</v>
      </c>
      <c r="D49" s="578"/>
      <c r="E49" s="578"/>
      <c r="F49" s="578"/>
      <c r="G49" s="578">
        <v>350000</v>
      </c>
      <c r="H49" s="578">
        <v>350000</v>
      </c>
      <c r="I49" s="578">
        <v>350000</v>
      </c>
      <c r="J49" s="578">
        <v>350000</v>
      </c>
      <c r="K49" s="578">
        <v>350000</v>
      </c>
      <c r="L49" s="578">
        <v>350000</v>
      </c>
      <c r="M49" s="578">
        <v>350000</v>
      </c>
      <c r="N49" s="578">
        <v>350000</v>
      </c>
      <c r="O49" s="578">
        <v>350000</v>
      </c>
      <c r="P49" s="577">
        <v>350000</v>
      </c>
      <c r="Q49" s="578">
        <v>350000</v>
      </c>
      <c r="R49" s="579">
        <f>3850000-350000-350000</f>
        <v>3150000</v>
      </c>
    </row>
    <row r="50" spans="1:18" ht="16.5" thickBot="1" x14ac:dyDescent="0.3">
      <c r="A50" s="610"/>
      <c r="B50" s="611"/>
      <c r="C50" s="612" t="s">
        <v>685</v>
      </c>
      <c r="D50" s="614"/>
      <c r="E50" s="614">
        <f>(A49/2/2)*0.027</f>
        <v>47250</v>
      </c>
      <c r="F50" s="614">
        <f>(E50+A49/2)*0.027</f>
        <v>95775.75</v>
      </c>
      <c r="G50" s="614">
        <f>A49*0.027</f>
        <v>189000</v>
      </c>
      <c r="H50" s="614">
        <f>(A49-G49)*0.027</f>
        <v>179550</v>
      </c>
      <c r="I50" s="614">
        <f>(A49-G49-H49)*0.027</f>
        <v>170100</v>
      </c>
      <c r="J50" s="614">
        <f>(A49-G49-H49-I49)*0.027</f>
        <v>160650</v>
      </c>
      <c r="K50" s="614">
        <f>(A49-G49-H49-I49-J49)*0.027</f>
        <v>151200</v>
      </c>
      <c r="L50" s="614">
        <f>(A49-G49-H49-I49-J49-K49)*0.027</f>
        <v>141750</v>
      </c>
      <c r="M50" s="614">
        <f>(A49-G49-H49-I49-J49-K49-L49)*0.027</f>
        <v>132300</v>
      </c>
      <c r="N50" s="614">
        <f>(A49-G49-H49-I49-J49-K49-L49-M49)*0.027</f>
        <v>122850</v>
      </c>
      <c r="O50" s="614">
        <f>(A49-G49-H49-I49-J49-K49-L49-M49-N49)*0.027</f>
        <v>113400</v>
      </c>
      <c r="P50" s="613">
        <f>(A49-G49-H49-I49-J49-K49-L49-M49-N49-O49)*0.027</f>
        <v>103950</v>
      </c>
      <c r="Q50" s="614">
        <f>SUM(A49-G49-H49-I49-J49-K49-L49-M49-N49-O49-P49)*0.027</f>
        <v>94500</v>
      </c>
      <c r="R50" s="615">
        <f>519750-94500</f>
        <v>425250</v>
      </c>
    </row>
    <row r="51" spans="1:18" s="622" customFormat="1" ht="63" x14ac:dyDescent="0.25">
      <c r="A51" s="574">
        <v>2469793</v>
      </c>
      <c r="B51" s="575" t="s">
        <v>681</v>
      </c>
      <c r="C51" s="576" t="s">
        <v>698</v>
      </c>
      <c r="D51" s="588"/>
      <c r="E51" s="588">
        <v>0</v>
      </c>
      <c r="F51" s="590">
        <v>0</v>
      </c>
      <c r="G51" s="589">
        <v>0</v>
      </c>
      <c r="H51" s="589">
        <v>247000</v>
      </c>
      <c r="I51" s="589">
        <v>247000</v>
      </c>
      <c r="J51" s="589">
        <v>247000</v>
      </c>
      <c r="K51" s="589">
        <v>247000</v>
      </c>
      <c r="L51" s="589">
        <v>247000</v>
      </c>
      <c r="M51" s="589">
        <v>247000</v>
      </c>
      <c r="N51" s="589">
        <v>247000</v>
      </c>
      <c r="O51" s="590">
        <v>247000</v>
      </c>
      <c r="P51" s="589">
        <v>247000</v>
      </c>
      <c r="Q51" s="590">
        <v>246793</v>
      </c>
      <c r="R51" s="591"/>
    </row>
    <row r="52" spans="1:18" s="622" customFormat="1" ht="16.5" thickBot="1" x14ac:dyDescent="0.3">
      <c r="A52" s="580"/>
      <c r="B52" s="608"/>
      <c r="C52" s="582" t="s">
        <v>675</v>
      </c>
      <c r="D52" s="584"/>
      <c r="E52" s="613">
        <f>(A51/3/2)*0.027</f>
        <v>11114.068500000001</v>
      </c>
      <c r="F52" s="613">
        <f>(E52+(A51/3)*2/2)*0.027</f>
        <v>22528.216849500001</v>
      </c>
      <c r="G52" s="613">
        <f>(F52+(A51/2))*0.027</f>
        <v>33950.467354936503</v>
      </c>
      <c r="H52" s="584">
        <f>(A51-F51-G51)*0.027</f>
        <v>66684.410999999993</v>
      </c>
      <c r="I52" s="584">
        <f>(A51-F51-G51-H51)*0.027</f>
        <v>60015.411</v>
      </c>
      <c r="J52" s="584">
        <f>(A51-F51-G51-H51-I51)*0.027</f>
        <v>53346.411</v>
      </c>
      <c r="K52" s="585">
        <f>(A51-F51-G51-H51-I51-J51)*0.027</f>
        <v>46677.411</v>
      </c>
      <c r="L52" s="584">
        <v>94069</v>
      </c>
      <c r="M52" s="585">
        <f>(A51-F51-G51-H51-I51-J51-K51-L51)*0.027</f>
        <v>33339.411</v>
      </c>
      <c r="N52" s="584">
        <f>(A51-F51-G51-H51-I51-J51-K51-L51-M51)*0.027</f>
        <v>26670.411</v>
      </c>
      <c r="O52" s="585">
        <f>(A51-F51-G51-H51-I51-J51-K51-L51-M51-N51)*0.027</f>
        <v>20001.411</v>
      </c>
      <c r="P52" s="584">
        <f>(A51-E51-F51-G51-H51-I51-J51-K51-L51-M51-N51-O51)*0.027</f>
        <v>13332.411</v>
      </c>
      <c r="Q52" s="585">
        <f>(A51-H51-I51-J51-K51-L51-M51-N51-O51-P51)*0.027</f>
        <v>6663.4110000000001</v>
      </c>
      <c r="R52" s="623"/>
    </row>
    <row r="53" spans="1:18" s="622" customFormat="1" ht="31.5" x14ac:dyDescent="0.25">
      <c r="A53" s="624">
        <v>0</v>
      </c>
      <c r="B53" s="625" t="s">
        <v>699</v>
      </c>
      <c r="C53" s="540" t="s">
        <v>700</v>
      </c>
      <c r="D53" s="626"/>
      <c r="E53" s="626"/>
      <c r="F53" s="626"/>
      <c r="G53" s="626"/>
      <c r="H53" s="626"/>
      <c r="I53" s="626"/>
      <c r="J53" s="626"/>
      <c r="K53" s="626"/>
      <c r="L53" s="627"/>
      <c r="M53" s="627"/>
      <c r="N53" s="627"/>
      <c r="O53" s="627"/>
      <c r="P53" s="626"/>
      <c r="Q53" s="627"/>
      <c r="R53" s="628"/>
    </row>
    <row r="54" spans="1:18" s="622" customFormat="1" ht="18" customHeight="1" thickBot="1" x14ac:dyDescent="0.3">
      <c r="A54" s="629"/>
      <c r="B54" s="630"/>
      <c r="C54" s="630"/>
      <c r="D54" s="631"/>
      <c r="E54" s="631"/>
      <c r="F54" s="632"/>
      <c r="G54" s="631"/>
      <c r="H54" s="631"/>
      <c r="I54" s="631"/>
      <c r="J54" s="631"/>
      <c r="K54" s="631"/>
      <c r="L54" s="632"/>
      <c r="M54" s="632"/>
      <c r="N54" s="632"/>
      <c r="O54" s="632"/>
      <c r="P54" s="631"/>
      <c r="Q54" s="632"/>
      <c r="R54" s="633"/>
    </row>
    <row r="55" spans="1:18" ht="16.5" thickBot="1" x14ac:dyDescent="0.3">
      <c r="A55" s="634"/>
      <c r="B55" s="635"/>
      <c r="C55" s="636" t="s">
        <v>701</v>
      </c>
      <c r="D55" s="637"/>
      <c r="E55" s="637"/>
      <c r="F55" s="638"/>
      <c r="G55" s="637"/>
      <c r="H55" s="638"/>
      <c r="I55" s="637"/>
      <c r="J55" s="639"/>
      <c r="K55" s="640"/>
      <c r="L55" s="640"/>
      <c r="M55" s="640"/>
      <c r="N55" s="640"/>
      <c r="O55" s="640"/>
      <c r="P55" s="639"/>
      <c r="Q55" s="640"/>
      <c r="R55" s="641"/>
    </row>
    <row r="56" spans="1:18" ht="15.75" x14ac:dyDescent="0.25">
      <c r="A56" s="642"/>
      <c r="B56" s="575"/>
      <c r="C56" s="643"/>
      <c r="D56" s="644"/>
      <c r="E56" s="644"/>
      <c r="F56" s="644"/>
      <c r="G56" s="644"/>
      <c r="H56" s="645"/>
      <c r="I56" s="644"/>
      <c r="J56" s="577"/>
      <c r="K56" s="578"/>
      <c r="L56" s="578"/>
      <c r="M56" s="578"/>
      <c r="N56" s="578"/>
      <c r="O56" s="578"/>
      <c r="P56" s="577"/>
      <c r="Q56" s="578"/>
      <c r="R56" s="579"/>
    </row>
    <row r="57" spans="1:18" ht="16.5" thickBot="1" x14ac:dyDescent="0.3">
      <c r="A57" s="646"/>
      <c r="B57" s="611"/>
      <c r="C57" s="618"/>
      <c r="D57" s="609"/>
      <c r="E57" s="609"/>
      <c r="F57" s="609"/>
      <c r="G57" s="609"/>
      <c r="H57" s="586"/>
      <c r="I57" s="609"/>
      <c r="J57" s="609"/>
      <c r="K57" s="586"/>
      <c r="L57" s="586"/>
      <c r="M57" s="586"/>
      <c r="N57" s="586"/>
      <c r="O57" s="586"/>
      <c r="P57" s="609"/>
      <c r="Q57" s="586"/>
      <c r="R57" s="587"/>
    </row>
    <row r="58" spans="1:18" s="622" customFormat="1" ht="50.25" customHeight="1" x14ac:dyDescent="0.25">
      <c r="A58" s="642">
        <v>2148174</v>
      </c>
      <c r="B58" s="647" t="s">
        <v>702</v>
      </c>
      <c r="C58" s="647" t="s">
        <v>703</v>
      </c>
      <c r="D58" s="648">
        <v>160586</v>
      </c>
      <c r="E58" s="577">
        <v>241889</v>
      </c>
      <c r="F58" s="649">
        <v>241888</v>
      </c>
      <c r="G58" s="648">
        <v>170377</v>
      </c>
      <c r="H58" s="649"/>
      <c r="I58" s="648"/>
      <c r="J58" s="648"/>
      <c r="K58" s="578"/>
      <c r="L58" s="578"/>
      <c r="M58" s="578"/>
      <c r="N58" s="578"/>
      <c r="O58" s="578"/>
      <c r="P58" s="577"/>
      <c r="Q58" s="578"/>
      <c r="R58" s="579"/>
    </row>
    <row r="59" spans="1:18" s="622" customFormat="1" ht="16.5" thickBot="1" x14ac:dyDescent="0.3">
      <c r="A59" s="646"/>
      <c r="B59" s="650"/>
      <c r="C59" s="651" t="s">
        <v>704</v>
      </c>
      <c r="D59" s="652">
        <v>16424</v>
      </c>
      <c r="E59" s="652">
        <v>11991</v>
      </c>
      <c r="F59" s="653">
        <v>7557</v>
      </c>
      <c r="G59" s="653">
        <v>3123</v>
      </c>
      <c r="H59" s="654"/>
      <c r="I59" s="653"/>
      <c r="J59" s="653"/>
      <c r="K59" s="614"/>
      <c r="L59" s="614"/>
      <c r="M59" s="614"/>
      <c r="N59" s="614"/>
      <c r="O59" s="614"/>
      <c r="P59" s="613"/>
      <c r="Q59" s="614"/>
      <c r="R59" s="615"/>
    </row>
    <row r="60" spans="1:18" s="622" customFormat="1" ht="47.25" x14ac:dyDescent="0.25">
      <c r="A60" s="642">
        <v>1244225</v>
      </c>
      <c r="B60" s="647" t="s">
        <v>705</v>
      </c>
      <c r="C60" s="647" t="s">
        <v>706</v>
      </c>
      <c r="D60" s="648">
        <v>217104</v>
      </c>
      <c r="E60" s="648">
        <v>100668</v>
      </c>
      <c r="F60" s="648">
        <v>82989</v>
      </c>
      <c r="G60" s="648">
        <v>16668</v>
      </c>
      <c r="H60" s="649"/>
      <c r="I60" s="648"/>
      <c r="J60" s="648"/>
      <c r="K60" s="578"/>
      <c r="L60" s="578"/>
      <c r="M60" s="578"/>
      <c r="N60" s="578"/>
      <c r="O60" s="578"/>
      <c r="P60" s="577"/>
      <c r="Q60" s="578"/>
      <c r="R60" s="579"/>
    </row>
    <row r="61" spans="1:18" s="622" customFormat="1" ht="16.5" thickBot="1" x14ac:dyDescent="0.3">
      <c r="A61" s="646"/>
      <c r="B61" s="650"/>
      <c r="C61" s="651" t="s">
        <v>707</v>
      </c>
      <c r="D61" s="653">
        <v>7497</v>
      </c>
      <c r="E61" s="653">
        <v>5409</v>
      </c>
      <c r="F61" s="653">
        <v>2691</v>
      </c>
      <c r="G61" s="653">
        <v>450</v>
      </c>
      <c r="H61" s="654"/>
      <c r="I61" s="653"/>
      <c r="J61" s="653"/>
      <c r="K61" s="614"/>
      <c r="L61" s="614"/>
      <c r="M61" s="614"/>
      <c r="N61" s="614"/>
      <c r="O61" s="614"/>
      <c r="P61" s="613"/>
      <c r="Q61" s="614"/>
      <c r="R61" s="615"/>
    </row>
    <row r="62" spans="1:18" s="622" customFormat="1" ht="51" customHeight="1" x14ac:dyDescent="0.25">
      <c r="A62" s="574">
        <v>12083954</v>
      </c>
      <c r="B62" s="575" t="s">
        <v>708</v>
      </c>
      <c r="C62" s="575" t="s">
        <v>709</v>
      </c>
      <c r="D62" s="577">
        <f>651688+1</f>
        <v>651689</v>
      </c>
      <c r="E62" s="648">
        <v>669388</v>
      </c>
      <c r="F62" s="648">
        <v>669388</v>
      </c>
      <c r="G62" s="648">
        <v>669388</v>
      </c>
      <c r="H62" s="648">
        <v>669388</v>
      </c>
      <c r="I62" s="648">
        <v>669388</v>
      </c>
      <c r="J62" s="648">
        <v>669388</v>
      </c>
      <c r="K62" s="648">
        <v>669388</v>
      </c>
      <c r="L62" s="648">
        <v>669388</v>
      </c>
      <c r="M62" s="648">
        <v>669388</v>
      </c>
      <c r="N62" s="648">
        <v>669388</v>
      </c>
      <c r="O62" s="649">
        <v>669388</v>
      </c>
      <c r="P62" s="648">
        <v>669388</v>
      </c>
      <c r="Q62" s="649">
        <v>669388</v>
      </c>
      <c r="R62" s="579">
        <f>2056851-669388-669388</f>
        <v>718075</v>
      </c>
    </row>
    <row r="63" spans="1:18" s="622" customFormat="1" ht="16.5" thickBot="1" x14ac:dyDescent="0.3">
      <c r="A63" s="610"/>
      <c r="B63" s="611">
        <v>2016</v>
      </c>
      <c r="C63" s="618" t="s">
        <v>710</v>
      </c>
      <c r="D63" s="613">
        <v>271938</v>
      </c>
      <c r="E63" s="613">
        <v>254343</v>
      </c>
      <c r="F63" s="613">
        <v>236269</v>
      </c>
      <c r="G63" s="613">
        <v>218196</v>
      </c>
      <c r="H63" s="613">
        <v>200122</v>
      </c>
      <c r="I63" s="613">
        <v>182049</v>
      </c>
      <c r="J63" s="613">
        <v>163976</v>
      </c>
      <c r="K63" s="613">
        <v>145902</v>
      </c>
      <c r="L63" s="613">
        <v>127829</v>
      </c>
      <c r="M63" s="613">
        <v>109755</v>
      </c>
      <c r="N63" s="613">
        <v>91682</v>
      </c>
      <c r="O63" s="614">
        <v>73608</v>
      </c>
      <c r="P63" s="613">
        <v>55535</v>
      </c>
      <c r="Q63" s="614">
        <v>37461</v>
      </c>
      <c r="R63" s="615">
        <f>137587-55535-37461</f>
        <v>44591</v>
      </c>
    </row>
    <row r="64" spans="1:18" s="622" customFormat="1" ht="15.75" x14ac:dyDescent="0.25">
      <c r="A64" s="642">
        <v>2985430</v>
      </c>
      <c r="B64" s="647" t="s">
        <v>711</v>
      </c>
      <c r="C64" s="647" t="s">
        <v>712</v>
      </c>
      <c r="D64" s="648">
        <v>284577</v>
      </c>
      <c r="E64" s="648">
        <v>284577</v>
      </c>
      <c r="F64" s="648">
        <v>376289</v>
      </c>
      <c r="G64" s="577">
        <v>562083</v>
      </c>
      <c r="H64" s="578">
        <v>27516</v>
      </c>
      <c r="I64" s="577">
        <v>27509</v>
      </c>
      <c r="J64" s="577"/>
      <c r="K64" s="578"/>
      <c r="L64" s="578"/>
      <c r="M64" s="578"/>
      <c r="N64" s="578"/>
      <c r="O64" s="578"/>
      <c r="P64" s="577"/>
      <c r="Q64" s="578"/>
      <c r="R64" s="579"/>
    </row>
    <row r="65" spans="1:18" s="622" customFormat="1" ht="18" customHeight="1" thickBot="1" x14ac:dyDescent="0.3">
      <c r="A65" s="646"/>
      <c r="B65" s="655"/>
      <c r="C65" s="651" t="s">
        <v>713</v>
      </c>
      <c r="D65" s="653">
        <v>42189</v>
      </c>
      <c r="E65" s="653">
        <v>34505</v>
      </c>
      <c r="F65" s="653">
        <v>26822</v>
      </c>
      <c r="G65" s="613">
        <v>16662</v>
      </c>
      <c r="H65" s="614">
        <v>1486</v>
      </c>
      <c r="I65" s="613">
        <v>743</v>
      </c>
      <c r="J65" s="613"/>
      <c r="K65" s="614"/>
      <c r="L65" s="614"/>
      <c r="M65" s="614"/>
      <c r="N65" s="614"/>
      <c r="O65" s="614"/>
      <c r="P65" s="613"/>
      <c r="Q65" s="614"/>
      <c r="R65" s="615"/>
    </row>
    <row r="66" spans="1:18" s="622" customFormat="1" ht="31.5" x14ac:dyDescent="0.25">
      <c r="A66" s="642">
        <v>546714</v>
      </c>
      <c r="B66" s="647" t="s">
        <v>711</v>
      </c>
      <c r="C66" s="647" t="s">
        <v>714</v>
      </c>
      <c r="D66" s="648">
        <v>6096</v>
      </c>
      <c r="E66" s="648"/>
      <c r="F66" s="648"/>
      <c r="G66" s="648"/>
      <c r="H66" s="649"/>
      <c r="I66" s="648"/>
      <c r="J66" s="648"/>
      <c r="K66" s="578"/>
      <c r="L66" s="578"/>
      <c r="M66" s="578"/>
      <c r="N66" s="578"/>
      <c r="O66" s="578"/>
      <c r="P66" s="577"/>
      <c r="Q66" s="578"/>
      <c r="R66" s="579"/>
    </row>
    <row r="67" spans="1:18" s="622" customFormat="1" ht="16.5" thickBot="1" x14ac:dyDescent="0.3">
      <c r="A67" s="646"/>
      <c r="B67" s="655"/>
      <c r="C67" s="651" t="s">
        <v>715</v>
      </c>
      <c r="D67" s="653">
        <v>38</v>
      </c>
      <c r="E67" s="653"/>
      <c r="F67" s="653"/>
      <c r="G67" s="653"/>
      <c r="H67" s="654"/>
      <c r="I67" s="653"/>
      <c r="J67" s="653"/>
      <c r="K67" s="586"/>
      <c r="L67" s="586"/>
      <c r="M67" s="586"/>
      <c r="N67" s="586"/>
      <c r="O67" s="586"/>
      <c r="P67" s="609"/>
      <c r="Q67" s="586"/>
      <c r="R67" s="587"/>
    </row>
    <row r="68" spans="1:18" s="622" customFormat="1" ht="63" x14ac:dyDescent="0.25">
      <c r="A68" s="574">
        <v>2178272</v>
      </c>
      <c r="B68" s="575" t="s">
        <v>716</v>
      </c>
      <c r="C68" s="575" t="s">
        <v>717</v>
      </c>
      <c r="D68" s="577">
        <v>202540</v>
      </c>
      <c r="E68" s="577">
        <v>242540</v>
      </c>
      <c r="F68" s="577">
        <v>262540</v>
      </c>
      <c r="G68" s="577">
        <v>207540</v>
      </c>
      <c r="H68" s="578">
        <v>209457</v>
      </c>
      <c r="I68" s="577">
        <v>189171</v>
      </c>
      <c r="J68" s="577">
        <v>33517</v>
      </c>
      <c r="K68" s="578"/>
      <c r="L68" s="578"/>
      <c r="M68" s="578"/>
      <c r="N68" s="578"/>
      <c r="O68" s="578"/>
      <c r="P68" s="577"/>
      <c r="Q68" s="578"/>
      <c r="R68" s="579"/>
    </row>
    <row r="69" spans="1:18" s="622" customFormat="1" ht="16.5" thickBot="1" x14ac:dyDescent="0.3">
      <c r="A69" s="610"/>
      <c r="B69" s="611"/>
      <c r="C69" s="618" t="s">
        <v>675</v>
      </c>
      <c r="D69" s="613">
        <v>36377</v>
      </c>
      <c r="E69" s="613">
        <v>30909</v>
      </c>
      <c r="F69" s="613">
        <v>24360</v>
      </c>
      <c r="G69" s="613">
        <v>17271</v>
      </c>
      <c r="H69" s="614">
        <v>11668</v>
      </c>
      <c r="I69" s="614">
        <v>6013</v>
      </c>
      <c r="J69" s="614">
        <v>905</v>
      </c>
      <c r="K69" s="614"/>
      <c r="L69" s="614"/>
      <c r="M69" s="614"/>
      <c r="N69" s="614"/>
      <c r="O69" s="614"/>
      <c r="P69" s="613"/>
      <c r="Q69" s="614"/>
      <c r="R69" s="615"/>
    </row>
    <row r="70" spans="1:18" s="622" customFormat="1" ht="47.25" x14ac:dyDescent="0.25">
      <c r="A70" s="574">
        <v>4986010</v>
      </c>
      <c r="B70" s="575" t="s">
        <v>718</v>
      </c>
      <c r="C70" s="575" t="s">
        <v>719</v>
      </c>
      <c r="D70" s="577">
        <v>500500</v>
      </c>
      <c r="E70" s="577">
        <v>500500</v>
      </c>
      <c r="F70" s="577">
        <v>550500</v>
      </c>
      <c r="G70" s="577">
        <v>600500</v>
      </c>
      <c r="H70" s="578">
        <v>600500</v>
      </c>
      <c r="I70" s="577">
        <v>532510</v>
      </c>
      <c r="J70" s="577"/>
      <c r="K70" s="578"/>
      <c r="L70" s="578"/>
      <c r="M70" s="578"/>
      <c r="N70" s="578"/>
      <c r="O70" s="578"/>
      <c r="P70" s="577"/>
      <c r="Q70" s="578"/>
      <c r="R70" s="579"/>
    </row>
    <row r="71" spans="1:18" s="622" customFormat="1" ht="16.5" thickBot="1" x14ac:dyDescent="0.3">
      <c r="A71" s="610"/>
      <c r="B71" s="611">
        <v>2016</v>
      </c>
      <c r="C71" s="618" t="s">
        <v>675</v>
      </c>
      <c r="D71" s="613">
        <v>88695</v>
      </c>
      <c r="E71" s="613">
        <v>75182</v>
      </c>
      <c r="F71" s="613">
        <v>61668</v>
      </c>
      <c r="G71" s="613">
        <v>46805</v>
      </c>
      <c r="H71" s="613">
        <v>30591</v>
      </c>
      <c r="I71" s="613">
        <v>14378</v>
      </c>
      <c r="J71" s="613"/>
      <c r="K71" s="614"/>
      <c r="L71" s="614"/>
      <c r="M71" s="614"/>
      <c r="N71" s="614"/>
      <c r="O71" s="614"/>
      <c r="P71" s="613"/>
      <c r="Q71" s="614"/>
      <c r="R71" s="615"/>
    </row>
    <row r="72" spans="1:18" s="622" customFormat="1" ht="15.75" x14ac:dyDescent="0.25">
      <c r="A72" s="574">
        <v>1082988</v>
      </c>
      <c r="B72" s="575">
        <v>2014</v>
      </c>
      <c r="C72" s="656" t="s">
        <v>720</v>
      </c>
      <c r="D72" s="577">
        <v>181883</v>
      </c>
      <c r="E72" s="577"/>
      <c r="F72" s="577"/>
      <c r="G72" s="577"/>
      <c r="H72" s="578"/>
      <c r="I72" s="577"/>
      <c r="J72" s="577"/>
      <c r="K72" s="578"/>
      <c r="L72" s="578"/>
      <c r="M72" s="578"/>
      <c r="N72" s="578"/>
      <c r="O72" s="578"/>
      <c r="P72" s="577"/>
      <c r="Q72" s="578"/>
      <c r="R72" s="579"/>
    </row>
    <row r="73" spans="1:18" s="622" customFormat="1" ht="19.5" customHeight="1" thickBot="1" x14ac:dyDescent="0.3">
      <c r="A73" s="610"/>
      <c r="B73" s="617"/>
      <c r="C73" s="611" t="s">
        <v>675</v>
      </c>
      <c r="D73" s="609">
        <v>5186</v>
      </c>
      <c r="E73" s="609"/>
      <c r="F73" s="609"/>
      <c r="G73" s="609"/>
      <c r="H73" s="586"/>
      <c r="I73" s="609"/>
      <c r="J73" s="609"/>
      <c r="K73" s="586"/>
      <c r="L73" s="586"/>
      <c r="M73" s="586"/>
      <c r="N73" s="586"/>
      <c r="O73" s="586"/>
      <c r="P73" s="609"/>
      <c r="Q73" s="586"/>
      <c r="R73" s="587"/>
    </row>
    <row r="74" spans="1:18" s="622" customFormat="1" ht="31.5" x14ac:dyDescent="0.25">
      <c r="A74" s="574">
        <v>5369974</v>
      </c>
      <c r="B74" s="647" t="s">
        <v>718</v>
      </c>
      <c r="C74" s="647" t="s">
        <v>721</v>
      </c>
      <c r="D74" s="577">
        <v>650000</v>
      </c>
      <c r="E74" s="648">
        <v>650000</v>
      </c>
      <c r="F74" s="648">
        <v>650000</v>
      </c>
      <c r="G74" s="648">
        <v>650000</v>
      </c>
      <c r="H74" s="648">
        <v>700000</v>
      </c>
      <c r="I74" s="649">
        <v>769974</v>
      </c>
      <c r="J74" s="648"/>
      <c r="K74" s="578"/>
      <c r="L74" s="578"/>
      <c r="M74" s="578"/>
      <c r="N74" s="578"/>
      <c r="O74" s="578"/>
      <c r="P74" s="577"/>
      <c r="Q74" s="578"/>
      <c r="R74" s="579"/>
    </row>
    <row r="75" spans="1:18" s="622" customFormat="1" ht="16.5" customHeight="1" thickBot="1" x14ac:dyDescent="0.3">
      <c r="A75" s="610"/>
      <c r="B75" s="655"/>
      <c r="C75" s="657" t="s">
        <v>722</v>
      </c>
      <c r="D75" s="653">
        <v>109889</v>
      </c>
      <c r="E75" s="653">
        <v>92339</v>
      </c>
      <c r="F75" s="653">
        <v>74789</v>
      </c>
      <c r="G75" s="653">
        <v>57239</v>
      </c>
      <c r="H75" s="654">
        <v>39689</v>
      </c>
      <c r="I75" s="653">
        <v>20789</v>
      </c>
      <c r="J75" s="653"/>
      <c r="K75" s="614"/>
      <c r="L75" s="614"/>
      <c r="M75" s="614"/>
      <c r="N75" s="614"/>
      <c r="O75" s="614"/>
      <c r="P75" s="613"/>
      <c r="Q75" s="614"/>
      <c r="R75" s="615"/>
    </row>
    <row r="76" spans="1:18" s="658" customFormat="1" ht="47.25" x14ac:dyDescent="0.25">
      <c r="A76" s="574">
        <v>662019</v>
      </c>
      <c r="B76" s="647" t="s">
        <v>718</v>
      </c>
      <c r="C76" s="647" t="s">
        <v>723</v>
      </c>
      <c r="D76" s="648">
        <v>87758</v>
      </c>
      <c r="E76" s="648"/>
      <c r="F76" s="648"/>
      <c r="G76" s="648"/>
      <c r="H76" s="648"/>
      <c r="I76" s="648"/>
      <c r="J76" s="648"/>
      <c r="K76" s="649"/>
      <c r="L76" s="649"/>
      <c r="M76" s="649"/>
      <c r="N76" s="649"/>
      <c r="O76" s="649"/>
      <c r="P76" s="648"/>
      <c r="Q76" s="649"/>
      <c r="R76" s="579"/>
    </row>
    <row r="77" spans="1:18" s="658" customFormat="1" ht="16.5" thickBot="1" x14ac:dyDescent="0.3">
      <c r="A77" s="610"/>
      <c r="B77" s="655"/>
      <c r="C77" s="659" t="s">
        <v>675</v>
      </c>
      <c r="D77" s="653">
        <v>2369</v>
      </c>
      <c r="E77" s="653"/>
      <c r="F77" s="653"/>
      <c r="G77" s="653"/>
      <c r="H77" s="653"/>
      <c r="I77" s="653"/>
      <c r="J77" s="653"/>
      <c r="K77" s="654"/>
      <c r="L77" s="654"/>
      <c r="M77" s="654"/>
      <c r="N77" s="654"/>
      <c r="O77" s="654"/>
      <c r="P77" s="653"/>
      <c r="Q77" s="654"/>
      <c r="R77" s="615"/>
    </row>
    <row r="78" spans="1:18" s="658" customFormat="1" ht="31.5" x14ac:dyDescent="0.25">
      <c r="A78" s="574">
        <f>3549134-88557+189120</f>
        <v>3649697</v>
      </c>
      <c r="B78" s="575" t="s">
        <v>718</v>
      </c>
      <c r="C78" s="575" t="s">
        <v>724</v>
      </c>
      <c r="D78" s="577">
        <f>300000-300000</f>
        <v>0</v>
      </c>
      <c r="E78" s="577">
        <f>300000-163982</f>
        <v>136018</v>
      </c>
      <c r="F78" s="577">
        <f>300000</f>
        <v>300000</v>
      </c>
      <c r="G78" s="577">
        <f>300000</f>
        <v>300000</v>
      </c>
      <c r="H78" s="578">
        <v>520000</v>
      </c>
      <c r="I78" s="577">
        <v>540577</v>
      </c>
      <c r="J78" s="648"/>
      <c r="K78" s="649"/>
      <c r="L78" s="649"/>
      <c r="M78" s="649"/>
      <c r="N78" s="649"/>
      <c r="O78" s="649"/>
      <c r="P78" s="648"/>
      <c r="Q78" s="649"/>
      <c r="R78" s="579"/>
    </row>
    <row r="79" spans="1:18" s="658" customFormat="1" ht="16.5" thickBot="1" x14ac:dyDescent="0.3">
      <c r="A79" s="610"/>
      <c r="B79" s="611"/>
      <c r="C79" s="618" t="s">
        <v>675</v>
      </c>
      <c r="D79" s="613">
        <v>48508</v>
      </c>
      <c r="E79" s="613">
        <v>40408</v>
      </c>
      <c r="F79" s="613">
        <v>32308</v>
      </c>
      <c r="G79" s="613">
        <v>24208</v>
      </c>
      <c r="H79" s="614">
        <v>16108</v>
      </c>
      <c r="I79" s="613">
        <v>7468</v>
      </c>
      <c r="J79" s="613"/>
      <c r="K79" s="654"/>
      <c r="L79" s="654"/>
      <c r="M79" s="654"/>
      <c r="N79" s="654"/>
      <c r="O79" s="654"/>
      <c r="P79" s="653"/>
      <c r="Q79" s="654"/>
      <c r="R79" s="615"/>
    </row>
    <row r="80" spans="1:18" s="658" customFormat="1" ht="31.5" x14ac:dyDescent="0.25">
      <c r="A80" s="598">
        <v>2404762</v>
      </c>
      <c r="B80" s="599">
        <v>2015</v>
      </c>
      <c r="C80" s="575" t="s">
        <v>725</v>
      </c>
      <c r="D80" s="601">
        <v>235000</v>
      </c>
      <c r="E80" s="601">
        <v>243000</v>
      </c>
      <c r="F80" s="601">
        <v>243000</v>
      </c>
      <c r="G80" s="601">
        <v>243000</v>
      </c>
      <c r="H80" s="601">
        <v>243000</v>
      </c>
      <c r="I80" s="601">
        <v>243000</v>
      </c>
      <c r="J80" s="601">
        <v>241762</v>
      </c>
      <c r="K80" s="660"/>
      <c r="L80" s="660"/>
      <c r="M80" s="660"/>
      <c r="N80" s="660"/>
      <c r="O80" s="660"/>
      <c r="P80" s="661"/>
      <c r="Q80" s="660"/>
      <c r="R80" s="587"/>
    </row>
    <row r="81" spans="1:18" s="658" customFormat="1" ht="16.5" thickBot="1" x14ac:dyDescent="0.3">
      <c r="A81" s="592"/>
      <c r="B81" s="604"/>
      <c r="C81" s="618" t="s">
        <v>722</v>
      </c>
      <c r="D81" s="605">
        <v>45678</v>
      </c>
      <c r="E81" s="605">
        <v>39333</v>
      </c>
      <c r="F81" s="605">
        <v>32772</v>
      </c>
      <c r="G81" s="605">
        <v>26211</v>
      </c>
      <c r="H81" s="606">
        <v>19650</v>
      </c>
      <c r="I81" s="605">
        <v>13089</v>
      </c>
      <c r="J81" s="605">
        <v>6528</v>
      </c>
      <c r="K81" s="662"/>
      <c r="L81" s="662"/>
      <c r="M81" s="662"/>
      <c r="N81" s="662"/>
      <c r="O81" s="662"/>
      <c r="P81" s="663"/>
      <c r="Q81" s="662"/>
      <c r="R81" s="607"/>
    </row>
    <row r="82" spans="1:18" s="658" customFormat="1" ht="47.25" x14ac:dyDescent="0.25">
      <c r="A82" s="574">
        <v>5274194</v>
      </c>
      <c r="B82" s="575" t="s">
        <v>726</v>
      </c>
      <c r="C82" s="664" t="s">
        <v>727</v>
      </c>
      <c r="D82" s="578">
        <f>546041+37949</f>
        <v>583990</v>
      </c>
      <c r="E82" s="578">
        <v>546041</v>
      </c>
      <c r="F82" s="578">
        <v>546041</v>
      </c>
      <c r="G82" s="578">
        <v>546041</v>
      </c>
      <c r="H82" s="578">
        <v>546041</v>
      </c>
      <c r="I82" s="578">
        <v>546041</v>
      </c>
      <c r="J82" s="578">
        <v>546041</v>
      </c>
      <c r="K82" s="578">
        <v>321875</v>
      </c>
      <c r="L82" s="577"/>
      <c r="M82" s="578"/>
      <c r="N82" s="577"/>
      <c r="O82" s="578"/>
      <c r="P82" s="577"/>
      <c r="Q82" s="578"/>
      <c r="R82" s="579"/>
    </row>
    <row r="83" spans="1:18" s="658" customFormat="1" ht="16.5" thickBot="1" x14ac:dyDescent="0.3">
      <c r="A83" s="610"/>
      <c r="B83" s="611"/>
      <c r="C83" s="665" t="s">
        <v>675</v>
      </c>
      <c r="D83" s="614">
        <v>117945</v>
      </c>
      <c r="E83" s="614">
        <v>103202</v>
      </c>
      <c r="F83" s="614">
        <v>88459</v>
      </c>
      <c r="G83" s="614">
        <v>73716</v>
      </c>
      <c r="H83" s="614">
        <v>58972</v>
      </c>
      <c r="I83" s="614">
        <v>44229</v>
      </c>
      <c r="J83" s="614">
        <v>29486</v>
      </c>
      <c r="K83" s="614">
        <v>14743</v>
      </c>
      <c r="L83" s="613"/>
      <c r="M83" s="614"/>
      <c r="N83" s="613"/>
      <c r="O83" s="614"/>
      <c r="P83" s="613"/>
      <c r="Q83" s="614"/>
      <c r="R83" s="615"/>
    </row>
    <row r="84" spans="1:18" s="658" customFormat="1" ht="31.5" x14ac:dyDescent="0.25">
      <c r="A84" s="574">
        <v>1156633</v>
      </c>
      <c r="B84" s="575">
        <v>2016</v>
      </c>
      <c r="C84" s="575" t="s">
        <v>728</v>
      </c>
      <c r="D84" s="577">
        <v>121216</v>
      </c>
      <c r="E84" s="577">
        <v>121216</v>
      </c>
      <c r="F84" s="577">
        <v>121216</v>
      </c>
      <c r="G84" s="577">
        <v>121216</v>
      </c>
      <c r="H84" s="577">
        <v>121216</v>
      </c>
      <c r="I84" s="577">
        <v>121216</v>
      </c>
      <c r="J84" s="577">
        <v>93452</v>
      </c>
      <c r="K84" s="577">
        <v>93453</v>
      </c>
      <c r="L84" s="577"/>
      <c r="M84" s="578"/>
      <c r="N84" s="577"/>
      <c r="O84" s="578"/>
      <c r="P84" s="577"/>
      <c r="Q84" s="578"/>
      <c r="R84" s="579"/>
    </row>
    <row r="85" spans="1:18" s="658" customFormat="1" ht="16.5" thickBot="1" x14ac:dyDescent="0.3">
      <c r="A85" s="610"/>
      <c r="B85" s="611"/>
      <c r="C85" s="618" t="s">
        <v>675</v>
      </c>
      <c r="D85" s="613">
        <v>24683</v>
      </c>
      <c r="E85" s="613">
        <v>21411</v>
      </c>
      <c r="F85" s="613">
        <v>18138</v>
      </c>
      <c r="G85" s="613">
        <v>14865</v>
      </c>
      <c r="H85" s="613">
        <v>11592</v>
      </c>
      <c r="I85" s="613">
        <v>8319</v>
      </c>
      <c r="J85" s="613">
        <v>5046</v>
      </c>
      <c r="K85" s="613">
        <v>2523</v>
      </c>
      <c r="L85" s="613"/>
      <c r="M85" s="614"/>
      <c r="N85" s="613"/>
      <c r="O85" s="614"/>
      <c r="P85" s="613"/>
      <c r="Q85" s="614"/>
      <c r="R85" s="615"/>
    </row>
    <row r="86" spans="1:18" s="622" customFormat="1" ht="39" customHeight="1" x14ac:dyDescent="0.25">
      <c r="A86" s="574">
        <v>722842.29</v>
      </c>
      <c r="B86" s="575">
        <v>2017</v>
      </c>
      <c r="C86" s="575" t="s">
        <v>729</v>
      </c>
      <c r="D86" s="577">
        <v>70000</v>
      </c>
      <c r="E86" s="577">
        <v>70000</v>
      </c>
      <c r="F86" s="577">
        <v>70000</v>
      </c>
      <c r="G86" s="577">
        <v>74000</v>
      </c>
      <c r="H86" s="577">
        <v>75000</v>
      </c>
      <c r="I86" s="577">
        <v>75000</v>
      </c>
      <c r="J86" s="577">
        <v>75000</v>
      </c>
      <c r="K86" s="577">
        <v>75000</v>
      </c>
      <c r="L86" s="577">
        <v>63842.29</v>
      </c>
      <c r="M86" s="577"/>
      <c r="N86" s="577"/>
      <c r="O86" s="578"/>
      <c r="P86" s="577"/>
      <c r="Q86" s="578"/>
      <c r="R86" s="579"/>
    </row>
    <row r="87" spans="1:18" s="622" customFormat="1" ht="17.25" customHeight="1" thickBot="1" x14ac:dyDescent="0.3">
      <c r="A87" s="610"/>
      <c r="B87" s="611"/>
      <c r="C87" s="618" t="s">
        <v>675</v>
      </c>
      <c r="D87" s="613">
        <v>17492</v>
      </c>
      <c r="E87" s="613">
        <v>15602</v>
      </c>
      <c r="F87" s="613">
        <v>13712</v>
      </c>
      <c r="G87" s="613">
        <v>11822</v>
      </c>
      <c r="H87" s="613">
        <v>9824</v>
      </c>
      <c r="I87" s="613">
        <v>7799</v>
      </c>
      <c r="J87" s="613">
        <v>5774</v>
      </c>
      <c r="K87" s="613">
        <v>3749</v>
      </c>
      <c r="L87" s="613">
        <v>1724</v>
      </c>
      <c r="M87" s="614"/>
      <c r="N87" s="614"/>
      <c r="O87" s="614"/>
      <c r="P87" s="613"/>
      <c r="Q87" s="614"/>
      <c r="R87" s="615"/>
    </row>
    <row r="88" spans="1:18" s="622" customFormat="1" ht="36" customHeight="1" x14ac:dyDescent="0.25">
      <c r="A88" s="574">
        <v>1950509</v>
      </c>
      <c r="B88" s="575">
        <v>2018</v>
      </c>
      <c r="C88" s="576" t="s">
        <v>730</v>
      </c>
      <c r="D88" s="578">
        <v>200000</v>
      </c>
      <c r="E88" s="578">
        <v>200000</v>
      </c>
      <c r="F88" s="578">
        <v>110000</v>
      </c>
      <c r="G88" s="578">
        <v>200000</v>
      </c>
      <c r="H88" s="578">
        <v>200000</v>
      </c>
      <c r="I88" s="578">
        <v>200000</v>
      </c>
      <c r="J88" s="578">
        <v>200000</v>
      </c>
      <c r="K88" s="578">
        <v>200000</v>
      </c>
      <c r="L88" s="578">
        <v>250000</v>
      </c>
      <c r="M88" s="578">
        <v>190509</v>
      </c>
      <c r="N88" s="578"/>
      <c r="O88" s="578"/>
      <c r="P88" s="577"/>
      <c r="Q88" s="578"/>
      <c r="R88" s="579"/>
    </row>
    <row r="89" spans="1:18" s="622" customFormat="1" ht="17.25" customHeight="1" thickBot="1" x14ac:dyDescent="0.3">
      <c r="A89" s="592"/>
      <c r="B89" s="604"/>
      <c r="C89" s="612" t="s">
        <v>675</v>
      </c>
      <c r="D89" s="606">
        <v>54380</v>
      </c>
      <c r="E89" s="606">
        <v>48979</v>
      </c>
      <c r="F89" s="606">
        <v>43579</v>
      </c>
      <c r="G89" s="606">
        <v>40610</v>
      </c>
      <c r="H89" s="606">
        <v>35209</v>
      </c>
      <c r="I89" s="606">
        <v>29809</v>
      </c>
      <c r="J89" s="606">
        <v>24409</v>
      </c>
      <c r="K89" s="606">
        <v>19009</v>
      </c>
      <c r="L89" s="606">
        <v>13610</v>
      </c>
      <c r="M89" s="606">
        <v>6860</v>
      </c>
      <c r="N89" s="606"/>
      <c r="O89" s="606"/>
      <c r="P89" s="605"/>
      <c r="Q89" s="606"/>
      <c r="R89" s="607"/>
    </row>
    <row r="90" spans="1:18" s="622" customFormat="1" ht="69.75" customHeight="1" x14ac:dyDescent="0.25">
      <c r="A90" s="574">
        <f>831574+674172</f>
        <v>1505746</v>
      </c>
      <c r="B90" s="575">
        <v>2018</v>
      </c>
      <c r="C90" s="576" t="s">
        <v>731</v>
      </c>
      <c r="D90" s="577">
        <v>809607</v>
      </c>
      <c r="E90" s="577">
        <f>301150-301150</f>
        <v>0</v>
      </c>
      <c r="F90" s="577">
        <f>301150-207307</f>
        <v>93843</v>
      </c>
      <c r="G90" s="577">
        <v>435981</v>
      </c>
      <c r="H90" s="577"/>
      <c r="I90" s="577"/>
      <c r="J90" s="577"/>
      <c r="K90" s="577"/>
      <c r="L90" s="577"/>
      <c r="M90" s="578"/>
      <c r="N90" s="577"/>
      <c r="O90" s="578"/>
      <c r="P90" s="577"/>
      <c r="Q90" s="578"/>
      <c r="R90" s="579"/>
    </row>
    <row r="91" spans="1:18" s="622" customFormat="1" ht="17.25" customHeight="1" thickBot="1" x14ac:dyDescent="0.3">
      <c r="A91" s="592"/>
      <c r="B91" s="604"/>
      <c r="C91" s="666" t="s">
        <v>675</v>
      </c>
      <c r="D91" s="605">
        <v>36165</v>
      </c>
      <c r="E91" s="605">
        <v>28033</v>
      </c>
      <c r="F91" s="605">
        <v>19903</v>
      </c>
      <c r="G91" s="605">
        <v>11771</v>
      </c>
      <c r="H91" s="605"/>
      <c r="I91" s="605"/>
      <c r="J91" s="605"/>
      <c r="K91" s="605"/>
      <c r="L91" s="605"/>
      <c r="M91" s="606"/>
      <c r="N91" s="605"/>
      <c r="O91" s="606"/>
      <c r="P91" s="605"/>
      <c r="Q91" s="606"/>
      <c r="R91" s="607"/>
    </row>
    <row r="92" spans="1:18" s="622" customFormat="1" ht="32.25" customHeight="1" x14ac:dyDescent="0.25">
      <c r="A92" s="642">
        <v>1014552</v>
      </c>
      <c r="B92" s="575" t="s">
        <v>732</v>
      </c>
      <c r="C92" s="576" t="s">
        <v>733</v>
      </c>
      <c r="D92" s="648"/>
      <c r="E92" s="648">
        <v>101456</v>
      </c>
      <c r="F92" s="648">
        <v>101456</v>
      </c>
      <c r="G92" s="648">
        <v>101455</v>
      </c>
      <c r="H92" s="648">
        <v>101455</v>
      </c>
      <c r="I92" s="648">
        <v>101455</v>
      </c>
      <c r="J92" s="648">
        <v>101455</v>
      </c>
      <c r="K92" s="648">
        <v>135274</v>
      </c>
      <c r="L92" s="648">
        <v>135273</v>
      </c>
      <c r="M92" s="649">
        <v>135273</v>
      </c>
      <c r="N92" s="577"/>
      <c r="O92" s="578"/>
      <c r="P92" s="577"/>
      <c r="Q92" s="578"/>
      <c r="R92" s="579"/>
    </row>
    <row r="93" spans="1:18" s="622" customFormat="1" ht="17.25" customHeight="1" thickBot="1" x14ac:dyDescent="0.3">
      <c r="A93" s="580"/>
      <c r="B93" s="581"/>
      <c r="C93" s="582" t="s">
        <v>675</v>
      </c>
      <c r="D93" s="661">
        <v>13881</v>
      </c>
      <c r="E93" s="661">
        <v>27393</v>
      </c>
      <c r="F93" s="661">
        <v>24654</v>
      </c>
      <c r="G93" s="661">
        <v>21914</v>
      </c>
      <c r="H93" s="661">
        <v>19175</v>
      </c>
      <c r="I93" s="661">
        <v>16436</v>
      </c>
      <c r="J93" s="661">
        <v>13696</v>
      </c>
      <c r="K93" s="661">
        <v>10957</v>
      </c>
      <c r="L93" s="661">
        <v>7305</v>
      </c>
      <c r="M93" s="660">
        <v>3652</v>
      </c>
      <c r="N93" s="609"/>
      <c r="O93" s="586"/>
      <c r="P93" s="609"/>
      <c r="Q93" s="586"/>
      <c r="R93" s="587"/>
    </row>
    <row r="94" spans="1:18" ht="47.25" x14ac:dyDescent="0.25">
      <c r="A94" s="667">
        <v>450058</v>
      </c>
      <c r="B94" s="668">
        <v>2019</v>
      </c>
      <c r="C94" s="600" t="s">
        <v>734</v>
      </c>
      <c r="D94" s="669"/>
      <c r="E94" s="669">
        <v>90012</v>
      </c>
      <c r="F94" s="669">
        <v>90012</v>
      </c>
      <c r="G94" s="669">
        <v>90012</v>
      </c>
      <c r="H94" s="669">
        <v>90011</v>
      </c>
      <c r="I94" s="669">
        <v>90011</v>
      </c>
      <c r="J94" s="669"/>
      <c r="K94" s="669"/>
      <c r="L94" s="669"/>
      <c r="M94" s="669"/>
      <c r="N94" s="669"/>
      <c r="O94" s="669"/>
      <c r="P94" s="669"/>
      <c r="Q94" s="669"/>
      <c r="R94" s="670"/>
    </row>
    <row r="95" spans="1:18" s="622" customFormat="1" ht="17.25" customHeight="1" thickBot="1" x14ac:dyDescent="0.3">
      <c r="A95" s="671"/>
      <c r="B95" s="604"/>
      <c r="C95" s="594" t="s">
        <v>675</v>
      </c>
      <c r="D95" s="606">
        <v>8101</v>
      </c>
      <c r="E95" s="606">
        <v>12152</v>
      </c>
      <c r="F95" s="606">
        <v>9721</v>
      </c>
      <c r="G95" s="606">
        <v>7291</v>
      </c>
      <c r="H95" s="606">
        <v>4861</v>
      </c>
      <c r="I95" s="606">
        <v>2430</v>
      </c>
      <c r="J95" s="606"/>
      <c r="K95" s="606"/>
      <c r="L95" s="606"/>
      <c r="M95" s="606"/>
      <c r="N95" s="606"/>
      <c r="O95" s="606"/>
      <c r="P95" s="606"/>
      <c r="Q95" s="606"/>
      <c r="R95" s="672"/>
    </row>
    <row r="96" spans="1:18" s="658" customFormat="1" ht="31.5" x14ac:dyDescent="0.25">
      <c r="A96" s="598">
        <v>6300200</v>
      </c>
      <c r="B96" s="673">
        <v>2015</v>
      </c>
      <c r="C96" s="673" t="s">
        <v>735</v>
      </c>
      <c r="D96" s="674">
        <v>320500</v>
      </c>
      <c r="E96" s="675">
        <v>320500</v>
      </c>
      <c r="F96" s="674">
        <v>320500</v>
      </c>
      <c r="G96" s="675">
        <v>320500</v>
      </c>
      <c r="H96" s="674">
        <v>320500</v>
      </c>
      <c r="I96" s="675">
        <v>320500</v>
      </c>
      <c r="J96" s="674">
        <v>320500</v>
      </c>
      <c r="K96" s="675">
        <v>320500</v>
      </c>
      <c r="L96" s="674">
        <v>320500</v>
      </c>
      <c r="M96" s="675">
        <v>320500</v>
      </c>
      <c r="N96" s="674">
        <v>320500</v>
      </c>
      <c r="O96" s="675">
        <v>320500</v>
      </c>
      <c r="P96" s="674">
        <v>320500</v>
      </c>
      <c r="Q96" s="675">
        <v>320500</v>
      </c>
      <c r="R96" s="603">
        <f>1492700-320500-320500</f>
        <v>851700</v>
      </c>
    </row>
    <row r="97" spans="1:18" s="658" customFormat="1" ht="16.5" thickBot="1" x14ac:dyDescent="0.3">
      <c r="A97" s="676"/>
      <c r="B97" s="677"/>
      <c r="C97" s="657" t="s">
        <v>722</v>
      </c>
      <c r="D97" s="663">
        <v>144145</v>
      </c>
      <c r="E97" s="663">
        <v>135491</v>
      </c>
      <c r="F97" s="663">
        <v>126838</v>
      </c>
      <c r="G97" s="663">
        <v>118184</v>
      </c>
      <c r="H97" s="662">
        <v>109531</v>
      </c>
      <c r="I97" s="663">
        <v>100877</v>
      </c>
      <c r="J97" s="663">
        <v>92224</v>
      </c>
      <c r="K97" s="678">
        <v>83570</v>
      </c>
      <c r="L97" s="678">
        <v>74917</v>
      </c>
      <c r="M97" s="678">
        <v>66263</v>
      </c>
      <c r="N97" s="678">
        <v>57610</v>
      </c>
      <c r="O97" s="606">
        <v>48956</v>
      </c>
      <c r="P97" s="605">
        <v>40303</v>
      </c>
      <c r="Q97" s="606">
        <v>31650</v>
      </c>
      <c r="R97" s="607">
        <f>114949-40303-31650</f>
        <v>42996</v>
      </c>
    </row>
    <row r="98" spans="1:18" s="622" customFormat="1" ht="20.25" customHeight="1" thickBot="1" x14ac:dyDescent="0.3">
      <c r="A98" s="679"/>
      <c r="B98" s="680"/>
      <c r="C98" s="681" t="s">
        <v>736</v>
      </c>
      <c r="D98" s="639"/>
      <c r="E98" s="639"/>
      <c r="F98" s="640"/>
      <c r="G98" s="639"/>
      <c r="H98" s="640"/>
      <c r="I98" s="639"/>
      <c r="J98" s="639"/>
      <c r="K98" s="640"/>
      <c r="L98" s="640"/>
      <c r="M98" s="640"/>
      <c r="N98" s="640"/>
      <c r="O98" s="640"/>
      <c r="P98" s="639"/>
      <c r="Q98" s="640"/>
      <c r="R98" s="641"/>
    </row>
    <row r="99" spans="1:18" s="622" customFormat="1" ht="16.5" customHeight="1" x14ac:dyDescent="0.25">
      <c r="A99" s="642">
        <v>2110000</v>
      </c>
      <c r="B99" s="682">
        <v>2003</v>
      </c>
      <c r="C99" s="682" t="s">
        <v>737</v>
      </c>
      <c r="D99" s="648">
        <v>100476</v>
      </c>
      <c r="E99" s="648"/>
      <c r="F99" s="648"/>
      <c r="G99" s="648"/>
      <c r="H99" s="649"/>
      <c r="I99" s="648"/>
      <c r="J99" s="648"/>
      <c r="K99" s="578"/>
      <c r="L99" s="578"/>
      <c r="M99" s="578"/>
      <c r="N99" s="578"/>
      <c r="O99" s="578"/>
      <c r="P99" s="577"/>
      <c r="Q99" s="578"/>
      <c r="R99" s="579"/>
    </row>
    <row r="100" spans="1:18" s="622" customFormat="1" ht="16.5" thickBot="1" x14ac:dyDescent="0.3">
      <c r="A100" s="646"/>
      <c r="B100" s="650"/>
      <c r="C100" s="683" t="s">
        <v>738</v>
      </c>
      <c r="D100" s="653">
        <v>3014</v>
      </c>
      <c r="E100" s="653"/>
      <c r="F100" s="653"/>
      <c r="G100" s="653"/>
      <c r="H100" s="654"/>
      <c r="I100" s="653"/>
      <c r="J100" s="653"/>
      <c r="K100" s="586"/>
      <c r="L100" s="586"/>
      <c r="M100" s="586"/>
      <c r="N100" s="586"/>
      <c r="O100" s="586"/>
      <c r="P100" s="609"/>
      <c r="Q100" s="586"/>
      <c r="R100" s="587"/>
    </row>
    <row r="101" spans="1:18" s="622" customFormat="1" ht="16.5" thickBot="1" x14ac:dyDescent="0.3">
      <c r="A101" s="684">
        <v>1280192</v>
      </c>
      <c r="B101" s="685" t="s">
        <v>739</v>
      </c>
      <c r="C101" s="685" t="s">
        <v>740</v>
      </c>
      <c r="D101" s="686">
        <v>79835.914422797825</v>
      </c>
      <c r="E101" s="686">
        <v>78672.005281700156</v>
      </c>
      <c r="F101" s="686">
        <v>77508</v>
      </c>
      <c r="G101" s="686">
        <v>76343</v>
      </c>
      <c r="H101" s="687">
        <v>75178</v>
      </c>
      <c r="I101" s="686">
        <v>74013</v>
      </c>
      <c r="J101" s="686">
        <v>72848</v>
      </c>
      <c r="K101" s="688">
        <v>71683</v>
      </c>
      <c r="L101" s="688">
        <v>70518</v>
      </c>
      <c r="M101" s="688">
        <v>46534</v>
      </c>
      <c r="N101" s="688"/>
      <c r="O101" s="688"/>
      <c r="P101" s="689"/>
      <c r="Q101" s="688"/>
      <c r="R101" s="690"/>
    </row>
    <row r="102" spans="1:18" s="622" customFormat="1" ht="31.5" x14ac:dyDescent="0.25">
      <c r="A102" s="642">
        <v>1708</v>
      </c>
      <c r="B102" s="647">
        <v>2015</v>
      </c>
      <c r="C102" s="647" t="s">
        <v>741</v>
      </c>
      <c r="D102" s="649">
        <v>171</v>
      </c>
      <c r="E102" s="649">
        <v>171</v>
      </c>
      <c r="F102" s="649">
        <v>171</v>
      </c>
      <c r="G102" s="649">
        <v>171</v>
      </c>
      <c r="H102" s="649">
        <v>171</v>
      </c>
      <c r="I102" s="649">
        <v>171</v>
      </c>
      <c r="J102" s="649">
        <v>171</v>
      </c>
      <c r="K102" s="649">
        <v>171</v>
      </c>
      <c r="L102" s="578">
        <v>71</v>
      </c>
      <c r="M102" s="578"/>
      <c r="N102" s="578"/>
      <c r="O102" s="578"/>
      <c r="P102" s="577"/>
      <c r="Q102" s="578"/>
      <c r="R102" s="579"/>
    </row>
    <row r="103" spans="1:18" s="622" customFormat="1" ht="16.5" thickBot="1" x14ac:dyDescent="0.3">
      <c r="A103" s="676"/>
      <c r="B103" s="677"/>
      <c r="C103" s="657" t="s">
        <v>742</v>
      </c>
      <c r="D103" s="662">
        <v>35</v>
      </c>
      <c r="E103" s="662">
        <v>30</v>
      </c>
      <c r="F103" s="662">
        <v>26</v>
      </c>
      <c r="G103" s="662">
        <v>22</v>
      </c>
      <c r="H103" s="662">
        <v>17</v>
      </c>
      <c r="I103" s="662">
        <v>13</v>
      </c>
      <c r="J103" s="662">
        <v>9</v>
      </c>
      <c r="K103" s="606">
        <v>4</v>
      </c>
      <c r="L103" s="606">
        <v>1</v>
      </c>
      <c r="M103" s="606"/>
      <c r="N103" s="606"/>
      <c r="O103" s="606"/>
      <c r="P103" s="605"/>
      <c r="Q103" s="606"/>
      <c r="R103" s="607"/>
    </row>
    <row r="104" spans="1:18" s="622" customFormat="1" ht="31.5" x14ac:dyDescent="0.25">
      <c r="A104" s="624">
        <v>1707</v>
      </c>
      <c r="B104" s="691">
        <v>2015</v>
      </c>
      <c r="C104" s="576" t="s">
        <v>743</v>
      </c>
      <c r="D104" s="588">
        <v>171</v>
      </c>
      <c r="E104" s="588">
        <v>171</v>
      </c>
      <c r="F104" s="588">
        <v>171</v>
      </c>
      <c r="G104" s="588">
        <v>171</v>
      </c>
      <c r="H104" s="588">
        <v>171</v>
      </c>
      <c r="I104" s="588">
        <v>171</v>
      </c>
      <c r="J104" s="588">
        <v>171</v>
      </c>
      <c r="K104" s="588">
        <v>171</v>
      </c>
      <c r="L104" s="588">
        <v>71</v>
      </c>
      <c r="M104" s="692"/>
      <c r="N104" s="692"/>
      <c r="O104" s="692"/>
      <c r="P104" s="693"/>
      <c r="Q104" s="692"/>
      <c r="R104" s="694"/>
    </row>
    <row r="105" spans="1:18" ht="17.25" customHeight="1" thickBot="1" x14ac:dyDescent="0.3">
      <c r="A105" s="695"/>
      <c r="B105" s="696"/>
      <c r="C105" s="657" t="s">
        <v>744</v>
      </c>
      <c r="D105" s="662">
        <v>35</v>
      </c>
      <c r="E105" s="662">
        <v>30</v>
      </c>
      <c r="F105" s="662">
        <v>26</v>
      </c>
      <c r="G105" s="662">
        <v>22</v>
      </c>
      <c r="H105" s="662">
        <v>17</v>
      </c>
      <c r="I105" s="662">
        <v>13</v>
      </c>
      <c r="J105" s="662">
        <v>9</v>
      </c>
      <c r="K105" s="606">
        <v>4</v>
      </c>
      <c r="L105" s="606">
        <v>1</v>
      </c>
      <c r="M105" s="606"/>
      <c r="N105" s="606"/>
      <c r="O105" s="606"/>
      <c r="P105" s="605"/>
      <c r="Q105" s="606"/>
      <c r="R105" s="607"/>
    </row>
    <row r="106" spans="1:18" ht="47.25" x14ac:dyDescent="0.25">
      <c r="A106" s="642">
        <v>13860510</v>
      </c>
      <c r="B106" s="697" t="s">
        <v>745</v>
      </c>
      <c r="C106" s="647" t="s">
        <v>746</v>
      </c>
      <c r="D106" s="648"/>
      <c r="E106" s="648"/>
      <c r="F106" s="648">
        <v>539992</v>
      </c>
      <c r="G106" s="648">
        <v>720028</v>
      </c>
      <c r="H106" s="648">
        <v>720028</v>
      </c>
      <c r="I106" s="648">
        <v>720028</v>
      </c>
      <c r="J106" s="648">
        <v>720028</v>
      </c>
      <c r="K106" s="648">
        <v>720028</v>
      </c>
      <c r="L106" s="648">
        <v>720028</v>
      </c>
      <c r="M106" s="648">
        <v>720028</v>
      </c>
      <c r="N106" s="648">
        <v>720028</v>
      </c>
      <c r="O106" s="648">
        <v>720028</v>
      </c>
      <c r="P106" s="648">
        <v>720028</v>
      </c>
      <c r="Q106" s="649">
        <v>720028</v>
      </c>
      <c r="R106" s="591">
        <f>A106-SUM(E106:Q106)</f>
        <v>5400210</v>
      </c>
    </row>
    <row r="107" spans="1:18" ht="17.25" customHeight="1" thickBot="1" x14ac:dyDescent="0.3">
      <c r="A107" s="646"/>
      <c r="B107" s="698"/>
      <c r="C107" s="618" t="s">
        <v>675</v>
      </c>
      <c r="D107" s="653">
        <v>126429</v>
      </c>
      <c r="E107" s="653">
        <v>190530</v>
      </c>
      <c r="F107" s="653">
        <v>374234</v>
      </c>
      <c r="G107" s="653">
        <v>359654</v>
      </c>
      <c r="H107" s="654">
        <v>340213</v>
      </c>
      <c r="I107" s="653">
        <v>320772</v>
      </c>
      <c r="J107" s="653">
        <v>301332</v>
      </c>
      <c r="K107" s="614">
        <v>281883</v>
      </c>
      <c r="L107" s="614">
        <v>262450</v>
      </c>
      <c r="M107" s="614">
        <v>243010</v>
      </c>
      <c r="N107" s="614">
        <v>223570</v>
      </c>
      <c r="O107" s="614">
        <v>204129</v>
      </c>
      <c r="P107" s="613">
        <v>184688</v>
      </c>
      <c r="Q107" s="614">
        <v>165247</v>
      </c>
      <c r="R107" s="615">
        <f>145806+126365+106924+87484+68044+48603+29161</f>
        <v>612387</v>
      </c>
    </row>
    <row r="108" spans="1:18" ht="18" customHeight="1" thickBot="1" x14ac:dyDescent="0.3">
      <c r="A108" s="646">
        <v>292094</v>
      </c>
      <c r="B108" s="655" t="s">
        <v>747</v>
      </c>
      <c r="C108" s="655" t="s">
        <v>748</v>
      </c>
      <c r="D108" s="686"/>
      <c r="E108" s="686"/>
      <c r="F108" s="653"/>
      <c r="G108" s="653"/>
      <c r="H108" s="654"/>
      <c r="I108" s="653"/>
      <c r="J108" s="653"/>
      <c r="K108" s="688"/>
      <c r="L108" s="688"/>
      <c r="M108" s="688"/>
      <c r="N108" s="688"/>
      <c r="O108" s="688"/>
      <c r="P108" s="689"/>
      <c r="Q108" s="688"/>
      <c r="R108" s="690"/>
    </row>
    <row r="109" spans="1:18" ht="16.5" thickBot="1" x14ac:dyDescent="0.3">
      <c r="A109" s="699"/>
      <c r="B109" s="700"/>
      <c r="C109" s="701" t="s">
        <v>749</v>
      </c>
      <c r="D109" s="614">
        <f>SUM(D15:D108)</f>
        <v>6880977.681922798</v>
      </c>
      <c r="E109" s="614">
        <f t="shared" ref="E109:R109" si="8">SUM(E15:E108)</f>
        <v>6766424.9964642003</v>
      </c>
      <c r="F109" s="614">
        <f t="shared" si="8"/>
        <v>9306899.6033097822</v>
      </c>
      <c r="G109" s="614">
        <f t="shared" si="8"/>
        <v>11679664.977720575</v>
      </c>
      <c r="H109" s="614">
        <f t="shared" si="8"/>
        <v>11657260.836000001</v>
      </c>
      <c r="I109" s="614">
        <f t="shared" si="8"/>
        <v>11557670.236000001</v>
      </c>
      <c r="J109" s="614">
        <f t="shared" si="8"/>
        <v>9345778.2360000014</v>
      </c>
      <c r="K109" s="614">
        <f t="shared" si="8"/>
        <v>8316251.7680000002</v>
      </c>
      <c r="L109" s="614">
        <f t="shared" si="8"/>
        <v>7520469.3420000002</v>
      </c>
      <c r="M109" s="614">
        <f t="shared" si="8"/>
        <v>7214339.9950000001</v>
      </c>
      <c r="N109" s="614">
        <f t="shared" si="8"/>
        <v>6677979.0950000007</v>
      </c>
      <c r="O109" s="614">
        <f t="shared" si="8"/>
        <v>6036574.415</v>
      </c>
      <c r="P109" s="614">
        <f t="shared" si="8"/>
        <v>5458882.0389999999</v>
      </c>
      <c r="Q109" s="614">
        <f t="shared" si="8"/>
        <v>4000502.0890000002</v>
      </c>
      <c r="R109" s="702">
        <f t="shared" si="8"/>
        <v>21374207</v>
      </c>
    </row>
    <row r="110" spans="1:18" ht="15.75" x14ac:dyDescent="0.25">
      <c r="A110" s="703"/>
      <c r="B110" s="703"/>
      <c r="C110" s="703"/>
      <c r="D110" s="704"/>
      <c r="E110" s="704"/>
      <c r="F110" s="704"/>
      <c r="G110" s="704"/>
      <c r="H110" s="705"/>
      <c r="I110" s="706"/>
      <c r="J110" s="706"/>
      <c r="K110" s="706"/>
      <c r="L110" s="706"/>
      <c r="M110" s="706"/>
      <c r="N110" s="706"/>
      <c r="O110" s="706"/>
      <c r="P110" s="707"/>
      <c r="Q110" s="707"/>
      <c r="R110" s="708"/>
    </row>
    <row r="111" spans="1:18" ht="15.75" hidden="1" x14ac:dyDescent="0.25">
      <c r="A111" s="709"/>
      <c r="B111" s="709"/>
      <c r="C111" s="710" t="s">
        <v>750</v>
      </c>
      <c r="D111" s="705" t="e">
        <f>SUM(D47,#REF!,D43,D39,#REF!,D41,#REF!,D49,D51,#REF!,#REF!,D37,D23,D31,D45,D25,D29,#REF!,D21,D27,D19,#REF!,D35,#REF!,D56,D58,D60,D62,D64,D66,D68,D70,D72,D74,D76,D78,D80,D82,D84,D86,D96)</f>
        <v>#REF!</v>
      </c>
      <c r="E111" s="705" t="e">
        <f>SUM(E47,#REF!,E43,E39,#REF!,E41,#REF!,E49,E51,#REF!,#REF!,E37,E23,E31,E45,E25,E29,#REF!,E21,E27,E19,#REF!,E35,#REF!,E56,E58,E60,E62,E64,E66,E68,E70,E72,E74,E76,E78,E80,E82,E84,E86,E96)</f>
        <v>#REF!</v>
      </c>
      <c r="F111" s="705" t="e">
        <f>SUM(F47,#REF!,F43,F39,#REF!,F41,#REF!,F49,F51,#REF!,#REF!,F37,F23,F31,F45,F25,F29,#REF!,F21,F27,F19,#REF!,F35,#REF!,F56,F58,F60,F62,F64,F66,F68,F70,F72,F74,F76,F78,F80,F82,F84,F86,F96)</f>
        <v>#REF!</v>
      </c>
      <c r="G111" s="705" t="e">
        <f>SUM(G47,#REF!,G43,G39,#REF!,G41,#REF!,G49,G51,#REF!,#REF!,G37,G23,G31,G45,G25,G29,#REF!,G21,G27,G19,#REF!,G35,#REF!,G56,G58,G60,G62,G64,G66,G68,G70,G72,G74,G76,G78,G80,G82,G84,G86,G96)</f>
        <v>#REF!</v>
      </c>
      <c r="H111" s="705" t="e">
        <f>SUM(H47,#REF!,H43,H39,#REF!,H41,#REF!,H49,H51,#REF!,#REF!,H37,H23,H31,H45,H25,H29,#REF!,H21,H27,H19,#REF!,H35,#REF!,H56,H58,H60,H62,H64,H66,H68,H70,H72,H74,H76,H78,H80,H82,H84,H86,H96)</f>
        <v>#REF!</v>
      </c>
      <c r="I111" s="705" t="e">
        <f>SUM(I47,#REF!,I43,I39,#REF!,I41,#REF!,I49,I51,#REF!,#REF!,I37,I23,I31,I45,I25,I29,#REF!,I21,I27,I19,#REF!,I35,#REF!,I56,I58,I60,I62,I64,I66,I68,I70,I72,I74,I76,I78,I80,I82,I84,I86,I96)</f>
        <v>#REF!</v>
      </c>
      <c r="J111" s="705" t="e">
        <f>SUM(J47,#REF!,J43,J39,#REF!,J41,#REF!,J49,J51,#REF!,#REF!,J37,J23,J31,J45,J25,J29,#REF!,J21,J27,J19,#REF!,J35,#REF!,J56,J58,J60,J62,J64,J66,J68,J70,J72,J74,J76,J78,J80,J82,J84,J86,J96)</f>
        <v>#REF!</v>
      </c>
      <c r="K111" s="705" t="e">
        <f>SUM(K47,#REF!,K43,K39,#REF!,K41,#REF!,K49,K51,#REF!,#REF!,K37,K23,K31,K45,K25,K29,#REF!,K21,K27,K19,#REF!,K35,#REF!,K56,K58,K60,K62,K64,K66,K68,K70,K72,K74,K76,K78,K80,K82,K84,K86,K96)</f>
        <v>#REF!</v>
      </c>
      <c r="L111" s="705" t="e">
        <f>SUM(L47,#REF!,L43,L39,#REF!,L41,#REF!,L49,L51,#REF!,#REF!,L37,L23,L31,L45,L25,L29,#REF!,L21,L27,L19,#REF!,L35,#REF!,L56,L58,L60,L62,L64,L66,L68,L70,L72,L74,L76,L78,L80,L82,L84,L86,L96)</f>
        <v>#REF!</v>
      </c>
      <c r="M111" s="705" t="e">
        <f>SUM(M47,#REF!,M43,M39,#REF!,M41,#REF!,M49,M51,#REF!,#REF!,M37,M23,M31,M45,M25,M29,#REF!,M21,M27,M19,#REF!,M35,#REF!,M56,M58,M60,M62,M64,M66,M68,M70,M72,M74,M76,M78,M80,M82,M84,M86,M96)</f>
        <v>#REF!</v>
      </c>
      <c r="N111" s="705" t="e">
        <f>SUM(N47,#REF!,N43,N39,#REF!,N41,#REF!,N49,N51,#REF!,#REF!,N37,N23,N31,N45,N25,N29,#REF!,N21,N27,N19,#REF!,N35,#REF!,N56,N58,N60,N62,N64,N66,N68,N70,N72,N74,N76,N78,N80,N82,N84,N86,N96)</f>
        <v>#REF!</v>
      </c>
      <c r="O111" s="705" t="e">
        <f>SUM(O47,#REF!,O43,O39,#REF!,O41,#REF!,O49,O51,#REF!,#REF!,O37,O23,O31,O45,O25,O29,#REF!,O21,O27,O19,#REF!,O35,#REF!,O56,O58,O60,O62,O64,O66,O68,O70,O72,O74,O76,O78,O80,O82,O84,O86,O96)</f>
        <v>#REF!</v>
      </c>
      <c r="P111" s="705" t="e">
        <f>SUM(P47,#REF!,P43,P39,#REF!,P41,#REF!,P49,P51,#REF!,#REF!,P37,P23,P31,P45,P25,P29,#REF!,P21,P27,P19,#REF!,P35,#REF!,P56,P58,P60,P62,P64,P66,P68,P70,P72,P74,P76,P78,P80,P82,P84,P86,P96)</f>
        <v>#REF!</v>
      </c>
      <c r="Q111" s="705"/>
      <c r="R111" s="705" t="e">
        <f>SUM(R47,#REF!,R43,R39,#REF!,R41,#REF!,R49,R51,#REF!,#REF!,R37,R23,R31,R45,R25,R29,#REF!,R21,R27,R19,#REF!,R35,#REF!,R56,R58,R60,R62,R64,R66,R68,R70,R72,R74,R76,R78,R80,R82,R84,R86,R96)</f>
        <v>#REF!</v>
      </c>
    </row>
    <row r="112" spans="1:18" ht="15.75" hidden="1" x14ac:dyDescent="0.25">
      <c r="A112" s="709"/>
      <c r="B112" s="709"/>
      <c r="C112" s="710" t="s">
        <v>751</v>
      </c>
      <c r="D112" s="710"/>
      <c r="E112" s="710"/>
      <c r="F112" s="710"/>
      <c r="G112" s="710"/>
      <c r="H112" s="705"/>
      <c r="I112" s="710"/>
      <c r="J112" s="710"/>
      <c r="K112" s="710"/>
      <c r="L112" s="710"/>
      <c r="M112" s="710"/>
      <c r="N112" s="710"/>
      <c r="O112" s="710"/>
      <c r="P112" s="710"/>
      <c r="Q112" s="710"/>
      <c r="R112" s="703"/>
    </row>
    <row r="113" spans="1:18" ht="15.75" hidden="1" x14ac:dyDescent="0.25">
      <c r="A113" s="709"/>
      <c r="B113" s="709"/>
      <c r="C113" s="710"/>
      <c r="D113" s="710"/>
      <c r="E113" s="710"/>
      <c r="F113" s="710"/>
      <c r="G113" s="710"/>
      <c r="H113" s="705"/>
      <c r="I113" s="710"/>
      <c r="J113" s="710"/>
      <c r="K113" s="710"/>
      <c r="L113" s="710"/>
      <c r="M113" s="710"/>
      <c r="N113" s="710"/>
      <c r="O113" s="710"/>
      <c r="P113" s="710"/>
      <c r="Q113" s="710"/>
      <c r="R113" s="703"/>
    </row>
    <row r="114" spans="1:18" ht="15.75" hidden="1" x14ac:dyDescent="0.25">
      <c r="A114" s="709"/>
      <c r="B114" s="709"/>
      <c r="C114" s="710"/>
      <c r="D114" s="710"/>
      <c r="E114" s="710"/>
      <c r="F114" s="710"/>
      <c r="G114" s="710"/>
      <c r="H114" s="705"/>
      <c r="I114" s="710"/>
      <c r="J114" s="710"/>
      <c r="K114" s="710"/>
      <c r="L114" s="710"/>
      <c r="M114" s="710"/>
      <c r="N114" s="710"/>
      <c r="O114" s="710"/>
      <c r="P114" s="710"/>
      <c r="Q114" s="710"/>
      <c r="R114" s="703"/>
    </row>
    <row r="115" spans="1:18" ht="15.75" hidden="1" x14ac:dyDescent="0.25">
      <c r="A115" s="709"/>
      <c r="B115" s="709"/>
      <c r="C115" s="711" t="s">
        <v>752</v>
      </c>
      <c r="D115" s="710"/>
      <c r="E115" s="710"/>
      <c r="F115" s="710"/>
      <c r="G115" s="710"/>
      <c r="H115" s="705"/>
      <c r="I115" s="710"/>
      <c r="J115" s="710"/>
      <c r="K115" s="710"/>
      <c r="L115" s="710"/>
      <c r="M115" s="710"/>
      <c r="N115" s="710"/>
      <c r="O115" s="710"/>
      <c r="P115" s="710"/>
      <c r="Q115" s="710"/>
      <c r="R115" s="703"/>
    </row>
    <row r="116" spans="1:18" hidden="1" x14ac:dyDescent="0.2">
      <c r="A116" s="709"/>
      <c r="B116" s="709"/>
      <c r="C116" s="709"/>
      <c r="D116" s="712"/>
      <c r="E116" s="712"/>
      <c r="F116" s="712"/>
      <c r="G116" s="712"/>
      <c r="H116" s="713"/>
      <c r="I116" s="712"/>
      <c r="J116" s="712"/>
      <c r="K116" s="712"/>
      <c r="L116" s="712"/>
      <c r="M116" s="712"/>
      <c r="N116" s="712"/>
      <c r="O116" s="712"/>
      <c r="P116" s="712"/>
      <c r="Q116" s="712"/>
      <c r="R116" s="714"/>
    </row>
    <row r="118" spans="1:18" x14ac:dyDescent="0.2">
      <c r="D118" s="715"/>
      <c r="E118" s="715"/>
      <c r="F118" s="715"/>
      <c r="G118" s="715"/>
      <c r="H118" s="715"/>
      <c r="I118" s="715"/>
      <c r="J118" s="715"/>
      <c r="K118" s="715"/>
      <c r="L118" s="715"/>
      <c r="M118" s="715"/>
      <c r="N118" s="715"/>
      <c r="O118" s="715"/>
      <c r="P118" s="715"/>
      <c r="Q118" s="715"/>
      <c r="R118" s="715"/>
    </row>
    <row r="119" spans="1:18" x14ac:dyDescent="0.2">
      <c r="D119" s="716"/>
      <c r="E119" s="716"/>
      <c r="F119" s="716"/>
      <c r="G119" s="716"/>
      <c r="H119" s="716"/>
      <c r="I119" s="715"/>
      <c r="J119" s="716"/>
      <c r="K119" s="716"/>
      <c r="L119" s="716"/>
      <c r="M119" s="716"/>
      <c r="N119" s="716"/>
      <c r="O119" s="716"/>
      <c r="P119" s="716"/>
      <c r="Q119" s="716"/>
      <c r="R119" s="716"/>
    </row>
    <row r="120" spans="1:18" x14ac:dyDescent="0.2">
      <c r="D120" s="715"/>
      <c r="E120" s="715"/>
      <c r="F120" s="715"/>
      <c r="G120" s="715"/>
      <c r="H120" s="715"/>
      <c r="I120" s="715"/>
      <c r="J120" s="715"/>
      <c r="K120" s="715"/>
      <c r="L120" s="715"/>
      <c r="M120" s="715"/>
      <c r="N120" s="715"/>
      <c r="O120" s="715"/>
      <c r="P120" s="715"/>
      <c r="Q120" s="715"/>
      <c r="R120" s="715"/>
    </row>
    <row r="121" spans="1:18" x14ac:dyDescent="0.2">
      <c r="D121" s="716"/>
      <c r="E121" s="716"/>
      <c r="F121" s="716"/>
      <c r="G121" s="716"/>
      <c r="H121" s="716"/>
      <c r="I121" s="716"/>
      <c r="J121" s="717"/>
      <c r="K121" s="716"/>
      <c r="L121" s="716"/>
      <c r="M121" s="716"/>
      <c r="N121" s="716"/>
      <c r="O121" s="716"/>
      <c r="P121" s="716"/>
      <c r="Q121" s="716"/>
      <c r="R121" s="716"/>
    </row>
    <row r="122" spans="1:18" x14ac:dyDescent="0.2">
      <c r="D122" s="715"/>
      <c r="E122" s="715"/>
      <c r="F122" s="715"/>
      <c r="G122" s="715"/>
      <c r="H122" s="715"/>
      <c r="I122" s="715"/>
      <c r="J122" s="715"/>
      <c r="K122" s="715"/>
      <c r="L122" s="715"/>
      <c r="M122" s="715"/>
      <c r="N122" s="715"/>
      <c r="O122" s="715"/>
      <c r="P122" s="715"/>
      <c r="Q122" s="715"/>
      <c r="R122" s="715"/>
    </row>
    <row r="123" spans="1:18" x14ac:dyDescent="0.2">
      <c r="J123" s="718"/>
    </row>
    <row r="124" spans="1:18" x14ac:dyDescent="0.2">
      <c r="J124" s="718"/>
    </row>
    <row r="125" spans="1:18" x14ac:dyDescent="0.2">
      <c r="J125" s="718"/>
    </row>
    <row r="126" spans="1:18" x14ac:dyDescent="0.2">
      <c r="J126" s="718"/>
    </row>
    <row r="127" spans="1:18" x14ac:dyDescent="0.2">
      <c r="J127" s="718"/>
    </row>
    <row r="128" spans="1:18" x14ac:dyDescent="0.2">
      <c r="J128" s="718"/>
    </row>
    <row r="129" spans="10:10" x14ac:dyDescent="0.2">
      <c r="J129" s="718"/>
    </row>
  </sheetData>
  <sheetProtection algorithmName="SHA-512" hashValue="+kJCtEQuI0/zn5kH11K1jauAAbyVsMPGo4z3PM02kIvIidSTmuR/mwxoaaafa6crLxl3HVfhxv6p23x9fjyFhw==" saltValue="SvhBa6Ia+hhIyU3W5zO7Vg==" spinCount="100000" sheet="1" objects="1" scenarios="1"/>
  <mergeCells count="3">
    <mergeCell ref="A3:R3"/>
    <mergeCell ref="C9:C10"/>
    <mergeCell ref="C11:C12"/>
  </mergeCells>
  <pageMargins left="0.19685039370078741" right="0.19685039370078741" top="0.59055118110236227" bottom="0.39370078740157483" header="0.23622047244094491" footer="0.23622047244094491"/>
  <pageSetup paperSize="9" scale="50" orientation="landscape" r:id="rId1"/>
  <headerFooter differentFirst="1">
    <oddFooter>&amp;L&amp;"Times New Roman,Regular"&amp;9&amp;D; &amp;T&amp;R&amp;"Times New Roman,Regular"&amp;9&amp;P (&amp;N)</oddFooter>
    <firstHeader xml:space="preserve">&amp;R&amp;"Times New Roman,Regular"&amp;9 16.pielikums Jūrmalas pilsētas domes
2019.gada 23.maija saistošajiem noteikumiem Nr.19
(protokols Nr.7, 12.punkts)
 </firstHeader>
    <firstFooter>&amp;L&amp;9&amp;D; &amp;T&amp;R&amp;9&amp;P (&amp;N)</first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4" sqref="T4"/>
    </sheetView>
  </sheetViews>
  <sheetFormatPr defaultRowHeight="12" outlineLevelCol="1" x14ac:dyDescent="0.25"/>
  <cols>
    <col min="1" max="1" width="10.85546875" style="273" customWidth="1"/>
    <col min="2" max="2" width="28" style="273" customWidth="1"/>
    <col min="3" max="3" width="8" style="273" customWidth="1"/>
    <col min="4" max="5" width="8.7109375" style="273" hidden="1" customWidth="1" outlineLevel="1"/>
    <col min="6" max="6" width="8.7109375" style="273" customWidth="1" collapsed="1"/>
    <col min="7" max="8" width="8.7109375" style="273" hidden="1" customWidth="1" outlineLevel="1"/>
    <col min="9" max="9" width="8.7109375" style="273" customWidth="1" collapsed="1"/>
    <col min="10" max="11" width="8.28515625" style="273" hidden="1" customWidth="1" outlineLevel="1"/>
    <col min="12" max="12" width="8.28515625" style="273" customWidth="1" collapsed="1"/>
    <col min="13" max="13" width="7.42578125" style="273"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922</v>
      </c>
      <c r="P1" s="1"/>
    </row>
    <row r="2" spans="1:17" ht="35.25" customHeight="1" x14ac:dyDescent="0.25">
      <c r="A2" s="788" t="s">
        <v>1</v>
      </c>
      <c r="B2" s="789"/>
      <c r="C2" s="789"/>
      <c r="D2" s="789"/>
      <c r="E2" s="789"/>
      <c r="F2" s="789"/>
      <c r="G2" s="789"/>
      <c r="H2" s="789"/>
      <c r="I2" s="789"/>
      <c r="J2" s="789"/>
      <c r="K2" s="789"/>
      <c r="L2" s="789"/>
      <c r="M2" s="789"/>
      <c r="N2" s="789"/>
      <c r="O2" s="789"/>
      <c r="P2" s="790"/>
      <c r="Q2" s="274"/>
    </row>
    <row r="3" spans="1:17" ht="12.75" customHeight="1" x14ac:dyDescent="0.25">
      <c r="A3" s="5" t="s">
        <v>2</v>
      </c>
      <c r="B3" s="6"/>
      <c r="C3" s="791" t="s">
        <v>539</v>
      </c>
      <c r="D3" s="791"/>
      <c r="E3" s="791"/>
      <c r="F3" s="791"/>
      <c r="G3" s="791"/>
      <c r="H3" s="791"/>
      <c r="I3" s="791"/>
      <c r="J3" s="791"/>
      <c r="K3" s="791"/>
      <c r="L3" s="791"/>
      <c r="M3" s="791"/>
      <c r="N3" s="791"/>
      <c r="O3" s="791"/>
      <c r="P3" s="792"/>
      <c r="Q3" s="274"/>
    </row>
    <row r="4" spans="1:17" ht="12.75" customHeight="1" x14ac:dyDescent="0.25">
      <c r="A4" s="5" t="s">
        <v>4</v>
      </c>
      <c r="B4" s="6"/>
      <c r="C4" s="791" t="s">
        <v>334</v>
      </c>
      <c r="D4" s="791"/>
      <c r="E4" s="791"/>
      <c r="F4" s="791"/>
      <c r="G4" s="791"/>
      <c r="H4" s="791"/>
      <c r="I4" s="791"/>
      <c r="J4" s="791"/>
      <c r="K4" s="791"/>
      <c r="L4" s="791"/>
      <c r="M4" s="791"/>
      <c r="N4" s="791"/>
      <c r="O4" s="791"/>
      <c r="P4" s="792"/>
      <c r="Q4" s="274"/>
    </row>
    <row r="5" spans="1:17" ht="12.75" customHeight="1" x14ac:dyDescent="0.25">
      <c r="A5" s="7" t="s">
        <v>6</v>
      </c>
      <c r="B5" s="8"/>
      <c r="C5" s="786" t="s">
        <v>335</v>
      </c>
      <c r="D5" s="786"/>
      <c r="E5" s="786"/>
      <c r="F5" s="786"/>
      <c r="G5" s="786"/>
      <c r="H5" s="786"/>
      <c r="I5" s="786"/>
      <c r="J5" s="786"/>
      <c r="K5" s="786"/>
      <c r="L5" s="786"/>
      <c r="M5" s="786"/>
      <c r="N5" s="786"/>
      <c r="O5" s="786"/>
      <c r="P5" s="787"/>
      <c r="Q5" s="274"/>
    </row>
    <row r="6" spans="1:17" ht="12.75" customHeight="1" x14ac:dyDescent="0.25">
      <c r="A6" s="7" t="s">
        <v>8</v>
      </c>
      <c r="B6" s="8"/>
      <c r="C6" s="786" t="s">
        <v>923</v>
      </c>
      <c r="D6" s="786"/>
      <c r="E6" s="786"/>
      <c r="F6" s="786"/>
      <c r="G6" s="786"/>
      <c r="H6" s="786"/>
      <c r="I6" s="786"/>
      <c r="J6" s="786"/>
      <c r="K6" s="786"/>
      <c r="L6" s="786"/>
      <c r="M6" s="786"/>
      <c r="N6" s="786"/>
      <c r="O6" s="786"/>
      <c r="P6" s="787"/>
      <c r="Q6" s="274"/>
    </row>
    <row r="7" spans="1:17" ht="39" customHeight="1" x14ac:dyDescent="0.25">
      <c r="A7" s="7" t="s">
        <v>10</v>
      </c>
      <c r="B7" s="8"/>
      <c r="C7" s="791" t="s">
        <v>924</v>
      </c>
      <c r="D7" s="791"/>
      <c r="E7" s="791"/>
      <c r="F7" s="791"/>
      <c r="G7" s="791"/>
      <c r="H7" s="791"/>
      <c r="I7" s="791"/>
      <c r="J7" s="791"/>
      <c r="K7" s="791"/>
      <c r="L7" s="791"/>
      <c r="M7" s="791"/>
      <c r="N7" s="791"/>
      <c r="O7" s="791"/>
      <c r="P7" s="792"/>
      <c r="Q7" s="274"/>
    </row>
    <row r="8" spans="1:17" ht="12.75" customHeight="1" x14ac:dyDescent="0.25">
      <c r="A8" s="9" t="s">
        <v>12</v>
      </c>
      <c r="B8" s="8"/>
      <c r="C8" s="793"/>
      <c r="D8" s="793"/>
      <c r="E8" s="793"/>
      <c r="F8" s="793"/>
      <c r="G8" s="793"/>
      <c r="H8" s="793"/>
      <c r="I8" s="793"/>
      <c r="J8" s="793"/>
      <c r="K8" s="793"/>
      <c r="L8" s="793"/>
      <c r="M8" s="793"/>
      <c r="N8" s="793"/>
      <c r="O8" s="793"/>
      <c r="P8" s="794"/>
      <c r="Q8" s="274"/>
    </row>
    <row r="9" spans="1:17" ht="12.75" customHeight="1" x14ac:dyDescent="0.25">
      <c r="A9" s="7"/>
      <c r="B9" s="8" t="s">
        <v>13</v>
      </c>
      <c r="C9" s="786"/>
      <c r="D9" s="786"/>
      <c r="E9" s="786"/>
      <c r="F9" s="786"/>
      <c r="G9" s="786"/>
      <c r="H9" s="786"/>
      <c r="I9" s="786"/>
      <c r="J9" s="786"/>
      <c r="K9" s="786"/>
      <c r="L9" s="786"/>
      <c r="M9" s="786"/>
      <c r="N9" s="786"/>
      <c r="O9" s="786"/>
      <c r="P9" s="787"/>
      <c r="Q9" s="274"/>
    </row>
    <row r="10" spans="1:17" ht="12.75" customHeight="1" x14ac:dyDescent="0.25">
      <c r="A10" s="7"/>
      <c r="B10" s="8" t="s">
        <v>15</v>
      </c>
      <c r="C10" s="786"/>
      <c r="D10" s="786"/>
      <c r="E10" s="786"/>
      <c r="F10" s="786"/>
      <c r="G10" s="786"/>
      <c r="H10" s="786"/>
      <c r="I10" s="786"/>
      <c r="J10" s="786"/>
      <c r="K10" s="786"/>
      <c r="L10" s="786"/>
      <c r="M10" s="786"/>
      <c r="N10" s="786"/>
      <c r="O10" s="786"/>
      <c r="P10" s="787"/>
      <c r="Q10" s="274"/>
    </row>
    <row r="11" spans="1:17" ht="12.75" customHeight="1" x14ac:dyDescent="0.25">
      <c r="A11" s="7"/>
      <c r="B11" s="8" t="s">
        <v>16</v>
      </c>
      <c r="C11" s="793" t="s">
        <v>925</v>
      </c>
      <c r="D11" s="793"/>
      <c r="E11" s="793"/>
      <c r="F11" s="793"/>
      <c r="G11" s="793"/>
      <c r="H11" s="793"/>
      <c r="I11" s="793"/>
      <c r="J11" s="793"/>
      <c r="K11" s="793"/>
      <c r="L11" s="793"/>
      <c r="M11" s="793"/>
      <c r="N11" s="793"/>
      <c r="O11" s="793"/>
      <c r="P11" s="794"/>
      <c r="Q11" s="274"/>
    </row>
    <row r="12" spans="1:17" ht="12.75" customHeight="1" x14ac:dyDescent="0.25">
      <c r="A12" s="7"/>
      <c r="B12" s="8" t="s">
        <v>17</v>
      </c>
      <c r="C12" s="786"/>
      <c r="D12" s="786"/>
      <c r="E12" s="786"/>
      <c r="F12" s="786"/>
      <c r="G12" s="786"/>
      <c r="H12" s="786"/>
      <c r="I12" s="786"/>
      <c r="J12" s="786"/>
      <c r="K12" s="786"/>
      <c r="L12" s="786"/>
      <c r="M12" s="786"/>
      <c r="N12" s="786"/>
      <c r="O12" s="786"/>
      <c r="P12" s="787"/>
      <c r="Q12" s="274"/>
    </row>
    <row r="13" spans="1:17" ht="12.75" customHeight="1" x14ac:dyDescent="0.25">
      <c r="A13" s="7"/>
      <c r="B13" s="8" t="s">
        <v>19</v>
      </c>
      <c r="C13" s="786"/>
      <c r="D13" s="786"/>
      <c r="E13" s="786"/>
      <c r="F13" s="786"/>
      <c r="G13" s="786"/>
      <c r="H13" s="786"/>
      <c r="I13" s="786"/>
      <c r="J13" s="786"/>
      <c r="K13" s="786"/>
      <c r="L13" s="786"/>
      <c r="M13" s="786"/>
      <c r="N13" s="786"/>
      <c r="O13" s="786"/>
      <c r="P13" s="787"/>
      <c r="Q13" s="274"/>
    </row>
    <row r="14" spans="1:17" ht="12.75" customHeight="1" x14ac:dyDescent="0.25">
      <c r="A14" s="10"/>
      <c r="B14" s="11"/>
      <c r="C14" s="766"/>
      <c r="D14" s="766"/>
      <c r="E14" s="766"/>
      <c r="F14" s="766"/>
      <c r="G14" s="766"/>
      <c r="H14" s="766"/>
      <c r="I14" s="766"/>
      <c r="J14" s="766"/>
      <c r="K14" s="766"/>
      <c r="L14" s="766"/>
      <c r="M14" s="766"/>
      <c r="N14" s="766"/>
      <c r="O14" s="766"/>
      <c r="P14" s="767"/>
      <c r="Q14" s="274"/>
    </row>
    <row r="15" spans="1:17" s="12" customFormat="1" ht="12.75" customHeight="1" x14ac:dyDescent="0.25">
      <c r="A15" s="768" t="s">
        <v>20</v>
      </c>
      <c r="B15" s="771" t="s">
        <v>21</v>
      </c>
      <c r="C15" s="773" t="s">
        <v>22</v>
      </c>
      <c r="D15" s="774"/>
      <c r="E15" s="774"/>
      <c r="F15" s="774"/>
      <c r="G15" s="774"/>
      <c r="H15" s="774"/>
      <c r="I15" s="774"/>
      <c r="J15" s="774"/>
      <c r="K15" s="774"/>
      <c r="L15" s="774"/>
      <c r="M15" s="774"/>
      <c r="N15" s="774"/>
      <c r="O15" s="774"/>
      <c r="P15" s="775"/>
      <c r="Q15" s="275"/>
    </row>
    <row r="16" spans="1:17" s="12" customFormat="1" ht="12.75" customHeight="1" x14ac:dyDescent="0.25">
      <c r="A16" s="769"/>
      <c r="B16" s="772"/>
      <c r="C16" s="776" t="s">
        <v>23</v>
      </c>
      <c r="D16" s="778" t="s">
        <v>24</v>
      </c>
      <c r="E16" s="780" t="s">
        <v>25</v>
      </c>
      <c r="F16" s="782" t="s">
        <v>26</v>
      </c>
      <c r="G16" s="764" t="s">
        <v>27</v>
      </c>
      <c r="H16" s="765" t="s">
        <v>28</v>
      </c>
      <c r="I16" s="763" t="s">
        <v>29</v>
      </c>
      <c r="J16" s="764" t="s">
        <v>30</v>
      </c>
      <c r="K16" s="765" t="s">
        <v>31</v>
      </c>
      <c r="L16" s="763" t="s">
        <v>32</v>
      </c>
      <c r="M16" s="764" t="s">
        <v>33</v>
      </c>
      <c r="N16" s="765" t="s">
        <v>34</v>
      </c>
      <c r="O16" s="763" t="s">
        <v>35</v>
      </c>
      <c r="P16" s="784" t="s">
        <v>36</v>
      </c>
    </row>
    <row r="17" spans="1:16" s="13" customFormat="1" ht="70.5" customHeight="1" thickBot="1" x14ac:dyDescent="0.3">
      <c r="A17" s="770"/>
      <c r="B17" s="772"/>
      <c r="C17" s="777"/>
      <c r="D17" s="779"/>
      <c r="E17" s="781"/>
      <c r="F17" s="783"/>
      <c r="G17" s="764"/>
      <c r="H17" s="765"/>
      <c r="I17" s="763"/>
      <c r="J17" s="764"/>
      <c r="K17" s="765"/>
      <c r="L17" s="763"/>
      <c r="M17" s="764"/>
      <c r="N17" s="765"/>
      <c r="O17" s="763"/>
      <c r="P17" s="78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861427</v>
      </c>
      <c r="D20" s="32">
        <f>SUM(D21,D24,D25,D41,D43)</f>
        <v>1135539</v>
      </c>
      <c r="E20" s="33">
        <f t="shared" ref="E20:F20" si="1">SUM(E21,E24,E25,E41,E43)</f>
        <v>-274112</v>
      </c>
      <c r="F20" s="34">
        <f t="shared" si="1"/>
        <v>861427</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39" customHeight="1" thickTop="1" thickBot="1" x14ac:dyDescent="0.3">
      <c r="A24" s="58">
        <v>19300</v>
      </c>
      <c r="B24" s="58" t="s">
        <v>43</v>
      </c>
      <c r="C24" s="59">
        <f>F24+I24</f>
        <v>445585</v>
      </c>
      <c r="D24" s="60">
        <v>693397</v>
      </c>
      <c r="E24" s="61">
        <v>-247812</v>
      </c>
      <c r="F24" s="62">
        <f t="shared" si="9"/>
        <v>445585</v>
      </c>
      <c r="G24" s="60"/>
      <c r="H24" s="61"/>
      <c r="I24" s="62">
        <f t="shared" si="10"/>
        <v>0</v>
      </c>
      <c r="J24" s="63" t="s">
        <v>44</v>
      </c>
      <c r="K24" s="64" t="s">
        <v>44</v>
      </c>
      <c r="L24" s="65" t="s">
        <v>44</v>
      </c>
      <c r="M24" s="63" t="s">
        <v>44</v>
      </c>
      <c r="N24" s="64" t="s">
        <v>44</v>
      </c>
      <c r="O24" s="65" t="s">
        <v>44</v>
      </c>
      <c r="P24" s="66" t="s">
        <v>926</v>
      </c>
    </row>
    <row r="25" spans="1:16" s="28" customFormat="1" ht="37.5" customHeight="1" thickTop="1" x14ac:dyDescent="0.25">
      <c r="A25" s="276">
        <v>18630</v>
      </c>
      <c r="B25" s="67" t="s">
        <v>45</v>
      </c>
      <c r="C25" s="68">
        <f>F25</f>
        <v>415842</v>
      </c>
      <c r="D25" s="69">
        <v>442142</v>
      </c>
      <c r="E25" s="70">
        <v>-26300</v>
      </c>
      <c r="F25" s="71">
        <f t="shared" si="9"/>
        <v>415842</v>
      </c>
      <c r="G25" s="72" t="s">
        <v>44</v>
      </c>
      <c r="H25" s="73" t="s">
        <v>44</v>
      </c>
      <c r="I25" s="74" t="s">
        <v>44</v>
      </c>
      <c r="J25" s="72" t="s">
        <v>44</v>
      </c>
      <c r="K25" s="73" t="s">
        <v>44</v>
      </c>
      <c r="L25" s="74" t="s">
        <v>44</v>
      </c>
      <c r="M25" s="72" t="s">
        <v>44</v>
      </c>
      <c r="N25" s="73" t="s">
        <v>44</v>
      </c>
      <c r="O25" s="74" t="s">
        <v>44</v>
      </c>
      <c r="P25" s="75" t="s">
        <v>927</v>
      </c>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861427</v>
      </c>
      <c r="D50" s="157">
        <f>SUM(D51,D286)</f>
        <v>1135539</v>
      </c>
      <c r="E50" s="158">
        <f t="shared" ref="E50:F50" si="26">SUM(E51,E286)</f>
        <v>-274112</v>
      </c>
      <c r="F50" s="159">
        <f t="shared" si="26"/>
        <v>861427</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861427</v>
      </c>
      <c r="D51" s="163">
        <f>SUM(D52,D194)</f>
        <v>1112901</v>
      </c>
      <c r="E51" s="164">
        <f t="shared" ref="E51:F51" si="30">SUM(E52,E194)</f>
        <v>-251474</v>
      </c>
      <c r="F51" s="165">
        <f t="shared" si="30"/>
        <v>861427</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hidden="1" x14ac:dyDescent="0.25">
      <c r="A52" s="24"/>
      <c r="B52" s="22" t="s">
        <v>71</v>
      </c>
      <c r="C52" s="170">
        <f t="shared" si="0"/>
        <v>0</v>
      </c>
      <c r="D52" s="171">
        <f>SUM(D53,D75,D173,D187)</f>
        <v>0</v>
      </c>
      <c r="E52" s="172">
        <f t="shared" ref="E52:F52" si="34">SUM(E53,E75,E173,E187)</f>
        <v>0</v>
      </c>
      <c r="F52" s="173">
        <f t="shared" si="34"/>
        <v>0</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7" t="s">
        <v>78</v>
      </c>
      <c r="C58" s="88">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719">
        <v>1210</v>
      </c>
      <c r="B68" s="80" t="s">
        <v>88</v>
      </c>
      <c r="C68" s="81">
        <f t="shared" si="0"/>
        <v>0</v>
      </c>
      <c r="D68" s="46"/>
      <c r="E68" s="47"/>
      <c r="F68" s="132">
        <f>D68+E68</f>
        <v>0</v>
      </c>
      <c r="G68" s="46"/>
      <c r="H68" s="47"/>
      <c r="I68" s="132">
        <f>G68+H68</f>
        <v>0</v>
      </c>
      <c r="J68" s="46"/>
      <c r="K68" s="47"/>
      <c r="L68" s="132">
        <f>K68+J68</f>
        <v>0</v>
      </c>
      <c r="M68" s="46"/>
      <c r="N68" s="47"/>
      <c r="O68" s="132">
        <f>N68+M68</f>
        <v>0</v>
      </c>
      <c r="P68" s="49"/>
    </row>
    <row r="69" spans="1:16" ht="24" hidden="1" x14ac:dyDescent="0.25">
      <c r="A69" s="188">
        <v>1220</v>
      </c>
      <c r="B69" s="87" t="s">
        <v>89</v>
      </c>
      <c r="C69" s="88">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7" t="s">
        <v>90</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5">
        <v>2000</v>
      </c>
      <c r="B75" s="175" t="s">
        <v>96</v>
      </c>
      <c r="C75" s="176">
        <f t="shared" si="0"/>
        <v>0</v>
      </c>
      <c r="D75" s="177">
        <f>SUM(D76,D83,D130,D164,D165,D172)</f>
        <v>0</v>
      </c>
      <c r="E75" s="178">
        <f t="shared" ref="E75:F75" si="74">SUM(E76,E83,E130,E164,E165,E172)</f>
        <v>0</v>
      </c>
      <c r="F75" s="179">
        <f t="shared" si="74"/>
        <v>0</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719">
        <v>2110</v>
      </c>
      <c r="B77" s="80" t="s">
        <v>98</v>
      </c>
      <c r="C77" s="81">
        <f t="shared" si="0"/>
        <v>0</v>
      </c>
      <c r="D77" s="192">
        <f>SUM(D78:D79)</f>
        <v>0</v>
      </c>
      <c r="E77" s="193">
        <f t="shared" ref="E77:F77" si="82">SUM(E78:E79)</f>
        <v>0</v>
      </c>
      <c r="F77" s="132">
        <f t="shared" si="82"/>
        <v>0</v>
      </c>
      <c r="G77" s="192">
        <f>SUM(G78:G79)</f>
        <v>0</v>
      </c>
      <c r="H77" s="193">
        <f t="shared" ref="H77:I77" si="83">SUM(H78:H79)</f>
        <v>0</v>
      </c>
      <c r="I77" s="132">
        <f t="shared" si="83"/>
        <v>0</v>
      </c>
      <c r="J77" s="192">
        <f>SUM(J78:J79)</f>
        <v>0</v>
      </c>
      <c r="K77" s="193">
        <f t="shared" ref="K77:L77" si="84">SUM(K78:K79)</f>
        <v>0</v>
      </c>
      <c r="L77" s="132">
        <f t="shared" si="84"/>
        <v>0</v>
      </c>
      <c r="M77" s="192">
        <f>SUM(M78:M79)</f>
        <v>0</v>
      </c>
      <c r="N77" s="193">
        <f t="shared" ref="N77:O77" si="85">SUM(N78:N79)</f>
        <v>0</v>
      </c>
      <c r="O77" s="132">
        <f t="shared" si="85"/>
        <v>0</v>
      </c>
      <c r="P77" s="49"/>
    </row>
    <row r="78" spans="1:16" ht="12" hidden="1" customHeight="1" x14ac:dyDescent="0.25">
      <c r="A78" s="51">
        <v>2111</v>
      </c>
      <c r="B78" s="87" t="s">
        <v>99</v>
      </c>
      <c r="C78" s="88">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7" t="s">
        <v>101</v>
      </c>
      <c r="C80" s="88">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7" t="s">
        <v>99</v>
      </c>
      <c r="C81" s="88">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4"/>
      <c r="E82" s="195"/>
      <c r="F82" s="55">
        <f t="shared" si="94"/>
        <v>0</v>
      </c>
      <c r="G82" s="53"/>
      <c r="H82" s="54"/>
      <c r="I82" s="55">
        <f t="shared" si="95"/>
        <v>0</v>
      </c>
      <c r="J82" s="53"/>
      <c r="K82" s="54"/>
      <c r="L82" s="55">
        <f t="shared" si="96"/>
        <v>0</v>
      </c>
      <c r="M82" s="53"/>
      <c r="N82" s="54"/>
      <c r="O82" s="55">
        <f t="shared" si="97"/>
        <v>0</v>
      </c>
      <c r="P82" s="57"/>
    </row>
    <row r="83" spans="1:16" hidden="1" x14ac:dyDescent="0.25">
      <c r="A83" s="67">
        <v>2200</v>
      </c>
      <c r="B83" s="181" t="s">
        <v>102</v>
      </c>
      <c r="C83" s="68">
        <f t="shared" si="0"/>
        <v>0</v>
      </c>
      <c r="D83" s="182">
        <f>SUM(D84,D89,D95,D103,D112,D116,D122,D128)</f>
        <v>0</v>
      </c>
      <c r="E83" s="183">
        <f t="shared" ref="E83:F83" si="98">SUM(E84,E89,E95,E103,E112,E116,E122,E128)</f>
        <v>0</v>
      </c>
      <c r="F83" s="71">
        <f t="shared" si="98"/>
        <v>0</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6"/>
      <c r="E85" s="197"/>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7" t="s">
        <v>108</v>
      </c>
      <c r="C89" s="88">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7" t="s">
        <v>109</v>
      </c>
      <c r="C90" s="88">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4"/>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7" t="s">
        <v>114</v>
      </c>
      <c r="C95" s="88">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7" t="s">
        <v>115</v>
      </c>
      <c r="C96" s="88">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6"/>
      <c r="E98" s="197"/>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121</v>
      </c>
      <c r="C102" s="88">
        <f t="shared" si="102"/>
        <v>0</v>
      </c>
      <c r="D102" s="194"/>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7" t="s">
        <v>122</v>
      </c>
      <c r="C103" s="88">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7" t="s">
        <v>123</v>
      </c>
      <c r="C104" s="88">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7" t="s">
        <v>131</v>
      </c>
      <c r="C112" s="88">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7" t="s">
        <v>132</v>
      </c>
      <c r="C113" s="88">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7" t="s">
        <v>135</v>
      </c>
      <c r="C116" s="88">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7" t="s">
        <v>136</v>
      </c>
      <c r="C117" s="88">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7" t="s">
        <v>141</v>
      </c>
      <c r="C122" s="88">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8" t="s">
        <v>142</v>
      </c>
      <c r="C123" s="88">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9" t="s">
        <v>143</v>
      </c>
      <c r="C124" s="88">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146</v>
      </c>
      <c r="C127" s="88">
        <f t="shared" si="102"/>
        <v>0</v>
      </c>
      <c r="D127" s="194"/>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719">
        <v>2280</v>
      </c>
      <c r="B128" s="80" t="s">
        <v>147</v>
      </c>
      <c r="C128" s="81">
        <f t="shared" si="102"/>
        <v>0</v>
      </c>
      <c r="D128" s="192">
        <f t="shared" ref="D128:O128" si="159">SUM(D129)</f>
        <v>0</v>
      </c>
      <c r="E128" s="193">
        <f t="shared" si="159"/>
        <v>0</v>
      </c>
      <c r="F128" s="132">
        <f t="shared" si="159"/>
        <v>0</v>
      </c>
      <c r="G128" s="192">
        <f t="shared" si="159"/>
        <v>0</v>
      </c>
      <c r="H128" s="193">
        <f t="shared" si="159"/>
        <v>0</v>
      </c>
      <c r="I128" s="132">
        <f t="shared" si="159"/>
        <v>0</v>
      </c>
      <c r="J128" s="192">
        <f t="shared" si="159"/>
        <v>0</v>
      </c>
      <c r="K128" s="193">
        <f t="shared" si="159"/>
        <v>0</v>
      </c>
      <c r="L128" s="132">
        <f t="shared" si="159"/>
        <v>0</v>
      </c>
      <c r="M128" s="192">
        <f t="shared" si="159"/>
        <v>0</v>
      </c>
      <c r="N128" s="193">
        <f t="shared" si="159"/>
        <v>0</v>
      </c>
      <c r="O128" s="132">
        <f t="shared" si="159"/>
        <v>0</v>
      </c>
      <c r="P128" s="49"/>
    </row>
    <row r="129" spans="1:16" ht="24" hidden="1" customHeight="1" x14ac:dyDescent="0.25">
      <c r="A129" s="51">
        <v>2283</v>
      </c>
      <c r="B129" s="87" t="s">
        <v>148</v>
      </c>
      <c r="C129" s="88">
        <f t="shared" si="102"/>
        <v>0</v>
      </c>
      <c r="D129" s="194"/>
      <c r="E129" s="195"/>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7">
        <v>2300</v>
      </c>
      <c r="B130" s="181" t="s">
        <v>149</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hidden="1" x14ac:dyDescent="0.25">
      <c r="A131" s="719">
        <v>2310</v>
      </c>
      <c r="B131" s="80" t="s">
        <v>150</v>
      </c>
      <c r="C131" s="81">
        <f t="shared" si="102"/>
        <v>0</v>
      </c>
      <c r="D131" s="192">
        <f t="shared" ref="D131:O131" si="164">SUM(D132:D135)</f>
        <v>0</v>
      </c>
      <c r="E131" s="193">
        <f t="shared" si="164"/>
        <v>0</v>
      </c>
      <c r="F131" s="132">
        <f t="shared" si="164"/>
        <v>0</v>
      </c>
      <c r="G131" s="192">
        <f t="shared" si="164"/>
        <v>0</v>
      </c>
      <c r="H131" s="193">
        <f t="shared" si="164"/>
        <v>0</v>
      </c>
      <c r="I131" s="132">
        <f t="shared" si="164"/>
        <v>0</v>
      </c>
      <c r="J131" s="192">
        <f t="shared" si="164"/>
        <v>0</v>
      </c>
      <c r="K131" s="193">
        <f t="shared" si="164"/>
        <v>0</v>
      </c>
      <c r="L131" s="132">
        <f t="shared" si="164"/>
        <v>0</v>
      </c>
      <c r="M131" s="192">
        <f t="shared" si="164"/>
        <v>0</v>
      </c>
      <c r="N131" s="193">
        <f t="shared" si="164"/>
        <v>0</v>
      </c>
      <c r="O131" s="132">
        <f t="shared" si="164"/>
        <v>0</v>
      </c>
      <c r="P131" s="49"/>
    </row>
    <row r="132" spans="1:16" ht="12" hidden="1" customHeight="1" x14ac:dyDescent="0.25">
      <c r="A132" s="51">
        <v>2311</v>
      </c>
      <c r="B132" s="87" t="s">
        <v>151</v>
      </c>
      <c r="C132" s="88">
        <f t="shared" si="102"/>
        <v>0</v>
      </c>
      <c r="D132" s="194"/>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152</v>
      </c>
      <c r="C133" s="88">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4"/>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7" t="s">
        <v>155</v>
      </c>
      <c r="C136" s="88">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7" t="s">
        <v>156</v>
      </c>
      <c r="C137" s="88">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7" t="s">
        <v>159</v>
      </c>
      <c r="C140" s="88">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7" t="s">
        <v>160</v>
      </c>
      <c r="C141" s="88">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7" t="s">
        <v>161</v>
      </c>
      <c r="C142" s="88">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6"/>
      <c r="E145" s="197"/>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7" t="s">
        <v>170</v>
      </c>
      <c r="C151" s="88">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7" t="s">
        <v>171</v>
      </c>
      <c r="C152" s="88">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200"/>
      <c r="E159" s="201"/>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6"/>
      <c r="E161" s="197"/>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200"/>
      <c r="E163" s="201"/>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2"/>
      <c r="E164" s="203"/>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719">
        <v>2510</v>
      </c>
      <c r="B166" s="80" t="s">
        <v>185</v>
      </c>
      <c r="C166" s="81">
        <f t="shared" si="193"/>
        <v>0</v>
      </c>
      <c r="D166" s="192">
        <f>SUM(D167:D170)</f>
        <v>0</v>
      </c>
      <c r="E166" s="193">
        <f t="shared" ref="E166:O166" si="211">SUM(E167:E170)</f>
        <v>0</v>
      </c>
      <c r="F166" s="132">
        <f t="shared" si="211"/>
        <v>0</v>
      </c>
      <c r="G166" s="192">
        <f t="shared" si="211"/>
        <v>0</v>
      </c>
      <c r="H166" s="193">
        <f t="shared" si="211"/>
        <v>0</v>
      </c>
      <c r="I166" s="132">
        <f t="shared" si="211"/>
        <v>0</v>
      </c>
      <c r="J166" s="192">
        <f t="shared" si="211"/>
        <v>0</v>
      </c>
      <c r="K166" s="193">
        <f t="shared" si="211"/>
        <v>0</v>
      </c>
      <c r="L166" s="132">
        <f t="shared" si="211"/>
        <v>0</v>
      </c>
      <c r="M166" s="192">
        <f t="shared" si="211"/>
        <v>0</v>
      </c>
      <c r="N166" s="193">
        <f t="shared" si="211"/>
        <v>0</v>
      </c>
      <c r="O166" s="132">
        <f t="shared" si="211"/>
        <v>0</v>
      </c>
      <c r="P166" s="49"/>
    </row>
    <row r="167" spans="1:16" ht="24" hidden="1" customHeight="1" x14ac:dyDescent="0.25">
      <c r="A167" s="51">
        <v>2512</v>
      </c>
      <c r="B167" s="87" t="s">
        <v>186</v>
      </c>
      <c r="C167" s="88">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7" t="s">
        <v>190</v>
      </c>
      <c r="C171" s="88">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4"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5"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719">
        <v>3260</v>
      </c>
      <c r="B175" s="80" t="s">
        <v>194</v>
      </c>
      <c r="C175" s="81">
        <f t="shared" si="193"/>
        <v>0</v>
      </c>
      <c r="D175" s="192">
        <f>SUM(D176:D178)</f>
        <v>0</v>
      </c>
      <c r="E175" s="193">
        <f t="shared" ref="E175:F175" si="221">SUM(E176:E178)</f>
        <v>0</v>
      </c>
      <c r="F175" s="132">
        <f t="shared" si="221"/>
        <v>0</v>
      </c>
      <c r="G175" s="192">
        <f>SUM(G176:G178)</f>
        <v>0</v>
      </c>
      <c r="H175" s="193">
        <f t="shared" ref="H175:I175" si="222">SUM(H176:H178)</f>
        <v>0</v>
      </c>
      <c r="I175" s="132">
        <f t="shared" si="222"/>
        <v>0</v>
      </c>
      <c r="J175" s="192">
        <f>SUM(J176:J178)</f>
        <v>0</v>
      </c>
      <c r="K175" s="193">
        <f t="shared" ref="K175:L175" si="223">SUM(K176:K178)</f>
        <v>0</v>
      </c>
      <c r="L175" s="132">
        <f t="shared" si="223"/>
        <v>0</v>
      </c>
      <c r="M175" s="192">
        <f>SUM(M176:M178)</f>
        <v>0</v>
      </c>
      <c r="N175" s="193">
        <f t="shared" ref="N175:O175" si="224">SUM(N176:N178)</f>
        <v>0</v>
      </c>
      <c r="O175" s="132">
        <f t="shared" si="224"/>
        <v>0</v>
      </c>
      <c r="P175" s="49"/>
    </row>
    <row r="176" spans="1:16" ht="24" hidden="1" customHeight="1" x14ac:dyDescent="0.25">
      <c r="A176" s="51">
        <v>3261</v>
      </c>
      <c r="B176" s="87" t="s">
        <v>195</v>
      </c>
      <c r="C176" s="88">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719">
        <v>3290</v>
      </c>
      <c r="B179" s="80" t="s">
        <v>198</v>
      </c>
      <c r="C179" s="206">
        <f t="shared" si="193"/>
        <v>0</v>
      </c>
      <c r="D179" s="192">
        <f>SUM(D180:D183)</f>
        <v>0</v>
      </c>
      <c r="E179" s="193">
        <f t="shared" ref="E179:O179" si="229">SUM(E180:E183)</f>
        <v>0</v>
      </c>
      <c r="F179" s="132">
        <f t="shared" si="229"/>
        <v>0</v>
      </c>
      <c r="G179" s="192">
        <f t="shared" si="229"/>
        <v>0</v>
      </c>
      <c r="H179" s="193">
        <f t="shared" si="229"/>
        <v>0</v>
      </c>
      <c r="I179" s="132">
        <f t="shared" si="229"/>
        <v>0</v>
      </c>
      <c r="J179" s="192">
        <f t="shared" si="229"/>
        <v>0</v>
      </c>
      <c r="K179" s="193">
        <f t="shared" si="229"/>
        <v>0</v>
      </c>
      <c r="L179" s="132">
        <f t="shared" si="229"/>
        <v>0</v>
      </c>
      <c r="M179" s="192">
        <f t="shared" si="229"/>
        <v>0</v>
      </c>
      <c r="N179" s="193">
        <f t="shared" si="229"/>
        <v>0</v>
      </c>
      <c r="O179" s="132">
        <f t="shared" si="229"/>
        <v>0</v>
      </c>
      <c r="P179" s="49"/>
    </row>
    <row r="180" spans="1:16" ht="72" hidden="1" customHeight="1" x14ac:dyDescent="0.25">
      <c r="A180" s="51">
        <v>3291</v>
      </c>
      <c r="B180" s="87" t="s">
        <v>199</v>
      </c>
      <c r="C180" s="88">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7">
        <v>3294</v>
      </c>
      <c r="B183" s="87" t="s">
        <v>202</v>
      </c>
      <c r="C183" s="206">
        <f t="shared" si="193"/>
        <v>0</v>
      </c>
      <c r="D183" s="208"/>
      <c r="E183" s="209"/>
      <c r="F183" s="210">
        <f t="shared" si="230"/>
        <v>0</v>
      </c>
      <c r="G183" s="211"/>
      <c r="H183" s="212"/>
      <c r="I183" s="210">
        <f t="shared" si="231"/>
        <v>0</v>
      </c>
      <c r="J183" s="211"/>
      <c r="K183" s="212"/>
      <c r="L183" s="210">
        <f t="shared" si="232"/>
        <v>0</v>
      </c>
      <c r="M183" s="211"/>
      <c r="N183" s="212"/>
      <c r="O183" s="210">
        <f t="shared" si="233"/>
        <v>0</v>
      </c>
      <c r="P183" s="213"/>
    </row>
    <row r="184" spans="1:16" ht="48" hidden="1" x14ac:dyDescent="0.25">
      <c r="A184" s="214">
        <v>3300</v>
      </c>
      <c r="B184" s="205" t="s">
        <v>203</v>
      </c>
      <c r="C184" s="215">
        <f t="shared" si="193"/>
        <v>0</v>
      </c>
      <c r="D184" s="216">
        <f>SUM(D185:D186)</f>
        <v>0</v>
      </c>
      <c r="E184" s="217">
        <f t="shared" ref="E184:O184" si="234">SUM(E185:E186)</f>
        <v>0</v>
      </c>
      <c r="F184" s="218">
        <f t="shared" si="234"/>
        <v>0</v>
      </c>
      <c r="G184" s="216">
        <f t="shared" si="234"/>
        <v>0</v>
      </c>
      <c r="H184" s="217">
        <f t="shared" si="234"/>
        <v>0</v>
      </c>
      <c r="I184" s="218">
        <f t="shared" si="234"/>
        <v>0</v>
      </c>
      <c r="J184" s="216">
        <f t="shared" si="234"/>
        <v>0</v>
      </c>
      <c r="K184" s="217">
        <f t="shared" si="234"/>
        <v>0</v>
      </c>
      <c r="L184" s="218">
        <f t="shared" si="234"/>
        <v>0</v>
      </c>
      <c r="M184" s="216">
        <f t="shared" si="234"/>
        <v>0</v>
      </c>
      <c r="N184" s="217">
        <f t="shared" si="234"/>
        <v>0</v>
      </c>
      <c r="O184" s="218">
        <f t="shared" si="234"/>
        <v>0</v>
      </c>
      <c r="P184" s="219"/>
    </row>
    <row r="185" spans="1:16" ht="48" hidden="1" customHeight="1" x14ac:dyDescent="0.25">
      <c r="A185" s="135">
        <v>3310</v>
      </c>
      <c r="B185" s="136" t="s">
        <v>204</v>
      </c>
      <c r="C185" s="141">
        <f t="shared" si="193"/>
        <v>0</v>
      </c>
      <c r="D185" s="200"/>
      <c r="E185" s="201"/>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6"/>
      <c r="E186" s="197"/>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20">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1">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719">
        <v>4240</v>
      </c>
      <c r="B189" s="80" t="s">
        <v>208</v>
      </c>
      <c r="C189" s="81">
        <f t="shared" si="193"/>
        <v>0</v>
      </c>
      <c r="D189" s="196"/>
      <c r="E189" s="197"/>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8">
        <v>4250</v>
      </c>
      <c r="B190" s="87" t="s">
        <v>209</v>
      </c>
      <c r="C190" s="88">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719">
        <v>4310</v>
      </c>
      <c r="B192" s="80" t="s">
        <v>211</v>
      </c>
      <c r="C192" s="81">
        <f t="shared" si="193"/>
        <v>0</v>
      </c>
      <c r="D192" s="192">
        <f>SUM(D193:D193)</f>
        <v>0</v>
      </c>
      <c r="E192" s="193">
        <f t="shared" ref="E192:F192" si="255">SUM(E193:E193)</f>
        <v>0</v>
      </c>
      <c r="F192" s="132">
        <f t="shared" si="255"/>
        <v>0</v>
      </c>
      <c r="G192" s="192">
        <f>SUM(G193:G193)</f>
        <v>0</v>
      </c>
      <c r="H192" s="193">
        <f t="shared" ref="H192:I192" si="256">SUM(H193:H193)</f>
        <v>0</v>
      </c>
      <c r="I192" s="132">
        <f t="shared" si="256"/>
        <v>0</v>
      </c>
      <c r="J192" s="192">
        <f>SUM(J193:J193)</f>
        <v>0</v>
      </c>
      <c r="K192" s="193">
        <f t="shared" ref="K192:L192" si="257">SUM(K193:K193)</f>
        <v>0</v>
      </c>
      <c r="L192" s="132">
        <f t="shared" si="257"/>
        <v>0</v>
      </c>
      <c r="M192" s="192">
        <f>SUM(M193:M193)</f>
        <v>0</v>
      </c>
      <c r="N192" s="193">
        <f t="shared" ref="N192:O192" si="258">SUM(N193:N193)</f>
        <v>0</v>
      </c>
      <c r="O192" s="132">
        <f t="shared" si="258"/>
        <v>0</v>
      </c>
      <c r="P192" s="49"/>
    </row>
    <row r="193" spans="1:16" ht="36" hidden="1" customHeight="1" x14ac:dyDescent="0.25">
      <c r="A193" s="51">
        <v>4311</v>
      </c>
      <c r="B193" s="87" t="s">
        <v>212</v>
      </c>
      <c r="C193" s="88">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2"/>
      <c r="B194" s="23" t="s">
        <v>213</v>
      </c>
      <c r="C194" s="170">
        <f t="shared" si="193"/>
        <v>861427</v>
      </c>
      <c r="D194" s="171">
        <f t="shared" ref="D194:O194" si="259">SUM(D195,D230,D269,D283)</f>
        <v>1112901</v>
      </c>
      <c r="E194" s="172">
        <f t="shared" si="259"/>
        <v>-251474</v>
      </c>
      <c r="F194" s="173">
        <f t="shared" si="259"/>
        <v>861427</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861427</v>
      </c>
      <c r="D195" s="177">
        <f>D196+D204</f>
        <v>1112901</v>
      </c>
      <c r="E195" s="178">
        <f t="shared" ref="E195:F195" si="260">E196+E204</f>
        <v>-251474</v>
      </c>
      <c r="F195" s="179">
        <f t="shared" si="260"/>
        <v>861427</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719">
        <v>5110</v>
      </c>
      <c r="B197" s="80" t="s">
        <v>216</v>
      </c>
      <c r="C197" s="81">
        <f t="shared" si="193"/>
        <v>0</v>
      </c>
      <c r="D197" s="196"/>
      <c r="E197" s="197"/>
      <c r="F197" s="132">
        <f>D197+E197</f>
        <v>0</v>
      </c>
      <c r="G197" s="46"/>
      <c r="H197" s="47"/>
      <c r="I197" s="132">
        <f>G197+H197</f>
        <v>0</v>
      </c>
      <c r="J197" s="46"/>
      <c r="K197" s="47"/>
      <c r="L197" s="132">
        <f>K197+J197</f>
        <v>0</v>
      </c>
      <c r="M197" s="46"/>
      <c r="N197" s="47"/>
      <c r="O197" s="132">
        <f>N197+M197</f>
        <v>0</v>
      </c>
      <c r="P197" s="49"/>
    </row>
    <row r="198" spans="1:16" ht="24" hidden="1" x14ac:dyDescent="0.25">
      <c r="A198" s="188">
        <v>5120</v>
      </c>
      <c r="B198" s="87" t="s">
        <v>217</v>
      </c>
      <c r="C198" s="88">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7" t="s">
        <v>218</v>
      </c>
      <c r="C199" s="88">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7" t="s">
        <v>220</v>
      </c>
      <c r="C201" s="88">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7" t="s">
        <v>221</v>
      </c>
      <c r="C202" s="88">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7" t="s">
        <v>222</v>
      </c>
      <c r="C203" s="88">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861427</v>
      </c>
      <c r="D204" s="182">
        <f>D205+D215+D216+D225+D226+D227+D229</f>
        <v>1112901</v>
      </c>
      <c r="E204" s="183">
        <f t="shared" ref="E204:F204" si="276">E205+E215+E216+E225+E226+E227+E229</f>
        <v>-251474</v>
      </c>
      <c r="F204" s="71">
        <f t="shared" si="276"/>
        <v>861427</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6"/>
      <c r="E206" s="197"/>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7" t="s">
        <v>234</v>
      </c>
      <c r="C215" s="88">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7" t="s">
        <v>235</v>
      </c>
      <c r="C216" s="88">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7" t="s">
        <v>236</v>
      </c>
      <c r="C217" s="88">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7" t="s">
        <v>244</v>
      </c>
      <c r="C225" s="88">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28.5" customHeight="1" x14ac:dyDescent="0.25">
      <c r="A226" s="188">
        <v>5250</v>
      </c>
      <c r="B226" s="87" t="s">
        <v>245</v>
      </c>
      <c r="C226" s="88">
        <f t="shared" si="288"/>
        <v>861427</v>
      </c>
      <c r="D226" s="194">
        <v>1112901</v>
      </c>
      <c r="E226" s="195">
        <v>-251474</v>
      </c>
      <c r="F226" s="55">
        <f t="shared" si="293"/>
        <v>861427</v>
      </c>
      <c r="G226" s="53"/>
      <c r="H226" s="54"/>
      <c r="I226" s="55">
        <f t="shared" si="294"/>
        <v>0</v>
      </c>
      <c r="J226" s="53"/>
      <c r="K226" s="54"/>
      <c r="L226" s="55">
        <f t="shared" si="295"/>
        <v>0</v>
      </c>
      <c r="M226" s="53"/>
      <c r="N226" s="54"/>
      <c r="O226" s="55">
        <f t="shared" si="296"/>
        <v>0</v>
      </c>
      <c r="P226" s="57" t="s">
        <v>928</v>
      </c>
    </row>
    <row r="227" spans="1:16" hidden="1" x14ac:dyDescent="0.25">
      <c r="A227" s="188">
        <v>5260</v>
      </c>
      <c r="B227" s="87" t="s">
        <v>246</v>
      </c>
      <c r="C227" s="88">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7" t="s">
        <v>247</v>
      </c>
      <c r="C228" s="88">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200"/>
      <c r="E229" s="201"/>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4">
        <v>6200</v>
      </c>
      <c r="B231" s="205" t="s">
        <v>250</v>
      </c>
      <c r="C231" s="215">
        <f t="shared" si="288"/>
        <v>0</v>
      </c>
      <c r="D231" s="216">
        <f>SUM(D232,D233,D235,D238,D244,D245,D246)</f>
        <v>0</v>
      </c>
      <c r="E231" s="217">
        <f t="shared" ref="E231:F231" si="309">SUM(E232,E233,E235,E238,E244,E245,E246)</f>
        <v>0</v>
      </c>
      <c r="F231" s="218">
        <f t="shared" si="309"/>
        <v>0</v>
      </c>
      <c r="G231" s="216">
        <f>SUM(G232,G233,G235,G238,G244,G245,G246)</f>
        <v>0</v>
      </c>
      <c r="H231" s="217">
        <f t="shared" ref="H231:I231" si="310">SUM(H232,H233,H235,H238,H244,H245,H246)</f>
        <v>0</v>
      </c>
      <c r="I231" s="218">
        <f t="shared" si="310"/>
        <v>0</v>
      </c>
      <c r="J231" s="216">
        <f>SUM(J232,J233,J235,J238,J244,J245,J246)</f>
        <v>0</v>
      </c>
      <c r="K231" s="217">
        <f t="shared" ref="K231:L231" si="311">SUM(K232,K233,K235,K238,K244,K245,K246)</f>
        <v>0</v>
      </c>
      <c r="L231" s="218">
        <f t="shared" si="311"/>
        <v>0</v>
      </c>
      <c r="M231" s="216">
        <f>SUM(M232,M233,M235,M238,M244,M245,M246)</f>
        <v>0</v>
      </c>
      <c r="N231" s="217">
        <f t="shared" ref="N231:O231" si="312">SUM(N232,N233,N235,N238,N244,N245,N246)</f>
        <v>0</v>
      </c>
      <c r="O231" s="218">
        <f t="shared" si="312"/>
        <v>0</v>
      </c>
      <c r="P231" s="219"/>
    </row>
    <row r="232" spans="1:16" ht="24" hidden="1" customHeight="1" x14ac:dyDescent="0.25">
      <c r="A232" s="719">
        <v>6220</v>
      </c>
      <c r="B232" s="80" t="s">
        <v>251</v>
      </c>
      <c r="C232" s="81">
        <f t="shared" si="288"/>
        <v>0</v>
      </c>
      <c r="D232" s="196"/>
      <c r="E232" s="197"/>
      <c r="F232" s="132">
        <f>D232+E232</f>
        <v>0</v>
      </c>
      <c r="G232" s="46"/>
      <c r="H232" s="47"/>
      <c r="I232" s="132">
        <f>G232+H232</f>
        <v>0</v>
      </c>
      <c r="J232" s="46"/>
      <c r="K232" s="47"/>
      <c r="L232" s="132">
        <f>K232+J232</f>
        <v>0</v>
      </c>
      <c r="M232" s="46"/>
      <c r="N232" s="47"/>
      <c r="O232" s="132">
        <f>N232+M232</f>
        <v>0</v>
      </c>
      <c r="P232" s="49"/>
    </row>
    <row r="233" spans="1:16" hidden="1" x14ac:dyDescent="0.25">
      <c r="A233" s="188">
        <v>6230</v>
      </c>
      <c r="B233" s="87" t="s">
        <v>252</v>
      </c>
      <c r="C233" s="88">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0" t="s">
        <v>253</v>
      </c>
      <c r="C234" s="88">
        <f t="shared" si="288"/>
        <v>0</v>
      </c>
      <c r="D234" s="196"/>
      <c r="E234" s="197"/>
      <c r="F234" s="132">
        <f>D234+E234</f>
        <v>0</v>
      </c>
      <c r="G234" s="46"/>
      <c r="H234" s="47"/>
      <c r="I234" s="132">
        <f>G234+H234</f>
        <v>0</v>
      </c>
      <c r="J234" s="46"/>
      <c r="K234" s="47"/>
      <c r="L234" s="132">
        <f>K234+J234</f>
        <v>0</v>
      </c>
      <c r="M234" s="46"/>
      <c r="N234" s="47"/>
      <c r="O234" s="132">
        <f>N234+M234</f>
        <v>0</v>
      </c>
      <c r="P234" s="49"/>
    </row>
    <row r="235" spans="1:16" ht="24" hidden="1" x14ac:dyDescent="0.25">
      <c r="A235" s="188">
        <v>6240</v>
      </c>
      <c r="B235" s="87" t="s">
        <v>254</v>
      </c>
      <c r="C235" s="88">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7" t="s">
        <v>255</v>
      </c>
      <c r="C236" s="88">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7" t="s">
        <v>257</v>
      </c>
      <c r="C238" s="88">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7" t="s">
        <v>258</v>
      </c>
      <c r="C239" s="88">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7" t="s">
        <v>263</v>
      </c>
      <c r="C244" s="88">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7" t="s">
        <v>264</v>
      </c>
      <c r="C245" s="88">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719">
        <v>6290</v>
      </c>
      <c r="B246" s="80" t="s">
        <v>265</v>
      </c>
      <c r="C246" s="206">
        <f t="shared" si="288"/>
        <v>0</v>
      </c>
      <c r="D246" s="192">
        <f>SUM(D247:D250)</f>
        <v>0</v>
      </c>
      <c r="E246" s="193">
        <f t="shared" ref="E246:O246" si="330">SUM(E247:E250)</f>
        <v>0</v>
      </c>
      <c r="F246" s="132">
        <f t="shared" si="330"/>
        <v>0</v>
      </c>
      <c r="G246" s="192">
        <f t="shared" si="330"/>
        <v>0</v>
      </c>
      <c r="H246" s="193">
        <f t="shared" si="330"/>
        <v>0</v>
      </c>
      <c r="I246" s="132">
        <f t="shared" si="330"/>
        <v>0</v>
      </c>
      <c r="J246" s="192">
        <f t="shared" si="330"/>
        <v>0</v>
      </c>
      <c r="K246" s="193">
        <f t="shared" si="330"/>
        <v>0</v>
      </c>
      <c r="L246" s="132">
        <f t="shared" si="330"/>
        <v>0</v>
      </c>
      <c r="M246" s="192">
        <f t="shared" si="330"/>
        <v>0</v>
      </c>
      <c r="N246" s="193">
        <f t="shared" si="330"/>
        <v>0</v>
      </c>
      <c r="O246" s="132">
        <f t="shared" si="330"/>
        <v>0</v>
      </c>
      <c r="P246" s="49"/>
    </row>
    <row r="247" spans="1:16" ht="12" hidden="1" customHeight="1" x14ac:dyDescent="0.25">
      <c r="A247" s="51">
        <v>6291</v>
      </c>
      <c r="B247" s="87" t="s">
        <v>266</v>
      </c>
      <c r="C247" s="88">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719">
        <v>6320</v>
      </c>
      <c r="B252" s="80" t="s">
        <v>271</v>
      </c>
      <c r="C252" s="206">
        <f t="shared" si="288"/>
        <v>0</v>
      </c>
      <c r="D252" s="192">
        <f>SUM(D253:D256)</f>
        <v>0</v>
      </c>
      <c r="E252" s="193">
        <f t="shared" ref="E252:O252" si="336">SUM(E253:E256)</f>
        <v>0</v>
      </c>
      <c r="F252" s="132">
        <f t="shared" si="336"/>
        <v>0</v>
      </c>
      <c r="G252" s="192">
        <f t="shared" si="336"/>
        <v>0</v>
      </c>
      <c r="H252" s="193">
        <f t="shared" si="336"/>
        <v>0</v>
      </c>
      <c r="I252" s="132">
        <f t="shared" si="336"/>
        <v>0</v>
      </c>
      <c r="J252" s="192">
        <f t="shared" si="336"/>
        <v>0</v>
      </c>
      <c r="K252" s="193">
        <f t="shared" si="336"/>
        <v>0</v>
      </c>
      <c r="L252" s="132">
        <f t="shared" si="336"/>
        <v>0</v>
      </c>
      <c r="M252" s="192">
        <f t="shared" si="336"/>
        <v>0</v>
      </c>
      <c r="N252" s="193">
        <f t="shared" si="336"/>
        <v>0</v>
      </c>
      <c r="O252" s="132">
        <f t="shared" si="336"/>
        <v>0</v>
      </c>
      <c r="P252" s="49"/>
    </row>
    <row r="253" spans="1:16" ht="12" hidden="1" customHeight="1" x14ac:dyDescent="0.25">
      <c r="A253" s="51">
        <v>6322</v>
      </c>
      <c r="B253" s="87" t="s">
        <v>272</v>
      </c>
      <c r="C253" s="88">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6"/>
      <c r="E256" s="197"/>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3">
        <v>6330</v>
      </c>
      <c r="B257" s="224" t="s">
        <v>276</v>
      </c>
      <c r="C257" s="206">
        <f t="shared" si="288"/>
        <v>0</v>
      </c>
      <c r="D257" s="208"/>
      <c r="E257" s="209"/>
      <c r="F257" s="210">
        <f t="shared" si="337"/>
        <v>0</v>
      </c>
      <c r="G257" s="211"/>
      <c r="H257" s="212"/>
      <c r="I257" s="210">
        <f t="shared" si="338"/>
        <v>0</v>
      </c>
      <c r="J257" s="211"/>
      <c r="K257" s="212"/>
      <c r="L257" s="210">
        <f t="shared" si="339"/>
        <v>0</v>
      </c>
      <c r="M257" s="211"/>
      <c r="N257" s="212"/>
      <c r="O257" s="210">
        <f t="shared" si="340"/>
        <v>0</v>
      </c>
      <c r="P257" s="213"/>
    </row>
    <row r="258" spans="1:16" ht="12" hidden="1" customHeight="1" x14ac:dyDescent="0.25">
      <c r="A258" s="188">
        <v>6360</v>
      </c>
      <c r="B258" s="87" t="s">
        <v>277</v>
      </c>
      <c r="C258" s="88">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719">
        <v>6410</v>
      </c>
      <c r="B260" s="80" t="s">
        <v>279</v>
      </c>
      <c r="C260" s="81">
        <f t="shared" si="288"/>
        <v>0</v>
      </c>
      <c r="D260" s="192">
        <f>SUM(D261:D263)</f>
        <v>0</v>
      </c>
      <c r="E260" s="193">
        <f t="shared" ref="E260:O260" si="342">SUM(E261:E263)</f>
        <v>0</v>
      </c>
      <c r="F260" s="132">
        <f t="shared" si="342"/>
        <v>0</v>
      </c>
      <c r="G260" s="192">
        <f t="shared" si="342"/>
        <v>0</v>
      </c>
      <c r="H260" s="193">
        <f t="shared" si="342"/>
        <v>0</v>
      </c>
      <c r="I260" s="132">
        <f t="shared" si="342"/>
        <v>0</v>
      </c>
      <c r="J260" s="192">
        <f t="shared" si="342"/>
        <v>0</v>
      </c>
      <c r="K260" s="193">
        <f t="shared" si="342"/>
        <v>0</v>
      </c>
      <c r="L260" s="132">
        <f t="shared" si="342"/>
        <v>0</v>
      </c>
      <c r="M260" s="192">
        <f t="shared" si="342"/>
        <v>0</v>
      </c>
      <c r="N260" s="193">
        <f t="shared" si="342"/>
        <v>0</v>
      </c>
      <c r="O260" s="132">
        <f t="shared" si="342"/>
        <v>0</v>
      </c>
      <c r="P260" s="49"/>
    </row>
    <row r="261" spans="1:16" ht="12" hidden="1" customHeight="1" x14ac:dyDescent="0.25">
      <c r="A261" s="51">
        <v>6411</v>
      </c>
      <c r="B261" s="198" t="s">
        <v>280</v>
      </c>
      <c r="C261" s="88">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7" t="s">
        <v>283</v>
      </c>
      <c r="C264" s="88">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7" t="s">
        <v>284</v>
      </c>
      <c r="C265" s="88">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5">
        <v>7000</v>
      </c>
      <c r="B269" s="225" t="s">
        <v>288</v>
      </c>
      <c r="C269" s="226">
        <f t="shared" si="288"/>
        <v>0</v>
      </c>
      <c r="D269" s="227">
        <f>SUM(D270,D281)</f>
        <v>0</v>
      </c>
      <c r="E269" s="228">
        <f t="shared" ref="E269:F269" si="355">SUM(E270,E281)</f>
        <v>0</v>
      </c>
      <c r="F269" s="229">
        <f t="shared" si="355"/>
        <v>0</v>
      </c>
      <c r="G269" s="227">
        <f>SUM(G270,G281)</f>
        <v>0</v>
      </c>
      <c r="H269" s="228">
        <f t="shared" ref="H269:I269" si="356">SUM(H270,H281)</f>
        <v>0</v>
      </c>
      <c r="I269" s="229">
        <f t="shared" si="356"/>
        <v>0</v>
      </c>
      <c r="J269" s="227">
        <f>SUM(J270,J281)</f>
        <v>0</v>
      </c>
      <c r="K269" s="228">
        <f t="shared" ref="K269:L269" si="357">SUM(K270,K281)</f>
        <v>0</v>
      </c>
      <c r="L269" s="229">
        <f t="shared" si="357"/>
        <v>0</v>
      </c>
      <c r="M269" s="227">
        <f>SUM(M270,M281)</f>
        <v>0</v>
      </c>
      <c r="N269" s="228">
        <f t="shared" ref="N269:O269" si="358">SUM(N270,N281)</f>
        <v>0</v>
      </c>
      <c r="O269" s="229">
        <f t="shared" si="358"/>
        <v>0</v>
      </c>
      <c r="P269" s="230"/>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719">
        <v>7210</v>
      </c>
      <c r="B271" s="80" t="s">
        <v>290</v>
      </c>
      <c r="C271" s="81">
        <f t="shared" si="288"/>
        <v>0</v>
      </c>
      <c r="D271" s="196"/>
      <c r="E271" s="197"/>
      <c r="F271" s="132">
        <f>D271+E271</f>
        <v>0</v>
      </c>
      <c r="G271" s="46"/>
      <c r="H271" s="47"/>
      <c r="I271" s="132">
        <f>G271+H271</f>
        <v>0</v>
      </c>
      <c r="J271" s="46"/>
      <c r="K271" s="47"/>
      <c r="L271" s="132">
        <f>K271+J271</f>
        <v>0</v>
      </c>
      <c r="M271" s="46"/>
      <c r="N271" s="47"/>
      <c r="O271" s="132">
        <f>N271+M271</f>
        <v>0</v>
      </c>
      <c r="P271" s="49"/>
    </row>
    <row r="272" spans="1:16" s="231" customFormat="1" ht="24" hidden="1" x14ac:dyDescent="0.25">
      <c r="A272" s="188">
        <v>7220</v>
      </c>
      <c r="B272" s="87" t="s">
        <v>291</v>
      </c>
      <c r="C272" s="88">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1" customFormat="1" ht="36" hidden="1" customHeight="1" x14ac:dyDescent="0.25">
      <c r="A273" s="51">
        <v>7221</v>
      </c>
      <c r="B273" s="87" t="s">
        <v>292</v>
      </c>
      <c r="C273" s="88">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1" customFormat="1" ht="36" hidden="1" customHeight="1" x14ac:dyDescent="0.25">
      <c r="A274" s="51">
        <v>7222</v>
      </c>
      <c r="B274" s="87" t="s">
        <v>293</v>
      </c>
      <c r="C274" s="88">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7" t="s">
        <v>294</v>
      </c>
      <c r="C275" s="88">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7" t="s">
        <v>295</v>
      </c>
      <c r="C276" s="88">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7" t="s">
        <v>296</v>
      </c>
      <c r="C277" s="88">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719">
        <v>7260</v>
      </c>
      <c r="B280" s="80" t="s">
        <v>299</v>
      </c>
      <c r="C280" s="81">
        <f t="shared" si="371"/>
        <v>0</v>
      </c>
      <c r="D280" s="196"/>
      <c r="E280" s="197"/>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2">
        <f t="shared" ref="D281:O281" si="378">D282</f>
        <v>0</v>
      </c>
      <c r="E281" s="233">
        <f t="shared" si="378"/>
        <v>0</v>
      </c>
      <c r="F281" s="129">
        <f t="shared" si="378"/>
        <v>0</v>
      </c>
      <c r="G281" s="232">
        <f t="shared" si="378"/>
        <v>0</v>
      </c>
      <c r="H281" s="233">
        <f t="shared" si="378"/>
        <v>0</v>
      </c>
      <c r="I281" s="129">
        <f t="shared" si="378"/>
        <v>0</v>
      </c>
      <c r="J281" s="232">
        <f t="shared" si="378"/>
        <v>0</v>
      </c>
      <c r="K281" s="233">
        <f t="shared" si="378"/>
        <v>0</v>
      </c>
      <c r="L281" s="129">
        <f t="shared" si="378"/>
        <v>0</v>
      </c>
      <c r="M281" s="232">
        <f t="shared" si="378"/>
        <v>0</v>
      </c>
      <c r="N281" s="233">
        <f t="shared" si="378"/>
        <v>0</v>
      </c>
      <c r="O281" s="129">
        <f t="shared" si="378"/>
        <v>0</v>
      </c>
      <c r="P281" s="117"/>
    </row>
    <row r="282" spans="1:16" ht="12" hidden="1" customHeight="1" x14ac:dyDescent="0.25">
      <c r="A282" s="184">
        <v>7720</v>
      </c>
      <c r="B282" s="80" t="s">
        <v>301</v>
      </c>
      <c r="C282" s="96">
        <f t="shared" si="371"/>
        <v>0</v>
      </c>
      <c r="D282" s="234"/>
      <c r="E282" s="235"/>
      <c r="F282" s="236">
        <f>D282+E282</f>
        <v>0</v>
      </c>
      <c r="G282" s="100"/>
      <c r="H282" s="101"/>
      <c r="I282" s="236">
        <f>G282+H282</f>
        <v>0</v>
      </c>
      <c r="J282" s="100"/>
      <c r="K282" s="101"/>
      <c r="L282" s="236">
        <f>K282+J282</f>
        <v>0</v>
      </c>
      <c r="M282" s="100"/>
      <c r="N282" s="101"/>
      <c r="O282" s="236">
        <f>N282+M282</f>
        <v>0</v>
      </c>
      <c r="P282" s="105"/>
    </row>
    <row r="283" spans="1:16" hidden="1" x14ac:dyDescent="0.25">
      <c r="A283" s="237">
        <v>9000</v>
      </c>
      <c r="B283" s="238" t="s">
        <v>302</v>
      </c>
      <c r="C283" s="239">
        <f t="shared" si="371"/>
        <v>0</v>
      </c>
      <c r="D283" s="240">
        <f t="shared" ref="D283:O284" si="379">D284</f>
        <v>0</v>
      </c>
      <c r="E283" s="241">
        <f t="shared" si="379"/>
        <v>0</v>
      </c>
      <c r="F283" s="242">
        <f t="shared" si="379"/>
        <v>0</v>
      </c>
      <c r="G283" s="240">
        <f>G284</f>
        <v>0</v>
      </c>
      <c r="H283" s="241">
        <f t="shared" ref="H283:I283" si="380">H284</f>
        <v>0</v>
      </c>
      <c r="I283" s="242">
        <f t="shared" si="380"/>
        <v>0</v>
      </c>
      <c r="J283" s="240">
        <f t="shared" si="379"/>
        <v>0</v>
      </c>
      <c r="K283" s="241">
        <f t="shared" si="379"/>
        <v>0</v>
      </c>
      <c r="L283" s="242">
        <f t="shared" si="379"/>
        <v>0</v>
      </c>
      <c r="M283" s="240">
        <f t="shared" si="379"/>
        <v>0</v>
      </c>
      <c r="N283" s="241">
        <f t="shared" si="379"/>
        <v>0</v>
      </c>
      <c r="O283" s="242">
        <f t="shared" si="379"/>
        <v>0</v>
      </c>
      <c r="P283" s="243"/>
    </row>
    <row r="284" spans="1:16" ht="24" hidden="1" x14ac:dyDescent="0.25">
      <c r="A284" s="244">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5">
        <v>9230</v>
      </c>
      <c r="B285" s="87" t="s">
        <v>304</v>
      </c>
      <c r="C285" s="141">
        <f t="shared" si="371"/>
        <v>0</v>
      </c>
      <c r="D285" s="200"/>
      <c r="E285" s="201"/>
      <c r="F285" s="139">
        <f>D285+E285</f>
        <v>0</v>
      </c>
      <c r="G285" s="142"/>
      <c r="H285" s="143"/>
      <c r="I285" s="139">
        <f>G285+H285</f>
        <v>0</v>
      </c>
      <c r="J285" s="142"/>
      <c r="K285" s="143"/>
      <c r="L285" s="139">
        <f>K285+J285</f>
        <v>0</v>
      </c>
      <c r="M285" s="142"/>
      <c r="N285" s="143"/>
      <c r="O285" s="139">
        <f>N285+M285</f>
        <v>0</v>
      </c>
      <c r="P285" s="127"/>
    </row>
    <row r="286" spans="1:16" hidden="1" x14ac:dyDescent="0.25">
      <c r="A286" s="198"/>
      <c r="B286" s="87" t="s">
        <v>305</v>
      </c>
      <c r="C286" s="88">
        <f t="shared" si="371"/>
        <v>0</v>
      </c>
      <c r="D286" s="189">
        <f>SUM(D287:D288)</f>
        <v>22638</v>
      </c>
      <c r="E286" s="190">
        <f t="shared" ref="E286:F286" si="381">SUM(E287:E288)</f>
        <v>-22638</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8" t="s">
        <v>306</v>
      </c>
      <c r="B287" s="51" t="s">
        <v>307</v>
      </c>
      <c r="C287" s="88">
        <f t="shared" si="371"/>
        <v>0</v>
      </c>
      <c r="D287" s="194">
        <v>22638</v>
      </c>
      <c r="E287" s="195">
        <v>-22638</v>
      </c>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8" t="s">
        <v>308</v>
      </c>
      <c r="B288" s="246" t="s">
        <v>309</v>
      </c>
      <c r="C288" s="81">
        <f t="shared" si="371"/>
        <v>0</v>
      </c>
      <c r="D288" s="196"/>
      <c r="E288" s="197"/>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7"/>
      <c r="B289" s="247" t="s">
        <v>310</v>
      </c>
      <c r="C289" s="248">
        <f t="shared" si="371"/>
        <v>861427</v>
      </c>
      <c r="D289" s="249">
        <f t="shared" ref="D289:O289" si="389">SUM(D286,D269,D230,D195,D187,D173,D75,D53,D283)</f>
        <v>1135539</v>
      </c>
      <c r="E289" s="250">
        <f t="shared" si="389"/>
        <v>-274112</v>
      </c>
      <c r="F289" s="251">
        <f t="shared" si="389"/>
        <v>861427</v>
      </c>
      <c r="G289" s="249">
        <f t="shared" si="389"/>
        <v>0</v>
      </c>
      <c r="H289" s="250">
        <f t="shared" si="389"/>
        <v>0</v>
      </c>
      <c r="I289" s="251">
        <f t="shared" si="389"/>
        <v>0</v>
      </c>
      <c r="J289" s="249">
        <f t="shared" si="389"/>
        <v>0</v>
      </c>
      <c r="K289" s="250">
        <f t="shared" si="389"/>
        <v>0</v>
      </c>
      <c r="L289" s="251">
        <f t="shared" si="389"/>
        <v>0</v>
      </c>
      <c r="M289" s="249">
        <f t="shared" si="389"/>
        <v>0</v>
      </c>
      <c r="N289" s="250">
        <f t="shared" si="389"/>
        <v>0</v>
      </c>
      <c r="O289" s="251">
        <f t="shared" si="389"/>
        <v>0</v>
      </c>
      <c r="P289" s="252"/>
    </row>
    <row r="290" spans="1:16" s="28" customFormat="1" ht="13.5" hidden="1" thickTop="1" thickBot="1" x14ac:dyDescent="0.3">
      <c r="A290" s="759" t="s">
        <v>311</v>
      </c>
      <c r="B290" s="760"/>
      <c r="C290" s="253">
        <f t="shared" si="371"/>
        <v>0</v>
      </c>
      <c r="D290" s="254">
        <f>SUM(D24,D25,D41)-D51</f>
        <v>22638</v>
      </c>
      <c r="E290" s="255">
        <f t="shared" ref="E290:F290" si="390">SUM(E24,E25,E41)-E51</f>
        <v>-22638</v>
      </c>
      <c r="F290" s="256">
        <f t="shared" si="390"/>
        <v>0</v>
      </c>
      <c r="G290" s="254">
        <f>SUM(G24,G25,G41)-G51</f>
        <v>0</v>
      </c>
      <c r="H290" s="255">
        <f t="shared" ref="H290:I290" si="391">SUM(H24,H25,H41)-H51</f>
        <v>0</v>
      </c>
      <c r="I290" s="256">
        <f t="shared" si="391"/>
        <v>0</v>
      </c>
      <c r="J290" s="254">
        <f>(J26+J43)-J51</f>
        <v>0</v>
      </c>
      <c r="K290" s="255">
        <f t="shared" ref="K290:L290" si="392">(K26+K43)-K51</f>
        <v>0</v>
      </c>
      <c r="L290" s="256">
        <f t="shared" si="392"/>
        <v>0</v>
      </c>
      <c r="M290" s="254">
        <f>M45-M51</f>
        <v>0</v>
      </c>
      <c r="N290" s="255">
        <f t="shared" ref="N290:O290" si="393">N45-N51</f>
        <v>0</v>
      </c>
      <c r="O290" s="256">
        <f t="shared" si="393"/>
        <v>0</v>
      </c>
      <c r="P290" s="257"/>
    </row>
    <row r="291" spans="1:16" s="28" customFormat="1" ht="12.75" hidden="1" thickTop="1" x14ac:dyDescent="0.25">
      <c r="A291" s="761" t="s">
        <v>312</v>
      </c>
      <c r="B291" s="762"/>
      <c r="C291" s="258">
        <f t="shared" si="371"/>
        <v>0</v>
      </c>
      <c r="D291" s="259">
        <f t="shared" ref="D291:O291" si="394">SUM(D292,D293)-D300+D301</f>
        <v>-22638</v>
      </c>
      <c r="E291" s="260">
        <f t="shared" si="394"/>
        <v>22638</v>
      </c>
      <c r="F291" s="261">
        <f t="shared" si="394"/>
        <v>0</v>
      </c>
      <c r="G291" s="259">
        <f t="shared" si="394"/>
        <v>0</v>
      </c>
      <c r="H291" s="260">
        <f t="shared" si="394"/>
        <v>0</v>
      </c>
      <c r="I291" s="261">
        <f t="shared" si="394"/>
        <v>0</v>
      </c>
      <c r="J291" s="259">
        <f t="shared" si="394"/>
        <v>0</v>
      </c>
      <c r="K291" s="260">
        <f t="shared" si="394"/>
        <v>0</v>
      </c>
      <c r="L291" s="261">
        <f t="shared" si="394"/>
        <v>0</v>
      </c>
      <c r="M291" s="259">
        <f t="shared" si="394"/>
        <v>0</v>
      </c>
      <c r="N291" s="260">
        <f t="shared" si="394"/>
        <v>0</v>
      </c>
      <c r="O291" s="261">
        <f t="shared" si="394"/>
        <v>0</v>
      </c>
      <c r="P291" s="262"/>
    </row>
    <row r="292" spans="1:16" s="28" customFormat="1" ht="13.5" hidden="1" thickTop="1" thickBot="1" x14ac:dyDescent="0.3">
      <c r="A292" s="155" t="s">
        <v>313</v>
      </c>
      <c r="B292" s="155" t="s">
        <v>314</v>
      </c>
      <c r="C292" s="156">
        <f t="shared" si="371"/>
        <v>0</v>
      </c>
      <c r="D292" s="157">
        <f t="shared" ref="D292:O292" si="395">D21-D286</f>
        <v>-22638</v>
      </c>
      <c r="E292" s="158">
        <f t="shared" si="395"/>
        <v>22638</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3" t="s">
        <v>315</v>
      </c>
      <c r="B293" s="263" t="s">
        <v>316</v>
      </c>
      <c r="C293" s="258">
        <f t="shared" si="371"/>
        <v>0</v>
      </c>
      <c r="D293" s="259">
        <f t="shared" ref="D293:O293" si="396">SUM(D294,D296,D298)-SUM(D295,D297,D299)</f>
        <v>0</v>
      </c>
      <c r="E293" s="260">
        <f t="shared" si="396"/>
        <v>0</v>
      </c>
      <c r="F293" s="261">
        <f t="shared" si="396"/>
        <v>0</v>
      </c>
      <c r="G293" s="259">
        <f t="shared" si="396"/>
        <v>0</v>
      </c>
      <c r="H293" s="260">
        <f t="shared" si="396"/>
        <v>0</v>
      </c>
      <c r="I293" s="261">
        <f t="shared" si="396"/>
        <v>0</v>
      </c>
      <c r="J293" s="259">
        <f t="shared" si="396"/>
        <v>0</v>
      </c>
      <c r="K293" s="260">
        <f t="shared" si="396"/>
        <v>0</v>
      </c>
      <c r="L293" s="261">
        <f t="shared" si="396"/>
        <v>0</v>
      </c>
      <c r="M293" s="259">
        <f t="shared" si="396"/>
        <v>0</v>
      </c>
      <c r="N293" s="260">
        <f t="shared" si="396"/>
        <v>0</v>
      </c>
      <c r="O293" s="261">
        <f t="shared" si="396"/>
        <v>0</v>
      </c>
      <c r="P293" s="262"/>
    </row>
    <row r="294" spans="1:16" ht="12" hidden="1" customHeight="1" x14ac:dyDescent="0.25">
      <c r="A294" s="264" t="s">
        <v>317</v>
      </c>
      <c r="B294" s="140" t="s">
        <v>318</v>
      </c>
      <c r="C294" s="96">
        <f t="shared" si="371"/>
        <v>0</v>
      </c>
      <c r="D294" s="234"/>
      <c r="E294" s="235"/>
      <c r="F294" s="236">
        <f t="shared" ref="F294:F301" si="397">D294+E294</f>
        <v>0</v>
      </c>
      <c r="G294" s="100"/>
      <c r="H294" s="101"/>
      <c r="I294" s="236">
        <f t="shared" ref="I294:I301" si="398">G294+H294</f>
        <v>0</v>
      </c>
      <c r="J294" s="100"/>
      <c r="K294" s="101"/>
      <c r="L294" s="236">
        <f t="shared" ref="L294:L301" si="399">K294+J294</f>
        <v>0</v>
      </c>
      <c r="M294" s="100"/>
      <c r="N294" s="101"/>
      <c r="O294" s="236">
        <f t="shared" ref="O294:O301" si="400">N294+M294</f>
        <v>0</v>
      </c>
      <c r="P294" s="105"/>
    </row>
    <row r="295" spans="1:16" ht="24" hidden="1" customHeight="1" x14ac:dyDescent="0.25">
      <c r="A295" s="198" t="s">
        <v>319</v>
      </c>
      <c r="B295" s="50" t="s">
        <v>320</v>
      </c>
      <c r="C295" s="88">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8" t="s">
        <v>321</v>
      </c>
      <c r="B296" s="50" t="s">
        <v>322</v>
      </c>
      <c r="C296" s="88">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8" t="s">
        <v>323</v>
      </c>
      <c r="B297" s="50" t="s">
        <v>324</v>
      </c>
      <c r="C297" s="88">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8" t="s">
        <v>325</v>
      </c>
      <c r="B298" s="50" t="s">
        <v>326</v>
      </c>
      <c r="C298" s="88">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x14ac:dyDescent="0.25">
      <c r="A299" s="265" t="s">
        <v>327</v>
      </c>
      <c r="B299" s="266" t="s">
        <v>328</v>
      </c>
      <c r="C299" s="206">
        <f t="shared" si="371"/>
        <v>0</v>
      </c>
      <c r="D299" s="208"/>
      <c r="E299" s="209"/>
      <c r="F299" s="210">
        <f t="shared" si="397"/>
        <v>0</v>
      </c>
      <c r="G299" s="211"/>
      <c r="H299" s="212"/>
      <c r="I299" s="210">
        <f t="shared" si="398"/>
        <v>0</v>
      </c>
      <c r="J299" s="211"/>
      <c r="K299" s="212"/>
      <c r="L299" s="210">
        <f t="shared" si="399"/>
        <v>0</v>
      </c>
      <c r="M299" s="211"/>
      <c r="N299" s="212"/>
      <c r="O299" s="210">
        <f t="shared" si="400"/>
        <v>0</v>
      </c>
      <c r="P299" s="213"/>
    </row>
    <row r="300" spans="1:16" s="28" customFormat="1" ht="13.5" hidden="1" customHeight="1" thickTop="1" thickBot="1" x14ac:dyDescent="0.3">
      <c r="A300" s="267" t="s">
        <v>329</v>
      </c>
      <c r="B300" s="267" t="s">
        <v>330</v>
      </c>
      <c r="C300" s="253">
        <f t="shared" si="371"/>
        <v>0</v>
      </c>
      <c r="D300" s="268"/>
      <c r="E300" s="269"/>
      <c r="F300" s="256">
        <f t="shared" si="397"/>
        <v>0</v>
      </c>
      <c r="G300" s="268"/>
      <c r="H300" s="269"/>
      <c r="I300" s="270">
        <f t="shared" si="398"/>
        <v>0</v>
      </c>
      <c r="J300" s="268"/>
      <c r="K300" s="269"/>
      <c r="L300" s="270">
        <f t="shared" si="399"/>
        <v>0</v>
      </c>
      <c r="M300" s="268"/>
      <c r="N300" s="269"/>
      <c r="O300" s="270">
        <f t="shared" si="400"/>
        <v>0</v>
      </c>
      <c r="P300" s="271"/>
    </row>
    <row r="301" spans="1:16" s="28" customFormat="1" ht="48.75" hidden="1" customHeight="1" thickTop="1" x14ac:dyDescent="0.25">
      <c r="A301" s="263" t="s">
        <v>331</v>
      </c>
      <c r="B301" s="272" t="s">
        <v>332</v>
      </c>
      <c r="C301" s="258">
        <f t="shared" si="371"/>
        <v>0</v>
      </c>
      <c r="D301" s="202"/>
      <c r="E301" s="203"/>
      <c r="F301" s="71">
        <f t="shared" si="397"/>
        <v>0</v>
      </c>
      <c r="G301" s="202"/>
      <c r="H301" s="203"/>
      <c r="I301" s="71">
        <f t="shared" si="398"/>
        <v>0</v>
      </c>
      <c r="J301" s="202"/>
      <c r="K301" s="203"/>
      <c r="L301" s="71">
        <f t="shared" si="399"/>
        <v>0</v>
      </c>
      <c r="M301" s="202"/>
      <c r="N301" s="203"/>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aBgPPiYT6fa8Y+5usmLvo9eYtZABGitrZXnrslDSbt2FiA4xQQg7LEGMmWET0Fk/LNpomEGntY12D9L1pQm3KA==" saltValue="kb5NVmhkNz/5tQjKRt7QXw==" spinCount="100000" sheet="1" objects="1" scenarios="1" formatCells="0" formatColumns="0" formatRows="0" deleteColumns="0"/>
  <autoFilter ref="A18:P301">
    <filterColumn colId="2">
      <filters>
        <filter val="415 842"/>
        <filter val="445 585"/>
        <filter val="861 427"/>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24.pielikums Jūrmalas pilsētas domes
2019.gada 23.maija saistošajiem noteikumiem Nr.19
(protokols Nr.7, 12.punkts)
 </firstHeader>
    <firstFooter>&amp;L&amp;9&amp;D; &amp;T&amp;R&amp;9&amp;P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U302"/>
  <sheetViews>
    <sheetView showGridLines="0" view="pageLayout" zoomScaleNormal="100" workbookViewId="0">
      <selection activeCell="T6" sqref="T6"/>
    </sheetView>
  </sheetViews>
  <sheetFormatPr defaultRowHeight="12" outlineLevelCol="1" x14ac:dyDescent="0.25"/>
  <cols>
    <col min="1" max="1" width="10.85546875" style="273" customWidth="1"/>
    <col min="2" max="2" width="28" style="273" customWidth="1"/>
    <col min="3" max="3" width="8" style="273" customWidth="1"/>
    <col min="4" max="5" width="8.7109375" style="273" hidden="1" customWidth="1" outlineLevel="1"/>
    <col min="6" max="6" width="8.7109375" style="273" customWidth="1" collapsed="1"/>
    <col min="7" max="8" width="8.7109375" style="273" hidden="1" customWidth="1" outlineLevel="1"/>
    <col min="9" max="9" width="8.7109375" style="273" customWidth="1" collapsed="1"/>
    <col min="10" max="11" width="8.28515625" style="273" hidden="1" customWidth="1" outlineLevel="1"/>
    <col min="12" max="12" width="8.28515625" style="273" customWidth="1" collapsed="1"/>
    <col min="13" max="13" width="7.42578125" style="273"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918</v>
      </c>
      <c r="P1" s="1"/>
    </row>
    <row r="2" spans="1:17" ht="35.25" customHeight="1" x14ac:dyDescent="0.25">
      <c r="A2" s="788" t="s">
        <v>1</v>
      </c>
      <c r="B2" s="789"/>
      <c r="C2" s="789"/>
      <c r="D2" s="789"/>
      <c r="E2" s="789"/>
      <c r="F2" s="789"/>
      <c r="G2" s="789"/>
      <c r="H2" s="789"/>
      <c r="I2" s="789"/>
      <c r="J2" s="789"/>
      <c r="K2" s="789"/>
      <c r="L2" s="789"/>
      <c r="M2" s="789"/>
      <c r="N2" s="789"/>
      <c r="O2" s="789"/>
      <c r="P2" s="790"/>
      <c r="Q2" s="274"/>
    </row>
    <row r="3" spans="1:17" ht="12.75" customHeight="1" x14ac:dyDescent="0.25">
      <c r="A3" s="5" t="s">
        <v>2</v>
      </c>
      <c r="B3" s="6"/>
      <c r="C3" s="791" t="s">
        <v>919</v>
      </c>
      <c r="D3" s="791"/>
      <c r="E3" s="791"/>
      <c r="F3" s="791"/>
      <c r="G3" s="791"/>
      <c r="H3" s="791"/>
      <c r="I3" s="791"/>
      <c r="J3" s="791"/>
      <c r="K3" s="791"/>
      <c r="L3" s="791"/>
      <c r="M3" s="791"/>
      <c r="N3" s="791"/>
      <c r="O3" s="791"/>
      <c r="P3" s="792"/>
      <c r="Q3" s="274"/>
    </row>
    <row r="4" spans="1:17" ht="12.75" customHeight="1" x14ac:dyDescent="0.25">
      <c r="A4" s="5" t="s">
        <v>4</v>
      </c>
      <c r="B4" s="6"/>
      <c r="C4" s="791"/>
      <c r="D4" s="791"/>
      <c r="E4" s="791"/>
      <c r="F4" s="791"/>
      <c r="G4" s="791"/>
      <c r="H4" s="791"/>
      <c r="I4" s="791"/>
      <c r="J4" s="791"/>
      <c r="K4" s="791"/>
      <c r="L4" s="791"/>
      <c r="M4" s="791"/>
      <c r="N4" s="791"/>
      <c r="O4" s="791"/>
      <c r="P4" s="792"/>
      <c r="Q4" s="274"/>
    </row>
    <row r="5" spans="1:17" ht="12.75" customHeight="1" x14ac:dyDescent="0.25">
      <c r="A5" s="7" t="s">
        <v>6</v>
      </c>
      <c r="B5" s="8"/>
      <c r="C5" s="786" t="s">
        <v>335</v>
      </c>
      <c r="D5" s="786"/>
      <c r="E5" s="786"/>
      <c r="F5" s="786"/>
      <c r="G5" s="786"/>
      <c r="H5" s="786"/>
      <c r="I5" s="786"/>
      <c r="J5" s="786"/>
      <c r="K5" s="786"/>
      <c r="L5" s="786"/>
      <c r="M5" s="786"/>
      <c r="N5" s="786"/>
      <c r="O5" s="786"/>
      <c r="P5" s="787"/>
      <c r="Q5" s="274"/>
    </row>
    <row r="6" spans="1:17" ht="12.75" customHeight="1" x14ac:dyDescent="0.25">
      <c r="A6" s="7" t="s">
        <v>8</v>
      </c>
      <c r="B6" s="8"/>
      <c r="C6" s="786" t="s">
        <v>338</v>
      </c>
      <c r="D6" s="786"/>
      <c r="E6" s="786"/>
      <c r="F6" s="786"/>
      <c r="G6" s="786"/>
      <c r="H6" s="786"/>
      <c r="I6" s="786"/>
      <c r="J6" s="786"/>
      <c r="K6" s="786"/>
      <c r="L6" s="786"/>
      <c r="M6" s="786"/>
      <c r="N6" s="786"/>
      <c r="O6" s="786"/>
      <c r="P6" s="787"/>
      <c r="Q6" s="274"/>
    </row>
    <row r="7" spans="1:17" ht="36" customHeight="1" x14ac:dyDescent="0.25">
      <c r="A7" s="7" t="s">
        <v>10</v>
      </c>
      <c r="B7" s="8"/>
      <c r="C7" s="791" t="s">
        <v>920</v>
      </c>
      <c r="D7" s="791"/>
      <c r="E7" s="791"/>
      <c r="F7" s="791"/>
      <c r="G7" s="791"/>
      <c r="H7" s="791"/>
      <c r="I7" s="791"/>
      <c r="J7" s="791"/>
      <c r="K7" s="791"/>
      <c r="L7" s="791"/>
      <c r="M7" s="791"/>
      <c r="N7" s="791"/>
      <c r="O7" s="791"/>
      <c r="P7" s="792"/>
      <c r="Q7" s="274"/>
    </row>
    <row r="8" spans="1:17" ht="12.75" customHeight="1" x14ac:dyDescent="0.25">
      <c r="A8" s="9" t="s">
        <v>12</v>
      </c>
      <c r="B8" s="8"/>
      <c r="C8" s="793"/>
      <c r="D8" s="793"/>
      <c r="E8" s="793"/>
      <c r="F8" s="793"/>
      <c r="G8" s="793"/>
      <c r="H8" s="793"/>
      <c r="I8" s="793"/>
      <c r="J8" s="793"/>
      <c r="K8" s="793"/>
      <c r="L8" s="793"/>
      <c r="M8" s="793"/>
      <c r="N8" s="793"/>
      <c r="O8" s="793"/>
      <c r="P8" s="794"/>
      <c r="Q8" s="274"/>
    </row>
    <row r="9" spans="1:17" ht="12.75" customHeight="1" x14ac:dyDescent="0.25">
      <c r="A9" s="7"/>
      <c r="B9" s="8" t="s">
        <v>13</v>
      </c>
      <c r="C9" s="786" t="s">
        <v>921</v>
      </c>
      <c r="D9" s="786"/>
      <c r="E9" s="786"/>
      <c r="F9" s="786"/>
      <c r="G9" s="786"/>
      <c r="H9" s="786"/>
      <c r="I9" s="786"/>
      <c r="J9" s="786"/>
      <c r="K9" s="786"/>
      <c r="L9" s="786"/>
      <c r="M9" s="786"/>
      <c r="N9" s="786"/>
      <c r="O9" s="786"/>
      <c r="P9" s="787"/>
      <c r="Q9" s="274"/>
    </row>
    <row r="10" spans="1:17" ht="12.75" customHeight="1" x14ac:dyDescent="0.25">
      <c r="A10" s="7"/>
      <c r="B10" s="8" t="s">
        <v>15</v>
      </c>
      <c r="C10" s="786"/>
      <c r="D10" s="786"/>
      <c r="E10" s="786"/>
      <c r="F10" s="786"/>
      <c r="G10" s="786"/>
      <c r="H10" s="786"/>
      <c r="I10" s="786"/>
      <c r="J10" s="786"/>
      <c r="K10" s="786"/>
      <c r="L10" s="786"/>
      <c r="M10" s="786"/>
      <c r="N10" s="786"/>
      <c r="O10" s="786"/>
      <c r="P10" s="787"/>
      <c r="Q10" s="274"/>
    </row>
    <row r="11" spans="1:17" ht="12.75" customHeight="1" x14ac:dyDescent="0.25">
      <c r="A11" s="7"/>
      <c r="B11" s="8" t="s">
        <v>16</v>
      </c>
      <c r="C11" s="793"/>
      <c r="D11" s="793"/>
      <c r="E11" s="793"/>
      <c r="F11" s="793"/>
      <c r="G11" s="793"/>
      <c r="H11" s="793"/>
      <c r="I11" s="793"/>
      <c r="J11" s="793"/>
      <c r="K11" s="793"/>
      <c r="L11" s="793"/>
      <c r="M11" s="793"/>
      <c r="N11" s="793"/>
      <c r="O11" s="793"/>
      <c r="P11" s="794"/>
      <c r="Q11" s="274"/>
    </row>
    <row r="12" spans="1:17" ht="12.75" customHeight="1" x14ac:dyDescent="0.25">
      <c r="A12" s="7"/>
      <c r="B12" s="8" t="s">
        <v>17</v>
      </c>
      <c r="C12" s="786"/>
      <c r="D12" s="786"/>
      <c r="E12" s="786"/>
      <c r="F12" s="786"/>
      <c r="G12" s="786"/>
      <c r="H12" s="786"/>
      <c r="I12" s="786"/>
      <c r="J12" s="786"/>
      <c r="K12" s="786"/>
      <c r="L12" s="786"/>
      <c r="M12" s="786"/>
      <c r="N12" s="786"/>
      <c r="O12" s="786"/>
      <c r="P12" s="787"/>
      <c r="Q12" s="274"/>
    </row>
    <row r="13" spans="1:17" ht="12.75" customHeight="1" x14ac:dyDescent="0.25">
      <c r="A13" s="7"/>
      <c r="B13" s="8" t="s">
        <v>19</v>
      </c>
      <c r="C13" s="786"/>
      <c r="D13" s="786"/>
      <c r="E13" s="786"/>
      <c r="F13" s="786"/>
      <c r="G13" s="786"/>
      <c r="H13" s="786"/>
      <c r="I13" s="786"/>
      <c r="J13" s="786"/>
      <c r="K13" s="786"/>
      <c r="L13" s="786"/>
      <c r="M13" s="786"/>
      <c r="N13" s="786"/>
      <c r="O13" s="786"/>
      <c r="P13" s="787"/>
      <c r="Q13" s="274"/>
    </row>
    <row r="14" spans="1:17" ht="12.75" customHeight="1" x14ac:dyDescent="0.25">
      <c r="A14" s="10"/>
      <c r="B14" s="11"/>
      <c r="C14" s="766"/>
      <c r="D14" s="766"/>
      <c r="E14" s="766"/>
      <c r="F14" s="766"/>
      <c r="G14" s="766"/>
      <c r="H14" s="766"/>
      <c r="I14" s="766"/>
      <c r="J14" s="766"/>
      <c r="K14" s="766"/>
      <c r="L14" s="766"/>
      <c r="M14" s="766"/>
      <c r="N14" s="766"/>
      <c r="O14" s="766"/>
      <c r="P14" s="767"/>
      <c r="Q14" s="274"/>
    </row>
    <row r="15" spans="1:17" s="12" customFormat="1" ht="12.75" customHeight="1" x14ac:dyDescent="0.25">
      <c r="A15" s="768" t="s">
        <v>20</v>
      </c>
      <c r="B15" s="771" t="s">
        <v>21</v>
      </c>
      <c r="C15" s="773" t="s">
        <v>22</v>
      </c>
      <c r="D15" s="774"/>
      <c r="E15" s="774"/>
      <c r="F15" s="774"/>
      <c r="G15" s="774"/>
      <c r="H15" s="774"/>
      <c r="I15" s="774"/>
      <c r="J15" s="774"/>
      <c r="K15" s="774"/>
      <c r="L15" s="774"/>
      <c r="M15" s="774"/>
      <c r="N15" s="774"/>
      <c r="O15" s="774"/>
      <c r="P15" s="775"/>
      <c r="Q15" s="275"/>
    </row>
    <row r="16" spans="1:17" s="12" customFormat="1" ht="12.75" customHeight="1" x14ac:dyDescent="0.25">
      <c r="A16" s="769"/>
      <c r="B16" s="772"/>
      <c r="C16" s="776" t="s">
        <v>23</v>
      </c>
      <c r="D16" s="778" t="s">
        <v>24</v>
      </c>
      <c r="E16" s="780" t="s">
        <v>25</v>
      </c>
      <c r="F16" s="782" t="s">
        <v>26</v>
      </c>
      <c r="G16" s="764" t="s">
        <v>27</v>
      </c>
      <c r="H16" s="765" t="s">
        <v>28</v>
      </c>
      <c r="I16" s="763" t="s">
        <v>29</v>
      </c>
      <c r="J16" s="764" t="s">
        <v>30</v>
      </c>
      <c r="K16" s="765" t="s">
        <v>31</v>
      </c>
      <c r="L16" s="763" t="s">
        <v>32</v>
      </c>
      <c r="M16" s="764" t="s">
        <v>33</v>
      </c>
      <c r="N16" s="765" t="s">
        <v>34</v>
      </c>
      <c r="O16" s="763" t="s">
        <v>35</v>
      </c>
      <c r="P16" s="784" t="s">
        <v>36</v>
      </c>
    </row>
    <row r="17" spans="1:21" s="13" customFormat="1" ht="70.5" customHeight="1" thickBot="1" x14ac:dyDescent="0.3">
      <c r="A17" s="770"/>
      <c r="B17" s="772"/>
      <c r="C17" s="777"/>
      <c r="D17" s="779"/>
      <c r="E17" s="781"/>
      <c r="F17" s="783"/>
      <c r="G17" s="764"/>
      <c r="H17" s="765"/>
      <c r="I17" s="763"/>
      <c r="J17" s="764"/>
      <c r="K17" s="765"/>
      <c r="L17" s="763"/>
      <c r="M17" s="764"/>
      <c r="N17" s="765"/>
      <c r="O17" s="763"/>
      <c r="P17" s="785"/>
    </row>
    <row r="18" spans="1:21"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21" s="28" customFormat="1" ht="12" hidden="1" customHeight="1" x14ac:dyDescent="0.25">
      <c r="A19" s="22"/>
      <c r="B19" s="23" t="s">
        <v>38</v>
      </c>
      <c r="C19" s="24"/>
      <c r="D19" s="25"/>
      <c r="E19" s="26"/>
      <c r="F19" s="27"/>
      <c r="G19" s="25"/>
      <c r="H19" s="26"/>
      <c r="I19" s="27"/>
      <c r="J19" s="25"/>
      <c r="K19" s="26"/>
      <c r="L19" s="27"/>
      <c r="M19" s="25"/>
      <c r="N19" s="26"/>
      <c r="O19" s="27"/>
      <c r="P19" s="27"/>
    </row>
    <row r="20" spans="1:21" s="28" customFormat="1" ht="12.75" thickBot="1" x14ac:dyDescent="0.3">
      <c r="A20" s="29"/>
      <c r="B20" s="30" t="s">
        <v>39</v>
      </c>
      <c r="C20" s="31">
        <f t="shared" ref="C20:C83" si="0">F20+I20+L20+O20</f>
        <v>96845</v>
      </c>
      <c r="D20" s="32">
        <f>SUM(D21,D24,D25,D41,D43)</f>
        <v>106620</v>
      </c>
      <c r="E20" s="33">
        <f t="shared" ref="E20:F20" si="1">SUM(E21,E24,E25,E41,E43)</f>
        <v>-9775</v>
      </c>
      <c r="F20" s="34">
        <f t="shared" si="1"/>
        <v>96845</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c r="S20" s="754"/>
      <c r="U20" s="754"/>
    </row>
    <row r="21" spans="1:21"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c r="S21" s="754"/>
      <c r="U21" s="754"/>
    </row>
    <row r="22" spans="1:21"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c r="S22" s="754"/>
      <c r="U22" s="754"/>
    </row>
    <row r="23" spans="1:21"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c r="S23" s="754"/>
      <c r="U23" s="754"/>
    </row>
    <row r="24" spans="1:21" s="28" customFormat="1" ht="24.75" customHeight="1" thickTop="1" thickBot="1" x14ac:dyDescent="0.3">
      <c r="A24" s="58">
        <v>19300</v>
      </c>
      <c r="B24" s="58" t="s">
        <v>43</v>
      </c>
      <c r="C24" s="59">
        <f>F24+I24</f>
        <v>96845</v>
      </c>
      <c r="D24" s="60">
        <v>106620</v>
      </c>
      <c r="E24" s="61">
        <v>-9775</v>
      </c>
      <c r="F24" s="62">
        <f t="shared" si="9"/>
        <v>96845</v>
      </c>
      <c r="G24" s="60"/>
      <c r="H24" s="61"/>
      <c r="I24" s="62">
        <f t="shared" si="10"/>
        <v>0</v>
      </c>
      <c r="J24" s="63" t="s">
        <v>44</v>
      </c>
      <c r="K24" s="64" t="s">
        <v>44</v>
      </c>
      <c r="L24" s="65" t="s">
        <v>44</v>
      </c>
      <c r="M24" s="63" t="s">
        <v>44</v>
      </c>
      <c r="N24" s="64" t="s">
        <v>44</v>
      </c>
      <c r="O24" s="65" t="s">
        <v>44</v>
      </c>
      <c r="P24" s="66"/>
      <c r="S24" s="754"/>
      <c r="U24" s="754"/>
    </row>
    <row r="25" spans="1:21" s="28" customFormat="1" ht="24.75" hidden="1" customHeight="1" thickTop="1" x14ac:dyDescent="0.25">
      <c r="A25" s="6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c r="S25" s="754"/>
      <c r="U25" s="754"/>
    </row>
    <row r="26" spans="1:21"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c r="S26" s="754"/>
      <c r="U26" s="754"/>
    </row>
    <row r="27" spans="1:21"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c r="S27" s="754"/>
      <c r="U27" s="754"/>
    </row>
    <row r="28" spans="1:21"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c r="S28" s="754"/>
      <c r="U28" s="754"/>
    </row>
    <row r="29" spans="1:21"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c r="S29" s="754"/>
      <c r="U29" s="754"/>
    </row>
    <row r="30" spans="1:21"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c r="S30" s="754"/>
      <c r="U30" s="754"/>
    </row>
    <row r="31" spans="1:21"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c r="S31" s="754"/>
      <c r="U31" s="754"/>
    </row>
    <row r="32" spans="1:21"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c r="S32" s="754"/>
      <c r="U32" s="754"/>
    </row>
    <row r="33" spans="1:21"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c r="S33" s="754"/>
      <c r="U33" s="754"/>
    </row>
    <row r="34" spans="1:21"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c r="S34" s="754"/>
      <c r="U34" s="754"/>
    </row>
    <row r="35" spans="1:21"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c r="S35" s="754"/>
      <c r="U35" s="754"/>
    </row>
    <row r="36" spans="1:21"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c r="S36" s="754"/>
      <c r="U36" s="754"/>
    </row>
    <row r="37" spans="1:21"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c r="S37" s="754"/>
      <c r="U37" s="754"/>
    </row>
    <row r="38" spans="1:21"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c r="S38" s="754"/>
      <c r="U38" s="754"/>
    </row>
    <row r="39" spans="1:21"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c r="S39" s="754"/>
      <c r="U39" s="754"/>
    </row>
    <row r="40" spans="1:21"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c r="S40" s="754"/>
      <c r="U40" s="754"/>
    </row>
    <row r="41" spans="1:21"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c r="S41" s="754"/>
      <c r="U41" s="754"/>
    </row>
    <row r="42" spans="1:21"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c r="S42" s="754"/>
      <c r="U42" s="754"/>
    </row>
    <row r="43" spans="1:21"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c r="S43" s="754"/>
      <c r="U43" s="754"/>
    </row>
    <row r="44" spans="1:21"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c r="S44" s="754"/>
      <c r="U44" s="754"/>
    </row>
    <row r="45" spans="1:21"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c r="S45" s="754"/>
      <c r="U45" s="754"/>
    </row>
    <row r="46" spans="1:21"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c r="S46" s="754"/>
      <c r="U46" s="754"/>
    </row>
    <row r="47" spans="1:21"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c r="S47" s="754"/>
      <c r="U47" s="754"/>
    </row>
    <row r="48" spans="1:21" ht="12" hidden="1" customHeight="1" x14ac:dyDescent="0.25">
      <c r="A48" s="140"/>
      <c r="B48" s="136"/>
      <c r="C48" s="141"/>
      <c r="D48" s="142"/>
      <c r="E48" s="143"/>
      <c r="F48" s="139"/>
      <c r="G48" s="142"/>
      <c r="H48" s="143"/>
      <c r="I48" s="139"/>
      <c r="J48" s="142"/>
      <c r="K48" s="143"/>
      <c r="L48" s="123"/>
      <c r="M48" s="142"/>
      <c r="N48" s="143"/>
      <c r="O48" s="139"/>
      <c r="P48" s="127"/>
      <c r="S48" s="754"/>
      <c r="U48" s="754"/>
    </row>
    <row r="49" spans="1:21" s="28" customFormat="1" ht="12" hidden="1" customHeight="1" x14ac:dyDescent="0.25">
      <c r="A49" s="144"/>
      <c r="B49" s="145" t="s">
        <v>68</v>
      </c>
      <c r="C49" s="146"/>
      <c r="D49" s="147"/>
      <c r="E49" s="148"/>
      <c r="F49" s="149"/>
      <c r="G49" s="150"/>
      <c r="H49" s="151"/>
      <c r="I49" s="152"/>
      <c r="J49" s="150"/>
      <c r="K49" s="151"/>
      <c r="L49" s="153"/>
      <c r="M49" s="150"/>
      <c r="N49" s="151"/>
      <c r="O49" s="152"/>
      <c r="P49" s="154"/>
      <c r="S49" s="754"/>
      <c r="U49" s="754"/>
    </row>
    <row r="50" spans="1:21" s="28" customFormat="1" ht="13.5" thickTop="1" thickBot="1" x14ac:dyDescent="0.3">
      <c r="A50" s="155"/>
      <c r="B50" s="29" t="s">
        <v>69</v>
      </c>
      <c r="C50" s="156">
        <f t="shared" si="0"/>
        <v>96845</v>
      </c>
      <c r="D50" s="157">
        <f>SUM(D51,D286)</f>
        <v>106620</v>
      </c>
      <c r="E50" s="158">
        <f t="shared" ref="E50:F50" si="26">SUM(E51,E286)</f>
        <v>-9775</v>
      </c>
      <c r="F50" s="159">
        <f t="shared" si="26"/>
        <v>96845</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c r="S50" s="754"/>
      <c r="U50" s="754"/>
    </row>
    <row r="51" spans="1:21" s="28" customFormat="1" ht="36.75" thickTop="1" x14ac:dyDescent="0.25">
      <c r="A51" s="160"/>
      <c r="B51" s="161" t="s">
        <v>70</v>
      </c>
      <c r="C51" s="162">
        <f t="shared" si="0"/>
        <v>96845</v>
      </c>
      <c r="D51" s="163">
        <f>SUM(D52,D194)</f>
        <v>106620</v>
      </c>
      <c r="E51" s="164">
        <f t="shared" ref="E51:F51" si="30">SUM(E52,E194)</f>
        <v>-9775</v>
      </c>
      <c r="F51" s="165">
        <f t="shared" si="30"/>
        <v>96845</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c r="S51" s="754"/>
      <c r="U51" s="754"/>
    </row>
    <row r="52" spans="1:21" s="28" customFormat="1" ht="24" x14ac:dyDescent="0.25">
      <c r="A52" s="24"/>
      <c r="B52" s="22" t="s">
        <v>71</v>
      </c>
      <c r="C52" s="170">
        <f t="shared" si="0"/>
        <v>96845</v>
      </c>
      <c r="D52" s="171">
        <f>SUM(D53,D75,D173,D187)</f>
        <v>106620</v>
      </c>
      <c r="E52" s="172">
        <f t="shared" ref="E52:F52" si="34">SUM(E53,E75,E173,E187)</f>
        <v>-9775</v>
      </c>
      <c r="F52" s="173">
        <f t="shared" si="34"/>
        <v>96845</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c r="S52" s="754"/>
      <c r="U52" s="754"/>
    </row>
    <row r="53" spans="1:21"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c r="S53" s="754"/>
      <c r="U53" s="754"/>
    </row>
    <row r="54" spans="1:21"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c r="S54" s="754"/>
      <c r="U54" s="754"/>
    </row>
    <row r="55" spans="1:21"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c r="S55" s="754"/>
      <c r="U55" s="754"/>
    </row>
    <row r="56" spans="1:21"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c r="S56" s="754"/>
      <c r="U56" s="754"/>
    </row>
    <row r="57" spans="1:21" ht="24" hidden="1" customHeight="1" x14ac:dyDescent="0.25">
      <c r="A57" s="51">
        <v>1119</v>
      </c>
      <c r="B57" s="87" t="s">
        <v>76</v>
      </c>
      <c r="C57" s="88">
        <f t="shared" si="0"/>
        <v>0</v>
      </c>
      <c r="D57" s="53"/>
      <c r="E57" s="54"/>
      <c r="F57" s="55">
        <f t="shared" si="50"/>
        <v>0</v>
      </c>
      <c r="G57" s="53"/>
      <c r="H57" s="54"/>
      <c r="I57" s="55">
        <f t="shared" si="51"/>
        <v>0</v>
      </c>
      <c r="J57" s="53"/>
      <c r="K57" s="54"/>
      <c r="L57" s="55">
        <f t="shared" si="52"/>
        <v>0</v>
      </c>
      <c r="M57" s="53"/>
      <c r="N57" s="54"/>
      <c r="O57" s="55">
        <f t="shared" si="53"/>
        <v>0</v>
      </c>
      <c r="P57" s="57"/>
      <c r="S57" s="754"/>
      <c r="U57" s="754"/>
    </row>
    <row r="58" spans="1:21" hidden="1" x14ac:dyDescent="0.25">
      <c r="A58" s="188">
        <v>1140</v>
      </c>
      <c r="B58" s="87" t="s">
        <v>78</v>
      </c>
      <c r="C58" s="88">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c r="S58" s="754"/>
      <c r="U58" s="754"/>
    </row>
    <row r="59" spans="1:21"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c r="S59" s="754"/>
      <c r="U59" s="754"/>
    </row>
    <row r="60" spans="1:21"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c r="S60" s="754"/>
      <c r="U60" s="754"/>
    </row>
    <row r="61" spans="1:21"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c r="S61" s="754"/>
      <c r="U61" s="754"/>
    </row>
    <row r="62" spans="1:21"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c r="S62" s="754"/>
      <c r="U62" s="754"/>
    </row>
    <row r="63" spans="1:21"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c r="S63" s="754"/>
      <c r="U63" s="754"/>
    </row>
    <row r="64" spans="1:21"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c r="S64" s="754"/>
      <c r="U64" s="754"/>
    </row>
    <row r="65" spans="1:21"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c r="S65" s="754"/>
      <c r="U65" s="754"/>
    </row>
    <row r="66" spans="1:21" ht="36" hidden="1" customHeight="1" x14ac:dyDescent="0.25">
      <c r="A66" s="184">
        <v>1150</v>
      </c>
      <c r="B66" s="136" t="s">
        <v>86</v>
      </c>
      <c r="C66" s="141">
        <f t="shared" si="0"/>
        <v>0</v>
      </c>
      <c r="D66" s="142"/>
      <c r="E66" s="143"/>
      <c r="F66" s="139">
        <f t="shared" si="58"/>
        <v>0</v>
      </c>
      <c r="G66" s="142"/>
      <c r="H66" s="143"/>
      <c r="I66" s="139">
        <f t="shared" si="59"/>
        <v>0</v>
      </c>
      <c r="J66" s="142"/>
      <c r="K66" s="143"/>
      <c r="L66" s="139">
        <f t="shared" si="60"/>
        <v>0</v>
      </c>
      <c r="M66" s="142"/>
      <c r="N66" s="143"/>
      <c r="O66" s="139">
        <f t="shared" si="61"/>
        <v>0</v>
      </c>
      <c r="P66" s="127"/>
      <c r="S66" s="754"/>
      <c r="U66" s="754"/>
    </row>
    <row r="67" spans="1:21"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c r="S67" s="754"/>
      <c r="U67" s="754"/>
    </row>
    <row r="68" spans="1:21" ht="24" hidden="1" customHeight="1" x14ac:dyDescent="0.25">
      <c r="A68" s="719">
        <v>1210</v>
      </c>
      <c r="B68" s="80" t="s">
        <v>88</v>
      </c>
      <c r="C68" s="81">
        <f t="shared" si="0"/>
        <v>0</v>
      </c>
      <c r="D68" s="46"/>
      <c r="E68" s="47"/>
      <c r="F68" s="132">
        <f>D68+E68</f>
        <v>0</v>
      </c>
      <c r="G68" s="46"/>
      <c r="H68" s="47"/>
      <c r="I68" s="132">
        <f>G68+H68</f>
        <v>0</v>
      </c>
      <c r="J68" s="46"/>
      <c r="K68" s="47"/>
      <c r="L68" s="132">
        <f>K68+J68</f>
        <v>0</v>
      </c>
      <c r="M68" s="46"/>
      <c r="N68" s="47"/>
      <c r="O68" s="132">
        <f>N68+M68</f>
        <v>0</v>
      </c>
      <c r="P68" s="49"/>
      <c r="S68" s="754"/>
      <c r="U68" s="754"/>
    </row>
    <row r="69" spans="1:21" ht="24" hidden="1" x14ac:dyDescent="0.25">
      <c r="A69" s="188">
        <v>1220</v>
      </c>
      <c r="B69" s="87" t="s">
        <v>89</v>
      </c>
      <c r="C69" s="88">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c r="S69" s="754"/>
      <c r="U69" s="754"/>
    </row>
    <row r="70" spans="1:21" ht="48" hidden="1" customHeight="1" x14ac:dyDescent="0.25">
      <c r="A70" s="51">
        <v>1221</v>
      </c>
      <c r="B70" s="87" t="s">
        <v>90</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c r="S70" s="754"/>
      <c r="U70" s="754"/>
    </row>
    <row r="71" spans="1:21" ht="12" hidden="1" customHeight="1" x14ac:dyDescent="0.25">
      <c r="A71" s="51">
        <v>1223</v>
      </c>
      <c r="B71" s="87" t="s">
        <v>91</v>
      </c>
      <c r="C71" s="88">
        <f t="shared" si="0"/>
        <v>0</v>
      </c>
      <c r="D71" s="53"/>
      <c r="E71" s="54"/>
      <c r="F71" s="55">
        <f t="shared" si="70"/>
        <v>0</v>
      </c>
      <c r="G71" s="53"/>
      <c r="H71" s="54"/>
      <c r="I71" s="55">
        <f t="shared" si="71"/>
        <v>0</v>
      </c>
      <c r="J71" s="53"/>
      <c r="K71" s="54"/>
      <c r="L71" s="55">
        <f t="shared" si="72"/>
        <v>0</v>
      </c>
      <c r="M71" s="53"/>
      <c r="N71" s="54"/>
      <c r="O71" s="55">
        <f t="shared" si="73"/>
        <v>0</v>
      </c>
      <c r="P71" s="57"/>
      <c r="S71" s="754"/>
      <c r="U71" s="754"/>
    </row>
    <row r="72" spans="1:21" ht="24" hidden="1" customHeight="1" x14ac:dyDescent="0.25">
      <c r="A72" s="51">
        <v>1225</v>
      </c>
      <c r="B72" s="87" t="s">
        <v>92</v>
      </c>
      <c r="C72" s="88">
        <f t="shared" si="0"/>
        <v>0</v>
      </c>
      <c r="D72" s="53"/>
      <c r="E72" s="54"/>
      <c r="F72" s="55">
        <f t="shared" si="70"/>
        <v>0</v>
      </c>
      <c r="G72" s="53"/>
      <c r="H72" s="54"/>
      <c r="I72" s="55">
        <f t="shared" si="71"/>
        <v>0</v>
      </c>
      <c r="J72" s="53"/>
      <c r="K72" s="54"/>
      <c r="L72" s="55">
        <f t="shared" si="72"/>
        <v>0</v>
      </c>
      <c r="M72" s="53"/>
      <c r="N72" s="54"/>
      <c r="O72" s="55">
        <f t="shared" si="73"/>
        <v>0</v>
      </c>
      <c r="P72" s="57"/>
      <c r="S72" s="754"/>
      <c r="U72" s="754"/>
    </row>
    <row r="73" spans="1:21" ht="36" hidden="1" customHeight="1" x14ac:dyDescent="0.25">
      <c r="A73" s="51">
        <v>1227</v>
      </c>
      <c r="B73" s="87" t="s">
        <v>93</v>
      </c>
      <c r="C73" s="88">
        <f t="shared" si="0"/>
        <v>0</v>
      </c>
      <c r="D73" s="53"/>
      <c r="E73" s="54"/>
      <c r="F73" s="55">
        <f t="shared" si="70"/>
        <v>0</v>
      </c>
      <c r="G73" s="53"/>
      <c r="H73" s="54"/>
      <c r="I73" s="55">
        <f t="shared" si="71"/>
        <v>0</v>
      </c>
      <c r="J73" s="53"/>
      <c r="K73" s="54"/>
      <c r="L73" s="55">
        <f t="shared" si="72"/>
        <v>0</v>
      </c>
      <c r="M73" s="53"/>
      <c r="N73" s="54"/>
      <c r="O73" s="55">
        <f t="shared" si="73"/>
        <v>0</v>
      </c>
      <c r="P73" s="57"/>
      <c r="S73" s="754"/>
      <c r="U73" s="754"/>
    </row>
    <row r="74" spans="1:21" ht="48" hidden="1" customHeight="1" x14ac:dyDescent="0.25">
      <c r="A74" s="51">
        <v>1228</v>
      </c>
      <c r="B74" s="87" t="s">
        <v>94</v>
      </c>
      <c r="C74" s="88">
        <f t="shared" si="0"/>
        <v>0</v>
      </c>
      <c r="D74" s="53"/>
      <c r="E74" s="54"/>
      <c r="F74" s="55">
        <f t="shared" si="70"/>
        <v>0</v>
      </c>
      <c r="G74" s="53"/>
      <c r="H74" s="54"/>
      <c r="I74" s="55">
        <f t="shared" si="71"/>
        <v>0</v>
      </c>
      <c r="J74" s="53"/>
      <c r="K74" s="54"/>
      <c r="L74" s="55">
        <f t="shared" si="72"/>
        <v>0</v>
      </c>
      <c r="M74" s="53"/>
      <c r="N74" s="54"/>
      <c r="O74" s="55">
        <f t="shared" si="73"/>
        <v>0</v>
      </c>
      <c r="P74" s="57"/>
      <c r="S74" s="754"/>
      <c r="U74" s="754"/>
    </row>
    <row r="75" spans="1:21" x14ac:dyDescent="0.25">
      <c r="A75" s="175">
        <v>2000</v>
      </c>
      <c r="B75" s="175" t="s">
        <v>96</v>
      </c>
      <c r="C75" s="176">
        <f t="shared" si="0"/>
        <v>96845</v>
      </c>
      <c r="D75" s="177">
        <f>SUM(D76,D83,D130,D164,D165,D172)</f>
        <v>106620</v>
      </c>
      <c r="E75" s="178">
        <f t="shared" ref="E75:F75" si="74">SUM(E76,E83,E130,E164,E165,E172)</f>
        <v>-9775</v>
      </c>
      <c r="F75" s="179">
        <f t="shared" si="74"/>
        <v>96845</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c r="S75" s="754"/>
      <c r="U75" s="754"/>
    </row>
    <row r="76" spans="1:21"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c r="S76" s="754"/>
      <c r="U76" s="754"/>
    </row>
    <row r="77" spans="1:21" ht="24" hidden="1" x14ac:dyDescent="0.25">
      <c r="A77" s="719">
        <v>2110</v>
      </c>
      <c r="B77" s="80" t="s">
        <v>98</v>
      </c>
      <c r="C77" s="81">
        <f t="shared" si="0"/>
        <v>0</v>
      </c>
      <c r="D77" s="192">
        <f>SUM(D78:D79)</f>
        <v>0</v>
      </c>
      <c r="E77" s="193">
        <f t="shared" ref="E77:F77" si="82">SUM(E78:E79)</f>
        <v>0</v>
      </c>
      <c r="F77" s="132">
        <f t="shared" si="82"/>
        <v>0</v>
      </c>
      <c r="G77" s="192">
        <f>SUM(G78:G79)</f>
        <v>0</v>
      </c>
      <c r="H77" s="193">
        <f t="shared" ref="H77:I77" si="83">SUM(H78:H79)</f>
        <v>0</v>
      </c>
      <c r="I77" s="132">
        <f t="shared" si="83"/>
        <v>0</v>
      </c>
      <c r="J77" s="192">
        <f>SUM(J78:J79)</f>
        <v>0</v>
      </c>
      <c r="K77" s="193">
        <f t="shared" ref="K77:L77" si="84">SUM(K78:K79)</f>
        <v>0</v>
      </c>
      <c r="L77" s="132">
        <f t="shared" si="84"/>
        <v>0</v>
      </c>
      <c r="M77" s="192">
        <f>SUM(M78:M79)</f>
        <v>0</v>
      </c>
      <c r="N77" s="193">
        <f t="shared" ref="N77:O77" si="85">SUM(N78:N79)</f>
        <v>0</v>
      </c>
      <c r="O77" s="132">
        <f t="shared" si="85"/>
        <v>0</v>
      </c>
      <c r="P77" s="49"/>
      <c r="S77" s="754"/>
      <c r="U77" s="754"/>
    </row>
    <row r="78" spans="1:21" ht="12" hidden="1" customHeight="1" x14ac:dyDescent="0.25">
      <c r="A78" s="51">
        <v>2111</v>
      </c>
      <c r="B78" s="87" t="s">
        <v>99</v>
      </c>
      <c r="C78" s="88">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c r="S78" s="754"/>
      <c r="U78" s="754"/>
    </row>
    <row r="79" spans="1:21" ht="24" hidden="1" customHeight="1" x14ac:dyDescent="0.25">
      <c r="A79" s="51">
        <v>2112</v>
      </c>
      <c r="B79" s="87" t="s">
        <v>100</v>
      </c>
      <c r="C79" s="88">
        <f t="shared" si="0"/>
        <v>0</v>
      </c>
      <c r="D79" s="194"/>
      <c r="E79" s="195"/>
      <c r="F79" s="55">
        <f t="shared" si="86"/>
        <v>0</v>
      </c>
      <c r="G79" s="53"/>
      <c r="H79" s="54"/>
      <c r="I79" s="55">
        <f t="shared" si="87"/>
        <v>0</v>
      </c>
      <c r="J79" s="53"/>
      <c r="K79" s="54"/>
      <c r="L79" s="55">
        <f t="shared" si="88"/>
        <v>0</v>
      </c>
      <c r="M79" s="53"/>
      <c r="N79" s="54"/>
      <c r="O79" s="55">
        <f t="shared" si="89"/>
        <v>0</v>
      </c>
      <c r="P79" s="57"/>
      <c r="S79" s="754"/>
      <c r="U79" s="754"/>
    </row>
    <row r="80" spans="1:21" ht="24" hidden="1" x14ac:dyDescent="0.25">
      <c r="A80" s="188">
        <v>2120</v>
      </c>
      <c r="B80" s="87" t="s">
        <v>101</v>
      </c>
      <c r="C80" s="88">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c r="S80" s="754"/>
      <c r="U80" s="754"/>
    </row>
    <row r="81" spans="1:21" ht="12" hidden="1" customHeight="1" x14ac:dyDescent="0.25">
      <c r="A81" s="51">
        <v>2121</v>
      </c>
      <c r="B81" s="87" t="s">
        <v>99</v>
      </c>
      <c r="C81" s="88">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c r="S81" s="754"/>
      <c r="U81" s="754"/>
    </row>
    <row r="82" spans="1:21" ht="24" hidden="1" customHeight="1" x14ac:dyDescent="0.25">
      <c r="A82" s="51">
        <v>2122</v>
      </c>
      <c r="B82" s="87" t="s">
        <v>100</v>
      </c>
      <c r="C82" s="88">
        <f t="shared" si="0"/>
        <v>0</v>
      </c>
      <c r="D82" s="194"/>
      <c r="E82" s="195"/>
      <c r="F82" s="55">
        <f t="shared" si="94"/>
        <v>0</v>
      </c>
      <c r="G82" s="53"/>
      <c r="H82" s="54"/>
      <c r="I82" s="55">
        <f t="shared" si="95"/>
        <v>0</v>
      </c>
      <c r="J82" s="53"/>
      <c r="K82" s="54"/>
      <c r="L82" s="55">
        <f t="shared" si="96"/>
        <v>0</v>
      </c>
      <c r="M82" s="53"/>
      <c r="N82" s="54"/>
      <c r="O82" s="55">
        <f t="shared" si="97"/>
        <v>0</v>
      </c>
      <c r="P82" s="57"/>
      <c r="S82" s="754"/>
      <c r="U82" s="754"/>
    </row>
    <row r="83" spans="1:21" x14ac:dyDescent="0.25">
      <c r="A83" s="67">
        <v>2200</v>
      </c>
      <c r="B83" s="181" t="s">
        <v>102</v>
      </c>
      <c r="C83" s="68">
        <f t="shared" si="0"/>
        <v>96845</v>
      </c>
      <c r="D83" s="182">
        <f>SUM(D84,D89,D95,D103,D112,D116,D122,D128)</f>
        <v>106620</v>
      </c>
      <c r="E83" s="183">
        <f t="shared" ref="E83:F83" si="98">SUM(E84,E89,E95,E103,E112,E116,E122,E128)</f>
        <v>-9775</v>
      </c>
      <c r="F83" s="71">
        <f t="shared" si="98"/>
        <v>96845</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c r="S83" s="754"/>
      <c r="U83" s="754"/>
    </row>
    <row r="84" spans="1:21"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c r="S84" s="754"/>
      <c r="U84" s="754"/>
    </row>
    <row r="85" spans="1:21" ht="24" hidden="1" customHeight="1" x14ac:dyDescent="0.25">
      <c r="A85" s="44">
        <v>2211</v>
      </c>
      <c r="B85" s="80" t="s">
        <v>104</v>
      </c>
      <c r="C85" s="81">
        <f t="shared" si="102"/>
        <v>0</v>
      </c>
      <c r="D85" s="196"/>
      <c r="E85" s="197"/>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c r="S85" s="754"/>
      <c r="U85" s="754"/>
    </row>
    <row r="86" spans="1:21" ht="36" hidden="1" customHeight="1" x14ac:dyDescent="0.25">
      <c r="A86" s="51">
        <v>2212</v>
      </c>
      <c r="B86" s="87" t="s">
        <v>105</v>
      </c>
      <c r="C86" s="88">
        <f t="shared" si="102"/>
        <v>0</v>
      </c>
      <c r="D86" s="194"/>
      <c r="E86" s="195"/>
      <c r="F86" s="55">
        <f t="shared" si="107"/>
        <v>0</v>
      </c>
      <c r="G86" s="53"/>
      <c r="H86" s="54"/>
      <c r="I86" s="55">
        <f t="shared" si="108"/>
        <v>0</v>
      </c>
      <c r="J86" s="53"/>
      <c r="K86" s="54"/>
      <c r="L86" s="55">
        <f t="shared" si="109"/>
        <v>0</v>
      </c>
      <c r="M86" s="53"/>
      <c r="N86" s="54"/>
      <c r="O86" s="55">
        <f t="shared" si="110"/>
        <v>0</v>
      </c>
      <c r="P86" s="57"/>
      <c r="S86" s="754"/>
      <c r="U86" s="754"/>
    </row>
    <row r="87" spans="1:21" ht="24" hidden="1" customHeight="1" x14ac:dyDescent="0.25">
      <c r="A87" s="51">
        <v>2214</v>
      </c>
      <c r="B87" s="87" t="s">
        <v>106</v>
      </c>
      <c r="C87" s="88">
        <f t="shared" si="102"/>
        <v>0</v>
      </c>
      <c r="D87" s="194"/>
      <c r="E87" s="195"/>
      <c r="F87" s="55">
        <f t="shared" si="107"/>
        <v>0</v>
      </c>
      <c r="G87" s="53"/>
      <c r="H87" s="54"/>
      <c r="I87" s="55">
        <f t="shared" si="108"/>
        <v>0</v>
      </c>
      <c r="J87" s="53"/>
      <c r="K87" s="54"/>
      <c r="L87" s="55">
        <f t="shared" si="109"/>
        <v>0</v>
      </c>
      <c r="M87" s="53"/>
      <c r="N87" s="54"/>
      <c r="O87" s="55">
        <f t="shared" si="110"/>
        <v>0</v>
      </c>
      <c r="P87" s="57"/>
      <c r="S87" s="754"/>
      <c r="U87" s="754"/>
    </row>
    <row r="88" spans="1:21" ht="12" hidden="1" customHeight="1" x14ac:dyDescent="0.25">
      <c r="A88" s="51">
        <v>2219</v>
      </c>
      <c r="B88" s="87" t="s">
        <v>107</v>
      </c>
      <c r="C88" s="88">
        <f t="shared" si="102"/>
        <v>0</v>
      </c>
      <c r="D88" s="194"/>
      <c r="E88" s="195"/>
      <c r="F88" s="55">
        <f t="shared" si="107"/>
        <v>0</v>
      </c>
      <c r="G88" s="53"/>
      <c r="H88" s="54"/>
      <c r="I88" s="55">
        <f t="shared" si="108"/>
        <v>0</v>
      </c>
      <c r="J88" s="53"/>
      <c r="K88" s="54"/>
      <c r="L88" s="55">
        <f t="shared" si="109"/>
        <v>0</v>
      </c>
      <c r="M88" s="53"/>
      <c r="N88" s="54"/>
      <c r="O88" s="55">
        <f t="shared" si="110"/>
        <v>0</v>
      </c>
      <c r="P88" s="57"/>
      <c r="S88" s="754"/>
      <c r="U88" s="754"/>
    </row>
    <row r="89" spans="1:21" ht="24" hidden="1" x14ac:dyDescent="0.25">
      <c r="A89" s="188">
        <v>2220</v>
      </c>
      <c r="B89" s="87" t="s">
        <v>108</v>
      </c>
      <c r="C89" s="88">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c r="S89" s="754"/>
      <c r="U89" s="754"/>
    </row>
    <row r="90" spans="1:21" ht="24" hidden="1" customHeight="1" x14ac:dyDescent="0.25">
      <c r="A90" s="51">
        <v>2221</v>
      </c>
      <c r="B90" s="87" t="s">
        <v>109</v>
      </c>
      <c r="C90" s="88">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c r="S90" s="754"/>
      <c r="U90" s="754"/>
    </row>
    <row r="91" spans="1:21" ht="12" hidden="1" customHeight="1" x14ac:dyDescent="0.25">
      <c r="A91" s="51">
        <v>2222</v>
      </c>
      <c r="B91" s="87" t="s">
        <v>110</v>
      </c>
      <c r="C91" s="88">
        <f t="shared" si="102"/>
        <v>0</v>
      </c>
      <c r="D91" s="194"/>
      <c r="E91" s="195"/>
      <c r="F91" s="55">
        <f t="shared" si="115"/>
        <v>0</v>
      </c>
      <c r="G91" s="53"/>
      <c r="H91" s="54"/>
      <c r="I91" s="55">
        <f t="shared" si="116"/>
        <v>0</v>
      </c>
      <c r="J91" s="53"/>
      <c r="K91" s="54"/>
      <c r="L91" s="55">
        <f t="shared" si="117"/>
        <v>0</v>
      </c>
      <c r="M91" s="53"/>
      <c r="N91" s="54"/>
      <c r="O91" s="55">
        <f t="shared" si="118"/>
        <v>0</v>
      </c>
      <c r="P91" s="57"/>
      <c r="S91" s="754"/>
      <c r="U91" s="754"/>
    </row>
    <row r="92" spans="1:21" ht="12" hidden="1" customHeight="1" x14ac:dyDescent="0.25">
      <c r="A92" s="51">
        <v>2223</v>
      </c>
      <c r="B92" s="87" t="s">
        <v>111</v>
      </c>
      <c r="C92" s="88">
        <f t="shared" si="102"/>
        <v>0</v>
      </c>
      <c r="D92" s="194"/>
      <c r="E92" s="195"/>
      <c r="F92" s="55">
        <f t="shared" si="115"/>
        <v>0</v>
      </c>
      <c r="G92" s="53"/>
      <c r="H92" s="54"/>
      <c r="I92" s="55">
        <f t="shared" si="116"/>
        <v>0</v>
      </c>
      <c r="J92" s="53"/>
      <c r="K92" s="54"/>
      <c r="L92" s="55">
        <f t="shared" si="117"/>
        <v>0</v>
      </c>
      <c r="M92" s="53"/>
      <c r="N92" s="54"/>
      <c r="O92" s="55">
        <f t="shared" si="118"/>
        <v>0</v>
      </c>
      <c r="P92" s="57"/>
      <c r="S92" s="754"/>
      <c r="U92" s="754"/>
    </row>
    <row r="93" spans="1:21" ht="48" hidden="1" customHeight="1" x14ac:dyDescent="0.25">
      <c r="A93" s="51">
        <v>2224</v>
      </c>
      <c r="B93" s="87" t="s">
        <v>112</v>
      </c>
      <c r="C93" s="88">
        <f t="shared" si="102"/>
        <v>0</v>
      </c>
      <c r="D93" s="194"/>
      <c r="E93" s="195"/>
      <c r="F93" s="55">
        <f t="shared" si="115"/>
        <v>0</v>
      </c>
      <c r="G93" s="53"/>
      <c r="H93" s="54"/>
      <c r="I93" s="55">
        <f t="shared" si="116"/>
        <v>0</v>
      </c>
      <c r="J93" s="53"/>
      <c r="K93" s="54"/>
      <c r="L93" s="55">
        <f t="shared" si="117"/>
        <v>0</v>
      </c>
      <c r="M93" s="53"/>
      <c r="N93" s="54"/>
      <c r="O93" s="55">
        <f t="shared" si="118"/>
        <v>0</v>
      </c>
      <c r="P93" s="57"/>
      <c r="S93" s="754"/>
      <c r="U93" s="754"/>
    </row>
    <row r="94" spans="1:21" ht="24" hidden="1" customHeight="1" x14ac:dyDescent="0.25">
      <c r="A94" s="51">
        <v>2229</v>
      </c>
      <c r="B94" s="87" t="s">
        <v>113</v>
      </c>
      <c r="C94" s="88">
        <f t="shared" si="102"/>
        <v>0</v>
      </c>
      <c r="D94" s="194"/>
      <c r="E94" s="195"/>
      <c r="F94" s="55">
        <f t="shared" si="115"/>
        <v>0</v>
      </c>
      <c r="G94" s="53"/>
      <c r="H94" s="54"/>
      <c r="I94" s="55">
        <f t="shared" si="116"/>
        <v>0</v>
      </c>
      <c r="J94" s="53"/>
      <c r="K94" s="54"/>
      <c r="L94" s="55">
        <f t="shared" si="117"/>
        <v>0</v>
      </c>
      <c r="M94" s="53"/>
      <c r="N94" s="54"/>
      <c r="O94" s="55">
        <f t="shared" si="118"/>
        <v>0</v>
      </c>
      <c r="P94" s="57"/>
      <c r="S94" s="754"/>
      <c r="U94" s="754"/>
    </row>
    <row r="95" spans="1:21" ht="36" hidden="1" x14ac:dyDescent="0.25">
      <c r="A95" s="188">
        <v>2230</v>
      </c>
      <c r="B95" s="87" t="s">
        <v>114</v>
      </c>
      <c r="C95" s="88">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c r="S95" s="754"/>
      <c r="U95" s="754"/>
    </row>
    <row r="96" spans="1:21" ht="24" hidden="1" customHeight="1" x14ac:dyDescent="0.25">
      <c r="A96" s="51">
        <v>2231</v>
      </c>
      <c r="B96" s="87" t="s">
        <v>115</v>
      </c>
      <c r="C96" s="88">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c r="S96" s="754"/>
      <c r="U96" s="754"/>
    </row>
    <row r="97" spans="1:21" ht="24.75" hidden="1" customHeight="1" x14ac:dyDescent="0.25">
      <c r="A97" s="51">
        <v>2232</v>
      </c>
      <c r="B97" s="87" t="s">
        <v>116</v>
      </c>
      <c r="C97" s="88">
        <f t="shared" si="102"/>
        <v>0</v>
      </c>
      <c r="D97" s="194"/>
      <c r="E97" s="195"/>
      <c r="F97" s="55">
        <f t="shared" si="123"/>
        <v>0</v>
      </c>
      <c r="G97" s="53"/>
      <c r="H97" s="54"/>
      <c r="I97" s="55">
        <f t="shared" si="124"/>
        <v>0</v>
      </c>
      <c r="J97" s="53"/>
      <c r="K97" s="54"/>
      <c r="L97" s="55">
        <f t="shared" si="125"/>
        <v>0</v>
      </c>
      <c r="M97" s="53"/>
      <c r="N97" s="54"/>
      <c r="O97" s="55">
        <f t="shared" si="126"/>
        <v>0</v>
      </c>
      <c r="P97" s="57"/>
      <c r="S97" s="754"/>
      <c r="U97" s="754"/>
    </row>
    <row r="98" spans="1:21" ht="24" hidden="1" customHeight="1" x14ac:dyDescent="0.25">
      <c r="A98" s="44">
        <v>2233</v>
      </c>
      <c r="B98" s="80" t="s">
        <v>117</v>
      </c>
      <c r="C98" s="81">
        <f t="shared" si="102"/>
        <v>0</v>
      </c>
      <c r="D98" s="196"/>
      <c r="E98" s="197"/>
      <c r="F98" s="132">
        <f t="shared" si="123"/>
        <v>0</v>
      </c>
      <c r="G98" s="46"/>
      <c r="H98" s="47"/>
      <c r="I98" s="132">
        <f t="shared" si="124"/>
        <v>0</v>
      </c>
      <c r="J98" s="46"/>
      <c r="K98" s="47"/>
      <c r="L98" s="132">
        <f t="shared" si="125"/>
        <v>0</v>
      </c>
      <c r="M98" s="46"/>
      <c r="N98" s="47"/>
      <c r="O98" s="132">
        <f t="shared" si="126"/>
        <v>0</v>
      </c>
      <c r="P98" s="49"/>
      <c r="S98" s="754"/>
      <c r="U98" s="754"/>
    </row>
    <row r="99" spans="1:21" ht="36" hidden="1" customHeight="1" x14ac:dyDescent="0.25">
      <c r="A99" s="51">
        <v>2234</v>
      </c>
      <c r="B99" s="87" t="s">
        <v>118</v>
      </c>
      <c r="C99" s="88">
        <f t="shared" si="102"/>
        <v>0</v>
      </c>
      <c r="D99" s="194"/>
      <c r="E99" s="195"/>
      <c r="F99" s="55">
        <f t="shared" si="123"/>
        <v>0</v>
      </c>
      <c r="G99" s="53"/>
      <c r="H99" s="54"/>
      <c r="I99" s="55">
        <f t="shared" si="124"/>
        <v>0</v>
      </c>
      <c r="J99" s="53"/>
      <c r="K99" s="54"/>
      <c r="L99" s="55">
        <f t="shared" si="125"/>
        <v>0</v>
      </c>
      <c r="M99" s="53"/>
      <c r="N99" s="54"/>
      <c r="O99" s="55">
        <f t="shared" si="126"/>
        <v>0</v>
      </c>
      <c r="P99" s="57"/>
      <c r="S99" s="754"/>
      <c r="U99" s="754"/>
    </row>
    <row r="100" spans="1:21" ht="24" hidden="1" customHeight="1" x14ac:dyDescent="0.25">
      <c r="A100" s="51">
        <v>2235</v>
      </c>
      <c r="B100" s="87" t="s">
        <v>119</v>
      </c>
      <c r="C100" s="88">
        <f t="shared" si="102"/>
        <v>0</v>
      </c>
      <c r="D100" s="194"/>
      <c r="E100" s="195"/>
      <c r="F100" s="55">
        <f t="shared" si="123"/>
        <v>0</v>
      </c>
      <c r="G100" s="53"/>
      <c r="H100" s="54"/>
      <c r="I100" s="55">
        <f t="shared" si="124"/>
        <v>0</v>
      </c>
      <c r="J100" s="53"/>
      <c r="K100" s="54"/>
      <c r="L100" s="55">
        <f t="shared" si="125"/>
        <v>0</v>
      </c>
      <c r="M100" s="53"/>
      <c r="N100" s="54"/>
      <c r="O100" s="55">
        <f t="shared" si="126"/>
        <v>0</v>
      </c>
      <c r="P100" s="57"/>
      <c r="S100" s="754"/>
      <c r="U100" s="754"/>
    </row>
    <row r="101" spans="1:21" ht="12" hidden="1" customHeight="1" x14ac:dyDescent="0.25">
      <c r="A101" s="51">
        <v>2236</v>
      </c>
      <c r="B101" s="87" t="s">
        <v>120</v>
      </c>
      <c r="C101" s="88">
        <f t="shared" si="102"/>
        <v>0</v>
      </c>
      <c r="D101" s="194"/>
      <c r="E101" s="195"/>
      <c r="F101" s="55">
        <f t="shared" si="123"/>
        <v>0</v>
      </c>
      <c r="G101" s="53"/>
      <c r="H101" s="54"/>
      <c r="I101" s="55">
        <f t="shared" si="124"/>
        <v>0</v>
      </c>
      <c r="J101" s="53"/>
      <c r="K101" s="54"/>
      <c r="L101" s="55">
        <f t="shared" si="125"/>
        <v>0</v>
      </c>
      <c r="M101" s="53"/>
      <c r="N101" s="54"/>
      <c r="O101" s="55">
        <f t="shared" si="126"/>
        <v>0</v>
      </c>
      <c r="P101" s="57"/>
      <c r="S101" s="754"/>
      <c r="U101" s="754"/>
    </row>
    <row r="102" spans="1:21" ht="24" hidden="1" customHeight="1" x14ac:dyDescent="0.25">
      <c r="A102" s="51">
        <v>2239</v>
      </c>
      <c r="B102" s="87" t="s">
        <v>121</v>
      </c>
      <c r="C102" s="88">
        <f t="shared" si="102"/>
        <v>0</v>
      </c>
      <c r="D102" s="194"/>
      <c r="E102" s="195"/>
      <c r="F102" s="55">
        <f t="shared" si="123"/>
        <v>0</v>
      </c>
      <c r="G102" s="53"/>
      <c r="H102" s="54"/>
      <c r="I102" s="55">
        <f t="shared" si="124"/>
        <v>0</v>
      </c>
      <c r="J102" s="53"/>
      <c r="K102" s="54"/>
      <c r="L102" s="55">
        <f t="shared" si="125"/>
        <v>0</v>
      </c>
      <c r="M102" s="53"/>
      <c r="N102" s="54"/>
      <c r="O102" s="55">
        <f t="shared" si="126"/>
        <v>0</v>
      </c>
      <c r="P102" s="57"/>
      <c r="S102" s="754"/>
      <c r="U102" s="754"/>
    </row>
    <row r="103" spans="1:21" ht="36" hidden="1" x14ac:dyDescent="0.25">
      <c r="A103" s="188">
        <v>2240</v>
      </c>
      <c r="B103" s="87" t="s">
        <v>122</v>
      </c>
      <c r="C103" s="88">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c r="S103" s="754"/>
      <c r="U103" s="754"/>
    </row>
    <row r="104" spans="1:21" ht="12" hidden="1" customHeight="1" x14ac:dyDescent="0.25">
      <c r="A104" s="51">
        <v>2241</v>
      </c>
      <c r="B104" s="87" t="s">
        <v>123</v>
      </c>
      <c r="C104" s="88">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c r="S104" s="754"/>
      <c r="U104" s="754"/>
    </row>
    <row r="105" spans="1:21" ht="24" hidden="1" customHeight="1" x14ac:dyDescent="0.25">
      <c r="A105" s="51">
        <v>2242</v>
      </c>
      <c r="B105" s="87" t="s">
        <v>124</v>
      </c>
      <c r="C105" s="88">
        <f t="shared" si="102"/>
        <v>0</v>
      </c>
      <c r="D105" s="194"/>
      <c r="E105" s="195"/>
      <c r="F105" s="55">
        <f t="shared" si="131"/>
        <v>0</v>
      </c>
      <c r="G105" s="53"/>
      <c r="H105" s="54"/>
      <c r="I105" s="55">
        <f t="shared" si="132"/>
        <v>0</v>
      </c>
      <c r="J105" s="53"/>
      <c r="K105" s="54"/>
      <c r="L105" s="55">
        <f t="shared" si="133"/>
        <v>0</v>
      </c>
      <c r="M105" s="53"/>
      <c r="N105" s="54"/>
      <c r="O105" s="55">
        <f t="shared" si="134"/>
        <v>0</v>
      </c>
      <c r="P105" s="57"/>
      <c r="S105" s="754"/>
      <c r="U105" s="754"/>
    </row>
    <row r="106" spans="1:21" ht="24" hidden="1" customHeight="1" x14ac:dyDescent="0.25">
      <c r="A106" s="51">
        <v>2243</v>
      </c>
      <c r="B106" s="87" t="s">
        <v>125</v>
      </c>
      <c r="C106" s="88">
        <f t="shared" si="102"/>
        <v>0</v>
      </c>
      <c r="D106" s="194"/>
      <c r="E106" s="195"/>
      <c r="F106" s="55">
        <f t="shared" si="131"/>
        <v>0</v>
      </c>
      <c r="G106" s="53"/>
      <c r="H106" s="54"/>
      <c r="I106" s="55">
        <f t="shared" si="132"/>
        <v>0</v>
      </c>
      <c r="J106" s="53"/>
      <c r="K106" s="54"/>
      <c r="L106" s="55">
        <f t="shared" si="133"/>
        <v>0</v>
      </c>
      <c r="M106" s="53"/>
      <c r="N106" s="54"/>
      <c r="O106" s="55">
        <f t="shared" si="134"/>
        <v>0</v>
      </c>
      <c r="P106" s="57"/>
      <c r="S106" s="754"/>
      <c r="U106" s="754"/>
    </row>
    <row r="107" spans="1:21" ht="12" hidden="1" customHeight="1" x14ac:dyDescent="0.25">
      <c r="A107" s="51">
        <v>2244</v>
      </c>
      <c r="B107" s="87" t="s">
        <v>126</v>
      </c>
      <c r="C107" s="88">
        <f t="shared" si="102"/>
        <v>0</v>
      </c>
      <c r="D107" s="194"/>
      <c r="E107" s="195"/>
      <c r="F107" s="55">
        <f t="shared" si="131"/>
        <v>0</v>
      </c>
      <c r="G107" s="53"/>
      <c r="H107" s="54"/>
      <c r="I107" s="55">
        <f t="shared" si="132"/>
        <v>0</v>
      </c>
      <c r="J107" s="53"/>
      <c r="K107" s="54"/>
      <c r="L107" s="55">
        <f t="shared" si="133"/>
        <v>0</v>
      </c>
      <c r="M107" s="53"/>
      <c r="N107" s="54"/>
      <c r="O107" s="55">
        <f t="shared" si="134"/>
        <v>0</v>
      </c>
      <c r="P107" s="57"/>
      <c r="S107" s="754"/>
      <c r="U107" s="754"/>
    </row>
    <row r="108" spans="1:21" ht="24" hidden="1" customHeight="1" x14ac:dyDescent="0.25">
      <c r="A108" s="51">
        <v>2246</v>
      </c>
      <c r="B108" s="87" t="s">
        <v>127</v>
      </c>
      <c r="C108" s="88">
        <f t="shared" si="102"/>
        <v>0</v>
      </c>
      <c r="D108" s="194"/>
      <c r="E108" s="195"/>
      <c r="F108" s="55">
        <f t="shared" si="131"/>
        <v>0</v>
      </c>
      <c r="G108" s="53"/>
      <c r="H108" s="54"/>
      <c r="I108" s="55">
        <f t="shared" si="132"/>
        <v>0</v>
      </c>
      <c r="J108" s="53"/>
      <c r="K108" s="54"/>
      <c r="L108" s="55">
        <f t="shared" si="133"/>
        <v>0</v>
      </c>
      <c r="M108" s="53"/>
      <c r="N108" s="54"/>
      <c r="O108" s="55">
        <f t="shared" si="134"/>
        <v>0</v>
      </c>
      <c r="P108" s="57"/>
      <c r="S108" s="754"/>
      <c r="U108" s="754"/>
    </row>
    <row r="109" spans="1:21" ht="12" hidden="1" customHeight="1" x14ac:dyDescent="0.25">
      <c r="A109" s="51">
        <v>2247</v>
      </c>
      <c r="B109" s="87" t="s">
        <v>128</v>
      </c>
      <c r="C109" s="88">
        <f t="shared" si="102"/>
        <v>0</v>
      </c>
      <c r="D109" s="194"/>
      <c r="E109" s="195"/>
      <c r="F109" s="55">
        <f t="shared" si="131"/>
        <v>0</v>
      </c>
      <c r="G109" s="53"/>
      <c r="H109" s="54"/>
      <c r="I109" s="55">
        <f t="shared" si="132"/>
        <v>0</v>
      </c>
      <c r="J109" s="53"/>
      <c r="K109" s="54"/>
      <c r="L109" s="55">
        <f t="shared" si="133"/>
        <v>0</v>
      </c>
      <c r="M109" s="53"/>
      <c r="N109" s="54"/>
      <c r="O109" s="55">
        <f t="shared" si="134"/>
        <v>0</v>
      </c>
      <c r="P109" s="57"/>
      <c r="S109" s="754"/>
      <c r="U109" s="754"/>
    </row>
    <row r="110" spans="1:21" ht="24" hidden="1" customHeight="1" x14ac:dyDescent="0.25">
      <c r="A110" s="51">
        <v>2248</v>
      </c>
      <c r="B110" s="87" t="s">
        <v>129</v>
      </c>
      <c r="C110" s="88">
        <f t="shared" si="102"/>
        <v>0</v>
      </c>
      <c r="D110" s="194"/>
      <c r="E110" s="195"/>
      <c r="F110" s="55">
        <f t="shared" si="131"/>
        <v>0</v>
      </c>
      <c r="G110" s="53"/>
      <c r="H110" s="54"/>
      <c r="I110" s="55">
        <f t="shared" si="132"/>
        <v>0</v>
      </c>
      <c r="J110" s="53"/>
      <c r="K110" s="54"/>
      <c r="L110" s="55">
        <f t="shared" si="133"/>
        <v>0</v>
      </c>
      <c r="M110" s="53"/>
      <c r="N110" s="54"/>
      <c r="O110" s="55">
        <f t="shared" si="134"/>
        <v>0</v>
      </c>
      <c r="P110" s="57"/>
      <c r="S110" s="754"/>
      <c r="U110" s="754"/>
    </row>
    <row r="111" spans="1:21" ht="24" hidden="1" customHeight="1" x14ac:dyDescent="0.25">
      <c r="A111" s="51">
        <v>2249</v>
      </c>
      <c r="B111" s="87" t="s">
        <v>130</v>
      </c>
      <c r="C111" s="88">
        <f t="shared" si="102"/>
        <v>0</v>
      </c>
      <c r="D111" s="194"/>
      <c r="E111" s="195"/>
      <c r="F111" s="55">
        <f t="shared" si="131"/>
        <v>0</v>
      </c>
      <c r="G111" s="53"/>
      <c r="H111" s="54"/>
      <c r="I111" s="55">
        <f t="shared" si="132"/>
        <v>0</v>
      </c>
      <c r="J111" s="53"/>
      <c r="K111" s="54"/>
      <c r="L111" s="55">
        <f t="shared" si="133"/>
        <v>0</v>
      </c>
      <c r="M111" s="53"/>
      <c r="N111" s="54"/>
      <c r="O111" s="55">
        <f t="shared" si="134"/>
        <v>0</v>
      </c>
      <c r="P111" s="57"/>
      <c r="S111" s="754"/>
      <c r="U111" s="754"/>
    </row>
    <row r="112" spans="1:21" hidden="1" x14ac:dyDescent="0.25">
      <c r="A112" s="188">
        <v>2250</v>
      </c>
      <c r="B112" s="87" t="s">
        <v>131</v>
      </c>
      <c r="C112" s="88">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c r="S112" s="754"/>
      <c r="U112" s="754"/>
    </row>
    <row r="113" spans="1:21" ht="12" hidden="1" customHeight="1" x14ac:dyDescent="0.25">
      <c r="A113" s="51">
        <v>2251</v>
      </c>
      <c r="B113" s="87" t="s">
        <v>132</v>
      </c>
      <c r="C113" s="88">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c r="S113" s="754"/>
      <c r="U113" s="754"/>
    </row>
    <row r="114" spans="1:21" ht="24" hidden="1" customHeight="1" x14ac:dyDescent="0.25">
      <c r="A114" s="51">
        <v>2252</v>
      </c>
      <c r="B114" s="87" t="s">
        <v>133</v>
      </c>
      <c r="C114" s="88">
        <f t="shared" si="102"/>
        <v>0</v>
      </c>
      <c r="D114" s="194"/>
      <c r="E114" s="195"/>
      <c r="F114" s="55">
        <f t="shared" si="139"/>
        <v>0</v>
      </c>
      <c r="G114" s="53"/>
      <c r="H114" s="54"/>
      <c r="I114" s="55">
        <f t="shared" si="140"/>
        <v>0</v>
      </c>
      <c r="J114" s="53"/>
      <c r="K114" s="54"/>
      <c r="L114" s="55">
        <f t="shared" si="141"/>
        <v>0</v>
      </c>
      <c r="M114" s="53"/>
      <c r="N114" s="54"/>
      <c r="O114" s="55">
        <f t="shared" si="142"/>
        <v>0</v>
      </c>
      <c r="P114" s="57"/>
      <c r="S114" s="754"/>
      <c r="U114" s="754"/>
    </row>
    <row r="115" spans="1:21" ht="24" hidden="1" customHeight="1" x14ac:dyDescent="0.25">
      <c r="A115" s="51">
        <v>2259</v>
      </c>
      <c r="B115" s="87" t="s">
        <v>134</v>
      </c>
      <c r="C115" s="88">
        <f t="shared" si="102"/>
        <v>0</v>
      </c>
      <c r="D115" s="194"/>
      <c r="E115" s="195"/>
      <c r="F115" s="55">
        <f t="shared" si="139"/>
        <v>0</v>
      </c>
      <c r="G115" s="53"/>
      <c r="H115" s="54"/>
      <c r="I115" s="55">
        <f t="shared" si="140"/>
        <v>0</v>
      </c>
      <c r="J115" s="53"/>
      <c r="K115" s="54"/>
      <c r="L115" s="55">
        <f t="shared" si="141"/>
        <v>0</v>
      </c>
      <c r="M115" s="53"/>
      <c r="N115" s="54"/>
      <c r="O115" s="55">
        <f t="shared" si="142"/>
        <v>0</v>
      </c>
      <c r="P115" s="57"/>
      <c r="S115" s="754"/>
      <c r="U115" s="754"/>
    </row>
    <row r="116" spans="1:21" hidden="1" x14ac:dyDescent="0.25">
      <c r="A116" s="188">
        <v>2260</v>
      </c>
      <c r="B116" s="87" t="s">
        <v>135</v>
      </c>
      <c r="C116" s="88">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c r="S116" s="754"/>
      <c r="U116" s="754"/>
    </row>
    <row r="117" spans="1:21" ht="12" hidden="1" customHeight="1" x14ac:dyDescent="0.25">
      <c r="A117" s="51">
        <v>2261</v>
      </c>
      <c r="B117" s="87" t="s">
        <v>136</v>
      </c>
      <c r="C117" s="88">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c r="S117" s="754"/>
      <c r="U117" s="754"/>
    </row>
    <row r="118" spans="1:21" ht="12" hidden="1" customHeight="1" x14ac:dyDescent="0.25">
      <c r="A118" s="51">
        <v>2262</v>
      </c>
      <c r="B118" s="87" t="s">
        <v>137</v>
      </c>
      <c r="C118" s="88">
        <f t="shared" si="102"/>
        <v>0</v>
      </c>
      <c r="D118" s="194"/>
      <c r="E118" s="195"/>
      <c r="F118" s="55">
        <f t="shared" si="147"/>
        <v>0</v>
      </c>
      <c r="G118" s="53"/>
      <c r="H118" s="54"/>
      <c r="I118" s="55">
        <f t="shared" si="148"/>
        <v>0</v>
      </c>
      <c r="J118" s="53"/>
      <c r="K118" s="54"/>
      <c r="L118" s="55">
        <f t="shared" si="149"/>
        <v>0</v>
      </c>
      <c r="M118" s="53"/>
      <c r="N118" s="54"/>
      <c r="O118" s="55">
        <f t="shared" si="150"/>
        <v>0</v>
      </c>
      <c r="P118" s="57"/>
      <c r="S118" s="754"/>
      <c r="U118" s="754"/>
    </row>
    <row r="119" spans="1:21" ht="12" hidden="1" customHeight="1" x14ac:dyDescent="0.25">
      <c r="A119" s="51">
        <v>2263</v>
      </c>
      <c r="B119" s="87" t="s">
        <v>138</v>
      </c>
      <c r="C119" s="88">
        <f t="shared" si="102"/>
        <v>0</v>
      </c>
      <c r="D119" s="194"/>
      <c r="E119" s="195"/>
      <c r="F119" s="55">
        <f t="shared" si="147"/>
        <v>0</v>
      </c>
      <c r="G119" s="53"/>
      <c r="H119" s="54"/>
      <c r="I119" s="55">
        <f t="shared" si="148"/>
        <v>0</v>
      </c>
      <c r="J119" s="53"/>
      <c r="K119" s="54"/>
      <c r="L119" s="55">
        <f t="shared" si="149"/>
        <v>0</v>
      </c>
      <c r="M119" s="53"/>
      <c r="N119" s="54"/>
      <c r="O119" s="55">
        <f t="shared" si="150"/>
        <v>0</v>
      </c>
      <c r="P119" s="57"/>
      <c r="S119" s="754"/>
      <c r="U119" s="754"/>
    </row>
    <row r="120" spans="1:21" ht="24" hidden="1" customHeight="1" x14ac:dyDescent="0.25">
      <c r="A120" s="51">
        <v>2264</v>
      </c>
      <c r="B120" s="87" t="s">
        <v>139</v>
      </c>
      <c r="C120" s="88">
        <f t="shared" si="102"/>
        <v>0</v>
      </c>
      <c r="D120" s="194"/>
      <c r="E120" s="195"/>
      <c r="F120" s="55">
        <f t="shared" si="147"/>
        <v>0</v>
      </c>
      <c r="G120" s="53"/>
      <c r="H120" s="54"/>
      <c r="I120" s="55">
        <f t="shared" si="148"/>
        <v>0</v>
      </c>
      <c r="J120" s="53"/>
      <c r="K120" s="54"/>
      <c r="L120" s="55">
        <f t="shared" si="149"/>
        <v>0</v>
      </c>
      <c r="M120" s="53"/>
      <c r="N120" s="54"/>
      <c r="O120" s="55">
        <f t="shared" si="150"/>
        <v>0</v>
      </c>
      <c r="P120" s="57"/>
      <c r="S120" s="754"/>
      <c r="U120" s="754"/>
    </row>
    <row r="121" spans="1:21" ht="12" hidden="1" customHeight="1" x14ac:dyDescent="0.25">
      <c r="A121" s="51">
        <v>2269</v>
      </c>
      <c r="B121" s="87" t="s">
        <v>140</v>
      </c>
      <c r="C121" s="88">
        <f t="shared" si="102"/>
        <v>0</v>
      </c>
      <c r="D121" s="194"/>
      <c r="E121" s="195"/>
      <c r="F121" s="55">
        <f t="shared" si="147"/>
        <v>0</v>
      </c>
      <c r="G121" s="53"/>
      <c r="H121" s="54"/>
      <c r="I121" s="55">
        <f t="shared" si="148"/>
        <v>0</v>
      </c>
      <c r="J121" s="53"/>
      <c r="K121" s="54"/>
      <c r="L121" s="55">
        <f t="shared" si="149"/>
        <v>0</v>
      </c>
      <c r="M121" s="53"/>
      <c r="N121" s="54"/>
      <c r="O121" s="55">
        <f t="shared" si="150"/>
        <v>0</v>
      </c>
      <c r="P121" s="57"/>
      <c r="S121" s="754"/>
      <c r="U121" s="754"/>
    </row>
    <row r="122" spans="1:21" x14ac:dyDescent="0.25">
      <c r="A122" s="188">
        <v>2270</v>
      </c>
      <c r="B122" s="87" t="s">
        <v>141</v>
      </c>
      <c r="C122" s="88">
        <f t="shared" si="102"/>
        <v>96845</v>
      </c>
      <c r="D122" s="189">
        <f>SUM(D123:D127)</f>
        <v>106620</v>
      </c>
      <c r="E122" s="190">
        <f t="shared" ref="E122:F122" si="151">SUM(E123:E127)</f>
        <v>-9775</v>
      </c>
      <c r="F122" s="55">
        <f t="shared" si="151"/>
        <v>96845</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c r="S122" s="754"/>
      <c r="U122" s="754"/>
    </row>
    <row r="123" spans="1:21" ht="12" hidden="1" customHeight="1" x14ac:dyDescent="0.25">
      <c r="A123" s="51">
        <v>2272</v>
      </c>
      <c r="B123" s="198" t="s">
        <v>142</v>
      </c>
      <c r="C123" s="88">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c r="S123" s="754"/>
      <c r="U123" s="754"/>
    </row>
    <row r="124" spans="1:21" ht="24" hidden="1" customHeight="1" x14ac:dyDescent="0.25">
      <c r="A124" s="51">
        <v>2274</v>
      </c>
      <c r="B124" s="199" t="s">
        <v>143</v>
      </c>
      <c r="C124" s="88">
        <f t="shared" si="102"/>
        <v>0</v>
      </c>
      <c r="D124" s="194"/>
      <c r="E124" s="195"/>
      <c r="F124" s="55">
        <f t="shared" si="155"/>
        <v>0</v>
      </c>
      <c r="G124" s="53"/>
      <c r="H124" s="54"/>
      <c r="I124" s="55">
        <f t="shared" si="156"/>
        <v>0</v>
      </c>
      <c r="J124" s="53"/>
      <c r="K124" s="54"/>
      <c r="L124" s="55">
        <f t="shared" si="157"/>
        <v>0</v>
      </c>
      <c r="M124" s="53"/>
      <c r="N124" s="54"/>
      <c r="O124" s="55">
        <f t="shared" si="158"/>
        <v>0</v>
      </c>
      <c r="P124" s="57"/>
      <c r="S124" s="754"/>
      <c r="U124" s="754"/>
    </row>
    <row r="125" spans="1:21" ht="24" customHeight="1" x14ac:dyDescent="0.25">
      <c r="A125" s="51">
        <v>2275</v>
      </c>
      <c r="B125" s="87" t="s">
        <v>144</v>
      </c>
      <c r="C125" s="88">
        <f t="shared" si="102"/>
        <v>96845</v>
      </c>
      <c r="D125" s="194">
        <v>106620</v>
      </c>
      <c r="E125" s="195">
        <v>-9775</v>
      </c>
      <c r="F125" s="55">
        <f t="shared" si="155"/>
        <v>96845</v>
      </c>
      <c r="G125" s="53"/>
      <c r="H125" s="54"/>
      <c r="I125" s="55">
        <f t="shared" si="156"/>
        <v>0</v>
      </c>
      <c r="J125" s="53"/>
      <c r="K125" s="54"/>
      <c r="L125" s="55">
        <f t="shared" si="157"/>
        <v>0</v>
      </c>
      <c r="M125" s="53"/>
      <c r="N125" s="54"/>
      <c r="O125" s="55">
        <f t="shared" si="158"/>
        <v>0</v>
      </c>
      <c r="P125" s="57"/>
      <c r="S125" s="754"/>
      <c r="U125" s="754"/>
    </row>
    <row r="126" spans="1:21" ht="36" hidden="1" customHeight="1" x14ac:dyDescent="0.25">
      <c r="A126" s="51">
        <v>2276</v>
      </c>
      <c r="B126" s="87" t="s">
        <v>145</v>
      </c>
      <c r="C126" s="88">
        <f t="shared" si="102"/>
        <v>0</v>
      </c>
      <c r="D126" s="194"/>
      <c r="E126" s="195"/>
      <c r="F126" s="55">
        <f t="shared" si="155"/>
        <v>0</v>
      </c>
      <c r="G126" s="53"/>
      <c r="H126" s="54"/>
      <c r="I126" s="55">
        <f t="shared" si="156"/>
        <v>0</v>
      </c>
      <c r="J126" s="53"/>
      <c r="K126" s="54"/>
      <c r="L126" s="55">
        <f t="shared" si="157"/>
        <v>0</v>
      </c>
      <c r="M126" s="53"/>
      <c r="N126" s="54"/>
      <c r="O126" s="55">
        <f t="shared" si="158"/>
        <v>0</v>
      </c>
      <c r="P126" s="57"/>
      <c r="S126" s="754"/>
      <c r="U126" s="754"/>
    </row>
    <row r="127" spans="1:21" ht="24" hidden="1" customHeight="1" x14ac:dyDescent="0.25">
      <c r="A127" s="51">
        <v>2279</v>
      </c>
      <c r="B127" s="87" t="s">
        <v>146</v>
      </c>
      <c r="C127" s="88">
        <f t="shared" si="102"/>
        <v>0</v>
      </c>
      <c r="D127" s="194"/>
      <c r="E127" s="195"/>
      <c r="F127" s="55">
        <f t="shared" si="155"/>
        <v>0</v>
      </c>
      <c r="G127" s="53"/>
      <c r="H127" s="54"/>
      <c r="I127" s="55">
        <f t="shared" si="156"/>
        <v>0</v>
      </c>
      <c r="J127" s="53"/>
      <c r="K127" s="54"/>
      <c r="L127" s="55">
        <f t="shared" si="157"/>
        <v>0</v>
      </c>
      <c r="M127" s="53"/>
      <c r="N127" s="54"/>
      <c r="O127" s="55">
        <f t="shared" si="158"/>
        <v>0</v>
      </c>
      <c r="P127" s="57"/>
      <c r="S127" s="754"/>
      <c r="U127" s="754"/>
    </row>
    <row r="128" spans="1:21" ht="48" hidden="1" x14ac:dyDescent="0.25">
      <c r="A128" s="719">
        <v>2280</v>
      </c>
      <c r="B128" s="80" t="s">
        <v>147</v>
      </c>
      <c r="C128" s="81">
        <f t="shared" si="102"/>
        <v>0</v>
      </c>
      <c r="D128" s="192">
        <f t="shared" ref="D128" si="159">SUM(D129)</f>
        <v>0</v>
      </c>
      <c r="E128" s="193">
        <f t="shared" ref="E128:O128" si="160">SUM(E129)</f>
        <v>0</v>
      </c>
      <c r="F128" s="132">
        <f t="shared" si="160"/>
        <v>0</v>
      </c>
      <c r="G128" s="192">
        <f t="shared" si="160"/>
        <v>0</v>
      </c>
      <c r="H128" s="193">
        <f t="shared" si="160"/>
        <v>0</v>
      </c>
      <c r="I128" s="132">
        <f t="shared" si="160"/>
        <v>0</v>
      </c>
      <c r="J128" s="192">
        <f t="shared" si="160"/>
        <v>0</v>
      </c>
      <c r="K128" s="193">
        <f t="shared" si="160"/>
        <v>0</v>
      </c>
      <c r="L128" s="132">
        <f t="shared" si="160"/>
        <v>0</v>
      </c>
      <c r="M128" s="192">
        <f t="shared" si="160"/>
        <v>0</v>
      </c>
      <c r="N128" s="193">
        <f t="shared" si="160"/>
        <v>0</v>
      </c>
      <c r="O128" s="132">
        <f t="shared" si="160"/>
        <v>0</v>
      </c>
      <c r="P128" s="49"/>
      <c r="S128" s="754"/>
      <c r="U128" s="754"/>
    </row>
    <row r="129" spans="1:21" ht="24" hidden="1" customHeight="1" x14ac:dyDescent="0.25">
      <c r="A129" s="51">
        <v>2283</v>
      </c>
      <c r="B129" s="87" t="s">
        <v>148</v>
      </c>
      <c r="C129" s="88">
        <f t="shared" si="102"/>
        <v>0</v>
      </c>
      <c r="D129" s="194"/>
      <c r="E129" s="195"/>
      <c r="F129" s="55">
        <f>D129+E129</f>
        <v>0</v>
      </c>
      <c r="G129" s="53"/>
      <c r="H129" s="54"/>
      <c r="I129" s="55">
        <f>G129+H129</f>
        <v>0</v>
      </c>
      <c r="J129" s="53"/>
      <c r="K129" s="54"/>
      <c r="L129" s="55">
        <f>K129+J129</f>
        <v>0</v>
      </c>
      <c r="M129" s="53"/>
      <c r="N129" s="54"/>
      <c r="O129" s="55">
        <f>N129+M129</f>
        <v>0</v>
      </c>
      <c r="P129" s="57"/>
      <c r="S129" s="754"/>
      <c r="U129" s="754"/>
    </row>
    <row r="130" spans="1:21" ht="38.25" hidden="1" customHeight="1" x14ac:dyDescent="0.25">
      <c r="A130" s="67">
        <v>2300</v>
      </c>
      <c r="B130" s="181" t="s">
        <v>149</v>
      </c>
      <c r="C130" s="68">
        <f t="shared" si="102"/>
        <v>0</v>
      </c>
      <c r="D130" s="182">
        <f>SUM(D131,D136,D140,D141,D144,D151,D159,D160,D163)</f>
        <v>0</v>
      </c>
      <c r="E130" s="183">
        <f t="shared" ref="E130:F130" si="161">SUM(E131,E136,E140,E141,E144,E151,E159,E160,E163)</f>
        <v>0</v>
      </c>
      <c r="F130" s="71">
        <f t="shared" si="161"/>
        <v>0</v>
      </c>
      <c r="G130" s="182">
        <f>SUM(G131,G136,G140,G141,G144,G151,G159,G160,G163)</f>
        <v>0</v>
      </c>
      <c r="H130" s="183">
        <f t="shared" ref="H130:I130" si="162">SUM(H131,H136,H140,H141,H144,H151,H159,H160,H163)</f>
        <v>0</v>
      </c>
      <c r="I130" s="71">
        <f t="shared" si="162"/>
        <v>0</v>
      </c>
      <c r="J130" s="182">
        <f>SUM(J131,J136,J140,J141,J144,J151,J159,J160,J163)</f>
        <v>0</v>
      </c>
      <c r="K130" s="183">
        <f t="shared" ref="K130:L130" si="163">SUM(K131,K136,K140,K141,K144,K151,K159,K160,K163)</f>
        <v>0</v>
      </c>
      <c r="L130" s="71">
        <f t="shared" si="163"/>
        <v>0</v>
      </c>
      <c r="M130" s="182">
        <f>SUM(M131,M136,M140,M141,M144,M151,M159,M160,M163)</f>
        <v>0</v>
      </c>
      <c r="N130" s="183">
        <f t="shared" ref="N130:O130" si="164">SUM(N131,N136,N140,N141,N144,N151,N159,N160,N163)</f>
        <v>0</v>
      </c>
      <c r="O130" s="71">
        <f t="shared" si="164"/>
        <v>0</v>
      </c>
      <c r="P130" s="75"/>
      <c r="S130" s="754"/>
      <c r="U130" s="754"/>
    </row>
    <row r="131" spans="1:21" ht="24" hidden="1" x14ac:dyDescent="0.25">
      <c r="A131" s="719">
        <v>2310</v>
      </c>
      <c r="B131" s="80" t="s">
        <v>150</v>
      </c>
      <c r="C131" s="81">
        <f t="shared" si="102"/>
        <v>0</v>
      </c>
      <c r="D131" s="192">
        <f t="shared" ref="D131:O131" si="165">SUM(D132:D135)</f>
        <v>0</v>
      </c>
      <c r="E131" s="193">
        <f t="shared" si="165"/>
        <v>0</v>
      </c>
      <c r="F131" s="132">
        <f t="shared" si="165"/>
        <v>0</v>
      </c>
      <c r="G131" s="192">
        <f t="shared" si="165"/>
        <v>0</v>
      </c>
      <c r="H131" s="193">
        <f t="shared" si="165"/>
        <v>0</v>
      </c>
      <c r="I131" s="132">
        <f t="shared" si="165"/>
        <v>0</v>
      </c>
      <c r="J131" s="192">
        <f t="shared" si="165"/>
        <v>0</v>
      </c>
      <c r="K131" s="193">
        <f t="shared" si="165"/>
        <v>0</v>
      </c>
      <c r="L131" s="132">
        <f t="shared" si="165"/>
        <v>0</v>
      </c>
      <c r="M131" s="192">
        <f t="shared" si="165"/>
        <v>0</v>
      </c>
      <c r="N131" s="193">
        <f t="shared" si="165"/>
        <v>0</v>
      </c>
      <c r="O131" s="132">
        <f t="shared" si="165"/>
        <v>0</v>
      </c>
      <c r="P131" s="49"/>
      <c r="S131" s="754"/>
      <c r="U131" s="754"/>
    </row>
    <row r="132" spans="1:21" ht="12" hidden="1" customHeight="1" x14ac:dyDescent="0.25">
      <c r="A132" s="51">
        <v>2311</v>
      </c>
      <c r="B132" s="87" t="s">
        <v>151</v>
      </c>
      <c r="C132" s="88">
        <f t="shared" si="102"/>
        <v>0</v>
      </c>
      <c r="D132" s="194"/>
      <c r="E132" s="195"/>
      <c r="F132" s="55">
        <f t="shared" ref="F132:F135" si="166">D132+E132</f>
        <v>0</v>
      </c>
      <c r="G132" s="53"/>
      <c r="H132" s="54"/>
      <c r="I132" s="55">
        <f t="shared" ref="I132:I135" si="167">G132+H132</f>
        <v>0</v>
      </c>
      <c r="J132" s="53"/>
      <c r="K132" s="54"/>
      <c r="L132" s="55">
        <f t="shared" ref="L132:L135" si="168">K132+J132</f>
        <v>0</v>
      </c>
      <c r="M132" s="53"/>
      <c r="N132" s="54"/>
      <c r="O132" s="55">
        <f t="shared" ref="O132:O135" si="169">N132+M132</f>
        <v>0</v>
      </c>
      <c r="P132" s="57"/>
      <c r="S132" s="754"/>
      <c r="U132" s="754"/>
    </row>
    <row r="133" spans="1:21" ht="12" hidden="1" customHeight="1" x14ac:dyDescent="0.25">
      <c r="A133" s="51">
        <v>2312</v>
      </c>
      <c r="B133" s="87" t="s">
        <v>152</v>
      </c>
      <c r="C133" s="88">
        <f t="shared" si="102"/>
        <v>0</v>
      </c>
      <c r="D133" s="194"/>
      <c r="E133" s="195"/>
      <c r="F133" s="55">
        <f t="shared" si="166"/>
        <v>0</v>
      </c>
      <c r="G133" s="53"/>
      <c r="H133" s="54"/>
      <c r="I133" s="55">
        <f t="shared" si="167"/>
        <v>0</v>
      </c>
      <c r="J133" s="53"/>
      <c r="K133" s="54"/>
      <c r="L133" s="55">
        <f t="shared" si="168"/>
        <v>0</v>
      </c>
      <c r="M133" s="53"/>
      <c r="N133" s="54"/>
      <c r="O133" s="55">
        <f t="shared" si="169"/>
        <v>0</v>
      </c>
      <c r="P133" s="57"/>
      <c r="S133" s="754"/>
      <c r="U133" s="754"/>
    </row>
    <row r="134" spans="1:21" ht="12" hidden="1" customHeight="1" x14ac:dyDescent="0.25">
      <c r="A134" s="51">
        <v>2313</v>
      </c>
      <c r="B134" s="87" t="s">
        <v>153</v>
      </c>
      <c r="C134" s="88">
        <f t="shared" si="102"/>
        <v>0</v>
      </c>
      <c r="D134" s="194"/>
      <c r="E134" s="195"/>
      <c r="F134" s="55">
        <f t="shared" si="166"/>
        <v>0</v>
      </c>
      <c r="G134" s="53"/>
      <c r="H134" s="54"/>
      <c r="I134" s="55">
        <f t="shared" si="167"/>
        <v>0</v>
      </c>
      <c r="J134" s="53"/>
      <c r="K134" s="54"/>
      <c r="L134" s="55">
        <f t="shared" si="168"/>
        <v>0</v>
      </c>
      <c r="M134" s="53"/>
      <c r="N134" s="54"/>
      <c r="O134" s="55">
        <f t="shared" si="169"/>
        <v>0</v>
      </c>
      <c r="P134" s="57"/>
      <c r="S134" s="754"/>
      <c r="U134" s="754"/>
    </row>
    <row r="135" spans="1:21" ht="36" hidden="1" customHeight="1" x14ac:dyDescent="0.25">
      <c r="A135" s="51">
        <v>2314</v>
      </c>
      <c r="B135" s="87" t="s">
        <v>154</v>
      </c>
      <c r="C135" s="88">
        <f t="shared" si="102"/>
        <v>0</v>
      </c>
      <c r="D135" s="194"/>
      <c r="E135" s="195"/>
      <c r="F135" s="55">
        <f t="shared" si="166"/>
        <v>0</v>
      </c>
      <c r="G135" s="53"/>
      <c r="H135" s="54"/>
      <c r="I135" s="55">
        <f t="shared" si="167"/>
        <v>0</v>
      </c>
      <c r="J135" s="53"/>
      <c r="K135" s="54"/>
      <c r="L135" s="55">
        <f t="shared" si="168"/>
        <v>0</v>
      </c>
      <c r="M135" s="53"/>
      <c r="N135" s="54"/>
      <c r="O135" s="55">
        <f t="shared" si="169"/>
        <v>0</v>
      </c>
      <c r="P135" s="57"/>
      <c r="S135" s="754"/>
      <c r="U135" s="754"/>
    </row>
    <row r="136" spans="1:21" hidden="1" x14ac:dyDescent="0.25">
      <c r="A136" s="188">
        <v>2320</v>
      </c>
      <c r="B136" s="87" t="s">
        <v>155</v>
      </c>
      <c r="C136" s="88">
        <f t="shared" si="102"/>
        <v>0</v>
      </c>
      <c r="D136" s="189">
        <f>SUM(D137:D139)</f>
        <v>0</v>
      </c>
      <c r="E136" s="190">
        <f t="shared" ref="E136:F136" si="170">SUM(E137:E139)</f>
        <v>0</v>
      </c>
      <c r="F136" s="55">
        <f t="shared" si="170"/>
        <v>0</v>
      </c>
      <c r="G136" s="189">
        <f>SUM(G137:G139)</f>
        <v>0</v>
      </c>
      <c r="H136" s="190">
        <f t="shared" ref="H136:I136" si="171">SUM(H137:H139)</f>
        <v>0</v>
      </c>
      <c r="I136" s="55">
        <f t="shared" si="171"/>
        <v>0</v>
      </c>
      <c r="J136" s="189">
        <f>SUM(J137:J139)</f>
        <v>0</v>
      </c>
      <c r="K136" s="190">
        <f t="shared" ref="K136:L136" si="172">SUM(K137:K139)</f>
        <v>0</v>
      </c>
      <c r="L136" s="55">
        <f t="shared" si="172"/>
        <v>0</v>
      </c>
      <c r="M136" s="189">
        <f>SUM(M137:M139)</f>
        <v>0</v>
      </c>
      <c r="N136" s="190">
        <f t="shared" ref="N136:O136" si="173">SUM(N137:N139)</f>
        <v>0</v>
      </c>
      <c r="O136" s="55">
        <f t="shared" si="173"/>
        <v>0</v>
      </c>
      <c r="P136" s="57"/>
      <c r="S136" s="754"/>
      <c r="U136" s="754"/>
    </row>
    <row r="137" spans="1:21" ht="12" hidden="1" customHeight="1" x14ac:dyDescent="0.25">
      <c r="A137" s="51">
        <v>2321</v>
      </c>
      <c r="B137" s="87" t="s">
        <v>156</v>
      </c>
      <c r="C137" s="88">
        <f t="shared" si="102"/>
        <v>0</v>
      </c>
      <c r="D137" s="194"/>
      <c r="E137" s="195"/>
      <c r="F137" s="55">
        <f t="shared" ref="F137:F140" si="174">D137+E137</f>
        <v>0</v>
      </c>
      <c r="G137" s="53"/>
      <c r="H137" s="54"/>
      <c r="I137" s="55">
        <f t="shared" ref="I137:I140" si="175">G137+H137</f>
        <v>0</v>
      </c>
      <c r="J137" s="53"/>
      <c r="K137" s="54"/>
      <c r="L137" s="55">
        <f t="shared" ref="L137:L140" si="176">K137+J137</f>
        <v>0</v>
      </c>
      <c r="M137" s="53"/>
      <c r="N137" s="54"/>
      <c r="O137" s="55">
        <f t="shared" ref="O137:O140" si="177">N137+M137</f>
        <v>0</v>
      </c>
      <c r="P137" s="57"/>
      <c r="S137" s="754"/>
      <c r="U137" s="754"/>
    </row>
    <row r="138" spans="1:21" ht="12" hidden="1" customHeight="1" x14ac:dyDescent="0.25">
      <c r="A138" s="51">
        <v>2322</v>
      </c>
      <c r="B138" s="87" t="s">
        <v>157</v>
      </c>
      <c r="C138" s="88">
        <f t="shared" si="102"/>
        <v>0</v>
      </c>
      <c r="D138" s="194"/>
      <c r="E138" s="195"/>
      <c r="F138" s="55">
        <f t="shared" si="174"/>
        <v>0</v>
      </c>
      <c r="G138" s="53"/>
      <c r="H138" s="54"/>
      <c r="I138" s="55">
        <f t="shared" si="175"/>
        <v>0</v>
      </c>
      <c r="J138" s="53"/>
      <c r="K138" s="54"/>
      <c r="L138" s="55">
        <f t="shared" si="176"/>
        <v>0</v>
      </c>
      <c r="M138" s="53"/>
      <c r="N138" s="54"/>
      <c r="O138" s="55">
        <f t="shared" si="177"/>
        <v>0</v>
      </c>
      <c r="P138" s="57"/>
      <c r="S138" s="754"/>
      <c r="U138" s="754"/>
    </row>
    <row r="139" spans="1:21" ht="10.5" hidden="1" customHeight="1" x14ac:dyDescent="0.25">
      <c r="A139" s="51">
        <v>2329</v>
      </c>
      <c r="B139" s="87" t="s">
        <v>158</v>
      </c>
      <c r="C139" s="88">
        <f t="shared" si="102"/>
        <v>0</v>
      </c>
      <c r="D139" s="194"/>
      <c r="E139" s="195"/>
      <c r="F139" s="55">
        <f t="shared" si="174"/>
        <v>0</v>
      </c>
      <c r="G139" s="53"/>
      <c r="H139" s="54"/>
      <c r="I139" s="55">
        <f t="shared" si="175"/>
        <v>0</v>
      </c>
      <c r="J139" s="53"/>
      <c r="K139" s="54"/>
      <c r="L139" s="55">
        <f t="shared" si="176"/>
        <v>0</v>
      </c>
      <c r="M139" s="53"/>
      <c r="N139" s="54"/>
      <c r="O139" s="55">
        <f t="shared" si="177"/>
        <v>0</v>
      </c>
      <c r="P139" s="57"/>
      <c r="S139" s="754"/>
      <c r="U139" s="754"/>
    </row>
    <row r="140" spans="1:21" ht="12" hidden="1" customHeight="1" x14ac:dyDescent="0.25">
      <c r="A140" s="188">
        <v>2330</v>
      </c>
      <c r="B140" s="87" t="s">
        <v>159</v>
      </c>
      <c r="C140" s="88">
        <f t="shared" si="102"/>
        <v>0</v>
      </c>
      <c r="D140" s="194"/>
      <c r="E140" s="195"/>
      <c r="F140" s="55">
        <f t="shared" si="174"/>
        <v>0</v>
      </c>
      <c r="G140" s="53"/>
      <c r="H140" s="54"/>
      <c r="I140" s="55">
        <f t="shared" si="175"/>
        <v>0</v>
      </c>
      <c r="J140" s="53"/>
      <c r="K140" s="54"/>
      <c r="L140" s="55">
        <f t="shared" si="176"/>
        <v>0</v>
      </c>
      <c r="M140" s="53"/>
      <c r="N140" s="54"/>
      <c r="O140" s="55">
        <f t="shared" si="177"/>
        <v>0</v>
      </c>
      <c r="P140" s="57"/>
      <c r="S140" s="754"/>
      <c r="U140" s="754"/>
    </row>
    <row r="141" spans="1:21" ht="48" hidden="1" x14ac:dyDescent="0.25">
      <c r="A141" s="188">
        <v>2340</v>
      </c>
      <c r="B141" s="87" t="s">
        <v>160</v>
      </c>
      <c r="C141" s="88">
        <f t="shared" si="102"/>
        <v>0</v>
      </c>
      <c r="D141" s="189">
        <f>SUM(D142:D143)</f>
        <v>0</v>
      </c>
      <c r="E141" s="190">
        <f t="shared" ref="E141:F141" si="178">SUM(E142:E143)</f>
        <v>0</v>
      </c>
      <c r="F141" s="55">
        <f t="shared" si="178"/>
        <v>0</v>
      </c>
      <c r="G141" s="189">
        <f>SUM(G142:G143)</f>
        <v>0</v>
      </c>
      <c r="H141" s="190">
        <f t="shared" ref="H141:I141" si="179">SUM(H142:H143)</f>
        <v>0</v>
      </c>
      <c r="I141" s="55">
        <f t="shared" si="179"/>
        <v>0</v>
      </c>
      <c r="J141" s="189">
        <f>SUM(J142:J143)</f>
        <v>0</v>
      </c>
      <c r="K141" s="190">
        <f t="shared" ref="K141:L141" si="180">SUM(K142:K143)</f>
        <v>0</v>
      </c>
      <c r="L141" s="55">
        <f t="shared" si="180"/>
        <v>0</v>
      </c>
      <c r="M141" s="189">
        <f>SUM(M142:M143)</f>
        <v>0</v>
      </c>
      <c r="N141" s="190">
        <f t="shared" ref="N141:O141" si="181">SUM(N142:N143)</f>
        <v>0</v>
      </c>
      <c r="O141" s="55">
        <f t="shared" si="181"/>
        <v>0</v>
      </c>
      <c r="P141" s="57"/>
      <c r="S141" s="754"/>
      <c r="U141" s="754"/>
    </row>
    <row r="142" spans="1:21" ht="12" hidden="1" customHeight="1" x14ac:dyDescent="0.25">
      <c r="A142" s="51">
        <v>2341</v>
      </c>
      <c r="B142" s="87" t="s">
        <v>161</v>
      </c>
      <c r="C142" s="88">
        <f t="shared" si="102"/>
        <v>0</v>
      </c>
      <c r="D142" s="194"/>
      <c r="E142" s="195"/>
      <c r="F142" s="55">
        <f t="shared" ref="F142:F143" si="182">D142+E142</f>
        <v>0</v>
      </c>
      <c r="G142" s="53"/>
      <c r="H142" s="54"/>
      <c r="I142" s="55">
        <f t="shared" ref="I142:I143" si="183">G142+H142</f>
        <v>0</v>
      </c>
      <c r="J142" s="53"/>
      <c r="K142" s="54"/>
      <c r="L142" s="55">
        <f t="shared" ref="L142:L143" si="184">K142+J142</f>
        <v>0</v>
      </c>
      <c r="M142" s="53"/>
      <c r="N142" s="54"/>
      <c r="O142" s="55">
        <f t="shared" ref="O142:O143" si="185">N142+M142</f>
        <v>0</v>
      </c>
      <c r="P142" s="57"/>
      <c r="S142" s="754"/>
      <c r="U142" s="754"/>
    </row>
    <row r="143" spans="1:21" ht="24" hidden="1" customHeight="1" x14ac:dyDescent="0.25">
      <c r="A143" s="51">
        <v>2344</v>
      </c>
      <c r="B143" s="87" t="s">
        <v>162</v>
      </c>
      <c r="C143" s="88">
        <f t="shared" si="102"/>
        <v>0</v>
      </c>
      <c r="D143" s="194"/>
      <c r="E143" s="195"/>
      <c r="F143" s="55">
        <f t="shared" si="182"/>
        <v>0</v>
      </c>
      <c r="G143" s="53"/>
      <c r="H143" s="54"/>
      <c r="I143" s="55">
        <f t="shared" si="183"/>
        <v>0</v>
      </c>
      <c r="J143" s="53"/>
      <c r="K143" s="54"/>
      <c r="L143" s="55">
        <f t="shared" si="184"/>
        <v>0</v>
      </c>
      <c r="M143" s="53"/>
      <c r="N143" s="54"/>
      <c r="O143" s="55">
        <f t="shared" si="185"/>
        <v>0</v>
      </c>
      <c r="P143" s="57"/>
      <c r="S143" s="754"/>
      <c r="U143" s="754"/>
    </row>
    <row r="144" spans="1:21" ht="24" hidden="1" x14ac:dyDescent="0.25">
      <c r="A144" s="184">
        <v>2350</v>
      </c>
      <c r="B144" s="136" t="s">
        <v>163</v>
      </c>
      <c r="C144" s="141">
        <f t="shared" si="102"/>
        <v>0</v>
      </c>
      <c r="D144" s="185">
        <f>SUM(D145:D150)</f>
        <v>0</v>
      </c>
      <c r="E144" s="186">
        <f t="shared" ref="E144:F144" si="186">SUM(E145:E150)</f>
        <v>0</v>
      </c>
      <c r="F144" s="139">
        <f t="shared" si="186"/>
        <v>0</v>
      </c>
      <c r="G144" s="185">
        <f>SUM(G145:G150)</f>
        <v>0</v>
      </c>
      <c r="H144" s="186">
        <f t="shared" ref="H144:I144" si="187">SUM(H145:H150)</f>
        <v>0</v>
      </c>
      <c r="I144" s="139">
        <f t="shared" si="187"/>
        <v>0</v>
      </c>
      <c r="J144" s="185">
        <f>SUM(J145:J150)</f>
        <v>0</v>
      </c>
      <c r="K144" s="186">
        <f t="shared" ref="K144:L144" si="188">SUM(K145:K150)</f>
        <v>0</v>
      </c>
      <c r="L144" s="139">
        <f t="shared" si="188"/>
        <v>0</v>
      </c>
      <c r="M144" s="185">
        <f>SUM(M145:M150)</f>
        <v>0</v>
      </c>
      <c r="N144" s="186">
        <f t="shared" ref="N144:O144" si="189">SUM(N145:N150)</f>
        <v>0</v>
      </c>
      <c r="O144" s="139">
        <f t="shared" si="189"/>
        <v>0</v>
      </c>
      <c r="P144" s="127"/>
      <c r="S144" s="754"/>
      <c r="U144" s="754"/>
    </row>
    <row r="145" spans="1:21" ht="12" hidden="1" customHeight="1" x14ac:dyDescent="0.25">
      <c r="A145" s="44">
        <v>2351</v>
      </c>
      <c r="B145" s="80" t="s">
        <v>164</v>
      </c>
      <c r="C145" s="81">
        <f t="shared" si="102"/>
        <v>0</v>
      </c>
      <c r="D145" s="196"/>
      <c r="E145" s="197"/>
      <c r="F145" s="132">
        <f t="shared" ref="F145:F150" si="190">D145+E145</f>
        <v>0</v>
      </c>
      <c r="G145" s="46"/>
      <c r="H145" s="47"/>
      <c r="I145" s="132">
        <f t="shared" ref="I145:I150" si="191">G145+H145</f>
        <v>0</v>
      </c>
      <c r="J145" s="46"/>
      <c r="K145" s="47"/>
      <c r="L145" s="132">
        <f t="shared" ref="L145:L150" si="192">K145+J145</f>
        <v>0</v>
      </c>
      <c r="M145" s="46"/>
      <c r="N145" s="47"/>
      <c r="O145" s="132">
        <f t="shared" ref="O145:O150" si="193">N145+M145</f>
        <v>0</v>
      </c>
      <c r="P145" s="49"/>
      <c r="S145" s="754"/>
      <c r="U145" s="754"/>
    </row>
    <row r="146" spans="1:21" ht="12" hidden="1" customHeight="1" x14ac:dyDescent="0.25">
      <c r="A146" s="51">
        <v>2352</v>
      </c>
      <c r="B146" s="87" t="s">
        <v>165</v>
      </c>
      <c r="C146" s="88">
        <f t="shared" si="102"/>
        <v>0</v>
      </c>
      <c r="D146" s="194"/>
      <c r="E146" s="195"/>
      <c r="F146" s="55">
        <f t="shared" si="190"/>
        <v>0</v>
      </c>
      <c r="G146" s="53"/>
      <c r="H146" s="54"/>
      <c r="I146" s="55">
        <f t="shared" si="191"/>
        <v>0</v>
      </c>
      <c r="J146" s="53"/>
      <c r="K146" s="54"/>
      <c r="L146" s="55">
        <f t="shared" si="192"/>
        <v>0</v>
      </c>
      <c r="M146" s="53"/>
      <c r="N146" s="54"/>
      <c r="O146" s="55">
        <f t="shared" si="193"/>
        <v>0</v>
      </c>
      <c r="P146" s="57"/>
      <c r="S146" s="754"/>
      <c r="U146" s="754"/>
    </row>
    <row r="147" spans="1:21" ht="24" hidden="1" customHeight="1" x14ac:dyDescent="0.25">
      <c r="A147" s="51">
        <v>2353</v>
      </c>
      <c r="B147" s="87" t="s">
        <v>166</v>
      </c>
      <c r="C147" s="88">
        <f t="shared" si="102"/>
        <v>0</v>
      </c>
      <c r="D147" s="194"/>
      <c r="E147" s="195"/>
      <c r="F147" s="55">
        <f t="shared" si="190"/>
        <v>0</v>
      </c>
      <c r="G147" s="53"/>
      <c r="H147" s="54"/>
      <c r="I147" s="55">
        <f t="shared" si="191"/>
        <v>0</v>
      </c>
      <c r="J147" s="53"/>
      <c r="K147" s="54"/>
      <c r="L147" s="55">
        <f t="shared" si="192"/>
        <v>0</v>
      </c>
      <c r="M147" s="53"/>
      <c r="N147" s="54"/>
      <c r="O147" s="55">
        <f t="shared" si="193"/>
        <v>0</v>
      </c>
      <c r="P147" s="57"/>
      <c r="S147" s="754"/>
      <c r="U147" s="754"/>
    </row>
    <row r="148" spans="1:21" ht="24" hidden="1" customHeight="1" x14ac:dyDescent="0.25">
      <c r="A148" s="51">
        <v>2354</v>
      </c>
      <c r="B148" s="87" t="s">
        <v>167</v>
      </c>
      <c r="C148" s="88">
        <f t="shared" ref="C148:C211" si="194">F148+I148+L148+O148</f>
        <v>0</v>
      </c>
      <c r="D148" s="194"/>
      <c r="E148" s="195"/>
      <c r="F148" s="55">
        <f t="shared" si="190"/>
        <v>0</v>
      </c>
      <c r="G148" s="53"/>
      <c r="H148" s="54"/>
      <c r="I148" s="55">
        <f t="shared" si="191"/>
        <v>0</v>
      </c>
      <c r="J148" s="53"/>
      <c r="K148" s="54"/>
      <c r="L148" s="55">
        <f t="shared" si="192"/>
        <v>0</v>
      </c>
      <c r="M148" s="53"/>
      <c r="N148" s="54"/>
      <c r="O148" s="55">
        <f t="shared" si="193"/>
        <v>0</v>
      </c>
      <c r="P148" s="57"/>
      <c r="S148" s="754"/>
      <c r="U148" s="754"/>
    </row>
    <row r="149" spans="1:21" ht="24" hidden="1" customHeight="1" x14ac:dyDescent="0.25">
      <c r="A149" s="51">
        <v>2355</v>
      </c>
      <c r="B149" s="87" t="s">
        <v>168</v>
      </c>
      <c r="C149" s="88">
        <f t="shared" si="194"/>
        <v>0</v>
      </c>
      <c r="D149" s="194"/>
      <c r="E149" s="195"/>
      <c r="F149" s="55">
        <f t="shared" si="190"/>
        <v>0</v>
      </c>
      <c r="G149" s="53"/>
      <c r="H149" s="54"/>
      <c r="I149" s="55">
        <f t="shared" si="191"/>
        <v>0</v>
      </c>
      <c r="J149" s="53"/>
      <c r="K149" s="54"/>
      <c r="L149" s="55">
        <f t="shared" si="192"/>
        <v>0</v>
      </c>
      <c r="M149" s="53"/>
      <c r="N149" s="54"/>
      <c r="O149" s="55">
        <f t="shared" si="193"/>
        <v>0</v>
      </c>
      <c r="P149" s="57"/>
      <c r="S149" s="754"/>
      <c r="U149" s="754"/>
    </row>
    <row r="150" spans="1:21" ht="24" hidden="1" customHeight="1" x14ac:dyDescent="0.25">
      <c r="A150" s="51">
        <v>2359</v>
      </c>
      <c r="B150" s="87" t="s">
        <v>169</v>
      </c>
      <c r="C150" s="88">
        <f t="shared" si="194"/>
        <v>0</v>
      </c>
      <c r="D150" s="194"/>
      <c r="E150" s="195"/>
      <c r="F150" s="55">
        <f t="shared" si="190"/>
        <v>0</v>
      </c>
      <c r="G150" s="53"/>
      <c r="H150" s="54"/>
      <c r="I150" s="55">
        <f t="shared" si="191"/>
        <v>0</v>
      </c>
      <c r="J150" s="53"/>
      <c r="K150" s="54"/>
      <c r="L150" s="55">
        <f t="shared" si="192"/>
        <v>0</v>
      </c>
      <c r="M150" s="53"/>
      <c r="N150" s="54"/>
      <c r="O150" s="55">
        <f t="shared" si="193"/>
        <v>0</v>
      </c>
      <c r="P150" s="57"/>
      <c r="S150" s="754"/>
      <c r="U150" s="754"/>
    </row>
    <row r="151" spans="1:21" ht="24.75" hidden="1" customHeight="1" x14ac:dyDescent="0.25">
      <c r="A151" s="188">
        <v>2360</v>
      </c>
      <c r="B151" s="87" t="s">
        <v>170</v>
      </c>
      <c r="C151" s="88">
        <f t="shared" si="194"/>
        <v>0</v>
      </c>
      <c r="D151" s="189">
        <f>SUM(D152:D158)</f>
        <v>0</v>
      </c>
      <c r="E151" s="190">
        <f t="shared" ref="E151:F151" si="195">SUM(E152:E158)</f>
        <v>0</v>
      </c>
      <c r="F151" s="55">
        <f t="shared" si="195"/>
        <v>0</v>
      </c>
      <c r="G151" s="189">
        <f>SUM(G152:G158)</f>
        <v>0</v>
      </c>
      <c r="H151" s="190">
        <f t="shared" ref="H151:I151" si="196">SUM(H152:H158)</f>
        <v>0</v>
      </c>
      <c r="I151" s="55">
        <f t="shared" si="196"/>
        <v>0</v>
      </c>
      <c r="J151" s="189">
        <f>SUM(J152:J158)</f>
        <v>0</v>
      </c>
      <c r="K151" s="190">
        <f t="shared" ref="K151:L151" si="197">SUM(K152:K158)</f>
        <v>0</v>
      </c>
      <c r="L151" s="55">
        <f t="shared" si="197"/>
        <v>0</v>
      </c>
      <c r="M151" s="189">
        <f>SUM(M152:M158)</f>
        <v>0</v>
      </c>
      <c r="N151" s="190">
        <f t="shared" ref="N151:O151" si="198">SUM(N152:N158)</f>
        <v>0</v>
      </c>
      <c r="O151" s="55">
        <f t="shared" si="198"/>
        <v>0</v>
      </c>
      <c r="P151" s="57"/>
      <c r="S151" s="754"/>
      <c r="U151" s="754"/>
    </row>
    <row r="152" spans="1:21" ht="12" hidden="1" customHeight="1" x14ac:dyDescent="0.25">
      <c r="A152" s="50">
        <v>2361</v>
      </c>
      <c r="B152" s="87" t="s">
        <v>171</v>
      </c>
      <c r="C152" s="88">
        <f t="shared" si="194"/>
        <v>0</v>
      </c>
      <c r="D152" s="194"/>
      <c r="E152" s="195"/>
      <c r="F152" s="55">
        <f t="shared" ref="F152:F159" si="199">D152+E152</f>
        <v>0</v>
      </c>
      <c r="G152" s="53"/>
      <c r="H152" s="54"/>
      <c r="I152" s="55">
        <f t="shared" ref="I152:I159" si="200">G152+H152</f>
        <v>0</v>
      </c>
      <c r="J152" s="53"/>
      <c r="K152" s="54"/>
      <c r="L152" s="55">
        <f t="shared" ref="L152:L159" si="201">K152+J152</f>
        <v>0</v>
      </c>
      <c r="M152" s="53"/>
      <c r="N152" s="54"/>
      <c r="O152" s="55">
        <f t="shared" ref="O152:O159" si="202">N152+M152</f>
        <v>0</v>
      </c>
      <c r="P152" s="57"/>
      <c r="S152" s="754"/>
      <c r="U152" s="754"/>
    </row>
    <row r="153" spans="1:21" ht="24" hidden="1" customHeight="1" x14ac:dyDescent="0.25">
      <c r="A153" s="50">
        <v>2362</v>
      </c>
      <c r="B153" s="87" t="s">
        <v>172</v>
      </c>
      <c r="C153" s="88">
        <f t="shared" si="194"/>
        <v>0</v>
      </c>
      <c r="D153" s="194"/>
      <c r="E153" s="195"/>
      <c r="F153" s="55">
        <f t="shared" si="199"/>
        <v>0</v>
      </c>
      <c r="G153" s="53"/>
      <c r="H153" s="54"/>
      <c r="I153" s="55">
        <f t="shared" si="200"/>
        <v>0</v>
      </c>
      <c r="J153" s="53"/>
      <c r="K153" s="54"/>
      <c r="L153" s="55">
        <f t="shared" si="201"/>
        <v>0</v>
      </c>
      <c r="M153" s="53"/>
      <c r="N153" s="54"/>
      <c r="O153" s="55">
        <f t="shared" si="202"/>
        <v>0</v>
      </c>
      <c r="P153" s="57"/>
      <c r="S153" s="754"/>
      <c r="U153" s="754"/>
    </row>
    <row r="154" spans="1:21" ht="12" hidden="1" customHeight="1" x14ac:dyDescent="0.25">
      <c r="A154" s="50">
        <v>2363</v>
      </c>
      <c r="B154" s="87" t="s">
        <v>173</v>
      </c>
      <c r="C154" s="88">
        <f t="shared" si="194"/>
        <v>0</v>
      </c>
      <c r="D154" s="194"/>
      <c r="E154" s="195"/>
      <c r="F154" s="55">
        <f t="shared" si="199"/>
        <v>0</v>
      </c>
      <c r="G154" s="53"/>
      <c r="H154" s="54"/>
      <c r="I154" s="55">
        <f t="shared" si="200"/>
        <v>0</v>
      </c>
      <c r="J154" s="53"/>
      <c r="K154" s="54"/>
      <c r="L154" s="55">
        <f t="shared" si="201"/>
        <v>0</v>
      </c>
      <c r="M154" s="53"/>
      <c r="N154" s="54"/>
      <c r="O154" s="55">
        <f t="shared" si="202"/>
        <v>0</v>
      </c>
      <c r="P154" s="57"/>
      <c r="S154" s="754"/>
      <c r="U154" s="754"/>
    </row>
    <row r="155" spans="1:21" ht="12" hidden="1" customHeight="1" x14ac:dyDescent="0.25">
      <c r="A155" s="50">
        <v>2364</v>
      </c>
      <c r="B155" s="87" t="s">
        <v>174</v>
      </c>
      <c r="C155" s="88">
        <f t="shared" si="194"/>
        <v>0</v>
      </c>
      <c r="D155" s="194"/>
      <c r="E155" s="195"/>
      <c r="F155" s="55">
        <f t="shared" si="199"/>
        <v>0</v>
      </c>
      <c r="G155" s="53"/>
      <c r="H155" s="54"/>
      <c r="I155" s="55">
        <f t="shared" si="200"/>
        <v>0</v>
      </c>
      <c r="J155" s="53"/>
      <c r="K155" s="54"/>
      <c r="L155" s="55">
        <f t="shared" si="201"/>
        <v>0</v>
      </c>
      <c r="M155" s="53"/>
      <c r="N155" s="54"/>
      <c r="O155" s="55">
        <f t="shared" si="202"/>
        <v>0</v>
      </c>
      <c r="P155" s="57"/>
      <c r="S155" s="754"/>
      <c r="U155" s="754"/>
    </row>
    <row r="156" spans="1:21" ht="12.75" hidden="1" customHeight="1" x14ac:dyDescent="0.25">
      <c r="A156" s="50">
        <v>2365</v>
      </c>
      <c r="B156" s="87" t="s">
        <v>175</v>
      </c>
      <c r="C156" s="88">
        <f t="shared" si="194"/>
        <v>0</v>
      </c>
      <c r="D156" s="194"/>
      <c r="E156" s="195"/>
      <c r="F156" s="55">
        <f t="shared" si="199"/>
        <v>0</v>
      </c>
      <c r="G156" s="53"/>
      <c r="H156" s="54"/>
      <c r="I156" s="55">
        <f t="shared" si="200"/>
        <v>0</v>
      </c>
      <c r="J156" s="53"/>
      <c r="K156" s="54"/>
      <c r="L156" s="55">
        <f t="shared" si="201"/>
        <v>0</v>
      </c>
      <c r="M156" s="53"/>
      <c r="N156" s="54"/>
      <c r="O156" s="55">
        <f t="shared" si="202"/>
        <v>0</v>
      </c>
      <c r="P156" s="57"/>
      <c r="S156" s="754"/>
      <c r="U156" s="754"/>
    </row>
    <row r="157" spans="1:21" ht="36" hidden="1" customHeight="1" x14ac:dyDescent="0.25">
      <c r="A157" s="50">
        <v>2366</v>
      </c>
      <c r="B157" s="87" t="s">
        <v>176</v>
      </c>
      <c r="C157" s="88">
        <f t="shared" si="194"/>
        <v>0</v>
      </c>
      <c r="D157" s="194"/>
      <c r="E157" s="195"/>
      <c r="F157" s="55">
        <f t="shared" si="199"/>
        <v>0</v>
      </c>
      <c r="G157" s="53"/>
      <c r="H157" s="54"/>
      <c r="I157" s="55">
        <f t="shared" si="200"/>
        <v>0</v>
      </c>
      <c r="J157" s="53"/>
      <c r="K157" s="54"/>
      <c r="L157" s="55">
        <f t="shared" si="201"/>
        <v>0</v>
      </c>
      <c r="M157" s="53"/>
      <c r="N157" s="54"/>
      <c r="O157" s="55">
        <f t="shared" si="202"/>
        <v>0</v>
      </c>
      <c r="P157" s="57"/>
      <c r="S157" s="754"/>
      <c r="U157" s="754"/>
    </row>
    <row r="158" spans="1:21" ht="48" hidden="1" customHeight="1" x14ac:dyDescent="0.25">
      <c r="A158" s="50">
        <v>2369</v>
      </c>
      <c r="B158" s="87" t="s">
        <v>177</v>
      </c>
      <c r="C158" s="88">
        <f t="shared" si="194"/>
        <v>0</v>
      </c>
      <c r="D158" s="194"/>
      <c r="E158" s="195"/>
      <c r="F158" s="55">
        <f t="shared" si="199"/>
        <v>0</v>
      </c>
      <c r="G158" s="53"/>
      <c r="H158" s="54"/>
      <c r="I158" s="55">
        <f t="shared" si="200"/>
        <v>0</v>
      </c>
      <c r="J158" s="53"/>
      <c r="K158" s="54"/>
      <c r="L158" s="55">
        <f t="shared" si="201"/>
        <v>0</v>
      </c>
      <c r="M158" s="53"/>
      <c r="N158" s="54"/>
      <c r="O158" s="55">
        <f t="shared" si="202"/>
        <v>0</v>
      </c>
      <c r="P158" s="57"/>
      <c r="S158" s="754"/>
      <c r="U158" s="754"/>
    </row>
    <row r="159" spans="1:21" ht="12" hidden="1" customHeight="1" x14ac:dyDescent="0.25">
      <c r="A159" s="184">
        <v>2370</v>
      </c>
      <c r="B159" s="136" t="s">
        <v>178</v>
      </c>
      <c r="C159" s="141">
        <f t="shared" si="194"/>
        <v>0</v>
      </c>
      <c r="D159" s="200"/>
      <c r="E159" s="201"/>
      <c r="F159" s="139">
        <f t="shared" si="199"/>
        <v>0</v>
      </c>
      <c r="G159" s="142"/>
      <c r="H159" s="143"/>
      <c r="I159" s="139">
        <f t="shared" si="200"/>
        <v>0</v>
      </c>
      <c r="J159" s="142"/>
      <c r="K159" s="143"/>
      <c r="L159" s="139">
        <f t="shared" si="201"/>
        <v>0</v>
      </c>
      <c r="M159" s="142"/>
      <c r="N159" s="143"/>
      <c r="O159" s="139">
        <f t="shared" si="202"/>
        <v>0</v>
      </c>
      <c r="P159" s="127"/>
      <c r="S159" s="754"/>
      <c r="U159" s="754"/>
    </row>
    <row r="160" spans="1:21" hidden="1" x14ac:dyDescent="0.25">
      <c r="A160" s="184">
        <v>2380</v>
      </c>
      <c r="B160" s="136" t="s">
        <v>179</v>
      </c>
      <c r="C160" s="141">
        <f t="shared" si="194"/>
        <v>0</v>
      </c>
      <c r="D160" s="185">
        <f>SUM(D161:D162)</f>
        <v>0</v>
      </c>
      <c r="E160" s="186">
        <f t="shared" ref="E160:F160" si="203">SUM(E161:E162)</f>
        <v>0</v>
      </c>
      <c r="F160" s="139">
        <f t="shared" si="203"/>
        <v>0</v>
      </c>
      <c r="G160" s="185">
        <f>SUM(G161:G162)</f>
        <v>0</v>
      </c>
      <c r="H160" s="186">
        <f t="shared" ref="H160:I160" si="204">SUM(H161:H162)</f>
        <v>0</v>
      </c>
      <c r="I160" s="139">
        <f t="shared" si="204"/>
        <v>0</v>
      </c>
      <c r="J160" s="185">
        <f>SUM(J161:J162)</f>
        <v>0</v>
      </c>
      <c r="K160" s="186">
        <f t="shared" ref="K160:L160" si="205">SUM(K161:K162)</f>
        <v>0</v>
      </c>
      <c r="L160" s="139">
        <f t="shared" si="205"/>
        <v>0</v>
      </c>
      <c r="M160" s="185">
        <f>SUM(M161:M162)</f>
        <v>0</v>
      </c>
      <c r="N160" s="186">
        <f t="shared" ref="N160:O160" si="206">SUM(N161:N162)</f>
        <v>0</v>
      </c>
      <c r="O160" s="139">
        <f t="shared" si="206"/>
        <v>0</v>
      </c>
      <c r="P160" s="127"/>
      <c r="S160" s="754"/>
      <c r="U160" s="754"/>
    </row>
    <row r="161" spans="1:21" ht="12" hidden="1" customHeight="1" x14ac:dyDescent="0.25">
      <c r="A161" s="43">
        <v>2381</v>
      </c>
      <c r="B161" s="80" t="s">
        <v>180</v>
      </c>
      <c r="C161" s="81">
        <f t="shared" si="194"/>
        <v>0</v>
      </c>
      <c r="D161" s="196"/>
      <c r="E161" s="197"/>
      <c r="F161" s="132">
        <f t="shared" ref="F161:F164" si="207">D161+E161</f>
        <v>0</v>
      </c>
      <c r="G161" s="46"/>
      <c r="H161" s="47"/>
      <c r="I161" s="132">
        <f t="shared" ref="I161:I164" si="208">G161+H161</f>
        <v>0</v>
      </c>
      <c r="J161" s="46"/>
      <c r="K161" s="47"/>
      <c r="L161" s="132">
        <f t="shared" ref="L161:L164" si="209">K161+J161</f>
        <v>0</v>
      </c>
      <c r="M161" s="46"/>
      <c r="N161" s="47"/>
      <c r="O161" s="132">
        <f t="shared" ref="O161:O164" si="210">N161+M161</f>
        <v>0</v>
      </c>
      <c r="P161" s="49"/>
      <c r="S161" s="754"/>
      <c r="U161" s="754"/>
    </row>
    <row r="162" spans="1:21" ht="24" hidden="1" customHeight="1" x14ac:dyDescent="0.25">
      <c r="A162" s="50">
        <v>2389</v>
      </c>
      <c r="B162" s="87" t="s">
        <v>181</v>
      </c>
      <c r="C162" s="88">
        <f t="shared" si="194"/>
        <v>0</v>
      </c>
      <c r="D162" s="194"/>
      <c r="E162" s="195"/>
      <c r="F162" s="55">
        <f t="shared" si="207"/>
        <v>0</v>
      </c>
      <c r="G162" s="53"/>
      <c r="H162" s="54"/>
      <c r="I162" s="55">
        <f t="shared" si="208"/>
        <v>0</v>
      </c>
      <c r="J162" s="53"/>
      <c r="K162" s="54"/>
      <c r="L162" s="55">
        <f t="shared" si="209"/>
        <v>0</v>
      </c>
      <c r="M162" s="53"/>
      <c r="N162" s="54"/>
      <c r="O162" s="55">
        <f t="shared" si="210"/>
        <v>0</v>
      </c>
      <c r="P162" s="57"/>
      <c r="S162" s="754"/>
      <c r="U162" s="754"/>
    </row>
    <row r="163" spans="1:21" ht="12" hidden="1" customHeight="1" x14ac:dyDescent="0.25">
      <c r="A163" s="184">
        <v>2390</v>
      </c>
      <c r="B163" s="136" t="s">
        <v>182</v>
      </c>
      <c r="C163" s="141">
        <f t="shared" si="194"/>
        <v>0</v>
      </c>
      <c r="D163" s="200"/>
      <c r="E163" s="201"/>
      <c r="F163" s="139">
        <f t="shared" si="207"/>
        <v>0</v>
      </c>
      <c r="G163" s="142"/>
      <c r="H163" s="143"/>
      <c r="I163" s="139">
        <f t="shared" si="208"/>
        <v>0</v>
      </c>
      <c r="J163" s="142"/>
      <c r="K163" s="143"/>
      <c r="L163" s="139">
        <f t="shared" si="209"/>
        <v>0</v>
      </c>
      <c r="M163" s="142"/>
      <c r="N163" s="143"/>
      <c r="O163" s="139">
        <f t="shared" si="210"/>
        <v>0</v>
      </c>
      <c r="P163" s="127"/>
      <c r="S163" s="754"/>
      <c r="U163" s="754"/>
    </row>
    <row r="164" spans="1:21" ht="12" hidden="1" customHeight="1" x14ac:dyDescent="0.25">
      <c r="A164" s="67">
        <v>2400</v>
      </c>
      <c r="B164" s="181" t="s">
        <v>183</v>
      </c>
      <c r="C164" s="68">
        <f t="shared" si="194"/>
        <v>0</v>
      </c>
      <c r="D164" s="202"/>
      <c r="E164" s="203"/>
      <c r="F164" s="71">
        <f t="shared" si="207"/>
        <v>0</v>
      </c>
      <c r="G164" s="69"/>
      <c r="H164" s="70"/>
      <c r="I164" s="71">
        <f t="shared" si="208"/>
        <v>0</v>
      </c>
      <c r="J164" s="69"/>
      <c r="K164" s="70"/>
      <c r="L164" s="71">
        <f t="shared" si="209"/>
        <v>0</v>
      </c>
      <c r="M164" s="69"/>
      <c r="N164" s="70"/>
      <c r="O164" s="71">
        <f t="shared" si="210"/>
        <v>0</v>
      </c>
      <c r="P164" s="75"/>
      <c r="S164" s="754"/>
      <c r="U164" s="754"/>
    </row>
    <row r="165" spans="1:21" ht="24" hidden="1" x14ac:dyDescent="0.25">
      <c r="A165" s="67">
        <v>2500</v>
      </c>
      <c r="B165" s="181" t="s">
        <v>184</v>
      </c>
      <c r="C165" s="68">
        <f t="shared" si="194"/>
        <v>0</v>
      </c>
      <c r="D165" s="182">
        <f>SUM(D166,D171)</f>
        <v>0</v>
      </c>
      <c r="E165" s="183">
        <f t="shared" ref="E165:O165" si="211">SUM(E166,E171)</f>
        <v>0</v>
      </c>
      <c r="F165" s="71">
        <f t="shared" si="211"/>
        <v>0</v>
      </c>
      <c r="G165" s="182">
        <f t="shared" si="211"/>
        <v>0</v>
      </c>
      <c r="H165" s="183">
        <f t="shared" si="211"/>
        <v>0</v>
      </c>
      <c r="I165" s="71">
        <f t="shared" si="211"/>
        <v>0</v>
      </c>
      <c r="J165" s="182">
        <f t="shared" si="211"/>
        <v>0</v>
      </c>
      <c r="K165" s="183">
        <f t="shared" si="211"/>
        <v>0</v>
      </c>
      <c r="L165" s="71">
        <f t="shared" si="211"/>
        <v>0</v>
      </c>
      <c r="M165" s="182">
        <f t="shared" si="211"/>
        <v>0</v>
      </c>
      <c r="N165" s="183">
        <f t="shared" si="211"/>
        <v>0</v>
      </c>
      <c r="O165" s="71">
        <f t="shared" si="211"/>
        <v>0</v>
      </c>
      <c r="P165" s="75"/>
      <c r="S165" s="754"/>
      <c r="U165" s="754"/>
    </row>
    <row r="166" spans="1:21" ht="16.5" hidden="1" customHeight="1" x14ac:dyDescent="0.25">
      <c r="A166" s="719">
        <v>2510</v>
      </c>
      <c r="B166" s="80" t="s">
        <v>185</v>
      </c>
      <c r="C166" s="81">
        <f t="shared" si="194"/>
        <v>0</v>
      </c>
      <c r="D166" s="192">
        <f>SUM(D167:D170)</f>
        <v>0</v>
      </c>
      <c r="E166" s="193">
        <f t="shared" ref="E166:O166" si="212">SUM(E167:E170)</f>
        <v>0</v>
      </c>
      <c r="F166" s="132">
        <f t="shared" si="212"/>
        <v>0</v>
      </c>
      <c r="G166" s="192">
        <f t="shared" si="212"/>
        <v>0</v>
      </c>
      <c r="H166" s="193">
        <f t="shared" si="212"/>
        <v>0</v>
      </c>
      <c r="I166" s="132">
        <f t="shared" si="212"/>
        <v>0</v>
      </c>
      <c r="J166" s="192">
        <f t="shared" si="212"/>
        <v>0</v>
      </c>
      <c r="K166" s="193">
        <f t="shared" si="212"/>
        <v>0</v>
      </c>
      <c r="L166" s="132">
        <f t="shared" si="212"/>
        <v>0</v>
      </c>
      <c r="M166" s="192">
        <f t="shared" si="212"/>
        <v>0</v>
      </c>
      <c r="N166" s="193">
        <f t="shared" si="212"/>
        <v>0</v>
      </c>
      <c r="O166" s="132">
        <f t="shared" si="212"/>
        <v>0</v>
      </c>
      <c r="P166" s="49"/>
      <c r="S166" s="754"/>
      <c r="U166" s="754"/>
    </row>
    <row r="167" spans="1:21" ht="24" hidden="1" customHeight="1" x14ac:dyDescent="0.25">
      <c r="A167" s="51">
        <v>2512</v>
      </c>
      <c r="B167" s="87" t="s">
        <v>186</v>
      </c>
      <c r="C167" s="88">
        <f t="shared" si="194"/>
        <v>0</v>
      </c>
      <c r="D167" s="194"/>
      <c r="E167" s="195"/>
      <c r="F167" s="55">
        <f t="shared" ref="F167:F172" si="213">D167+E167</f>
        <v>0</v>
      </c>
      <c r="G167" s="53"/>
      <c r="H167" s="54"/>
      <c r="I167" s="55">
        <f t="shared" ref="I167:I172" si="214">G167+H167</f>
        <v>0</v>
      </c>
      <c r="J167" s="53"/>
      <c r="K167" s="54"/>
      <c r="L167" s="55">
        <f t="shared" ref="L167:L172" si="215">K167+J167</f>
        <v>0</v>
      </c>
      <c r="M167" s="53"/>
      <c r="N167" s="54"/>
      <c r="O167" s="55">
        <f t="shared" ref="O167:O172" si="216">N167+M167</f>
        <v>0</v>
      </c>
      <c r="P167" s="57"/>
      <c r="S167" s="754"/>
      <c r="U167" s="754"/>
    </row>
    <row r="168" spans="1:21" ht="36" hidden="1" customHeight="1" x14ac:dyDescent="0.25">
      <c r="A168" s="51">
        <v>2513</v>
      </c>
      <c r="B168" s="87" t="s">
        <v>187</v>
      </c>
      <c r="C168" s="88">
        <f t="shared" si="194"/>
        <v>0</v>
      </c>
      <c r="D168" s="194"/>
      <c r="E168" s="195"/>
      <c r="F168" s="55">
        <f t="shared" si="213"/>
        <v>0</v>
      </c>
      <c r="G168" s="53"/>
      <c r="H168" s="54"/>
      <c r="I168" s="55">
        <f t="shared" si="214"/>
        <v>0</v>
      </c>
      <c r="J168" s="53"/>
      <c r="K168" s="54"/>
      <c r="L168" s="55">
        <f t="shared" si="215"/>
        <v>0</v>
      </c>
      <c r="M168" s="53"/>
      <c r="N168" s="54"/>
      <c r="O168" s="55">
        <f t="shared" si="216"/>
        <v>0</v>
      </c>
      <c r="P168" s="57"/>
      <c r="S168" s="754"/>
      <c r="U168" s="754"/>
    </row>
    <row r="169" spans="1:21" ht="24" hidden="1" customHeight="1" x14ac:dyDescent="0.25">
      <c r="A169" s="51">
        <v>2515</v>
      </c>
      <c r="B169" s="87" t="s">
        <v>188</v>
      </c>
      <c r="C169" s="88">
        <f t="shared" si="194"/>
        <v>0</v>
      </c>
      <c r="D169" s="194"/>
      <c r="E169" s="195"/>
      <c r="F169" s="55">
        <f t="shared" si="213"/>
        <v>0</v>
      </c>
      <c r="G169" s="53"/>
      <c r="H169" s="54"/>
      <c r="I169" s="55">
        <f t="shared" si="214"/>
        <v>0</v>
      </c>
      <c r="J169" s="53"/>
      <c r="K169" s="54"/>
      <c r="L169" s="55">
        <f t="shared" si="215"/>
        <v>0</v>
      </c>
      <c r="M169" s="53"/>
      <c r="N169" s="54"/>
      <c r="O169" s="55">
        <f t="shared" si="216"/>
        <v>0</v>
      </c>
      <c r="P169" s="57"/>
      <c r="S169" s="754"/>
      <c r="U169" s="754"/>
    </row>
    <row r="170" spans="1:21" ht="24" hidden="1" customHeight="1" x14ac:dyDescent="0.25">
      <c r="A170" s="51">
        <v>2519</v>
      </c>
      <c r="B170" s="87" t="s">
        <v>189</v>
      </c>
      <c r="C170" s="88">
        <f t="shared" si="194"/>
        <v>0</v>
      </c>
      <c r="D170" s="194"/>
      <c r="E170" s="195"/>
      <c r="F170" s="55">
        <f t="shared" si="213"/>
        <v>0</v>
      </c>
      <c r="G170" s="53"/>
      <c r="H170" s="54"/>
      <c r="I170" s="55">
        <f t="shared" si="214"/>
        <v>0</v>
      </c>
      <c r="J170" s="53"/>
      <c r="K170" s="54"/>
      <c r="L170" s="55">
        <f t="shared" si="215"/>
        <v>0</v>
      </c>
      <c r="M170" s="53"/>
      <c r="N170" s="54"/>
      <c r="O170" s="55">
        <f t="shared" si="216"/>
        <v>0</v>
      </c>
      <c r="P170" s="57"/>
      <c r="S170" s="754"/>
      <c r="U170" s="754"/>
    </row>
    <row r="171" spans="1:21" ht="24" hidden="1" customHeight="1" x14ac:dyDescent="0.25">
      <c r="A171" s="188">
        <v>2520</v>
      </c>
      <c r="B171" s="87" t="s">
        <v>190</v>
      </c>
      <c r="C171" s="88">
        <f t="shared" si="194"/>
        <v>0</v>
      </c>
      <c r="D171" s="194"/>
      <c r="E171" s="195"/>
      <c r="F171" s="55">
        <f t="shared" si="213"/>
        <v>0</v>
      </c>
      <c r="G171" s="53"/>
      <c r="H171" s="54"/>
      <c r="I171" s="55">
        <f t="shared" si="214"/>
        <v>0</v>
      </c>
      <c r="J171" s="53"/>
      <c r="K171" s="54"/>
      <c r="L171" s="55">
        <f t="shared" si="215"/>
        <v>0</v>
      </c>
      <c r="M171" s="53"/>
      <c r="N171" s="54"/>
      <c r="O171" s="55">
        <f t="shared" si="216"/>
        <v>0</v>
      </c>
      <c r="P171" s="57"/>
      <c r="S171" s="754"/>
      <c r="U171" s="754"/>
    </row>
    <row r="172" spans="1:21" s="204" customFormat="1" ht="36" hidden="1" customHeight="1" x14ac:dyDescent="0.25">
      <c r="A172" s="23">
        <v>2800</v>
      </c>
      <c r="B172" s="80" t="s">
        <v>191</v>
      </c>
      <c r="C172" s="81">
        <f t="shared" si="194"/>
        <v>0</v>
      </c>
      <c r="D172" s="46"/>
      <c r="E172" s="47"/>
      <c r="F172" s="132">
        <f t="shared" si="213"/>
        <v>0</v>
      </c>
      <c r="G172" s="46"/>
      <c r="H172" s="47"/>
      <c r="I172" s="132">
        <f t="shared" si="214"/>
        <v>0</v>
      </c>
      <c r="J172" s="46"/>
      <c r="K172" s="47"/>
      <c r="L172" s="132">
        <f t="shared" si="215"/>
        <v>0</v>
      </c>
      <c r="M172" s="46"/>
      <c r="N172" s="47"/>
      <c r="O172" s="132">
        <f t="shared" si="216"/>
        <v>0</v>
      </c>
      <c r="P172" s="49"/>
      <c r="S172" s="754"/>
      <c r="U172" s="754"/>
    </row>
    <row r="173" spans="1:21" hidden="1" x14ac:dyDescent="0.25">
      <c r="A173" s="175">
        <v>3000</v>
      </c>
      <c r="B173" s="175" t="s">
        <v>192</v>
      </c>
      <c r="C173" s="176">
        <f t="shared" si="194"/>
        <v>0</v>
      </c>
      <c r="D173" s="177">
        <f>SUM(D174,D184)</f>
        <v>0</v>
      </c>
      <c r="E173" s="178">
        <f t="shared" ref="E173:F173" si="217">SUM(E174,E184)</f>
        <v>0</v>
      </c>
      <c r="F173" s="179">
        <f t="shared" si="217"/>
        <v>0</v>
      </c>
      <c r="G173" s="177">
        <f>SUM(G174,G184)</f>
        <v>0</v>
      </c>
      <c r="H173" s="178">
        <f t="shared" ref="H173:I173" si="218">SUM(H174,H184)</f>
        <v>0</v>
      </c>
      <c r="I173" s="179">
        <f t="shared" si="218"/>
        <v>0</v>
      </c>
      <c r="J173" s="177">
        <f>SUM(J174,J184)</f>
        <v>0</v>
      </c>
      <c r="K173" s="178">
        <f t="shared" ref="K173:L173" si="219">SUM(K174,K184)</f>
        <v>0</v>
      </c>
      <c r="L173" s="179">
        <f t="shared" si="219"/>
        <v>0</v>
      </c>
      <c r="M173" s="177">
        <f>SUM(M174,M184)</f>
        <v>0</v>
      </c>
      <c r="N173" s="178">
        <f t="shared" ref="N173:O173" si="220">SUM(N174,N184)</f>
        <v>0</v>
      </c>
      <c r="O173" s="179">
        <f t="shared" si="220"/>
        <v>0</v>
      </c>
      <c r="P173" s="180"/>
      <c r="S173" s="754"/>
      <c r="U173" s="754"/>
    </row>
    <row r="174" spans="1:21" ht="24" hidden="1" x14ac:dyDescent="0.25">
      <c r="A174" s="67">
        <v>3200</v>
      </c>
      <c r="B174" s="205" t="s">
        <v>193</v>
      </c>
      <c r="C174" s="68">
        <f t="shared" si="194"/>
        <v>0</v>
      </c>
      <c r="D174" s="182">
        <f>SUM(D175,D179)</f>
        <v>0</v>
      </c>
      <c r="E174" s="183">
        <f t="shared" ref="E174:O174" si="221">SUM(E175,E179)</f>
        <v>0</v>
      </c>
      <c r="F174" s="71">
        <f t="shared" si="221"/>
        <v>0</v>
      </c>
      <c r="G174" s="182">
        <f t="shared" si="221"/>
        <v>0</v>
      </c>
      <c r="H174" s="183">
        <f t="shared" si="221"/>
        <v>0</v>
      </c>
      <c r="I174" s="71">
        <f t="shared" si="221"/>
        <v>0</v>
      </c>
      <c r="J174" s="182">
        <f t="shared" si="221"/>
        <v>0</v>
      </c>
      <c r="K174" s="183">
        <f t="shared" si="221"/>
        <v>0</v>
      </c>
      <c r="L174" s="71">
        <f t="shared" si="221"/>
        <v>0</v>
      </c>
      <c r="M174" s="182">
        <f t="shared" si="221"/>
        <v>0</v>
      </c>
      <c r="N174" s="183">
        <f t="shared" si="221"/>
        <v>0</v>
      </c>
      <c r="O174" s="71">
        <f t="shared" si="221"/>
        <v>0</v>
      </c>
      <c r="P174" s="75"/>
      <c r="S174" s="754"/>
      <c r="U174" s="754"/>
    </row>
    <row r="175" spans="1:21" ht="36" hidden="1" x14ac:dyDescent="0.25">
      <c r="A175" s="719">
        <v>3260</v>
      </c>
      <c r="B175" s="80" t="s">
        <v>194</v>
      </c>
      <c r="C175" s="81">
        <f t="shared" si="194"/>
        <v>0</v>
      </c>
      <c r="D175" s="192">
        <f>SUM(D176:D178)</f>
        <v>0</v>
      </c>
      <c r="E175" s="193">
        <f t="shared" ref="E175:F175" si="222">SUM(E176:E178)</f>
        <v>0</v>
      </c>
      <c r="F175" s="132">
        <f t="shared" si="222"/>
        <v>0</v>
      </c>
      <c r="G175" s="192">
        <f>SUM(G176:G178)</f>
        <v>0</v>
      </c>
      <c r="H175" s="193">
        <f t="shared" ref="H175:I175" si="223">SUM(H176:H178)</f>
        <v>0</v>
      </c>
      <c r="I175" s="132">
        <f t="shared" si="223"/>
        <v>0</v>
      </c>
      <c r="J175" s="192">
        <f>SUM(J176:J178)</f>
        <v>0</v>
      </c>
      <c r="K175" s="193">
        <f t="shared" ref="K175:L175" si="224">SUM(K176:K178)</f>
        <v>0</v>
      </c>
      <c r="L175" s="132">
        <f t="shared" si="224"/>
        <v>0</v>
      </c>
      <c r="M175" s="192">
        <f>SUM(M176:M178)</f>
        <v>0</v>
      </c>
      <c r="N175" s="193">
        <f t="shared" ref="N175:O175" si="225">SUM(N176:N178)</f>
        <v>0</v>
      </c>
      <c r="O175" s="132">
        <f t="shared" si="225"/>
        <v>0</v>
      </c>
      <c r="P175" s="49"/>
      <c r="S175" s="754"/>
      <c r="U175" s="754"/>
    </row>
    <row r="176" spans="1:21" ht="24" hidden="1" customHeight="1" x14ac:dyDescent="0.25">
      <c r="A176" s="51">
        <v>3261</v>
      </c>
      <c r="B176" s="87" t="s">
        <v>195</v>
      </c>
      <c r="C176" s="88">
        <f t="shared" si="194"/>
        <v>0</v>
      </c>
      <c r="D176" s="194"/>
      <c r="E176" s="195"/>
      <c r="F176" s="55">
        <f t="shared" ref="F176:F178" si="226">D176+E176</f>
        <v>0</v>
      </c>
      <c r="G176" s="53"/>
      <c r="H176" s="54"/>
      <c r="I176" s="55">
        <f t="shared" ref="I176:I178" si="227">G176+H176</f>
        <v>0</v>
      </c>
      <c r="J176" s="53"/>
      <c r="K176" s="54"/>
      <c r="L176" s="55">
        <f t="shared" ref="L176:L178" si="228">K176+J176</f>
        <v>0</v>
      </c>
      <c r="M176" s="53"/>
      <c r="N176" s="54"/>
      <c r="O176" s="55">
        <f t="shared" ref="O176:O178" si="229">N176+M176</f>
        <v>0</v>
      </c>
      <c r="P176" s="57"/>
      <c r="S176" s="754"/>
      <c r="U176" s="754"/>
    </row>
    <row r="177" spans="1:21" ht="36" hidden="1" customHeight="1" x14ac:dyDescent="0.25">
      <c r="A177" s="51">
        <v>3262</v>
      </c>
      <c r="B177" s="87" t="s">
        <v>196</v>
      </c>
      <c r="C177" s="88">
        <f t="shared" si="194"/>
        <v>0</v>
      </c>
      <c r="D177" s="194"/>
      <c r="E177" s="195"/>
      <c r="F177" s="55">
        <f t="shared" si="226"/>
        <v>0</v>
      </c>
      <c r="G177" s="53"/>
      <c r="H177" s="54"/>
      <c r="I177" s="55">
        <f t="shared" si="227"/>
        <v>0</v>
      </c>
      <c r="J177" s="53"/>
      <c r="K177" s="54"/>
      <c r="L177" s="55">
        <f t="shared" si="228"/>
        <v>0</v>
      </c>
      <c r="M177" s="53"/>
      <c r="N177" s="54"/>
      <c r="O177" s="55">
        <f t="shared" si="229"/>
        <v>0</v>
      </c>
      <c r="P177" s="57"/>
      <c r="S177" s="754"/>
      <c r="U177" s="754"/>
    </row>
    <row r="178" spans="1:21" ht="24" hidden="1" customHeight="1" x14ac:dyDescent="0.25">
      <c r="A178" s="51">
        <v>3263</v>
      </c>
      <c r="B178" s="87" t="s">
        <v>197</v>
      </c>
      <c r="C178" s="88">
        <f t="shared" si="194"/>
        <v>0</v>
      </c>
      <c r="D178" s="194"/>
      <c r="E178" s="195"/>
      <c r="F178" s="55">
        <f t="shared" si="226"/>
        <v>0</v>
      </c>
      <c r="G178" s="53"/>
      <c r="H178" s="54"/>
      <c r="I178" s="55">
        <f t="shared" si="227"/>
        <v>0</v>
      </c>
      <c r="J178" s="53"/>
      <c r="K178" s="54"/>
      <c r="L178" s="55">
        <f t="shared" si="228"/>
        <v>0</v>
      </c>
      <c r="M178" s="53"/>
      <c r="N178" s="54"/>
      <c r="O178" s="55">
        <f t="shared" si="229"/>
        <v>0</v>
      </c>
      <c r="P178" s="57"/>
      <c r="S178" s="754"/>
      <c r="U178" s="754"/>
    </row>
    <row r="179" spans="1:21" ht="84" hidden="1" x14ac:dyDescent="0.25">
      <c r="A179" s="719">
        <v>3290</v>
      </c>
      <c r="B179" s="80" t="s">
        <v>198</v>
      </c>
      <c r="C179" s="206">
        <f t="shared" si="194"/>
        <v>0</v>
      </c>
      <c r="D179" s="192">
        <f>SUM(D180:D183)</f>
        <v>0</v>
      </c>
      <c r="E179" s="193">
        <f t="shared" ref="E179:O179" si="230">SUM(E180:E183)</f>
        <v>0</v>
      </c>
      <c r="F179" s="132">
        <f t="shared" si="230"/>
        <v>0</v>
      </c>
      <c r="G179" s="192">
        <f t="shared" si="230"/>
        <v>0</v>
      </c>
      <c r="H179" s="193">
        <f t="shared" si="230"/>
        <v>0</v>
      </c>
      <c r="I179" s="132">
        <f t="shared" si="230"/>
        <v>0</v>
      </c>
      <c r="J179" s="192">
        <f t="shared" si="230"/>
        <v>0</v>
      </c>
      <c r="K179" s="193">
        <f t="shared" si="230"/>
        <v>0</v>
      </c>
      <c r="L179" s="132">
        <f t="shared" si="230"/>
        <v>0</v>
      </c>
      <c r="M179" s="192">
        <f t="shared" si="230"/>
        <v>0</v>
      </c>
      <c r="N179" s="193">
        <f t="shared" si="230"/>
        <v>0</v>
      </c>
      <c r="O179" s="132">
        <f t="shared" si="230"/>
        <v>0</v>
      </c>
      <c r="P179" s="49"/>
      <c r="S179" s="754"/>
      <c r="U179" s="754"/>
    </row>
    <row r="180" spans="1:21" ht="72" hidden="1" customHeight="1" x14ac:dyDescent="0.25">
      <c r="A180" s="51">
        <v>3291</v>
      </c>
      <c r="B180" s="87" t="s">
        <v>199</v>
      </c>
      <c r="C180" s="88">
        <f t="shared" si="194"/>
        <v>0</v>
      </c>
      <c r="D180" s="194"/>
      <c r="E180" s="195"/>
      <c r="F180" s="55">
        <f t="shared" ref="F180:F183" si="231">D180+E180</f>
        <v>0</v>
      </c>
      <c r="G180" s="53"/>
      <c r="H180" s="54"/>
      <c r="I180" s="55">
        <f t="shared" ref="I180:I183" si="232">G180+H180</f>
        <v>0</v>
      </c>
      <c r="J180" s="53"/>
      <c r="K180" s="54"/>
      <c r="L180" s="55">
        <f t="shared" ref="L180:L183" si="233">K180+J180</f>
        <v>0</v>
      </c>
      <c r="M180" s="53"/>
      <c r="N180" s="54"/>
      <c r="O180" s="55">
        <f t="shared" ref="O180:O183" si="234">N180+M180</f>
        <v>0</v>
      </c>
      <c r="P180" s="57"/>
      <c r="S180" s="754"/>
      <c r="U180" s="754"/>
    </row>
    <row r="181" spans="1:21" ht="72" hidden="1" customHeight="1" x14ac:dyDescent="0.25">
      <c r="A181" s="51">
        <v>3292</v>
      </c>
      <c r="B181" s="87" t="s">
        <v>200</v>
      </c>
      <c r="C181" s="88">
        <f t="shared" si="194"/>
        <v>0</v>
      </c>
      <c r="D181" s="194"/>
      <c r="E181" s="195"/>
      <c r="F181" s="55">
        <f t="shared" si="231"/>
        <v>0</v>
      </c>
      <c r="G181" s="53"/>
      <c r="H181" s="54"/>
      <c r="I181" s="55">
        <f t="shared" si="232"/>
        <v>0</v>
      </c>
      <c r="J181" s="53"/>
      <c r="K181" s="54"/>
      <c r="L181" s="55">
        <f t="shared" si="233"/>
        <v>0</v>
      </c>
      <c r="M181" s="53"/>
      <c r="N181" s="54"/>
      <c r="O181" s="55">
        <f t="shared" si="234"/>
        <v>0</v>
      </c>
      <c r="P181" s="57"/>
      <c r="S181" s="754"/>
      <c r="U181" s="754"/>
    </row>
    <row r="182" spans="1:21" ht="72" hidden="1" customHeight="1" x14ac:dyDescent="0.25">
      <c r="A182" s="51">
        <v>3293</v>
      </c>
      <c r="B182" s="87" t="s">
        <v>201</v>
      </c>
      <c r="C182" s="88">
        <f t="shared" si="194"/>
        <v>0</v>
      </c>
      <c r="D182" s="194"/>
      <c r="E182" s="195"/>
      <c r="F182" s="55">
        <f t="shared" si="231"/>
        <v>0</v>
      </c>
      <c r="G182" s="53"/>
      <c r="H182" s="54"/>
      <c r="I182" s="55">
        <f t="shared" si="232"/>
        <v>0</v>
      </c>
      <c r="J182" s="53"/>
      <c r="K182" s="54"/>
      <c r="L182" s="55">
        <f t="shared" si="233"/>
        <v>0</v>
      </c>
      <c r="M182" s="53"/>
      <c r="N182" s="54"/>
      <c r="O182" s="55">
        <f t="shared" si="234"/>
        <v>0</v>
      </c>
      <c r="P182" s="57"/>
      <c r="S182" s="754"/>
      <c r="U182" s="754"/>
    </row>
    <row r="183" spans="1:21" ht="60" hidden="1" customHeight="1" x14ac:dyDescent="0.25">
      <c r="A183" s="207">
        <v>3294</v>
      </c>
      <c r="B183" s="87" t="s">
        <v>202</v>
      </c>
      <c r="C183" s="206">
        <f t="shared" si="194"/>
        <v>0</v>
      </c>
      <c r="D183" s="208"/>
      <c r="E183" s="209"/>
      <c r="F183" s="210">
        <f t="shared" si="231"/>
        <v>0</v>
      </c>
      <c r="G183" s="211"/>
      <c r="H183" s="212"/>
      <c r="I183" s="210">
        <f t="shared" si="232"/>
        <v>0</v>
      </c>
      <c r="J183" s="211"/>
      <c r="K183" s="212"/>
      <c r="L183" s="210">
        <f t="shared" si="233"/>
        <v>0</v>
      </c>
      <c r="M183" s="211"/>
      <c r="N183" s="212"/>
      <c r="O183" s="210">
        <f t="shared" si="234"/>
        <v>0</v>
      </c>
      <c r="P183" s="213"/>
      <c r="S183" s="754"/>
      <c r="U183" s="754"/>
    </row>
    <row r="184" spans="1:21" ht="48" hidden="1" x14ac:dyDescent="0.25">
      <c r="A184" s="214">
        <v>3300</v>
      </c>
      <c r="B184" s="205" t="s">
        <v>203</v>
      </c>
      <c r="C184" s="215">
        <f t="shared" si="194"/>
        <v>0</v>
      </c>
      <c r="D184" s="216">
        <f>SUM(D185:D186)</f>
        <v>0</v>
      </c>
      <c r="E184" s="217">
        <f t="shared" ref="E184:O184" si="235">SUM(E185:E186)</f>
        <v>0</v>
      </c>
      <c r="F184" s="218">
        <f t="shared" si="235"/>
        <v>0</v>
      </c>
      <c r="G184" s="216">
        <f t="shared" si="235"/>
        <v>0</v>
      </c>
      <c r="H184" s="217">
        <f t="shared" si="235"/>
        <v>0</v>
      </c>
      <c r="I184" s="218">
        <f t="shared" si="235"/>
        <v>0</v>
      </c>
      <c r="J184" s="216">
        <f t="shared" si="235"/>
        <v>0</v>
      </c>
      <c r="K184" s="217">
        <f t="shared" si="235"/>
        <v>0</v>
      </c>
      <c r="L184" s="218">
        <f t="shared" si="235"/>
        <v>0</v>
      </c>
      <c r="M184" s="216">
        <f t="shared" si="235"/>
        <v>0</v>
      </c>
      <c r="N184" s="217">
        <f t="shared" si="235"/>
        <v>0</v>
      </c>
      <c r="O184" s="218">
        <f t="shared" si="235"/>
        <v>0</v>
      </c>
      <c r="P184" s="219"/>
      <c r="S184" s="754"/>
      <c r="U184" s="754"/>
    </row>
    <row r="185" spans="1:21" ht="48" hidden="1" customHeight="1" x14ac:dyDescent="0.25">
      <c r="A185" s="135">
        <v>3310</v>
      </c>
      <c r="B185" s="136" t="s">
        <v>204</v>
      </c>
      <c r="C185" s="141">
        <f t="shared" si="194"/>
        <v>0</v>
      </c>
      <c r="D185" s="200"/>
      <c r="E185" s="201"/>
      <c r="F185" s="139">
        <f t="shared" ref="F185:F186" si="236">D185+E185</f>
        <v>0</v>
      </c>
      <c r="G185" s="142"/>
      <c r="H185" s="143"/>
      <c r="I185" s="139">
        <f t="shared" ref="I185:I186" si="237">G185+H185</f>
        <v>0</v>
      </c>
      <c r="J185" s="142"/>
      <c r="K185" s="143"/>
      <c r="L185" s="139">
        <f t="shared" ref="L185:L186" si="238">K185+J185</f>
        <v>0</v>
      </c>
      <c r="M185" s="142"/>
      <c r="N185" s="143"/>
      <c r="O185" s="139">
        <f t="shared" ref="O185:O186" si="239">N185+M185</f>
        <v>0</v>
      </c>
      <c r="P185" s="127"/>
      <c r="S185" s="754"/>
      <c r="U185" s="754"/>
    </row>
    <row r="186" spans="1:21" ht="48.75" hidden="1" customHeight="1" x14ac:dyDescent="0.25">
      <c r="A186" s="44">
        <v>3320</v>
      </c>
      <c r="B186" s="80" t="s">
        <v>205</v>
      </c>
      <c r="C186" s="81">
        <f t="shared" si="194"/>
        <v>0</v>
      </c>
      <c r="D186" s="196"/>
      <c r="E186" s="197"/>
      <c r="F186" s="132">
        <f t="shared" si="236"/>
        <v>0</v>
      </c>
      <c r="G186" s="46"/>
      <c r="H186" s="47"/>
      <c r="I186" s="132">
        <f t="shared" si="237"/>
        <v>0</v>
      </c>
      <c r="J186" s="46"/>
      <c r="K186" s="47"/>
      <c r="L186" s="132">
        <f t="shared" si="238"/>
        <v>0</v>
      </c>
      <c r="M186" s="46"/>
      <c r="N186" s="47"/>
      <c r="O186" s="132">
        <f t="shared" si="239"/>
        <v>0</v>
      </c>
      <c r="P186" s="49"/>
      <c r="S186" s="754"/>
      <c r="U186" s="754"/>
    </row>
    <row r="187" spans="1:21" hidden="1" x14ac:dyDescent="0.25">
      <c r="A187" s="220">
        <v>4000</v>
      </c>
      <c r="B187" s="175" t="s">
        <v>206</v>
      </c>
      <c r="C187" s="176">
        <f t="shared" si="194"/>
        <v>0</v>
      </c>
      <c r="D187" s="177">
        <f>SUM(D188,D191)</f>
        <v>0</v>
      </c>
      <c r="E187" s="178">
        <f t="shared" ref="E187:F187" si="240">SUM(E188,E191)</f>
        <v>0</v>
      </c>
      <c r="F187" s="179">
        <f t="shared" si="240"/>
        <v>0</v>
      </c>
      <c r="G187" s="177">
        <f>SUM(G188,G191)</f>
        <v>0</v>
      </c>
      <c r="H187" s="178">
        <f t="shared" ref="H187:I187" si="241">SUM(H188,H191)</f>
        <v>0</v>
      </c>
      <c r="I187" s="179">
        <f t="shared" si="241"/>
        <v>0</v>
      </c>
      <c r="J187" s="177">
        <f>SUM(J188,J191)</f>
        <v>0</v>
      </c>
      <c r="K187" s="178">
        <f t="shared" ref="K187:L187" si="242">SUM(K188,K191)</f>
        <v>0</v>
      </c>
      <c r="L187" s="179">
        <f t="shared" si="242"/>
        <v>0</v>
      </c>
      <c r="M187" s="177">
        <f>SUM(M188,M191)</f>
        <v>0</v>
      </c>
      <c r="N187" s="178">
        <f t="shared" ref="N187:O187" si="243">SUM(N188,N191)</f>
        <v>0</v>
      </c>
      <c r="O187" s="179">
        <f t="shared" si="243"/>
        <v>0</v>
      </c>
      <c r="P187" s="180"/>
      <c r="S187" s="754"/>
      <c r="U187" s="754"/>
    </row>
    <row r="188" spans="1:21" ht="24" hidden="1" x14ac:dyDescent="0.25">
      <c r="A188" s="221">
        <v>4200</v>
      </c>
      <c r="B188" s="181" t="s">
        <v>207</v>
      </c>
      <c r="C188" s="68">
        <f t="shared" si="194"/>
        <v>0</v>
      </c>
      <c r="D188" s="182">
        <f>SUM(D189,D190)</f>
        <v>0</v>
      </c>
      <c r="E188" s="183">
        <f t="shared" ref="E188:F188" si="244">SUM(E189,E190)</f>
        <v>0</v>
      </c>
      <c r="F188" s="71">
        <f t="shared" si="244"/>
        <v>0</v>
      </c>
      <c r="G188" s="182">
        <f>SUM(G189,G190)</f>
        <v>0</v>
      </c>
      <c r="H188" s="183">
        <f t="shared" ref="H188:I188" si="245">SUM(H189,H190)</f>
        <v>0</v>
      </c>
      <c r="I188" s="71">
        <f t="shared" si="245"/>
        <v>0</v>
      </c>
      <c r="J188" s="182">
        <f>SUM(J189,J190)</f>
        <v>0</v>
      </c>
      <c r="K188" s="183">
        <f t="shared" ref="K188:L188" si="246">SUM(K189,K190)</f>
        <v>0</v>
      </c>
      <c r="L188" s="71">
        <f t="shared" si="246"/>
        <v>0</v>
      </c>
      <c r="M188" s="182">
        <f>SUM(M189,M190)</f>
        <v>0</v>
      </c>
      <c r="N188" s="183">
        <f t="shared" ref="N188:O188" si="247">SUM(N189,N190)</f>
        <v>0</v>
      </c>
      <c r="O188" s="71">
        <f t="shared" si="247"/>
        <v>0</v>
      </c>
      <c r="P188" s="75"/>
      <c r="S188" s="754"/>
      <c r="U188" s="754"/>
    </row>
    <row r="189" spans="1:21" ht="36" hidden="1" customHeight="1" x14ac:dyDescent="0.25">
      <c r="A189" s="719">
        <v>4240</v>
      </c>
      <c r="B189" s="80" t="s">
        <v>208</v>
      </c>
      <c r="C189" s="81">
        <f t="shared" si="194"/>
        <v>0</v>
      </c>
      <c r="D189" s="196"/>
      <c r="E189" s="197"/>
      <c r="F189" s="132">
        <f t="shared" ref="F189:F190" si="248">D189+E189</f>
        <v>0</v>
      </c>
      <c r="G189" s="46"/>
      <c r="H189" s="47"/>
      <c r="I189" s="132">
        <f t="shared" ref="I189:I190" si="249">G189+H189</f>
        <v>0</v>
      </c>
      <c r="J189" s="46"/>
      <c r="K189" s="47"/>
      <c r="L189" s="132">
        <f t="shared" ref="L189:L190" si="250">K189+J189</f>
        <v>0</v>
      </c>
      <c r="M189" s="46"/>
      <c r="N189" s="47"/>
      <c r="O189" s="132">
        <f t="shared" ref="O189:O190" si="251">N189+M189</f>
        <v>0</v>
      </c>
      <c r="P189" s="49"/>
      <c r="S189" s="754"/>
      <c r="U189" s="754"/>
    </row>
    <row r="190" spans="1:21" ht="24" hidden="1" customHeight="1" x14ac:dyDescent="0.25">
      <c r="A190" s="188">
        <v>4250</v>
      </c>
      <c r="B190" s="87" t="s">
        <v>209</v>
      </c>
      <c r="C190" s="88">
        <f t="shared" si="194"/>
        <v>0</v>
      </c>
      <c r="D190" s="194"/>
      <c r="E190" s="195"/>
      <c r="F190" s="55">
        <f t="shared" si="248"/>
        <v>0</v>
      </c>
      <c r="G190" s="53"/>
      <c r="H190" s="54"/>
      <c r="I190" s="55">
        <f t="shared" si="249"/>
        <v>0</v>
      </c>
      <c r="J190" s="53"/>
      <c r="K190" s="54"/>
      <c r="L190" s="55">
        <f t="shared" si="250"/>
        <v>0</v>
      </c>
      <c r="M190" s="53"/>
      <c r="N190" s="54"/>
      <c r="O190" s="55">
        <f t="shared" si="251"/>
        <v>0</v>
      </c>
      <c r="P190" s="57"/>
      <c r="S190" s="754"/>
      <c r="U190" s="754"/>
    </row>
    <row r="191" spans="1:21" hidden="1" x14ac:dyDescent="0.25">
      <c r="A191" s="67">
        <v>4300</v>
      </c>
      <c r="B191" s="181" t="s">
        <v>210</v>
      </c>
      <c r="C191" s="68">
        <f t="shared" si="194"/>
        <v>0</v>
      </c>
      <c r="D191" s="182">
        <f>SUM(D192)</f>
        <v>0</v>
      </c>
      <c r="E191" s="183">
        <f t="shared" ref="E191:F191" si="252">SUM(E192)</f>
        <v>0</v>
      </c>
      <c r="F191" s="71">
        <f t="shared" si="252"/>
        <v>0</v>
      </c>
      <c r="G191" s="182">
        <f>SUM(G192)</f>
        <v>0</v>
      </c>
      <c r="H191" s="183">
        <f t="shared" ref="H191:I191" si="253">SUM(H192)</f>
        <v>0</v>
      </c>
      <c r="I191" s="71">
        <f t="shared" si="253"/>
        <v>0</v>
      </c>
      <c r="J191" s="182">
        <f>SUM(J192)</f>
        <v>0</v>
      </c>
      <c r="K191" s="183">
        <f t="shared" ref="K191:L191" si="254">SUM(K192)</f>
        <v>0</v>
      </c>
      <c r="L191" s="71">
        <f t="shared" si="254"/>
        <v>0</v>
      </c>
      <c r="M191" s="182">
        <f>SUM(M192)</f>
        <v>0</v>
      </c>
      <c r="N191" s="183">
        <f t="shared" ref="N191:O191" si="255">SUM(N192)</f>
        <v>0</v>
      </c>
      <c r="O191" s="71">
        <f t="shared" si="255"/>
        <v>0</v>
      </c>
      <c r="P191" s="75"/>
      <c r="S191" s="754"/>
      <c r="U191" s="754"/>
    </row>
    <row r="192" spans="1:21" ht="24" hidden="1" x14ac:dyDescent="0.25">
      <c r="A192" s="719">
        <v>4310</v>
      </c>
      <c r="B192" s="80" t="s">
        <v>211</v>
      </c>
      <c r="C192" s="81">
        <f t="shared" si="194"/>
        <v>0</v>
      </c>
      <c r="D192" s="192">
        <f>SUM(D193:D193)</f>
        <v>0</v>
      </c>
      <c r="E192" s="193">
        <f t="shared" ref="E192:F192" si="256">SUM(E193:E193)</f>
        <v>0</v>
      </c>
      <c r="F192" s="132">
        <f t="shared" si="256"/>
        <v>0</v>
      </c>
      <c r="G192" s="192">
        <f>SUM(G193:G193)</f>
        <v>0</v>
      </c>
      <c r="H192" s="193">
        <f t="shared" ref="H192:I192" si="257">SUM(H193:H193)</f>
        <v>0</v>
      </c>
      <c r="I192" s="132">
        <f t="shared" si="257"/>
        <v>0</v>
      </c>
      <c r="J192" s="192">
        <f>SUM(J193:J193)</f>
        <v>0</v>
      </c>
      <c r="K192" s="193">
        <f t="shared" ref="K192:L192" si="258">SUM(K193:K193)</f>
        <v>0</v>
      </c>
      <c r="L192" s="132">
        <f t="shared" si="258"/>
        <v>0</v>
      </c>
      <c r="M192" s="192">
        <f>SUM(M193:M193)</f>
        <v>0</v>
      </c>
      <c r="N192" s="193">
        <f t="shared" ref="N192:O192" si="259">SUM(N193:N193)</f>
        <v>0</v>
      </c>
      <c r="O192" s="132">
        <f t="shared" si="259"/>
        <v>0</v>
      </c>
      <c r="P192" s="49"/>
      <c r="S192" s="754"/>
      <c r="U192" s="754"/>
    </row>
    <row r="193" spans="1:21" ht="36" hidden="1" customHeight="1" x14ac:dyDescent="0.25">
      <c r="A193" s="51">
        <v>4311</v>
      </c>
      <c r="B193" s="87" t="s">
        <v>212</v>
      </c>
      <c r="C193" s="88">
        <f t="shared" si="194"/>
        <v>0</v>
      </c>
      <c r="D193" s="194"/>
      <c r="E193" s="195"/>
      <c r="F193" s="55">
        <f>D193+E193</f>
        <v>0</v>
      </c>
      <c r="G193" s="53"/>
      <c r="H193" s="54"/>
      <c r="I193" s="55">
        <f>G193+H193</f>
        <v>0</v>
      </c>
      <c r="J193" s="53"/>
      <c r="K193" s="54"/>
      <c r="L193" s="55">
        <f>K193+J193</f>
        <v>0</v>
      </c>
      <c r="M193" s="53"/>
      <c r="N193" s="54"/>
      <c r="O193" s="55">
        <f>N193+M193</f>
        <v>0</v>
      </c>
      <c r="P193" s="57"/>
      <c r="S193" s="754"/>
      <c r="U193" s="754"/>
    </row>
    <row r="194" spans="1:21" s="28" customFormat="1" ht="24" hidden="1" x14ac:dyDescent="0.25">
      <c r="A194" s="222"/>
      <c r="B194" s="23" t="s">
        <v>213</v>
      </c>
      <c r="C194" s="170">
        <f t="shared" si="194"/>
        <v>0</v>
      </c>
      <c r="D194" s="171">
        <f t="shared" ref="D194:O194" si="260">SUM(D195,D230,D269,D283)</f>
        <v>0</v>
      </c>
      <c r="E194" s="172">
        <f t="shared" si="260"/>
        <v>0</v>
      </c>
      <c r="F194" s="173">
        <f t="shared" si="260"/>
        <v>0</v>
      </c>
      <c r="G194" s="171">
        <f t="shared" si="260"/>
        <v>0</v>
      </c>
      <c r="H194" s="172">
        <f t="shared" si="260"/>
        <v>0</v>
      </c>
      <c r="I194" s="173">
        <f t="shared" si="260"/>
        <v>0</v>
      </c>
      <c r="J194" s="171">
        <f t="shared" si="260"/>
        <v>0</v>
      </c>
      <c r="K194" s="172">
        <f t="shared" si="260"/>
        <v>0</v>
      </c>
      <c r="L194" s="173">
        <f t="shared" si="260"/>
        <v>0</v>
      </c>
      <c r="M194" s="171">
        <f t="shared" si="260"/>
        <v>0</v>
      </c>
      <c r="N194" s="172">
        <f t="shared" si="260"/>
        <v>0</v>
      </c>
      <c r="O194" s="173">
        <f t="shared" si="260"/>
        <v>0</v>
      </c>
      <c r="P194" s="174"/>
      <c r="S194" s="754"/>
      <c r="U194" s="754"/>
    </row>
    <row r="195" spans="1:21" hidden="1" x14ac:dyDescent="0.25">
      <c r="A195" s="175">
        <v>5000</v>
      </c>
      <c r="B195" s="175" t="s">
        <v>214</v>
      </c>
      <c r="C195" s="176">
        <f t="shared" si="194"/>
        <v>0</v>
      </c>
      <c r="D195" s="177">
        <f>D196+D204</f>
        <v>0</v>
      </c>
      <c r="E195" s="178">
        <f t="shared" ref="E195:F195" si="261">E196+E204</f>
        <v>0</v>
      </c>
      <c r="F195" s="179">
        <f t="shared" si="261"/>
        <v>0</v>
      </c>
      <c r="G195" s="177">
        <f>G196+G204</f>
        <v>0</v>
      </c>
      <c r="H195" s="178">
        <f t="shared" ref="H195:I195" si="262">H196+H204</f>
        <v>0</v>
      </c>
      <c r="I195" s="179">
        <f t="shared" si="262"/>
        <v>0</v>
      </c>
      <c r="J195" s="177">
        <f>J196+J204</f>
        <v>0</v>
      </c>
      <c r="K195" s="178">
        <f t="shared" ref="K195:L195" si="263">K196+K204</f>
        <v>0</v>
      </c>
      <c r="L195" s="179">
        <f t="shared" si="263"/>
        <v>0</v>
      </c>
      <c r="M195" s="177">
        <f>M196+M204</f>
        <v>0</v>
      </c>
      <c r="N195" s="178">
        <f t="shared" ref="N195:O195" si="264">N196+N204</f>
        <v>0</v>
      </c>
      <c r="O195" s="179">
        <f t="shared" si="264"/>
        <v>0</v>
      </c>
      <c r="P195" s="180"/>
      <c r="S195" s="754"/>
      <c r="U195" s="754"/>
    </row>
    <row r="196" spans="1:21" hidden="1" x14ac:dyDescent="0.25">
      <c r="A196" s="67">
        <v>5100</v>
      </c>
      <c r="B196" s="181" t="s">
        <v>215</v>
      </c>
      <c r="C196" s="68">
        <f t="shared" si="194"/>
        <v>0</v>
      </c>
      <c r="D196" s="182">
        <f>D197+D198+D201+D202+D203</f>
        <v>0</v>
      </c>
      <c r="E196" s="183">
        <f t="shared" ref="E196:F196" si="265">E197+E198+E201+E202+E203</f>
        <v>0</v>
      </c>
      <c r="F196" s="71">
        <f t="shared" si="265"/>
        <v>0</v>
      </c>
      <c r="G196" s="182">
        <f>G197+G198+G201+G202+G203</f>
        <v>0</v>
      </c>
      <c r="H196" s="183">
        <f t="shared" ref="H196:I196" si="266">H197+H198+H201+H202+H203</f>
        <v>0</v>
      </c>
      <c r="I196" s="71">
        <f t="shared" si="266"/>
        <v>0</v>
      </c>
      <c r="J196" s="182">
        <f>J197+J198+J201+J202+J203</f>
        <v>0</v>
      </c>
      <c r="K196" s="183">
        <f t="shared" ref="K196:L196" si="267">K197+K198+K201+K202+K203</f>
        <v>0</v>
      </c>
      <c r="L196" s="71">
        <f t="shared" si="267"/>
        <v>0</v>
      </c>
      <c r="M196" s="182">
        <f>M197+M198+M201+M202+M203</f>
        <v>0</v>
      </c>
      <c r="N196" s="183">
        <f t="shared" ref="N196:O196" si="268">N197+N198+N201+N202+N203</f>
        <v>0</v>
      </c>
      <c r="O196" s="71">
        <f t="shared" si="268"/>
        <v>0</v>
      </c>
      <c r="P196" s="75"/>
      <c r="S196" s="754"/>
      <c r="U196" s="754"/>
    </row>
    <row r="197" spans="1:21" ht="12" hidden="1" customHeight="1" x14ac:dyDescent="0.25">
      <c r="A197" s="719">
        <v>5110</v>
      </c>
      <c r="B197" s="80" t="s">
        <v>216</v>
      </c>
      <c r="C197" s="81">
        <f t="shared" si="194"/>
        <v>0</v>
      </c>
      <c r="D197" s="196"/>
      <c r="E197" s="197"/>
      <c r="F197" s="132">
        <f>D197+E197</f>
        <v>0</v>
      </c>
      <c r="G197" s="46"/>
      <c r="H197" s="47"/>
      <c r="I197" s="132">
        <f>G197+H197</f>
        <v>0</v>
      </c>
      <c r="J197" s="46"/>
      <c r="K197" s="47"/>
      <c r="L197" s="132">
        <f>K197+J197</f>
        <v>0</v>
      </c>
      <c r="M197" s="46"/>
      <c r="N197" s="47"/>
      <c r="O197" s="132">
        <f>N197+M197</f>
        <v>0</v>
      </c>
      <c r="P197" s="49"/>
      <c r="S197" s="754"/>
      <c r="U197" s="754"/>
    </row>
    <row r="198" spans="1:21" ht="24" hidden="1" x14ac:dyDescent="0.25">
      <c r="A198" s="188">
        <v>5120</v>
      </c>
      <c r="B198" s="87" t="s">
        <v>217</v>
      </c>
      <c r="C198" s="88">
        <f t="shared" si="194"/>
        <v>0</v>
      </c>
      <c r="D198" s="189">
        <f>D199+D200</f>
        <v>0</v>
      </c>
      <c r="E198" s="190">
        <f t="shared" ref="E198:F198" si="269">E199+E200</f>
        <v>0</v>
      </c>
      <c r="F198" s="55">
        <f t="shared" si="269"/>
        <v>0</v>
      </c>
      <c r="G198" s="189">
        <f>G199+G200</f>
        <v>0</v>
      </c>
      <c r="H198" s="190">
        <f t="shared" ref="H198:I198" si="270">H199+H200</f>
        <v>0</v>
      </c>
      <c r="I198" s="55">
        <f t="shared" si="270"/>
        <v>0</v>
      </c>
      <c r="J198" s="189">
        <f>J199+J200</f>
        <v>0</v>
      </c>
      <c r="K198" s="190">
        <f t="shared" ref="K198:L198" si="271">K199+K200</f>
        <v>0</v>
      </c>
      <c r="L198" s="55">
        <f t="shared" si="271"/>
        <v>0</v>
      </c>
      <c r="M198" s="189">
        <f>M199+M200</f>
        <v>0</v>
      </c>
      <c r="N198" s="190">
        <f t="shared" ref="N198:O198" si="272">N199+N200</f>
        <v>0</v>
      </c>
      <c r="O198" s="55">
        <f t="shared" si="272"/>
        <v>0</v>
      </c>
      <c r="P198" s="57"/>
      <c r="S198" s="754"/>
      <c r="U198" s="754"/>
    </row>
    <row r="199" spans="1:21" ht="12" hidden="1" customHeight="1" x14ac:dyDescent="0.25">
      <c r="A199" s="51">
        <v>5121</v>
      </c>
      <c r="B199" s="87" t="s">
        <v>218</v>
      </c>
      <c r="C199" s="88">
        <f t="shared" si="194"/>
        <v>0</v>
      </c>
      <c r="D199" s="194"/>
      <c r="E199" s="195"/>
      <c r="F199" s="55">
        <f t="shared" ref="F199:F203" si="273">D199+E199</f>
        <v>0</v>
      </c>
      <c r="G199" s="53"/>
      <c r="H199" s="54"/>
      <c r="I199" s="55">
        <f t="shared" ref="I199:I203" si="274">G199+H199</f>
        <v>0</v>
      </c>
      <c r="J199" s="53"/>
      <c r="K199" s="54"/>
      <c r="L199" s="55">
        <f t="shared" ref="L199:L203" si="275">K199+J199</f>
        <v>0</v>
      </c>
      <c r="M199" s="53"/>
      <c r="N199" s="54"/>
      <c r="O199" s="55">
        <f t="shared" ref="O199:O203" si="276">N199+M199</f>
        <v>0</v>
      </c>
      <c r="P199" s="57"/>
      <c r="S199" s="754"/>
      <c r="U199" s="754"/>
    </row>
    <row r="200" spans="1:21" ht="24" hidden="1" customHeight="1" x14ac:dyDescent="0.25">
      <c r="A200" s="51">
        <v>5129</v>
      </c>
      <c r="B200" s="87" t="s">
        <v>219</v>
      </c>
      <c r="C200" s="88">
        <f t="shared" si="194"/>
        <v>0</v>
      </c>
      <c r="D200" s="194"/>
      <c r="E200" s="195"/>
      <c r="F200" s="55">
        <f t="shared" si="273"/>
        <v>0</v>
      </c>
      <c r="G200" s="53"/>
      <c r="H200" s="54"/>
      <c r="I200" s="55">
        <f t="shared" si="274"/>
        <v>0</v>
      </c>
      <c r="J200" s="53"/>
      <c r="K200" s="54"/>
      <c r="L200" s="55">
        <f t="shared" si="275"/>
        <v>0</v>
      </c>
      <c r="M200" s="53"/>
      <c r="N200" s="54"/>
      <c r="O200" s="55">
        <f t="shared" si="276"/>
        <v>0</v>
      </c>
      <c r="P200" s="57"/>
      <c r="S200" s="754"/>
      <c r="U200" s="754"/>
    </row>
    <row r="201" spans="1:21" ht="12" hidden="1" customHeight="1" x14ac:dyDescent="0.25">
      <c r="A201" s="188">
        <v>5130</v>
      </c>
      <c r="B201" s="87" t="s">
        <v>220</v>
      </c>
      <c r="C201" s="88">
        <f t="shared" si="194"/>
        <v>0</v>
      </c>
      <c r="D201" s="194"/>
      <c r="E201" s="195"/>
      <c r="F201" s="55">
        <f t="shared" si="273"/>
        <v>0</v>
      </c>
      <c r="G201" s="53"/>
      <c r="H201" s="54"/>
      <c r="I201" s="55">
        <f t="shared" si="274"/>
        <v>0</v>
      </c>
      <c r="J201" s="53"/>
      <c r="K201" s="54"/>
      <c r="L201" s="55">
        <f t="shared" si="275"/>
        <v>0</v>
      </c>
      <c r="M201" s="53"/>
      <c r="N201" s="54"/>
      <c r="O201" s="55">
        <f t="shared" si="276"/>
        <v>0</v>
      </c>
      <c r="P201" s="57"/>
      <c r="S201" s="754"/>
      <c r="U201" s="754"/>
    </row>
    <row r="202" spans="1:21" ht="12" hidden="1" customHeight="1" x14ac:dyDescent="0.25">
      <c r="A202" s="188">
        <v>5140</v>
      </c>
      <c r="B202" s="87" t="s">
        <v>221</v>
      </c>
      <c r="C202" s="88">
        <f t="shared" si="194"/>
        <v>0</v>
      </c>
      <c r="D202" s="194"/>
      <c r="E202" s="195"/>
      <c r="F202" s="55">
        <f t="shared" si="273"/>
        <v>0</v>
      </c>
      <c r="G202" s="53"/>
      <c r="H202" s="54"/>
      <c r="I202" s="55">
        <f t="shared" si="274"/>
        <v>0</v>
      </c>
      <c r="J202" s="53"/>
      <c r="K202" s="54"/>
      <c r="L202" s="55">
        <f t="shared" si="275"/>
        <v>0</v>
      </c>
      <c r="M202" s="53"/>
      <c r="N202" s="54"/>
      <c r="O202" s="55">
        <f t="shared" si="276"/>
        <v>0</v>
      </c>
      <c r="P202" s="57"/>
      <c r="S202" s="754"/>
      <c r="U202" s="754"/>
    </row>
    <row r="203" spans="1:21" ht="24" hidden="1" customHeight="1" x14ac:dyDescent="0.25">
      <c r="A203" s="188">
        <v>5170</v>
      </c>
      <c r="B203" s="87" t="s">
        <v>222</v>
      </c>
      <c r="C203" s="88">
        <f t="shared" si="194"/>
        <v>0</v>
      </c>
      <c r="D203" s="194"/>
      <c r="E203" s="195"/>
      <c r="F203" s="55">
        <f t="shared" si="273"/>
        <v>0</v>
      </c>
      <c r="G203" s="53"/>
      <c r="H203" s="54"/>
      <c r="I203" s="55">
        <f t="shared" si="274"/>
        <v>0</v>
      </c>
      <c r="J203" s="53"/>
      <c r="K203" s="54"/>
      <c r="L203" s="55">
        <f t="shared" si="275"/>
        <v>0</v>
      </c>
      <c r="M203" s="53"/>
      <c r="N203" s="54"/>
      <c r="O203" s="55">
        <f t="shared" si="276"/>
        <v>0</v>
      </c>
      <c r="P203" s="57"/>
      <c r="S203" s="754"/>
      <c r="U203" s="754"/>
    </row>
    <row r="204" spans="1:21" hidden="1" x14ac:dyDescent="0.25">
      <c r="A204" s="67">
        <v>5200</v>
      </c>
      <c r="B204" s="181" t="s">
        <v>223</v>
      </c>
      <c r="C204" s="68">
        <f t="shared" si="194"/>
        <v>0</v>
      </c>
      <c r="D204" s="182">
        <f>D205+D215+D216+D225+D226+D227+D229</f>
        <v>0</v>
      </c>
      <c r="E204" s="183">
        <f t="shared" ref="E204:F204" si="277">E205+E215+E216+E225+E226+E227+E229</f>
        <v>0</v>
      </c>
      <c r="F204" s="71">
        <f t="shared" si="277"/>
        <v>0</v>
      </c>
      <c r="G204" s="182">
        <f>G205+G215+G216+G225+G226+G227+G229</f>
        <v>0</v>
      </c>
      <c r="H204" s="183">
        <f t="shared" ref="H204:I204" si="278">H205+H215+H216+H225+H226+H227+H229</f>
        <v>0</v>
      </c>
      <c r="I204" s="71">
        <f t="shared" si="278"/>
        <v>0</v>
      </c>
      <c r="J204" s="182">
        <f>J205+J215+J216+J225+J226+J227+J229</f>
        <v>0</v>
      </c>
      <c r="K204" s="183">
        <f t="shared" ref="K204:L204" si="279">K205+K215+K216+K225+K226+K227+K229</f>
        <v>0</v>
      </c>
      <c r="L204" s="71">
        <f t="shared" si="279"/>
        <v>0</v>
      </c>
      <c r="M204" s="182">
        <f>M205+M215+M216+M225+M226+M227+M229</f>
        <v>0</v>
      </c>
      <c r="N204" s="183">
        <f t="shared" ref="N204:O204" si="280">N205+N215+N216+N225+N226+N227+N229</f>
        <v>0</v>
      </c>
      <c r="O204" s="71">
        <f t="shared" si="280"/>
        <v>0</v>
      </c>
      <c r="P204" s="75"/>
      <c r="S204" s="754"/>
      <c r="U204" s="754"/>
    </row>
    <row r="205" spans="1:21" hidden="1" x14ac:dyDescent="0.25">
      <c r="A205" s="184">
        <v>5210</v>
      </c>
      <c r="B205" s="136" t="s">
        <v>224</v>
      </c>
      <c r="C205" s="141">
        <f t="shared" si="194"/>
        <v>0</v>
      </c>
      <c r="D205" s="185">
        <f>SUM(D206:D214)</f>
        <v>0</v>
      </c>
      <c r="E205" s="186">
        <f t="shared" ref="E205:F205" si="281">SUM(E206:E214)</f>
        <v>0</v>
      </c>
      <c r="F205" s="139">
        <f t="shared" si="281"/>
        <v>0</v>
      </c>
      <c r="G205" s="185">
        <f>SUM(G206:G214)</f>
        <v>0</v>
      </c>
      <c r="H205" s="186">
        <f t="shared" ref="H205:I205" si="282">SUM(H206:H214)</f>
        <v>0</v>
      </c>
      <c r="I205" s="139">
        <f t="shared" si="282"/>
        <v>0</v>
      </c>
      <c r="J205" s="185">
        <f>SUM(J206:J214)</f>
        <v>0</v>
      </c>
      <c r="K205" s="186">
        <f t="shared" ref="K205:L205" si="283">SUM(K206:K214)</f>
        <v>0</v>
      </c>
      <c r="L205" s="139">
        <f t="shared" si="283"/>
        <v>0</v>
      </c>
      <c r="M205" s="185">
        <f>SUM(M206:M214)</f>
        <v>0</v>
      </c>
      <c r="N205" s="186">
        <f t="shared" ref="N205:O205" si="284">SUM(N206:N214)</f>
        <v>0</v>
      </c>
      <c r="O205" s="139">
        <f t="shared" si="284"/>
        <v>0</v>
      </c>
      <c r="P205" s="127"/>
      <c r="S205" s="754"/>
      <c r="U205" s="754"/>
    </row>
    <row r="206" spans="1:21" ht="12" hidden="1" customHeight="1" x14ac:dyDescent="0.25">
      <c r="A206" s="44">
        <v>5211</v>
      </c>
      <c r="B206" s="80" t="s">
        <v>225</v>
      </c>
      <c r="C206" s="81">
        <f t="shared" si="194"/>
        <v>0</v>
      </c>
      <c r="D206" s="196"/>
      <c r="E206" s="197"/>
      <c r="F206" s="132">
        <f t="shared" ref="F206:F215" si="285">D206+E206</f>
        <v>0</v>
      </c>
      <c r="G206" s="46"/>
      <c r="H206" s="47"/>
      <c r="I206" s="132">
        <f t="shared" ref="I206:I215" si="286">G206+H206</f>
        <v>0</v>
      </c>
      <c r="J206" s="46"/>
      <c r="K206" s="47"/>
      <c r="L206" s="132">
        <f t="shared" ref="L206:L215" si="287">K206+J206</f>
        <v>0</v>
      </c>
      <c r="M206" s="46"/>
      <c r="N206" s="47"/>
      <c r="O206" s="132">
        <f t="shared" ref="O206:O215" si="288">N206+M206</f>
        <v>0</v>
      </c>
      <c r="P206" s="49"/>
      <c r="S206" s="754"/>
      <c r="U206" s="754"/>
    </row>
    <row r="207" spans="1:21" ht="12" hidden="1" customHeight="1" x14ac:dyDescent="0.25">
      <c r="A207" s="51">
        <v>5212</v>
      </c>
      <c r="B207" s="87" t="s">
        <v>226</v>
      </c>
      <c r="C207" s="88">
        <f t="shared" si="194"/>
        <v>0</v>
      </c>
      <c r="D207" s="194"/>
      <c r="E207" s="195"/>
      <c r="F207" s="55">
        <f t="shared" si="285"/>
        <v>0</v>
      </c>
      <c r="G207" s="53"/>
      <c r="H207" s="54"/>
      <c r="I207" s="55">
        <f t="shared" si="286"/>
        <v>0</v>
      </c>
      <c r="J207" s="53"/>
      <c r="K207" s="54"/>
      <c r="L207" s="55">
        <f t="shared" si="287"/>
        <v>0</v>
      </c>
      <c r="M207" s="53"/>
      <c r="N207" s="54"/>
      <c r="O207" s="55">
        <f t="shared" si="288"/>
        <v>0</v>
      </c>
      <c r="P207" s="57"/>
      <c r="S207" s="754"/>
      <c r="U207" s="754"/>
    </row>
    <row r="208" spans="1:21" ht="12" hidden="1" customHeight="1" x14ac:dyDescent="0.25">
      <c r="A208" s="51">
        <v>5213</v>
      </c>
      <c r="B208" s="87" t="s">
        <v>227</v>
      </c>
      <c r="C208" s="88">
        <f t="shared" si="194"/>
        <v>0</v>
      </c>
      <c r="D208" s="194"/>
      <c r="E208" s="195"/>
      <c r="F208" s="55">
        <f t="shared" si="285"/>
        <v>0</v>
      </c>
      <c r="G208" s="53"/>
      <c r="H208" s="54"/>
      <c r="I208" s="55">
        <f t="shared" si="286"/>
        <v>0</v>
      </c>
      <c r="J208" s="53"/>
      <c r="K208" s="54"/>
      <c r="L208" s="55">
        <f t="shared" si="287"/>
        <v>0</v>
      </c>
      <c r="M208" s="53"/>
      <c r="N208" s="54"/>
      <c r="O208" s="55">
        <f t="shared" si="288"/>
        <v>0</v>
      </c>
      <c r="P208" s="57"/>
      <c r="S208" s="754"/>
      <c r="U208" s="754"/>
    </row>
    <row r="209" spans="1:21" ht="12" hidden="1" customHeight="1" x14ac:dyDescent="0.25">
      <c r="A209" s="51">
        <v>5214</v>
      </c>
      <c r="B209" s="87" t="s">
        <v>228</v>
      </c>
      <c r="C209" s="88">
        <f t="shared" si="194"/>
        <v>0</v>
      </c>
      <c r="D209" s="194"/>
      <c r="E209" s="195"/>
      <c r="F209" s="55">
        <f t="shared" si="285"/>
        <v>0</v>
      </c>
      <c r="G209" s="53"/>
      <c r="H209" s="54"/>
      <c r="I209" s="55">
        <f t="shared" si="286"/>
        <v>0</v>
      </c>
      <c r="J209" s="53"/>
      <c r="K209" s="54"/>
      <c r="L209" s="55">
        <f t="shared" si="287"/>
        <v>0</v>
      </c>
      <c r="M209" s="53"/>
      <c r="N209" s="54"/>
      <c r="O209" s="55">
        <f t="shared" si="288"/>
        <v>0</v>
      </c>
      <c r="P209" s="57"/>
      <c r="S209" s="754"/>
      <c r="U209" s="754"/>
    </row>
    <row r="210" spans="1:21" ht="12" hidden="1" customHeight="1" x14ac:dyDescent="0.25">
      <c r="A210" s="51">
        <v>5215</v>
      </c>
      <c r="B210" s="87" t="s">
        <v>229</v>
      </c>
      <c r="C210" s="88">
        <f t="shared" si="194"/>
        <v>0</v>
      </c>
      <c r="D210" s="194"/>
      <c r="E210" s="195"/>
      <c r="F210" s="55">
        <f t="shared" si="285"/>
        <v>0</v>
      </c>
      <c r="G210" s="53"/>
      <c r="H210" s="54"/>
      <c r="I210" s="55">
        <f t="shared" si="286"/>
        <v>0</v>
      </c>
      <c r="J210" s="53"/>
      <c r="K210" s="54"/>
      <c r="L210" s="55">
        <f t="shared" si="287"/>
        <v>0</v>
      </c>
      <c r="M210" s="53"/>
      <c r="N210" s="54"/>
      <c r="O210" s="55">
        <f t="shared" si="288"/>
        <v>0</v>
      </c>
      <c r="P210" s="57"/>
      <c r="S210" s="754"/>
      <c r="U210" s="754"/>
    </row>
    <row r="211" spans="1:21" ht="14.25" hidden="1" customHeight="1" x14ac:dyDescent="0.25">
      <c r="A211" s="51">
        <v>5216</v>
      </c>
      <c r="B211" s="87" t="s">
        <v>230</v>
      </c>
      <c r="C211" s="88">
        <f t="shared" si="194"/>
        <v>0</v>
      </c>
      <c r="D211" s="194"/>
      <c r="E211" s="195"/>
      <c r="F211" s="55">
        <f t="shared" si="285"/>
        <v>0</v>
      </c>
      <c r="G211" s="53"/>
      <c r="H211" s="54"/>
      <c r="I211" s="55">
        <f t="shared" si="286"/>
        <v>0</v>
      </c>
      <c r="J211" s="53"/>
      <c r="K211" s="54"/>
      <c r="L211" s="55">
        <f t="shared" si="287"/>
        <v>0</v>
      </c>
      <c r="M211" s="53"/>
      <c r="N211" s="54"/>
      <c r="O211" s="55">
        <f t="shared" si="288"/>
        <v>0</v>
      </c>
      <c r="P211" s="57"/>
      <c r="S211" s="754"/>
      <c r="U211" s="754"/>
    </row>
    <row r="212" spans="1:21" ht="12" hidden="1" customHeight="1" x14ac:dyDescent="0.25">
      <c r="A212" s="51">
        <v>5217</v>
      </c>
      <c r="B212" s="87" t="s">
        <v>231</v>
      </c>
      <c r="C212" s="88">
        <f t="shared" ref="C212:C275" si="289">F212+I212+L212+O212</f>
        <v>0</v>
      </c>
      <c r="D212" s="194"/>
      <c r="E212" s="195"/>
      <c r="F212" s="55">
        <f t="shared" si="285"/>
        <v>0</v>
      </c>
      <c r="G212" s="53"/>
      <c r="H212" s="54"/>
      <c r="I212" s="55">
        <f t="shared" si="286"/>
        <v>0</v>
      </c>
      <c r="J212" s="53"/>
      <c r="K212" s="54"/>
      <c r="L212" s="55">
        <f t="shared" si="287"/>
        <v>0</v>
      </c>
      <c r="M212" s="53"/>
      <c r="N212" s="54"/>
      <c r="O212" s="55">
        <f t="shared" si="288"/>
        <v>0</v>
      </c>
      <c r="P212" s="57"/>
      <c r="S212" s="754"/>
      <c r="U212" s="754"/>
    </row>
    <row r="213" spans="1:21" ht="12" hidden="1" customHeight="1" x14ac:dyDescent="0.25">
      <c r="A213" s="51">
        <v>5218</v>
      </c>
      <c r="B213" s="87" t="s">
        <v>232</v>
      </c>
      <c r="C213" s="88">
        <f t="shared" si="289"/>
        <v>0</v>
      </c>
      <c r="D213" s="194"/>
      <c r="E213" s="195"/>
      <c r="F213" s="55">
        <f t="shared" si="285"/>
        <v>0</v>
      </c>
      <c r="G213" s="53"/>
      <c r="H213" s="54"/>
      <c r="I213" s="55">
        <f t="shared" si="286"/>
        <v>0</v>
      </c>
      <c r="J213" s="53"/>
      <c r="K213" s="54"/>
      <c r="L213" s="55">
        <f t="shared" si="287"/>
        <v>0</v>
      </c>
      <c r="M213" s="53"/>
      <c r="N213" s="54"/>
      <c r="O213" s="55">
        <f t="shared" si="288"/>
        <v>0</v>
      </c>
      <c r="P213" s="57"/>
      <c r="S213" s="754"/>
      <c r="U213" s="754"/>
    </row>
    <row r="214" spans="1:21" ht="12" hidden="1" customHeight="1" x14ac:dyDescent="0.25">
      <c r="A214" s="51">
        <v>5219</v>
      </c>
      <c r="B214" s="87" t="s">
        <v>233</v>
      </c>
      <c r="C214" s="88">
        <f t="shared" si="289"/>
        <v>0</v>
      </c>
      <c r="D214" s="194"/>
      <c r="E214" s="195"/>
      <c r="F214" s="55">
        <f t="shared" si="285"/>
        <v>0</v>
      </c>
      <c r="G214" s="53"/>
      <c r="H214" s="54"/>
      <c r="I214" s="55">
        <f t="shared" si="286"/>
        <v>0</v>
      </c>
      <c r="J214" s="53"/>
      <c r="K214" s="54"/>
      <c r="L214" s="55">
        <f t="shared" si="287"/>
        <v>0</v>
      </c>
      <c r="M214" s="53"/>
      <c r="N214" s="54"/>
      <c r="O214" s="55">
        <f t="shared" si="288"/>
        <v>0</v>
      </c>
      <c r="P214" s="57"/>
      <c r="S214" s="754"/>
      <c r="U214" s="754"/>
    </row>
    <row r="215" spans="1:21" ht="13.5" hidden="1" customHeight="1" x14ac:dyDescent="0.25">
      <c r="A215" s="188">
        <v>5220</v>
      </c>
      <c r="B215" s="87" t="s">
        <v>234</v>
      </c>
      <c r="C215" s="88">
        <f t="shared" si="289"/>
        <v>0</v>
      </c>
      <c r="D215" s="194"/>
      <c r="E215" s="195"/>
      <c r="F215" s="55">
        <f t="shared" si="285"/>
        <v>0</v>
      </c>
      <c r="G215" s="53"/>
      <c r="H215" s="54"/>
      <c r="I215" s="55">
        <f t="shared" si="286"/>
        <v>0</v>
      </c>
      <c r="J215" s="53"/>
      <c r="K215" s="54"/>
      <c r="L215" s="55">
        <f t="shared" si="287"/>
        <v>0</v>
      </c>
      <c r="M215" s="53"/>
      <c r="N215" s="54"/>
      <c r="O215" s="55">
        <f t="shared" si="288"/>
        <v>0</v>
      </c>
      <c r="P215" s="57"/>
      <c r="S215" s="754"/>
      <c r="U215" s="754"/>
    </row>
    <row r="216" spans="1:21" hidden="1" x14ac:dyDescent="0.25">
      <c r="A216" s="188">
        <v>5230</v>
      </c>
      <c r="B216" s="87" t="s">
        <v>235</v>
      </c>
      <c r="C216" s="88">
        <f t="shared" si="289"/>
        <v>0</v>
      </c>
      <c r="D216" s="189">
        <f>SUM(D217:D224)</f>
        <v>0</v>
      </c>
      <c r="E216" s="190">
        <f t="shared" ref="E216:F216" si="290">SUM(E217:E224)</f>
        <v>0</v>
      </c>
      <c r="F216" s="55">
        <f t="shared" si="290"/>
        <v>0</v>
      </c>
      <c r="G216" s="189">
        <f>SUM(G217:G224)</f>
        <v>0</v>
      </c>
      <c r="H216" s="190">
        <f t="shared" ref="H216:I216" si="291">SUM(H217:H224)</f>
        <v>0</v>
      </c>
      <c r="I216" s="55">
        <f t="shared" si="291"/>
        <v>0</v>
      </c>
      <c r="J216" s="189">
        <f>SUM(J217:J224)</f>
        <v>0</v>
      </c>
      <c r="K216" s="190">
        <f t="shared" ref="K216:L216" si="292">SUM(K217:K224)</f>
        <v>0</v>
      </c>
      <c r="L216" s="55">
        <f t="shared" si="292"/>
        <v>0</v>
      </c>
      <c r="M216" s="189">
        <f>SUM(M217:M224)</f>
        <v>0</v>
      </c>
      <c r="N216" s="190">
        <f t="shared" ref="N216:O216" si="293">SUM(N217:N224)</f>
        <v>0</v>
      </c>
      <c r="O216" s="55">
        <f t="shared" si="293"/>
        <v>0</v>
      </c>
      <c r="P216" s="57"/>
      <c r="S216" s="754"/>
      <c r="U216" s="754"/>
    </row>
    <row r="217" spans="1:21" ht="12" hidden="1" customHeight="1" x14ac:dyDescent="0.25">
      <c r="A217" s="51">
        <v>5231</v>
      </c>
      <c r="B217" s="87" t="s">
        <v>236</v>
      </c>
      <c r="C217" s="88">
        <f t="shared" si="289"/>
        <v>0</v>
      </c>
      <c r="D217" s="194"/>
      <c r="E217" s="195"/>
      <c r="F217" s="55">
        <f t="shared" ref="F217:F226" si="294">D217+E217</f>
        <v>0</v>
      </c>
      <c r="G217" s="53"/>
      <c r="H217" s="54"/>
      <c r="I217" s="55">
        <f t="shared" ref="I217:I226" si="295">G217+H217</f>
        <v>0</v>
      </c>
      <c r="J217" s="53"/>
      <c r="K217" s="54"/>
      <c r="L217" s="55">
        <f t="shared" ref="L217:L226" si="296">K217+J217</f>
        <v>0</v>
      </c>
      <c r="M217" s="53"/>
      <c r="N217" s="54"/>
      <c r="O217" s="55">
        <f t="shared" ref="O217:O226" si="297">N217+M217</f>
        <v>0</v>
      </c>
      <c r="P217" s="57"/>
      <c r="S217" s="754"/>
      <c r="U217" s="754"/>
    </row>
    <row r="218" spans="1:21" ht="12" hidden="1" customHeight="1" x14ac:dyDescent="0.25">
      <c r="A218" s="51">
        <v>5232</v>
      </c>
      <c r="B218" s="87" t="s">
        <v>237</v>
      </c>
      <c r="C218" s="88">
        <f t="shared" si="289"/>
        <v>0</v>
      </c>
      <c r="D218" s="194"/>
      <c r="E218" s="195"/>
      <c r="F218" s="55">
        <f t="shared" si="294"/>
        <v>0</v>
      </c>
      <c r="G218" s="53"/>
      <c r="H218" s="54"/>
      <c r="I218" s="55">
        <f t="shared" si="295"/>
        <v>0</v>
      </c>
      <c r="J218" s="53"/>
      <c r="K218" s="54"/>
      <c r="L218" s="55">
        <f t="shared" si="296"/>
        <v>0</v>
      </c>
      <c r="M218" s="53"/>
      <c r="N218" s="54"/>
      <c r="O218" s="55">
        <f t="shared" si="297"/>
        <v>0</v>
      </c>
      <c r="P218" s="57"/>
      <c r="S218" s="754"/>
      <c r="U218" s="754"/>
    </row>
    <row r="219" spans="1:21" ht="12" hidden="1" customHeight="1" x14ac:dyDescent="0.25">
      <c r="A219" s="51">
        <v>5233</v>
      </c>
      <c r="B219" s="87" t="s">
        <v>238</v>
      </c>
      <c r="C219" s="88">
        <f t="shared" si="289"/>
        <v>0</v>
      </c>
      <c r="D219" s="194"/>
      <c r="E219" s="195"/>
      <c r="F219" s="55">
        <f t="shared" si="294"/>
        <v>0</v>
      </c>
      <c r="G219" s="53"/>
      <c r="H219" s="54"/>
      <c r="I219" s="55">
        <f t="shared" si="295"/>
        <v>0</v>
      </c>
      <c r="J219" s="53"/>
      <c r="K219" s="54"/>
      <c r="L219" s="55">
        <f t="shared" si="296"/>
        <v>0</v>
      </c>
      <c r="M219" s="53"/>
      <c r="N219" s="54"/>
      <c r="O219" s="55">
        <f t="shared" si="297"/>
        <v>0</v>
      </c>
      <c r="P219" s="57"/>
      <c r="S219" s="754"/>
      <c r="U219" s="754"/>
    </row>
    <row r="220" spans="1:21" ht="24" hidden="1" customHeight="1" x14ac:dyDescent="0.25">
      <c r="A220" s="51">
        <v>5234</v>
      </c>
      <c r="B220" s="87" t="s">
        <v>239</v>
      </c>
      <c r="C220" s="88">
        <f t="shared" si="289"/>
        <v>0</v>
      </c>
      <c r="D220" s="194"/>
      <c r="E220" s="195"/>
      <c r="F220" s="55">
        <f t="shared" si="294"/>
        <v>0</v>
      </c>
      <c r="G220" s="53"/>
      <c r="H220" s="54"/>
      <c r="I220" s="55">
        <f t="shared" si="295"/>
        <v>0</v>
      </c>
      <c r="J220" s="53"/>
      <c r="K220" s="54"/>
      <c r="L220" s="55">
        <f t="shared" si="296"/>
        <v>0</v>
      </c>
      <c r="M220" s="53"/>
      <c r="N220" s="54"/>
      <c r="O220" s="55">
        <f t="shared" si="297"/>
        <v>0</v>
      </c>
      <c r="P220" s="57"/>
      <c r="S220" s="754"/>
      <c r="U220" s="754"/>
    </row>
    <row r="221" spans="1:21" ht="14.25" hidden="1" customHeight="1" x14ac:dyDescent="0.25">
      <c r="A221" s="51">
        <v>5236</v>
      </c>
      <c r="B221" s="87" t="s">
        <v>240</v>
      </c>
      <c r="C221" s="88">
        <f t="shared" si="289"/>
        <v>0</v>
      </c>
      <c r="D221" s="194"/>
      <c r="E221" s="195"/>
      <c r="F221" s="55">
        <f t="shared" si="294"/>
        <v>0</v>
      </c>
      <c r="G221" s="53"/>
      <c r="H221" s="54"/>
      <c r="I221" s="55">
        <f t="shared" si="295"/>
        <v>0</v>
      </c>
      <c r="J221" s="53"/>
      <c r="K221" s="54"/>
      <c r="L221" s="55">
        <f t="shared" si="296"/>
        <v>0</v>
      </c>
      <c r="M221" s="53"/>
      <c r="N221" s="54"/>
      <c r="O221" s="55">
        <f t="shared" si="297"/>
        <v>0</v>
      </c>
      <c r="P221" s="57"/>
      <c r="S221" s="754"/>
      <c r="U221" s="754"/>
    </row>
    <row r="222" spans="1:21" ht="14.25" hidden="1" customHeight="1" x14ac:dyDescent="0.25">
      <c r="A222" s="51">
        <v>5237</v>
      </c>
      <c r="B222" s="87" t="s">
        <v>241</v>
      </c>
      <c r="C222" s="88">
        <f t="shared" si="289"/>
        <v>0</v>
      </c>
      <c r="D222" s="194"/>
      <c r="E222" s="195"/>
      <c r="F222" s="55">
        <f t="shared" si="294"/>
        <v>0</v>
      </c>
      <c r="G222" s="53"/>
      <c r="H222" s="54"/>
      <c r="I222" s="55">
        <f t="shared" si="295"/>
        <v>0</v>
      </c>
      <c r="J222" s="53"/>
      <c r="K222" s="54"/>
      <c r="L222" s="55">
        <f t="shared" si="296"/>
        <v>0</v>
      </c>
      <c r="M222" s="53"/>
      <c r="N222" s="54"/>
      <c r="O222" s="55">
        <f t="shared" si="297"/>
        <v>0</v>
      </c>
      <c r="P222" s="57"/>
      <c r="S222" s="754"/>
      <c r="U222" s="754"/>
    </row>
    <row r="223" spans="1:21" ht="24" hidden="1" customHeight="1" x14ac:dyDescent="0.25">
      <c r="A223" s="51">
        <v>5238</v>
      </c>
      <c r="B223" s="87" t="s">
        <v>242</v>
      </c>
      <c r="C223" s="88">
        <f t="shared" si="289"/>
        <v>0</v>
      </c>
      <c r="D223" s="194"/>
      <c r="E223" s="195"/>
      <c r="F223" s="55">
        <f t="shared" si="294"/>
        <v>0</v>
      </c>
      <c r="G223" s="53"/>
      <c r="H223" s="54"/>
      <c r="I223" s="55">
        <f t="shared" si="295"/>
        <v>0</v>
      </c>
      <c r="J223" s="53"/>
      <c r="K223" s="54"/>
      <c r="L223" s="55">
        <f t="shared" si="296"/>
        <v>0</v>
      </c>
      <c r="M223" s="53"/>
      <c r="N223" s="54"/>
      <c r="O223" s="55">
        <f t="shared" si="297"/>
        <v>0</v>
      </c>
      <c r="P223" s="57"/>
      <c r="S223" s="754"/>
      <c r="U223" s="754"/>
    </row>
    <row r="224" spans="1:21" ht="24" hidden="1" customHeight="1" x14ac:dyDescent="0.25">
      <c r="A224" s="51">
        <v>5239</v>
      </c>
      <c r="B224" s="87" t="s">
        <v>243</v>
      </c>
      <c r="C224" s="88">
        <f t="shared" si="289"/>
        <v>0</v>
      </c>
      <c r="D224" s="194"/>
      <c r="E224" s="195"/>
      <c r="F224" s="55">
        <f t="shared" si="294"/>
        <v>0</v>
      </c>
      <c r="G224" s="53"/>
      <c r="H224" s="54"/>
      <c r="I224" s="55">
        <f t="shared" si="295"/>
        <v>0</v>
      </c>
      <c r="J224" s="53"/>
      <c r="K224" s="54"/>
      <c r="L224" s="55">
        <f t="shared" si="296"/>
        <v>0</v>
      </c>
      <c r="M224" s="53"/>
      <c r="N224" s="54"/>
      <c r="O224" s="55">
        <f t="shared" si="297"/>
        <v>0</v>
      </c>
      <c r="P224" s="57"/>
      <c r="S224" s="754"/>
      <c r="U224" s="754"/>
    </row>
    <row r="225" spans="1:21" ht="24" hidden="1" customHeight="1" x14ac:dyDescent="0.25">
      <c r="A225" s="188">
        <v>5240</v>
      </c>
      <c r="B225" s="87" t="s">
        <v>244</v>
      </c>
      <c r="C225" s="88">
        <f t="shared" si="289"/>
        <v>0</v>
      </c>
      <c r="D225" s="194"/>
      <c r="E225" s="195"/>
      <c r="F225" s="55">
        <f t="shared" si="294"/>
        <v>0</v>
      </c>
      <c r="G225" s="53"/>
      <c r="H225" s="54"/>
      <c r="I225" s="55">
        <f t="shared" si="295"/>
        <v>0</v>
      </c>
      <c r="J225" s="53"/>
      <c r="K225" s="54"/>
      <c r="L225" s="55">
        <f t="shared" si="296"/>
        <v>0</v>
      </c>
      <c r="M225" s="53"/>
      <c r="N225" s="54"/>
      <c r="O225" s="55">
        <f t="shared" si="297"/>
        <v>0</v>
      </c>
      <c r="P225" s="57"/>
      <c r="S225" s="754"/>
      <c r="U225" s="754"/>
    </row>
    <row r="226" spans="1:21" ht="12" hidden="1" customHeight="1" x14ac:dyDescent="0.25">
      <c r="A226" s="188">
        <v>5250</v>
      </c>
      <c r="B226" s="87" t="s">
        <v>245</v>
      </c>
      <c r="C226" s="88">
        <f t="shared" si="289"/>
        <v>0</v>
      </c>
      <c r="D226" s="194"/>
      <c r="E226" s="195"/>
      <c r="F226" s="55">
        <f t="shared" si="294"/>
        <v>0</v>
      </c>
      <c r="G226" s="53"/>
      <c r="H226" s="54"/>
      <c r="I226" s="55">
        <f t="shared" si="295"/>
        <v>0</v>
      </c>
      <c r="J226" s="53"/>
      <c r="K226" s="54"/>
      <c r="L226" s="55">
        <f t="shared" si="296"/>
        <v>0</v>
      </c>
      <c r="M226" s="53"/>
      <c r="N226" s="54"/>
      <c r="O226" s="55">
        <f t="shared" si="297"/>
        <v>0</v>
      </c>
      <c r="P226" s="57"/>
      <c r="S226" s="754"/>
      <c r="U226" s="754"/>
    </row>
    <row r="227" spans="1:21" hidden="1" x14ac:dyDescent="0.25">
      <c r="A227" s="188">
        <v>5260</v>
      </c>
      <c r="B227" s="87" t="s">
        <v>246</v>
      </c>
      <c r="C227" s="88">
        <f t="shared" si="289"/>
        <v>0</v>
      </c>
      <c r="D227" s="189">
        <f>SUM(D228)</f>
        <v>0</v>
      </c>
      <c r="E227" s="190">
        <f t="shared" ref="E227:F227" si="298">SUM(E228)</f>
        <v>0</v>
      </c>
      <c r="F227" s="55">
        <f t="shared" si="298"/>
        <v>0</v>
      </c>
      <c r="G227" s="189">
        <f>SUM(G228)</f>
        <v>0</v>
      </c>
      <c r="H227" s="190">
        <f t="shared" ref="H227:I227" si="299">SUM(H228)</f>
        <v>0</v>
      </c>
      <c r="I227" s="55">
        <f t="shared" si="299"/>
        <v>0</v>
      </c>
      <c r="J227" s="189">
        <f>SUM(J228)</f>
        <v>0</v>
      </c>
      <c r="K227" s="190">
        <f t="shared" ref="K227:L227" si="300">SUM(K228)</f>
        <v>0</v>
      </c>
      <c r="L227" s="55">
        <f t="shared" si="300"/>
        <v>0</v>
      </c>
      <c r="M227" s="189">
        <f>SUM(M228)</f>
        <v>0</v>
      </c>
      <c r="N227" s="190">
        <f t="shared" ref="N227:O227" si="301">SUM(N228)</f>
        <v>0</v>
      </c>
      <c r="O227" s="55">
        <f t="shared" si="301"/>
        <v>0</v>
      </c>
      <c r="P227" s="57"/>
      <c r="S227" s="754"/>
      <c r="U227" s="754"/>
    </row>
    <row r="228" spans="1:21" ht="24" hidden="1" customHeight="1" x14ac:dyDescent="0.25">
      <c r="A228" s="51">
        <v>5269</v>
      </c>
      <c r="B228" s="87" t="s">
        <v>247</v>
      </c>
      <c r="C228" s="88">
        <f t="shared" si="289"/>
        <v>0</v>
      </c>
      <c r="D228" s="194"/>
      <c r="E228" s="195"/>
      <c r="F228" s="55">
        <f t="shared" ref="F228:F229" si="302">D228+E228</f>
        <v>0</v>
      </c>
      <c r="G228" s="53"/>
      <c r="H228" s="54"/>
      <c r="I228" s="55">
        <f t="shared" ref="I228:I229" si="303">G228+H228</f>
        <v>0</v>
      </c>
      <c r="J228" s="53"/>
      <c r="K228" s="54"/>
      <c r="L228" s="55">
        <f t="shared" ref="L228:L229" si="304">K228+J228</f>
        <v>0</v>
      </c>
      <c r="M228" s="53"/>
      <c r="N228" s="54"/>
      <c r="O228" s="55">
        <f t="shared" ref="O228:O229" si="305">N228+M228</f>
        <v>0</v>
      </c>
      <c r="P228" s="57"/>
      <c r="S228" s="754"/>
      <c r="U228" s="754"/>
    </row>
    <row r="229" spans="1:21" ht="24" hidden="1" customHeight="1" x14ac:dyDescent="0.25">
      <c r="A229" s="184">
        <v>5270</v>
      </c>
      <c r="B229" s="136" t="s">
        <v>248</v>
      </c>
      <c r="C229" s="141">
        <f t="shared" si="289"/>
        <v>0</v>
      </c>
      <c r="D229" s="200"/>
      <c r="E229" s="201"/>
      <c r="F229" s="139">
        <f t="shared" si="302"/>
        <v>0</v>
      </c>
      <c r="G229" s="142"/>
      <c r="H229" s="143"/>
      <c r="I229" s="139">
        <f t="shared" si="303"/>
        <v>0</v>
      </c>
      <c r="J229" s="142"/>
      <c r="K229" s="143"/>
      <c r="L229" s="139">
        <f t="shared" si="304"/>
        <v>0</v>
      </c>
      <c r="M229" s="142"/>
      <c r="N229" s="143"/>
      <c r="O229" s="139">
        <f t="shared" si="305"/>
        <v>0</v>
      </c>
      <c r="P229" s="127"/>
      <c r="S229" s="754"/>
      <c r="U229" s="754"/>
    </row>
    <row r="230" spans="1:21" hidden="1" x14ac:dyDescent="0.25">
      <c r="A230" s="175">
        <v>6000</v>
      </c>
      <c r="B230" s="175" t="s">
        <v>249</v>
      </c>
      <c r="C230" s="176">
        <f t="shared" si="289"/>
        <v>0</v>
      </c>
      <c r="D230" s="177">
        <f>D231+D251+D259</f>
        <v>0</v>
      </c>
      <c r="E230" s="178">
        <f t="shared" ref="E230:F230" si="306">E231+E251+E259</f>
        <v>0</v>
      </c>
      <c r="F230" s="179">
        <f t="shared" si="306"/>
        <v>0</v>
      </c>
      <c r="G230" s="177">
        <f>G231+G251+G259</f>
        <v>0</v>
      </c>
      <c r="H230" s="178">
        <f t="shared" ref="H230:I230" si="307">H231+H251+H259</f>
        <v>0</v>
      </c>
      <c r="I230" s="179">
        <f t="shared" si="307"/>
        <v>0</v>
      </c>
      <c r="J230" s="177">
        <f>J231+J251+J259</f>
        <v>0</v>
      </c>
      <c r="K230" s="178">
        <f t="shared" ref="K230:L230" si="308">K231+K251+K259</f>
        <v>0</v>
      </c>
      <c r="L230" s="179">
        <f t="shared" si="308"/>
        <v>0</v>
      </c>
      <c r="M230" s="177">
        <f>M231+M251+M259</f>
        <v>0</v>
      </c>
      <c r="N230" s="178">
        <f t="shared" ref="N230:O230" si="309">N231+N251+N259</f>
        <v>0</v>
      </c>
      <c r="O230" s="179">
        <f t="shared" si="309"/>
        <v>0</v>
      </c>
      <c r="P230" s="180"/>
      <c r="S230" s="754"/>
      <c r="U230" s="754"/>
    </row>
    <row r="231" spans="1:21" ht="14.25" hidden="1" customHeight="1" x14ac:dyDescent="0.25">
      <c r="A231" s="214">
        <v>6200</v>
      </c>
      <c r="B231" s="205" t="s">
        <v>250</v>
      </c>
      <c r="C231" s="215">
        <f t="shared" si="289"/>
        <v>0</v>
      </c>
      <c r="D231" s="216">
        <f>SUM(D232,D233,D235,D238,D244,D245,D246)</f>
        <v>0</v>
      </c>
      <c r="E231" s="217">
        <f t="shared" ref="E231:F231" si="310">SUM(E232,E233,E235,E238,E244,E245,E246)</f>
        <v>0</v>
      </c>
      <c r="F231" s="218">
        <f t="shared" si="310"/>
        <v>0</v>
      </c>
      <c r="G231" s="216">
        <f>SUM(G232,G233,G235,G238,G244,G245,G246)</f>
        <v>0</v>
      </c>
      <c r="H231" s="217">
        <f t="shared" ref="H231:I231" si="311">SUM(H232,H233,H235,H238,H244,H245,H246)</f>
        <v>0</v>
      </c>
      <c r="I231" s="218">
        <f t="shared" si="311"/>
        <v>0</v>
      </c>
      <c r="J231" s="216">
        <f>SUM(J232,J233,J235,J238,J244,J245,J246)</f>
        <v>0</v>
      </c>
      <c r="K231" s="217">
        <f t="shared" ref="K231:L231" si="312">SUM(K232,K233,K235,K238,K244,K245,K246)</f>
        <v>0</v>
      </c>
      <c r="L231" s="218">
        <f t="shared" si="312"/>
        <v>0</v>
      </c>
      <c r="M231" s="216">
        <f>SUM(M232,M233,M235,M238,M244,M245,M246)</f>
        <v>0</v>
      </c>
      <c r="N231" s="217">
        <f t="shared" ref="N231:O231" si="313">SUM(N232,N233,N235,N238,N244,N245,N246)</f>
        <v>0</v>
      </c>
      <c r="O231" s="218">
        <f t="shared" si="313"/>
        <v>0</v>
      </c>
      <c r="P231" s="219"/>
      <c r="S231" s="754"/>
      <c r="U231" s="754"/>
    </row>
    <row r="232" spans="1:21" ht="24" hidden="1" customHeight="1" x14ac:dyDescent="0.25">
      <c r="A232" s="719">
        <v>6220</v>
      </c>
      <c r="B232" s="80" t="s">
        <v>251</v>
      </c>
      <c r="C232" s="81">
        <f t="shared" si="289"/>
        <v>0</v>
      </c>
      <c r="D232" s="196"/>
      <c r="E232" s="197"/>
      <c r="F232" s="132">
        <f>D232+E232</f>
        <v>0</v>
      </c>
      <c r="G232" s="46"/>
      <c r="H232" s="47"/>
      <c r="I232" s="132">
        <f>G232+H232</f>
        <v>0</v>
      </c>
      <c r="J232" s="46"/>
      <c r="K232" s="47"/>
      <c r="L232" s="132">
        <f>K232+J232</f>
        <v>0</v>
      </c>
      <c r="M232" s="46"/>
      <c r="N232" s="47"/>
      <c r="O232" s="132">
        <f>N232+M232</f>
        <v>0</v>
      </c>
      <c r="P232" s="49"/>
      <c r="S232" s="754"/>
      <c r="U232" s="754"/>
    </row>
    <row r="233" spans="1:21" hidden="1" x14ac:dyDescent="0.25">
      <c r="A233" s="188">
        <v>6230</v>
      </c>
      <c r="B233" s="87" t="s">
        <v>252</v>
      </c>
      <c r="C233" s="88">
        <f t="shared" si="289"/>
        <v>0</v>
      </c>
      <c r="D233" s="189">
        <f t="shared" ref="D233:O233" si="314">SUM(D234)</f>
        <v>0</v>
      </c>
      <c r="E233" s="190">
        <f t="shared" si="314"/>
        <v>0</v>
      </c>
      <c r="F233" s="55">
        <f t="shared" si="314"/>
        <v>0</v>
      </c>
      <c r="G233" s="189">
        <f t="shared" si="314"/>
        <v>0</v>
      </c>
      <c r="H233" s="190">
        <f t="shared" si="314"/>
        <v>0</v>
      </c>
      <c r="I233" s="55">
        <f t="shared" si="314"/>
        <v>0</v>
      </c>
      <c r="J233" s="189">
        <f t="shared" si="314"/>
        <v>0</v>
      </c>
      <c r="K233" s="190">
        <f t="shared" si="314"/>
        <v>0</v>
      </c>
      <c r="L233" s="55">
        <f t="shared" si="314"/>
        <v>0</v>
      </c>
      <c r="M233" s="189">
        <f t="shared" si="314"/>
        <v>0</v>
      </c>
      <c r="N233" s="190">
        <f t="shared" si="314"/>
        <v>0</v>
      </c>
      <c r="O233" s="55">
        <f t="shared" si="314"/>
        <v>0</v>
      </c>
      <c r="P233" s="57"/>
      <c r="S233" s="754"/>
      <c r="U233" s="754"/>
    </row>
    <row r="234" spans="1:21" ht="24" hidden="1" customHeight="1" x14ac:dyDescent="0.25">
      <c r="A234" s="51">
        <v>6239</v>
      </c>
      <c r="B234" s="80" t="s">
        <v>253</v>
      </c>
      <c r="C234" s="88">
        <f t="shared" si="289"/>
        <v>0</v>
      </c>
      <c r="D234" s="196"/>
      <c r="E234" s="197"/>
      <c r="F234" s="132">
        <f>D234+E234</f>
        <v>0</v>
      </c>
      <c r="G234" s="46"/>
      <c r="H234" s="47"/>
      <c r="I234" s="132">
        <f>G234+H234</f>
        <v>0</v>
      </c>
      <c r="J234" s="46"/>
      <c r="K234" s="47"/>
      <c r="L234" s="132">
        <f>K234+J234</f>
        <v>0</v>
      </c>
      <c r="M234" s="46"/>
      <c r="N234" s="47"/>
      <c r="O234" s="132">
        <f>N234+M234</f>
        <v>0</v>
      </c>
      <c r="P234" s="49"/>
      <c r="S234" s="754"/>
      <c r="U234" s="754"/>
    </row>
    <row r="235" spans="1:21" ht="24" hidden="1" x14ac:dyDescent="0.25">
      <c r="A235" s="188">
        <v>6240</v>
      </c>
      <c r="B235" s="87" t="s">
        <v>254</v>
      </c>
      <c r="C235" s="88">
        <f t="shared" si="289"/>
        <v>0</v>
      </c>
      <c r="D235" s="189">
        <f>SUM(D236:D237)</f>
        <v>0</v>
      </c>
      <c r="E235" s="190">
        <f t="shared" ref="E235:F235" si="315">SUM(E236:E237)</f>
        <v>0</v>
      </c>
      <c r="F235" s="55">
        <f t="shared" si="315"/>
        <v>0</v>
      </c>
      <c r="G235" s="189">
        <f>SUM(G236:G237)</f>
        <v>0</v>
      </c>
      <c r="H235" s="190">
        <f t="shared" ref="H235:I235" si="316">SUM(H236:H237)</f>
        <v>0</v>
      </c>
      <c r="I235" s="55">
        <f t="shared" si="316"/>
        <v>0</v>
      </c>
      <c r="J235" s="189">
        <f>SUM(J236:J237)</f>
        <v>0</v>
      </c>
      <c r="K235" s="190">
        <f t="shared" ref="K235:L235" si="317">SUM(K236:K237)</f>
        <v>0</v>
      </c>
      <c r="L235" s="55">
        <f t="shared" si="317"/>
        <v>0</v>
      </c>
      <c r="M235" s="189">
        <f>SUM(M236:M237)</f>
        <v>0</v>
      </c>
      <c r="N235" s="190">
        <f t="shared" ref="N235:O235" si="318">SUM(N236:N237)</f>
        <v>0</v>
      </c>
      <c r="O235" s="55">
        <f t="shared" si="318"/>
        <v>0</v>
      </c>
      <c r="P235" s="57"/>
      <c r="S235" s="754"/>
      <c r="U235" s="754"/>
    </row>
    <row r="236" spans="1:21" ht="12" hidden="1" customHeight="1" x14ac:dyDescent="0.25">
      <c r="A236" s="51">
        <v>6241</v>
      </c>
      <c r="B236" s="87" t="s">
        <v>255</v>
      </c>
      <c r="C236" s="88">
        <f t="shared" si="289"/>
        <v>0</v>
      </c>
      <c r="D236" s="194"/>
      <c r="E236" s="195"/>
      <c r="F236" s="55">
        <f t="shared" ref="F236:F237" si="319">D236+E236</f>
        <v>0</v>
      </c>
      <c r="G236" s="53"/>
      <c r="H236" s="54"/>
      <c r="I236" s="55">
        <f t="shared" ref="I236:I237" si="320">G236+H236</f>
        <v>0</v>
      </c>
      <c r="J236" s="53"/>
      <c r="K236" s="54"/>
      <c r="L236" s="55">
        <f t="shared" ref="L236:L237" si="321">K236+J236</f>
        <v>0</v>
      </c>
      <c r="M236" s="53"/>
      <c r="N236" s="54"/>
      <c r="O236" s="55">
        <f t="shared" ref="O236:O237" si="322">N236+M236</f>
        <v>0</v>
      </c>
      <c r="P236" s="57"/>
      <c r="S236" s="754"/>
      <c r="U236" s="754"/>
    </row>
    <row r="237" spans="1:21" ht="12" hidden="1" customHeight="1" x14ac:dyDescent="0.25">
      <c r="A237" s="51">
        <v>6242</v>
      </c>
      <c r="B237" s="87" t="s">
        <v>256</v>
      </c>
      <c r="C237" s="88">
        <f t="shared" si="289"/>
        <v>0</v>
      </c>
      <c r="D237" s="194"/>
      <c r="E237" s="195"/>
      <c r="F237" s="55">
        <f t="shared" si="319"/>
        <v>0</v>
      </c>
      <c r="G237" s="53"/>
      <c r="H237" s="54"/>
      <c r="I237" s="55">
        <f t="shared" si="320"/>
        <v>0</v>
      </c>
      <c r="J237" s="53"/>
      <c r="K237" s="54"/>
      <c r="L237" s="55">
        <f t="shared" si="321"/>
        <v>0</v>
      </c>
      <c r="M237" s="53"/>
      <c r="N237" s="54"/>
      <c r="O237" s="55">
        <f t="shared" si="322"/>
        <v>0</v>
      </c>
      <c r="P237" s="57"/>
      <c r="S237" s="754"/>
      <c r="U237" s="754"/>
    </row>
    <row r="238" spans="1:21" ht="25.5" hidden="1" customHeight="1" x14ac:dyDescent="0.25">
      <c r="A238" s="188">
        <v>6250</v>
      </c>
      <c r="B238" s="87" t="s">
        <v>257</v>
      </c>
      <c r="C238" s="88">
        <f t="shared" si="289"/>
        <v>0</v>
      </c>
      <c r="D238" s="189">
        <f>SUM(D239:D243)</f>
        <v>0</v>
      </c>
      <c r="E238" s="190">
        <f t="shared" ref="E238:F238" si="323">SUM(E239:E243)</f>
        <v>0</v>
      </c>
      <c r="F238" s="55">
        <f t="shared" si="323"/>
        <v>0</v>
      </c>
      <c r="G238" s="189">
        <f>SUM(G239:G243)</f>
        <v>0</v>
      </c>
      <c r="H238" s="190">
        <f t="shared" ref="H238:I238" si="324">SUM(H239:H243)</f>
        <v>0</v>
      </c>
      <c r="I238" s="55">
        <f t="shared" si="324"/>
        <v>0</v>
      </c>
      <c r="J238" s="189">
        <f>SUM(J239:J243)</f>
        <v>0</v>
      </c>
      <c r="K238" s="190">
        <f t="shared" ref="K238:L238" si="325">SUM(K239:K243)</f>
        <v>0</v>
      </c>
      <c r="L238" s="55">
        <f t="shared" si="325"/>
        <v>0</v>
      </c>
      <c r="M238" s="189">
        <f>SUM(M239:M243)</f>
        <v>0</v>
      </c>
      <c r="N238" s="190">
        <f t="shared" ref="N238:O238" si="326">SUM(N239:N243)</f>
        <v>0</v>
      </c>
      <c r="O238" s="55">
        <f t="shared" si="326"/>
        <v>0</v>
      </c>
      <c r="P238" s="57"/>
      <c r="S238" s="754"/>
      <c r="U238" s="754"/>
    </row>
    <row r="239" spans="1:21" ht="14.25" hidden="1" customHeight="1" x14ac:dyDescent="0.25">
      <c r="A239" s="51">
        <v>6252</v>
      </c>
      <c r="B239" s="87" t="s">
        <v>258</v>
      </c>
      <c r="C239" s="88">
        <f t="shared" si="289"/>
        <v>0</v>
      </c>
      <c r="D239" s="194"/>
      <c r="E239" s="195"/>
      <c r="F239" s="55">
        <f t="shared" ref="F239:F245" si="327">D239+E239</f>
        <v>0</v>
      </c>
      <c r="G239" s="53"/>
      <c r="H239" s="54"/>
      <c r="I239" s="55">
        <f t="shared" ref="I239:I245" si="328">G239+H239</f>
        <v>0</v>
      </c>
      <c r="J239" s="53"/>
      <c r="K239" s="54"/>
      <c r="L239" s="55">
        <f t="shared" ref="L239:L245" si="329">K239+J239</f>
        <v>0</v>
      </c>
      <c r="M239" s="53"/>
      <c r="N239" s="54"/>
      <c r="O239" s="55">
        <f t="shared" ref="O239:O245" si="330">N239+M239</f>
        <v>0</v>
      </c>
      <c r="P239" s="57"/>
      <c r="S239" s="754"/>
      <c r="U239" s="754"/>
    </row>
    <row r="240" spans="1:21" ht="14.25" hidden="1" customHeight="1" x14ac:dyDescent="0.25">
      <c r="A240" s="51">
        <v>6253</v>
      </c>
      <c r="B240" s="87" t="s">
        <v>259</v>
      </c>
      <c r="C240" s="88">
        <f t="shared" si="289"/>
        <v>0</v>
      </c>
      <c r="D240" s="194"/>
      <c r="E240" s="195"/>
      <c r="F240" s="55">
        <f t="shared" si="327"/>
        <v>0</v>
      </c>
      <c r="G240" s="53"/>
      <c r="H240" s="54"/>
      <c r="I240" s="55">
        <f t="shared" si="328"/>
        <v>0</v>
      </c>
      <c r="J240" s="53"/>
      <c r="K240" s="54"/>
      <c r="L240" s="55">
        <f t="shared" si="329"/>
        <v>0</v>
      </c>
      <c r="M240" s="53"/>
      <c r="N240" s="54"/>
      <c r="O240" s="55">
        <f t="shared" si="330"/>
        <v>0</v>
      </c>
      <c r="P240" s="57"/>
      <c r="S240" s="754"/>
      <c r="U240" s="754"/>
    </row>
    <row r="241" spans="1:21" ht="24" hidden="1" customHeight="1" x14ac:dyDescent="0.25">
      <c r="A241" s="51">
        <v>6254</v>
      </c>
      <c r="B241" s="87" t="s">
        <v>260</v>
      </c>
      <c r="C241" s="88">
        <f t="shared" si="289"/>
        <v>0</v>
      </c>
      <c r="D241" s="194"/>
      <c r="E241" s="195"/>
      <c r="F241" s="55">
        <f t="shared" si="327"/>
        <v>0</v>
      </c>
      <c r="G241" s="53"/>
      <c r="H241" s="54"/>
      <c r="I241" s="55">
        <f t="shared" si="328"/>
        <v>0</v>
      </c>
      <c r="J241" s="53"/>
      <c r="K241" s="54"/>
      <c r="L241" s="55">
        <f t="shared" si="329"/>
        <v>0</v>
      </c>
      <c r="M241" s="53"/>
      <c r="N241" s="54"/>
      <c r="O241" s="55">
        <f t="shared" si="330"/>
        <v>0</v>
      </c>
      <c r="P241" s="57"/>
      <c r="S241" s="754"/>
      <c r="U241" s="754"/>
    </row>
    <row r="242" spans="1:21" ht="24" hidden="1" customHeight="1" x14ac:dyDescent="0.25">
      <c r="A242" s="51">
        <v>6255</v>
      </c>
      <c r="B242" s="87" t="s">
        <v>261</v>
      </c>
      <c r="C242" s="88">
        <f t="shared" si="289"/>
        <v>0</v>
      </c>
      <c r="D242" s="194"/>
      <c r="E242" s="195"/>
      <c r="F242" s="55">
        <f t="shared" si="327"/>
        <v>0</v>
      </c>
      <c r="G242" s="53"/>
      <c r="H242" s="54"/>
      <c r="I242" s="55">
        <f t="shared" si="328"/>
        <v>0</v>
      </c>
      <c r="J242" s="53"/>
      <c r="K242" s="54"/>
      <c r="L242" s="55">
        <f t="shared" si="329"/>
        <v>0</v>
      </c>
      <c r="M242" s="53"/>
      <c r="N242" s="54"/>
      <c r="O242" s="55">
        <f t="shared" si="330"/>
        <v>0</v>
      </c>
      <c r="P242" s="57"/>
      <c r="S242" s="754"/>
      <c r="U242" s="754"/>
    </row>
    <row r="243" spans="1:21" ht="12" hidden="1" customHeight="1" x14ac:dyDescent="0.25">
      <c r="A243" s="51">
        <v>6259</v>
      </c>
      <c r="B243" s="87" t="s">
        <v>262</v>
      </c>
      <c r="C243" s="88">
        <f t="shared" si="289"/>
        <v>0</v>
      </c>
      <c r="D243" s="194"/>
      <c r="E243" s="195"/>
      <c r="F243" s="55">
        <f t="shared" si="327"/>
        <v>0</v>
      </c>
      <c r="G243" s="53"/>
      <c r="H243" s="54"/>
      <c r="I243" s="55">
        <f t="shared" si="328"/>
        <v>0</v>
      </c>
      <c r="J243" s="53"/>
      <c r="K243" s="54"/>
      <c r="L243" s="55">
        <f t="shared" si="329"/>
        <v>0</v>
      </c>
      <c r="M243" s="53"/>
      <c r="N243" s="54"/>
      <c r="O243" s="55">
        <f t="shared" si="330"/>
        <v>0</v>
      </c>
      <c r="P243" s="57"/>
      <c r="S243" s="754"/>
      <c r="U243" s="754"/>
    </row>
    <row r="244" spans="1:21" ht="24" hidden="1" customHeight="1" x14ac:dyDescent="0.25">
      <c r="A244" s="188">
        <v>6260</v>
      </c>
      <c r="B244" s="87" t="s">
        <v>263</v>
      </c>
      <c r="C244" s="88">
        <f t="shared" si="289"/>
        <v>0</v>
      </c>
      <c r="D244" s="194"/>
      <c r="E244" s="195"/>
      <c r="F244" s="55">
        <f t="shared" si="327"/>
        <v>0</v>
      </c>
      <c r="G244" s="53"/>
      <c r="H244" s="54"/>
      <c r="I244" s="55">
        <f t="shared" si="328"/>
        <v>0</v>
      </c>
      <c r="J244" s="53"/>
      <c r="K244" s="54"/>
      <c r="L244" s="55">
        <f t="shared" si="329"/>
        <v>0</v>
      </c>
      <c r="M244" s="53"/>
      <c r="N244" s="54"/>
      <c r="O244" s="55">
        <f t="shared" si="330"/>
        <v>0</v>
      </c>
      <c r="P244" s="57"/>
      <c r="S244" s="754"/>
      <c r="U244" s="754"/>
    </row>
    <row r="245" spans="1:21" ht="12" hidden="1" customHeight="1" x14ac:dyDescent="0.25">
      <c r="A245" s="188">
        <v>6270</v>
      </c>
      <c r="B245" s="87" t="s">
        <v>264</v>
      </c>
      <c r="C245" s="88">
        <f t="shared" si="289"/>
        <v>0</v>
      </c>
      <c r="D245" s="194"/>
      <c r="E245" s="195"/>
      <c r="F245" s="55">
        <f t="shared" si="327"/>
        <v>0</v>
      </c>
      <c r="G245" s="53"/>
      <c r="H245" s="54"/>
      <c r="I245" s="55">
        <f t="shared" si="328"/>
        <v>0</v>
      </c>
      <c r="J245" s="53"/>
      <c r="K245" s="54"/>
      <c r="L245" s="55">
        <f t="shared" si="329"/>
        <v>0</v>
      </c>
      <c r="M245" s="53"/>
      <c r="N245" s="54"/>
      <c r="O245" s="55">
        <f t="shared" si="330"/>
        <v>0</v>
      </c>
      <c r="P245" s="57"/>
      <c r="S245" s="754"/>
      <c r="U245" s="754"/>
    </row>
    <row r="246" spans="1:21" ht="24" hidden="1" x14ac:dyDescent="0.25">
      <c r="A246" s="719">
        <v>6290</v>
      </c>
      <c r="B246" s="80" t="s">
        <v>265</v>
      </c>
      <c r="C246" s="206">
        <f t="shared" si="289"/>
        <v>0</v>
      </c>
      <c r="D246" s="192">
        <f>SUM(D247:D250)</f>
        <v>0</v>
      </c>
      <c r="E246" s="193">
        <f t="shared" ref="E246:O246" si="331">SUM(E247:E250)</f>
        <v>0</v>
      </c>
      <c r="F246" s="132">
        <f t="shared" si="331"/>
        <v>0</v>
      </c>
      <c r="G246" s="192">
        <f t="shared" si="331"/>
        <v>0</v>
      </c>
      <c r="H246" s="193">
        <f t="shared" si="331"/>
        <v>0</v>
      </c>
      <c r="I246" s="132">
        <f t="shared" si="331"/>
        <v>0</v>
      </c>
      <c r="J246" s="192">
        <f t="shared" si="331"/>
        <v>0</v>
      </c>
      <c r="K246" s="193">
        <f t="shared" si="331"/>
        <v>0</v>
      </c>
      <c r="L246" s="132">
        <f t="shared" si="331"/>
        <v>0</v>
      </c>
      <c r="M246" s="192">
        <f t="shared" si="331"/>
        <v>0</v>
      </c>
      <c r="N246" s="193">
        <f t="shared" si="331"/>
        <v>0</v>
      </c>
      <c r="O246" s="132">
        <f t="shared" si="331"/>
        <v>0</v>
      </c>
      <c r="P246" s="49"/>
      <c r="S246" s="754"/>
      <c r="U246" s="754"/>
    </row>
    <row r="247" spans="1:21" ht="12" hidden="1" customHeight="1" x14ac:dyDescent="0.25">
      <c r="A247" s="51">
        <v>6291</v>
      </c>
      <c r="B247" s="87" t="s">
        <v>266</v>
      </c>
      <c r="C247" s="88">
        <f t="shared" si="289"/>
        <v>0</v>
      </c>
      <c r="D247" s="194"/>
      <c r="E247" s="195"/>
      <c r="F247" s="55">
        <f t="shared" ref="F247:F250" si="332">D247+E247</f>
        <v>0</v>
      </c>
      <c r="G247" s="53"/>
      <c r="H247" s="54"/>
      <c r="I247" s="55">
        <f t="shared" ref="I247:I250" si="333">G247+H247</f>
        <v>0</v>
      </c>
      <c r="J247" s="53"/>
      <c r="K247" s="54"/>
      <c r="L247" s="55">
        <f t="shared" ref="L247:L250" si="334">K247+J247</f>
        <v>0</v>
      </c>
      <c r="M247" s="53"/>
      <c r="N247" s="54"/>
      <c r="O247" s="55">
        <f t="shared" ref="O247:O250" si="335">N247+M247</f>
        <v>0</v>
      </c>
      <c r="P247" s="57"/>
      <c r="S247" s="754"/>
      <c r="U247" s="754"/>
    </row>
    <row r="248" spans="1:21" ht="12" hidden="1" customHeight="1" x14ac:dyDescent="0.25">
      <c r="A248" s="51">
        <v>6292</v>
      </c>
      <c r="B248" s="87" t="s">
        <v>267</v>
      </c>
      <c r="C248" s="88">
        <f t="shared" si="289"/>
        <v>0</v>
      </c>
      <c r="D248" s="194"/>
      <c r="E248" s="195"/>
      <c r="F248" s="55">
        <f t="shared" si="332"/>
        <v>0</v>
      </c>
      <c r="G248" s="53"/>
      <c r="H248" s="54"/>
      <c r="I248" s="55">
        <f t="shared" si="333"/>
        <v>0</v>
      </c>
      <c r="J248" s="53"/>
      <c r="K248" s="54"/>
      <c r="L248" s="55">
        <f t="shared" si="334"/>
        <v>0</v>
      </c>
      <c r="M248" s="53"/>
      <c r="N248" s="54"/>
      <c r="O248" s="55">
        <f t="shared" si="335"/>
        <v>0</v>
      </c>
      <c r="P248" s="57"/>
      <c r="S248" s="754"/>
      <c r="U248" s="754"/>
    </row>
    <row r="249" spans="1:21" ht="72" hidden="1" customHeight="1" x14ac:dyDescent="0.25">
      <c r="A249" s="51">
        <v>6296</v>
      </c>
      <c r="B249" s="87" t="s">
        <v>268</v>
      </c>
      <c r="C249" s="88">
        <f t="shared" si="289"/>
        <v>0</v>
      </c>
      <c r="D249" s="194"/>
      <c r="E249" s="195"/>
      <c r="F249" s="55">
        <f t="shared" si="332"/>
        <v>0</v>
      </c>
      <c r="G249" s="53"/>
      <c r="H249" s="54"/>
      <c r="I249" s="55">
        <f t="shared" si="333"/>
        <v>0</v>
      </c>
      <c r="J249" s="53"/>
      <c r="K249" s="54"/>
      <c r="L249" s="55">
        <f t="shared" si="334"/>
        <v>0</v>
      </c>
      <c r="M249" s="53"/>
      <c r="N249" s="54"/>
      <c r="O249" s="55">
        <f t="shared" si="335"/>
        <v>0</v>
      </c>
      <c r="P249" s="57"/>
      <c r="S249" s="754"/>
      <c r="U249" s="754"/>
    </row>
    <row r="250" spans="1:21" ht="39.75" hidden="1" customHeight="1" x14ac:dyDescent="0.25">
      <c r="A250" s="51">
        <v>6299</v>
      </c>
      <c r="B250" s="87" t="s">
        <v>269</v>
      </c>
      <c r="C250" s="88">
        <f t="shared" si="289"/>
        <v>0</v>
      </c>
      <c r="D250" s="194"/>
      <c r="E250" s="195"/>
      <c r="F250" s="55">
        <f t="shared" si="332"/>
        <v>0</v>
      </c>
      <c r="G250" s="53"/>
      <c r="H250" s="54"/>
      <c r="I250" s="55">
        <f t="shared" si="333"/>
        <v>0</v>
      </c>
      <c r="J250" s="53"/>
      <c r="K250" s="54"/>
      <c r="L250" s="55">
        <f t="shared" si="334"/>
        <v>0</v>
      </c>
      <c r="M250" s="53"/>
      <c r="N250" s="54"/>
      <c r="O250" s="55">
        <f t="shared" si="335"/>
        <v>0</v>
      </c>
      <c r="P250" s="57"/>
      <c r="S250" s="754"/>
      <c r="U250" s="754"/>
    </row>
    <row r="251" spans="1:21" hidden="1" x14ac:dyDescent="0.25">
      <c r="A251" s="67">
        <v>6300</v>
      </c>
      <c r="B251" s="181" t="s">
        <v>270</v>
      </c>
      <c r="C251" s="68">
        <f t="shared" si="289"/>
        <v>0</v>
      </c>
      <c r="D251" s="182">
        <f>SUM(D252,D257,D258)</f>
        <v>0</v>
      </c>
      <c r="E251" s="183">
        <f t="shared" ref="E251:O251" si="336">SUM(E252,E257,E258)</f>
        <v>0</v>
      </c>
      <c r="F251" s="71">
        <f t="shared" si="336"/>
        <v>0</v>
      </c>
      <c r="G251" s="182">
        <f t="shared" si="336"/>
        <v>0</v>
      </c>
      <c r="H251" s="183">
        <f t="shared" si="336"/>
        <v>0</v>
      </c>
      <c r="I251" s="71">
        <f t="shared" si="336"/>
        <v>0</v>
      </c>
      <c r="J251" s="182">
        <f t="shared" si="336"/>
        <v>0</v>
      </c>
      <c r="K251" s="183">
        <f t="shared" si="336"/>
        <v>0</v>
      </c>
      <c r="L251" s="71">
        <f t="shared" si="336"/>
        <v>0</v>
      </c>
      <c r="M251" s="182">
        <f t="shared" si="336"/>
        <v>0</v>
      </c>
      <c r="N251" s="183">
        <f t="shared" si="336"/>
        <v>0</v>
      </c>
      <c r="O251" s="71">
        <f t="shared" si="336"/>
        <v>0</v>
      </c>
      <c r="P251" s="75"/>
      <c r="S251" s="754"/>
      <c r="U251" s="754"/>
    </row>
    <row r="252" spans="1:21" ht="24" hidden="1" x14ac:dyDescent="0.25">
      <c r="A252" s="719">
        <v>6320</v>
      </c>
      <c r="B252" s="80" t="s">
        <v>271</v>
      </c>
      <c r="C252" s="206">
        <f t="shared" si="289"/>
        <v>0</v>
      </c>
      <c r="D252" s="192">
        <f>SUM(D253:D256)</f>
        <v>0</v>
      </c>
      <c r="E252" s="193">
        <f t="shared" ref="E252:O252" si="337">SUM(E253:E256)</f>
        <v>0</v>
      </c>
      <c r="F252" s="132">
        <f t="shared" si="337"/>
        <v>0</v>
      </c>
      <c r="G252" s="192">
        <f t="shared" si="337"/>
        <v>0</v>
      </c>
      <c r="H252" s="193">
        <f t="shared" si="337"/>
        <v>0</v>
      </c>
      <c r="I252" s="132">
        <f t="shared" si="337"/>
        <v>0</v>
      </c>
      <c r="J252" s="192">
        <f t="shared" si="337"/>
        <v>0</v>
      </c>
      <c r="K252" s="193">
        <f t="shared" si="337"/>
        <v>0</v>
      </c>
      <c r="L252" s="132">
        <f t="shared" si="337"/>
        <v>0</v>
      </c>
      <c r="M252" s="192">
        <f t="shared" si="337"/>
        <v>0</v>
      </c>
      <c r="N252" s="193">
        <f t="shared" si="337"/>
        <v>0</v>
      </c>
      <c r="O252" s="132">
        <f t="shared" si="337"/>
        <v>0</v>
      </c>
      <c r="P252" s="49"/>
      <c r="S252" s="754"/>
      <c r="U252" s="754"/>
    </row>
    <row r="253" spans="1:21" ht="12" hidden="1" customHeight="1" x14ac:dyDescent="0.25">
      <c r="A253" s="51">
        <v>6322</v>
      </c>
      <c r="B253" s="87" t="s">
        <v>272</v>
      </c>
      <c r="C253" s="88">
        <f t="shared" si="289"/>
        <v>0</v>
      </c>
      <c r="D253" s="194"/>
      <c r="E253" s="195"/>
      <c r="F253" s="55">
        <f t="shared" ref="F253:F258" si="338">D253+E253</f>
        <v>0</v>
      </c>
      <c r="G253" s="53"/>
      <c r="H253" s="54"/>
      <c r="I253" s="55">
        <f t="shared" ref="I253:I258" si="339">G253+H253</f>
        <v>0</v>
      </c>
      <c r="J253" s="53"/>
      <c r="K253" s="54"/>
      <c r="L253" s="55">
        <f t="shared" ref="L253:L258" si="340">K253+J253</f>
        <v>0</v>
      </c>
      <c r="M253" s="53"/>
      <c r="N253" s="54"/>
      <c r="O253" s="55">
        <f t="shared" ref="O253:O258" si="341">N253+M253</f>
        <v>0</v>
      </c>
      <c r="P253" s="57"/>
      <c r="S253" s="754"/>
      <c r="U253" s="754"/>
    </row>
    <row r="254" spans="1:21" ht="24" hidden="1" customHeight="1" x14ac:dyDescent="0.25">
      <c r="A254" s="51">
        <v>6323</v>
      </c>
      <c r="B254" s="87" t="s">
        <v>273</v>
      </c>
      <c r="C254" s="88">
        <f t="shared" si="289"/>
        <v>0</v>
      </c>
      <c r="D254" s="194"/>
      <c r="E254" s="195"/>
      <c r="F254" s="55">
        <f t="shared" si="338"/>
        <v>0</v>
      </c>
      <c r="G254" s="53"/>
      <c r="H254" s="54"/>
      <c r="I254" s="55">
        <f t="shared" si="339"/>
        <v>0</v>
      </c>
      <c r="J254" s="53"/>
      <c r="K254" s="54"/>
      <c r="L254" s="55">
        <f t="shared" si="340"/>
        <v>0</v>
      </c>
      <c r="M254" s="53"/>
      <c r="N254" s="54"/>
      <c r="O254" s="55">
        <f t="shared" si="341"/>
        <v>0</v>
      </c>
      <c r="P254" s="57"/>
      <c r="S254" s="754"/>
      <c r="U254" s="754"/>
    </row>
    <row r="255" spans="1:21" ht="24" hidden="1" customHeight="1" x14ac:dyDescent="0.25">
      <c r="A255" s="51">
        <v>6324</v>
      </c>
      <c r="B255" s="87" t="s">
        <v>274</v>
      </c>
      <c r="C255" s="88">
        <f t="shared" si="289"/>
        <v>0</v>
      </c>
      <c r="D255" s="194"/>
      <c r="E255" s="195"/>
      <c r="F255" s="55">
        <f t="shared" si="338"/>
        <v>0</v>
      </c>
      <c r="G255" s="53"/>
      <c r="H255" s="54"/>
      <c r="I255" s="55">
        <f t="shared" si="339"/>
        <v>0</v>
      </c>
      <c r="J255" s="53"/>
      <c r="K255" s="54"/>
      <c r="L255" s="55">
        <f t="shared" si="340"/>
        <v>0</v>
      </c>
      <c r="M255" s="53"/>
      <c r="N255" s="54"/>
      <c r="O255" s="55">
        <f t="shared" si="341"/>
        <v>0</v>
      </c>
      <c r="P255" s="57"/>
      <c r="S255" s="754"/>
      <c r="U255" s="754"/>
    </row>
    <row r="256" spans="1:21" ht="12" hidden="1" customHeight="1" x14ac:dyDescent="0.25">
      <c r="A256" s="44">
        <v>6329</v>
      </c>
      <c r="B256" s="80" t="s">
        <v>275</v>
      </c>
      <c r="C256" s="81">
        <f t="shared" si="289"/>
        <v>0</v>
      </c>
      <c r="D256" s="196"/>
      <c r="E256" s="197"/>
      <c r="F256" s="132">
        <f t="shared" si="338"/>
        <v>0</v>
      </c>
      <c r="G256" s="46"/>
      <c r="H256" s="47"/>
      <c r="I256" s="132">
        <f t="shared" si="339"/>
        <v>0</v>
      </c>
      <c r="J256" s="46"/>
      <c r="K256" s="47"/>
      <c r="L256" s="132">
        <f t="shared" si="340"/>
        <v>0</v>
      </c>
      <c r="M256" s="46"/>
      <c r="N256" s="47"/>
      <c r="O256" s="132">
        <f t="shared" si="341"/>
        <v>0</v>
      </c>
      <c r="P256" s="49"/>
      <c r="S256" s="754"/>
      <c r="U256" s="754"/>
    </row>
    <row r="257" spans="1:21" ht="24" hidden="1" customHeight="1" x14ac:dyDescent="0.25">
      <c r="A257" s="223">
        <v>6330</v>
      </c>
      <c r="B257" s="224" t="s">
        <v>276</v>
      </c>
      <c r="C257" s="206">
        <f t="shared" si="289"/>
        <v>0</v>
      </c>
      <c r="D257" s="208"/>
      <c r="E257" s="209"/>
      <c r="F257" s="210">
        <f t="shared" si="338"/>
        <v>0</v>
      </c>
      <c r="G257" s="211"/>
      <c r="H257" s="212"/>
      <c r="I257" s="210">
        <f t="shared" si="339"/>
        <v>0</v>
      </c>
      <c r="J257" s="211"/>
      <c r="K257" s="212"/>
      <c r="L257" s="210">
        <f t="shared" si="340"/>
        <v>0</v>
      </c>
      <c r="M257" s="211"/>
      <c r="N257" s="212"/>
      <c r="O257" s="210">
        <f t="shared" si="341"/>
        <v>0</v>
      </c>
      <c r="P257" s="213"/>
      <c r="S257" s="754"/>
      <c r="U257" s="754"/>
    </row>
    <row r="258" spans="1:21" ht="12" hidden="1" customHeight="1" x14ac:dyDescent="0.25">
      <c r="A258" s="188">
        <v>6360</v>
      </c>
      <c r="B258" s="87" t="s">
        <v>277</v>
      </c>
      <c r="C258" s="88">
        <f t="shared" si="289"/>
        <v>0</v>
      </c>
      <c r="D258" s="194"/>
      <c r="E258" s="195"/>
      <c r="F258" s="55">
        <f t="shared" si="338"/>
        <v>0</v>
      </c>
      <c r="G258" s="53"/>
      <c r="H258" s="54"/>
      <c r="I258" s="55">
        <f t="shared" si="339"/>
        <v>0</v>
      </c>
      <c r="J258" s="53"/>
      <c r="K258" s="54"/>
      <c r="L258" s="55">
        <f t="shared" si="340"/>
        <v>0</v>
      </c>
      <c r="M258" s="53"/>
      <c r="N258" s="54"/>
      <c r="O258" s="55">
        <f t="shared" si="341"/>
        <v>0</v>
      </c>
      <c r="P258" s="57"/>
      <c r="S258" s="754"/>
      <c r="U258" s="754"/>
    </row>
    <row r="259" spans="1:21" ht="36" hidden="1" x14ac:dyDescent="0.25">
      <c r="A259" s="67">
        <v>6400</v>
      </c>
      <c r="B259" s="181" t="s">
        <v>278</v>
      </c>
      <c r="C259" s="68">
        <f t="shared" si="289"/>
        <v>0</v>
      </c>
      <c r="D259" s="182">
        <f>SUM(D260,D264)</f>
        <v>0</v>
      </c>
      <c r="E259" s="183">
        <f t="shared" ref="E259:O259" si="342">SUM(E260,E264)</f>
        <v>0</v>
      </c>
      <c r="F259" s="71">
        <f t="shared" si="342"/>
        <v>0</v>
      </c>
      <c r="G259" s="182">
        <f t="shared" si="342"/>
        <v>0</v>
      </c>
      <c r="H259" s="183">
        <f t="shared" si="342"/>
        <v>0</v>
      </c>
      <c r="I259" s="71">
        <f t="shared" si="342"/>
        <v>0</v>
      </c>
      <c r="J259" s="182">
        <f t="shared" si="342"/>
        <v>0</v>
      </c>
      <c r="K259" s="183">
        <f t="shared" si="342"/>
        <v>0</v>
      </c>
      <c r="L259" s="71">
        <f t="shared" si="342"/>
        <v>0</v>
      </c>
      <c r="M259" s="182">
        <f t="shared" si="342"/>
        <v>0</v>
      </c>
      <c r="N259" s="183">
        <f t="shared" si="342"/>
        <v>0</v>
      </c>
      <c r="O259" s="71">
        <f t="shared" si="342"/>
        <v>0</v>
      </c>
      <c r="P259" s="75"/>
      <c r="S259" s="754"/>
      <c r="U259" s="754"/>
    </row>
    <row r="260" spans="1:21" ht="24" hidden="1" x14ac:dyDescent="0.25">
      <c r="A260" s="719">
        <v>6410</v>
      </c>
      <c r="B260" s="80" t="s">
        <v>279</v>
      </c>
      <c r="C260" s="81">
        <f t="shared" si="289"/>
        <v>0</v>
      </c>
      <c r="D260" s="192">
        <f>SUM(D261:D263)</f>
        <v>0</v>
      </c>
      <c r="E260" s="193">
        <f t="shared" ref="E260:O260" si="343">SUM(E261:E263)</f>
        <v>0</v>
      </c>
      <c r="F260" s="132">
        <f t="shared" si="343"/>
        <v>0</v>
      </c>
      <c r="G260" s="192">
        <f t="shared" si="343"/>
        <v>0</v>
      </c>
      <c r="H260" s="193">
        <f t="shared" si="343"/>
        <v>0</v>
      </c>
      <c r="I260" s="132">
        <f t="shared" si="343"/>
        <v>0</v>
      </c>
      <c r="J260" s="192">
        <f t="shared" si="343"/>
        <v>0</v>
      </c>
      <c r="K260" s="193">
        <f t="shared" si="343"/>
        <v>0</v>
      </c>
      <c r="L260" s="132">
        <f t="shared" si="343"/>
        <v>0</v>
      </c>
      <c r="M260" s="192">
        <f t="shared" si="343"/>
        <v>0</v>
      </c>
      <c r="N260" s="193">
        <f t="shared" si="343"/>
        <v>0</v>
      </c>
      <c r="O260" s="132">
        <f t="shared" si="343"/>
        <v>0</v>
      </c>
      <c r="P260" s="49"/>
      <c r="S260" s="754"/>
      <c r="U260" s="754"/>
    </row>
    <row r="261" spans="1:21" ht="12" hidden="1" customHeight="1" x14ac:dyDescent="0.25">
      <c r="A261" s="51">
        <v>6411</v>
      </c>
      <c r="B261" s="198" t="s">
        <v>280</v>
      </c>
      <c r="C261" s="88">
        <f t="shared" si="289"/>
        <v>0</v>
      </c>
      <c r="D261" s="194"/>
      <c r="E261" s="195"/>
      <c r="F261" s="55">
        <f t="shared" ref="F261:F263" si="344">D261+E261</f>
        <v>0</v>
      </c>
      <c r="G261" s="53"/>
      <c r="H261" s="54"/>
      <c r="I261" s="55">
        <f t="shared" ref="I261:I263" si="345">G261+H261</f>
        <v>0</v>
      </c>
      <c r="J261" s="53"/>
      <c r="K261" s="54"/>
      <c r="L261" s="55">
        <f t="shared" ref="L261:L263" si="346">K261+J261</f>
        <v>0</v>
      </c>
      <c r="M261" s="53"/>
      <c r="N261" s="54"/>
      <c r="O261" s="55">
        <f t="shared" ref="O261:O263" si="347">N261+M261</f>
        <v>0</v>
      </c>
      <c r="P261" s="57"/>
      <c r="S261" s="754"/>
      <c r="U261" s="754"/>
    </row>
    <row r="262" spans="1:21" ht="36" hidden="1" customHeight="1" x14ac:dyDescent="0.25">
      <c r="A262" s="51">
        <v>6412</v>
      </c>
      <c r="B262" s="87" t="s">
        <v>281</v>
      </c>
      <c r="C262" s="88">
        <f t="shared" si="289"/>
        <v>0</v>
      </c>
      <c r="D262" s="194"/>
      <c r="E262" s="195"/>
      <c r="F262" s="55">
        <f t="shared" si="344"/>
        <v>0</v>
      </c>
      <c r="G262" s="53"/>
      <c r="H262" s="54"/>
      <c r="I262" s="55">
        <f t="shared" si="345"/>
        <v>0</v>
      </c>
      <c r="J262" s="53"/>
      <c r="K262" s="54"/>
      <c r="L262" s="55">
        <f t="shared" si="346"/>
        <v>0</v>
      </c>
      <c r="M262" s="53"/>
      <c r="N262" s="54"/>
      <c r="O262" s="55">
        <f t="shared" si="347"/>
        <v>0</v>
      </c>
      <c r="P262" s="57"/>
      <c r="S262" s="754"/>
      <c r="U262" s="754"/>
    </row>
    <row r="263" spans="1:21" ht="36" hidden="1" customHeight="1" x14ac:dyDescent="0.25">
      <c r="A263" s="51">
        <v>6419</v>
      </c>
      <c r="B263" s="87" t="s">
        <v>282</v>
      </c>
      <c r="C263" s="88">
        <f t="shared" si="289"/>
        <v>0</v>
      </c>
      <c r="D263" s="194"/>
      <c r="E263" s="195"/>
      <c r="F263" s="55">
        <f t="shared" si="344"/>
        <v>0</v>
      </c>
      <c r="G263" s="53"/>
      <c r="H263" s="54"/>
      <c r="I263" s="55">
        <f t="shared" si="345"/>
        <v>0</v>
      </c>
      <c r="J263" s="53"/>
      <c r="K263" s="54"/>
      <c r="L263" s="55">
        <f t="shared" si="346"/>
        <v>0</v>
      </c>
      <c r="M263" s="53"/>
      <c r="N263" s="54"/>
      <c r="O263" s="55">
        <f t="shared" si="347"/>
        <v>0</v>
      </c>
      <c r="P263" s="57"/>
      <c r="S263" s="754"/>
      <c r="U263" s="754"/>
    </row>
    <row r="264" spans="1:21" ht="48" hidden="1" x14ac:dyDescent="0.25">
      <c r="A264" s="188">
        <v>6420</v>
      </c>
      <c r="B264" s="87" t="s">
        <v>283</v>
      </c>
      <c r="C264" s="88">
        <f t="shared" si="289"/>
        <v>0</v>
      </c>
      <c r="D264" s="189">
        <f>SUM(D265:D268)</f>
        <v>0</v>
      </c>
      <c r="E264" s="190">
        <f t="shared" ref="E264:F264" si="348">SUM(E265:E268)</f>
        <v>0</v>
      </c>
      <c r="F264" s="55">
        <f t="shared" si="348"/>
        <v>0</v>
      </c>
      <c r="G264" s="189">
        <f>SUM(G265:G268)</f>
        <v>0</v>
      </c>
      <c r="H264" s="190">
        <f t="shared" ref="H264:I264" si="349">SUM(H265:H268)</f>
        <v>0</v>
      </c>
      <c r="I264" s="55">
        <f t="shared" si="349"/>
        <v>0</v>
      </c>
      <c r="J264" s="189">
        <f>SUM(J265:J268)</f>
        <v>0</v>
      </c>
      <c r="K264" s="190">
        <f t="shared" ref="K264:L264" si="350">SUM(K265:K268)</f>
        <v>0</v>
      </c>
      <c r="L264" s="55">
        <f t="shared" si="350"/>
        <v>0</v>
      </c>
      <c r="M264" s="189">
        <f>SUM(M265:M268)</f>
        <v>0</v>
      </c>
      <c r="N264" s="190">
        <f t="shared" ref="N264:O264" si="351">SUM(N265:N268)</f>
        <v>0</v>
      </c>
      <c r="O264" s="55">
        <f t="shared" si="351"/>
        <v>0</v>
      </c>
      <c r="P264" s="57"/>
      <c r="S264" s="754"/>
      <c r="U264" s="754"/>
    </row>
    <row r="265" spans="1:21" ht="36" hidden="1" customHeight="1" x14ac:dyDescent="0.25">
      <c r="A265" s="51">
        <v>6421</v>
      </c>
      <c r="B265" s="87" t="s">
        <v>284</v>
      </c>
      <c r="C265" s="88">
        <f t="shared" si="289"/>
        <v>0</v>
      </c>
      <c r="D265" s="194"/>
      <c r="E265" s="195"/>
      <c r="F265" s="55">
        <f t="shared" ref="F265:F268" si="352">D265+E265</f>
        <v>0</v>
      </c>
      <c r="G265" s="53"/>
      <c r="H265" s="54"/>
      <c r="I265" s="55">
        <f t="shared" ref="I265:I268" si="353">G265+H265</f>
        <v>0</v>
      </c>
      <c r="J265" s="53"/>
      <c r="K265" s="54"/>
      <c r="L265" s="55">
        <f t="shared" ref="L265:L268" si="354">K265+J265</f>
        <v>0</v>
      </c>
      <c r="M265" s="53"/>
      <c r="N265" s="54"/>
      <c r="O265" s="55">
        <f t="shared" ref="O265:O268" si="355">N265+M265</f>
        <v>0</v>
      </c>
      <c r="P265" s="57"/>
      <c r="S265" s="754"/>
      <c r="U265" s="754"/>
    </row>
    <row r="266" spans="1:21" ht="12" hidden="1" customHeight="1" x14ac:dyDescent="0.25">
      <c r="A266" s="51">
        <v>6422</v>
      </c>
      <c r="B266" s="87" t="s">
        <v>285</v>
      </c>
      <c r="C266" s="88">
        <f t="shared" si="289"/>
        <v>0</v>
      </c>
      <c r="D266" s="194"/>
      <c r="E266" s="195"/>
      <c r="F266" s="55">
        <f t="shared" si="352"/>
        <v>0</v>
      </c>
      <c r="G266" s="53"/>
      <c r="H266" s="54"/>
      <c r="I266" s="55">
        <f t="shared" si="353"/>
        <v>0</v>
      </c>
      <c r="J266" s="53"/>
      <c r="K266" s="54"/>
      <c r="L266" s="55">
        <f t="shared" si="354"/>
        <v>0</v>
      </c>
      <c r="M266" s="53"/>
      <c r="N266" s="54"/>
      <c r="O266" s="55">
        <f t="shared" si="355"/>
        <v>0</v>
      </c>
      <c r="P266" s="57"/>
      <c r="S266" s="754"/>
      <c r="U266" s="754"/>
    </row>
    <row r="267" spans="1:21" ht="13.5" hidden="1" customHeight="1" x14ac:dyDescent="0.25">
      <c r="A267" s="51">
        <v>6423</v>
      </c>
      <c r="B267" s="87" t="s">
        <v>286</v>
      </c>
      <c r="C267" s="88">
        <f t="shared" si="289"/>
        <v>0</v>
      </c>
      <c r="D267" s="194"/>
      <c r="E267" s="195"/>
      <c r="F267" s="55">
        <f t="shared" si="352"/>
        <v>0</v>
      </c>
      <c r="G267" s="53"/>
      <c r="H267" s="54"/>
      <c r="I267" s="55">
        <f t="shared" si="353"/>
        <v>0</v>
      </c>
      <c r="J267" s="53"/>
      <c r="K267" s="54"/>
      <c r="L267" s="55">
        <f t="shared" si="354"/>
        <v>0</v>
      </c>
      <c r="M267" s="53"/>
      <c r="N267" s="54"/>
      <c r="O267" s="55">
        <f t="shared" si="355"/>
        <v>0</v>
      </c>
      <c r="P267" s="57"/>
      <c r="S267" s="754"/>
      <c r="U267" s="754"/>
    </row>
    <row r="268" spans="1:21" ht="36" hidden="1" customHeight="1" x14ac:dyDescent="0.25">
      <c r="A268" s="51">
        <v>6424</v>
      </c>
      <c r="B268" s="87" t="s">
        <v>287</v>
      </c>
      <c r="C268" s="88">
        <f t="shared" si="289"/>
        <v>0</v>
      </c>
      <c r="D268" s="194"/>
      <c r="E268" s="195"/>
      <c r="F268" s="55">
        <f t="shared" si="352"/>
        <v>0</v>
      </c>
      <c r="G268" s="53"/>
      <c r="H268" s="54"/>
      <c r="I268" s="55">
        <f t="shared" si="353"/>
        <v>0</v>
      </c>
      <c r="J268" s="53"/>
      <c r="K268" s="54"/>
      <c r="L268" s="55">
        <f t="shared" si="354"/>
        <v>0</v>
      </c>
      <c r="M268" s="53"/>
      <c r="N268" s="54"/>
      <c r="O268" s="55">
        <f t="shared" si="355"/>
        <v>0</v>
      </c>
      <c r="P268" s="57"/>
      <c r="S268" s="754"/>
      <c r="U268" s="754"/>
    </row>
    <row r="269" spans="1:21" ht="48" hidden="1" x14ac:dyDescent="0.25">
      <c r="A269" s="225">
        <v>7000</v>
      </c>
      <c r="B269" s="225" t="s">
        <v>288</v>
      </c>
      <c r="C269" s="226">
        <f t="shared" si="289"/>
        <v>0</v>
      </c>
      <c r="D269" s="227">
        <f>SUM(D270,D281)</f>
        <v>0</v>
      </c>
      <c r="E269" s="228">
        <f t="shared" ref="E269:F269" si="356">SUM(E270,E281)</f>
        <v>0</v>
      </c>
      <c r="F269" s="229">
        <f t="shared" si="356"/>
        <v>0</v>
      </c>
      <c r="G269" s="227">
        <f>SUM(G270,G281)</f>
        <v>0</v>
      </c>
      <c r="H269" s="228">
        <f t="shared" ref="H269:I269" si="357">SUM(H270,H281)</f>
        <v>0</v>
      </c>
      <c r="I269" s="229">
        <f t="shared" si="357"/>
        <v>0</v>
      </c>
      <c r="J269" s="227">
        <f>SUM(J270,J281)</f>
        <v>0</v>
      </c>
      <c r="K269" s="228">
        <f t="shared" ref="K269:L269" si="358">SUM(K270,K281)</f>
        <v>0</v>
      </c>
      <c r="L269" s="229">
        <f t="shared" si="358"/>
        <v>0</v>
      </c>
      <c r="M269" s="227">
        <f>SUM(M270,M281)</f>
        <v>0</v>
      </c>
      <c r="N269" s="228">
        <f t="shared" ref="N269:O269" si="359">SUM(N270,N281)</f>
        <v>0</v>
      </c>
      <c r="O269" s="229">
        <f t="shared" si="359"/>
        <v>0</v>
      </c>
      <c r="P269" s="230"/>
      <c r="S269" s="754"/>
      <c r="U269" s="754"/>
    </row>
    <row r="270" spans="1:21" ht="24" hidden="1" x14ac:dyDescent="0.25">
      <c r="A270" s="67">
        <v>7200</v>
      </c>
      <c r="B270" s="181" t="s">
        <v>289</v>
      </c>
      <c r="C270" s="68">
        <f t="shared" si="289"/>
        <v>0</v>
      </c>
      <c r="D270" s="182">
        <f>SUM(D271,D272,D275,D276,D280)</f>
        <v>0</v>
      </c>
      <c r="E270" s="183">
        <f t="shared" ref="E270:F270" si="360">SUM(E271,E272,E275,E276,E280)</f>
        <v>0</v>
      </c>
      <c r="F270" s="71">
        <f t="shared" si="360"/>
        <v>0</v>
      </c>
      <c r="G270" s="182">
        <f>SUM(G271,G272,G275,G276,G280)</f>
        <v>0</v>
      </c>
      <c r="H270" s="183">
        <f t="shared" ref="H270:I270" si="361">SUM(H271,H272,H275,H276,H280)</f>
        <v>0</v>
      </c>
      <c r="I270" s="71">
        <f t="shared" si="361"/>
        <v>0</v>
      </c>
      <c r="J270" s="182">
        <f>SUM(J271,J272,J275,J276,J280)</f>
        <v>0</v>
      </c>
      <c r="K270" s="183">
        <f t="shared" ref="K270:L270" si="362">SUM(K271,K272,K275,K276,K280)</f>
        <v>0</v>
      </c>
      <c r="L270" s="71">
        <f t="shared" si="362"/>
        <v>0</v>
      </c>
      <c r="M270" s="182">
        <f>SUM(M271,M272,M275,M276,M280)</f>
        <v>0</v>
      </c>
      <c r="N270" s="183">
        <f t="shared" ref="N270:O270" si="363">SUM(N271,N272,N275,N276,N280)</f>
        <v>0</v>
      </c>
      <c r="O270" s="71">
        <f t="shared" si="363"/>
        <v>0</v>
      </c>
      <c r="P270" s="75"/>
      <c r="S270" s="754"/>
      <c r="U270" s="754"/>
    </row>
    <row r="271" spans="1:21" ht="24" hidden="1" customHeight="1" x14ac:dyDescent="0.25">
      <c r="A271" s="719">
        <v>7210</v>
      </c>
      <c r="B271" s="80" t="s">
        <v>290</v>
      </c>
      <c r="C271" s="81">
        <f t="shared" si="289"/>
        <v>0</v>
      </c>
      <c r="D271" s="196"/>
      <c r="E271" s="197"/>
      <c r="F271" s="132">
        <f>D271+E271</f>
        <v>0</v>
      </c>
      <c r="G271" s="46"/>
      <c r="H271" s="47"/>
      <c r="I271" s="132">
        <f>G271+H271</f>
        <v>0</v>
      </c>
      <c r="J271" s="46"/>
      <c r="K271" s="47"/>
      <c r="L271" s="132">
        <f>K271+J271</f>
        <v>0</v>
      </c>
      <c r="M271" s="46"/>
      <c r="N271" s="47"/>
      <c r="O271" s="132">
        <f>N271+M271</f>
        <v>0</v>
      </c>
      <c r="P271" s="49"/>
      <c r="S271" s="754"/>
      <c r="U271" s="754"/>
    </row>
    <row r="272" spans="1:21" s="231" customFormat="1" ht="24" hidden="1" x14ac:dyDescent="0.25">
      <c r="A272" s="188">
        <v>7220</v>
      </c>
      <c r="B272" s="87" t="s">
        <v>291</v>
      </c>
      <c r="C272" s="88">
        <f t="shared" si="289"/>
        <v>0</v>
      </c>
      <c r="D272" s="189">
        <f>SUM(D273:D274)</f>
        <v>0</v>
      </c>
      <c r="E272" s="190">
        <f t="shared" ref="E272:F272" si="364">SUM(E273:E274)</f>
        <v>0</v>
      </c>
      <c r="F272" s="55">
        <f t="shared" si="364"/>
        <v>0</v>
      </c>
      <c r="G272" s="189">
        <f>SUM(G273:G274)</f>
        <v>0</v>
      </c>
      <c r="H272" s="190">
        <f t="shared" ref="H272:I272" si="365">SUM(H273:H274)</f>
        <v>0</v>
      </c>
      <c r="I272" s="55">
        <f t="shared" si="365"/>
        <v>0</v>
      </c>
      <c r="J272" s="189">
        <f>SUM(J273:J274)</f>
        <v>0</v>
      </c>
      <c r="K272" s="190">
        <f t="shared" ref="K272:L272" si="366">SUM(K273:K274)</f>
        <v>0</v>
      </c>
      <c r="L272" s="55">
        <f t="shared" si="366"/>
        <v>0</v>
      </c>
      <c r="M272" s="189">
        <f>SUM(M273:M274)</f>
        <v>0</v>
      </c>
      <c r="N272" s="190">
        <f t="shared" ref="N272:O272" si="367">SUM(N273:N274)</f>
        <v>0</v>
      </c>
      <c r="O272" s="55">
        <f t="shared" si="367"/>
        <v>0</v>
      </c>
      <c r="P272" s="57"/>
      <c r="S272" s="754"/>
      <c r="U272" s="754"/>
    </row>
    <row r="273" spans="1:21" s="231" customFormat="1" ht="36" hidden="1" customHeight="1" x14ac:dyDescent="0.25">
      <c r="A273" s="51">
        <v>7221</v>
      </c>
      <c r="B273" s="87" t="s">
        <v>292</v>
      </c>
      <c r="C273" s="88">
        <f t="shared" si="289"/>
        <v>0</v>
      </c>
      <c r="D273" s="194"/>
      <c r="E273" s="195"/>
      <c r="F273" s="55">
        <f t="shared" ref="F273:F275" si="368">D273+E273</f>
        <v>0</v>
      </c>
      <c r="G273" s="53"/>
      <c r="H273" s="54"/>
      <c r="I273" s="55">
        <f t="shared" ref="I273:I275" si="369">G273+H273</f>
        <v>0</v>
      </c>
      <c r="J273" s="53"/>
      <c r="K273" s="54"/>
      <c r="L273" s="55">
        <f t="shared" ref="L273:L275" si="370">K273+J273</f>
        <v>0</v>
      </c>
      <c r="M273" s="53"/>
      <c r="N273" s="54"/>
      <c r="O273" s="55">
        <f t="shared" ref="O273:O275" si="371">N273+M273</f>
        <v>0</v>
      </c>
      <c r="P273" s="57"/>
      <c r="S273" s="754"/>
      <c r="U273" s="754"/>
    </row>
    <row r="274" spans="1:21" s="231" customFormat="1" ht="36" hidden="1" customHeight="1" x14ac:dyDescent="0.25">
      <c r="A274" s="51">
        <v>7222</v>
      </c>
      <c r="B274" s="87" t="s">
        <v>293</v>
      </c>
      <c r="C274" s="88">
        <f t="shared" si="289"/>
        <v>0</v>
      </c>
      <c r="D274" s="194"/>
      <c r="E274" s="195"/>
      <c r="F274" s="55">
        <f t="shared" si="368"/>
        <v>0</v>
      </c>
      <c r="G274" s="53"/>
      <c r="H274" s="54"/>
      <c r="I274" s="55">
        <f t="shared" si="369"/>
        <v>0</v>
      </c>
      <c r="J274" s="53"/>
      <c r="K274" s="54"/>
      <c r="L274" s="55">
        <f t="shared" si="370"/>
        <v>0</v>
      </c>
      <c r="M274" s="53"/>
      <c r="N274" s="54"/>
      <c r="O274" s="55">
        <f t="shared" si="371"/>
        <v>0</v>
      </c>
      <c r="P274" s="57"/>
      <c r="S274" s="754"/>
      <c r="U274" s="754"/>
    </row>
    <row r="275" spans="1:21" ht="24" hidden="1" customHeight="1" x14ac:dyDescent="0.25">
      <c r="A275" s="188">
        <v>7230</v>
      </c>
      <c r="B275" s="87" t="s">
        <v>294</v>
      </c>
      <c r="C275" s="88">
        <f t="shared" si="289"/>
        <v>0</v>
      </c>
      <c r="D275" s="194"/>
      <c r="E275" s="195"/>
      <c r="F275" s="55">
        <f t="shared" si="368"/>
        <v>0</v>
      </c>
      <c r="G275" s="53"/>
      <c r="H275" s="54"/>
      <c r="I275" s="55">
        <f t="shared" si="369"/>
        <v>0</v>
      </c>
      <c r="J275" s="53"/>
      <c r="K275" s="54"/>
      <c r="L275" s="55">
        <f t="shared" si="370"/>
        <v>0</v>
      </c>
      <c r="M275" s="53"/>
      <c r="N275" s="54"/>
      <c r="O275" s="55">
        <f t="shared" si="371"/>
        <v>0</v>
      </c>
      <c r="P275" s="57"/>
      <c r="S275" s="754"/>
      <c r="U275" s="754"/>
    </row>
    <row r="276" spans="1:21" ht="24" hidden="1" x14ac:dyDescent="0.25">
      <c r="A276" s="188">
        <v>7240</v>
      </c>
      <c r="B276" s="87" t="s">
        <v>295</v>
      </c>
      <c r="C276" s="88">
        <f t="shared" ref="C276:C301" si="372">F276+I276+L276+O276</f>
        <v>0</v>
      </c>
      <c r="D276" s="189">
        <f t="shared" ref="D276:O276" si="373">SUM(D277:D279)</f>
        <v>0</v>
      </c>
      <c r="E276" s="190">
        <f t="shared" si="373"/>
        <v>0</v>
      </c>
      <c r="F276" s="55">
        <f t="shared" si="373"/>
        <v>0</v>
      </c>
      <c r="G276" s="189">
        <f t="shared" si="373"/>
        <v>0</v>
      </c>
      <c r="H276" s="190">
        <f t="shared" si="373"/>
        <v>0</v>
      </c>
      <c r="I276" s="55">
        <f t="shared" si="373"/>
        <v>0</v>
      </c>
      <c r="J276" s="189">
        <f>SUM(J277:J279)</f>
        <v>0</v>
      </c>
      <c r="K276" s="190">
        <f t="shared" ref="K276:L276" si="374">SUM(K277:K279)</f>
        <v>0</v>
      </c>
      <c r="L276" s="55">
        <f t="shared" si="374"/>
        <v>0</v>
      </c>
      <c r="M276" s="189">
        <f t="shared" si="373"/>
        <v>0</v>
      </c>
      <c r="N276" s="190">
        <f t="shared" si="373"/>
        <v>0</v>
      </c>
      <c r="O276" s="55">
        <f t="shared" si="373"/>
        <v>0</v>
      </c>
      <c r="P276" s="57"/>
      <c r="S276" s="754"/>
      <c r="U276" s="754"/>
    </row>
    <row r="277" spans="1:21" ht="48" hidden="1" customHeight="1" x14ac:dyDescent="0.25">
      <c r="A277" s="51">
        <v>7245</v>
      </c>
      <c r="B277" s="87" t="s">
        <v>296</v>
      </c>
      <c r="C277" s="88">
        <f t="shared" si="372"/>
        <v>0</v>
      </c>
      <c r="D277" s="194"/>
      <c r="E277" s="195"/>
      <c r="F277" s="55">
        <f t="shared" ref="F277:F280" si="375">D277+E277</f>
        <v>0</v>
      </c>
      <c r="G277" s="53"/>
      <c r="H277" s="54"/>
      <c r="I277" s="55">
        <f t="shared" ref="I277:I280" si="376">G277+H277</f>
        <v>0</v>
      </c>
      <c r="J277" s="53"/>
      <c r="K277" s="54"/>
      <c r="L277" s="55">
        <f t="shared" ref="L277:L280" si="377">K277+J277</f>
        <v>0</v>
      </c>
      <c r="M277" s="53"/>
      <c r="N277" s="54"/>
      <c r="O277" s="55">
        <f t="shared" ref="O277:O280" si="378">N277+M277</f>
        <v>0</v>
      </c>
      <c r="P277" s="57"/>
      <c r="S277" s="754"/>
      <c r="U277" s="754"/>
    </row>
    <row r="278" spans="1:21" ht="84.75" hidden="1" customHeight="1" x14ac:dyDescent="0.25">
      <c r="A278" s="51">
        <v>7246</v>
      </c>
      <c r="B278" s="87" t="s">
        <v>297</v>
      </c>
      <c r="C278" s="88">
        <f t="shared" si="372"/>
        <v>0</v>
      </c>
      <c r="D278" s="194"/>
      <c r="E278" s="195"/>
      <c r="F278" s="55">
        <f t="shared" si="375"/>
        <v>0</v>
      </c>
      <c r="G278" s="53"/>
      <c r="H278" s="54"/>
      <c r="I278" s="55">
        <f t="shared" si="376"/>
        <v>0</v>
      </c>
      <c r="J278" s="53"/>
      <c r="K278" s="54"/>
      <c r="L278" s="55">
        <f t="shared" si="377"/>
        <v>0</v>
      </c>
      <c r="M278" s="53"/>
      <c r="N278" s="54"/>
      <c r="O278" s="55">
        <f t="shared" si="378"/>
        <v>0</v>
      </c>
      <c r="P278" s="57"/>
      <c r="S278" s="754"/>
      <c r="U278" s="754"/>
    </row>
    <row r="279" spans="1:21" ht="36" hidden="1" customHeight="1" x14ac:dyDescent="0.25">
      <c r="A279" s="51">
        <v>7247</v>
      </c>
      <c r="B279" s="87" t="s">
        <v>298</v>
      </c>
      <c r="C279" s="88">
        <f t="shared" si="372"/>
        <v>0</v>
      </c>
      <c r="D279" s="194"/>
      <c r="E279" s="195"/>
      <c r="F279" s="55">
        <f t="shared" si="375"/>
        <v>0</v>
      </c>
      <c r="G279" s="53"/>
      <c r="H279" s="54"/>
      <c r="I279" s="55">
        <f t="shared" si="376"/>
        <v>0</v>
      </c>
      <c r="J279" s="53"/>
      <c r="K279" s="54"/>
      <c r="L279" s="55">
        <f t="shared" si="377"/>
        <v>0</v>
      </c>
      <c r="M279" s="53"/>
      <c r="N279" s="54"/>
      <c r="O279" s="55">
        <f t="shared" si="378"/>
        <v>0</v>
      </c>
      <c r="P279" s="57"/>
      <c r="S279" s="754"/>
      <c r="U279" s="754"/>
    </row>
    <row r="280" spans="1:21" ht="24" hidden="1" customHeight="1" x14ac:dyDescent="0.25">
      <c r="A280" s="719">
        <v>7260</v>
      </c>
      <c r="B280" s="80" t="s">
        <v>299</v>
      </c>
      <c r="C280" s="81">
        <f t="shared" si="372"/>
        <v>0</v>
      </c>
      <c r="D280" s="196"/>
      <c r="E280" s="197"/>
      <c r="F280" s="132">
        <f t="shared" si="375"/>
        <v>0</v>
      </c>
      <c r="G280" s="46"/>
      <c r="H280" s="47"/>
      <c r="I280" s="132">
        <f t="shared" si="376"/>
        <v>0</v>
      </c>
      <c r="J280" s="46"/>
      <c r="K280" s="47"/>
      <c r="L280" s="132">
        <f t="shared" si="377"/>
        <v>0</v>
      </c>
      <c r="M280" s="46"/>
      <c r="N280" s="47"/>
      <c r="O280" s="132">
        <f t="shared" si="378"/>
        <v>0</v>
      </c>
      <c r="P280" s="49"/>
      <c r="S280" s="754"/>
      <c r="U280" s="754"/>
    </row>
    <row r="281" spans="1:21" hidden="1" x14ac:dyDescent="0.25">
      <c r="A281" s="134">
        <v>7700</v>
      </c>
      <c r="B281" s="107" t="s">
        <v>300</v>
      </c>
      <c r="C281" s="108">
        <f t="shared" si="372"/>
        <v>0</v>
      </c>
      <c r="D281" s="232">
        <f t="shared" ref="D281:O281" si="379">D282</f>
        <v>0</v>
      </c>
      <c r="E281" s="233">
        <f t="shared" si="379"/>
        <v>0</v>
      </c>
      <c r="F281" s="129">
        <f t="shared" si="379"/>
        <v>0</v>
      </c>
      <c r="G281" s="232">
        <f t="shared" si="379"/>
        <v>0</v>
      </c>
      <c r="H281" s="233">
        <f t="shared" si="379"/>
        <v>0</v>
      </c>
      <c r="I281" s="129">
        <f t="shared" si="379"/>
        <v>0</v>
      </c>
      <c r="J281" s="232">
        <f t="shared" si="379"/>
        <v>0</v>
      </c>
      <c r="K281" s="233">
        <f t="shared" si="379"/>
        <v>0</v>
      </c>
      <c r="L281" s="129">
        <f t="shared" si="379"/>
        <v>0</v>
      </c>
      <c r="M281" s="232">
        <f t="shared" si="379"/>
        <v>0</v>
      </c>
      <c r="N281" s="233">
        <f t="shared" si="379"/>
        <v>0</v>
      </c>
      <c r="O281" s="129">
        <f t="shared" si="379"/>
        <v>0</v>
      </c>
      <c r="P281" s="117"/>
      <c r="S281" s="754"/>
      <c r="U281" s="754"/>
    </row>
    <row r="282" spans="1:21" ht="12" hidden="1" customHeight="1" x14ac:dyDescent="0.25">
      <c r="A282" s="184">
        <v>7720</v>
      </c>
      <c r="B282" s="80" t="s">
        <v>301</v>
      </c>
      <c r="C282" s="96">
        <f t="shared" si="372"/>
        <v>0</v>
      </c>
      <c r="D282" s="234"/>
      <c r="E282" s="235"/>
      <c r="F282" s="236">
        <f>D282+E282</f>
        <v>0</v>
      </c>
      <c r="G282" s="100"/>
      <c r="H282" s="101"/>
      <c r="I282" s="236">
        <f>G282+H282</f>
        <v>0</v>
      </c>
      <c r="J282" s="100"/>
      <c r="K282" s="101"/>
      <c r="L282" s="236">
        <f>K282+J282</f>
        <v>0</v>
      </c>
      <c r="M282" s="100"/>
      <c r="N282" s="101"/>
      <c r="O282" s="236">
        <f>N282+M282</f>
        <v>0</v>
      </c>
      <c r="P282" s="105"/>
      <c r="S282" s="754"/>
      <c r="U282" s="754"/>
    </row>
    <row r="283" spans="1:21" hidden="1" x14ac:dyDescent="0.25">
      <c r="A283" s="237">
        <v>9000</v>
      </c>
      <c r="B283" s="238" t="s">
        <v>302</v>
      </c>
      <c r="C283" s="239">
        <f t="shared" si="372"/>
        <v>0</v>
      </c>
      <c r="D283" s="240">
        <f t="shared" ref="D283:O284" si="380">D284</f>
        <v>0</v>
      </c>
      <c r="E283" s="241">
        <f t="shared" si="380"/>
        <v>0</v>
      </c>
      <c r="F283" s="242">
        <f t="shared" si="380"/>
        <v>0</v>
      </c>
      <c r="G283" s="240">
        <f>G284</f>
        <v>0</v>
      </c>
      <c r="H283" s="241">
        <f t="shared" ref="H283:I283" si="381">H284</f>
        <v>0</v>
      </c>
      <c r="I283" s="242">
        <f t="shared" si="381"/>
        <v>0</v>
      </c>
      <c r="J283" s="240">
        <f t="shared" si="380"/>
        <v>0</v>
      </c>
      <c r="K283" s="241">
        <f t="shared" si="380"/>
        <v>0</v>
      </c>
      <c r="L283" s="242">
        <f t="shared" si="380"/>
        <v>0</v>
      </c>
      <c r="M283" s="240">
        <f t="shared" si="380"/>
        <v>0</v>
      </c>
      <c r="N283" s="241">
        <f t="shared" si="380"/>
        <v>0</v>
      </c>
      <c r="O283" s="242">
        <f t="shared" si="380"/>
        <v>0</v>
      </c>
      <c r="P283" s="243"/>
      <c r="S283" s="754"/>
      <c r="U283" s="754"/>
    </row>
    <row r="284" spans="1:21" ht="24" hidden="1" x14ac:dyDescent="0.25">
      <c r="A284" s="244">
        <v>9200</v>
      </c>
      <c r="B284" s="87" t="s">
        <v>303</v>
      </c>
      <c r="C284" s="141">
        <f t="shared" si="372"/>
        <v>0</v>
      </c>
      <c r="D284" s="185">
        <f t="shared" si="380"/>
        <v>0</v>
      </c>
      <c r="E284" s="186">
        <f t="shared" si="380"/>
        <v>0</v>
      </c>
      <c r="F284" s="139">
        <f t="shared" si="380"/>
        <v>0</v>
      </c>
      <c r="G284" s="185">
        <f t="shared" si="380"/>
        <v>0</v>
      </c>
      <c r="H284" s="186">
        <f t="shared" si="380"/>
        <v>0</v>
      </c>
      <c r="I284" s="139">
        <f t="shared" si="380"/>
        <v>0</v>
      </c>
      <c r="J284" s="185">
        <f t="shared" si="380"/>
        <v>0</v>
      </c>
      <c r="K284" s="186">
        <f t="shared" si="380"/>
        <v>0</v>
      </c>
      <c r="L284" s="139">
        <f t="shared" si="380"/>
        <v>0</v>
      </c>
      <c r="M284" s="185">
        <f t="shared" si="380"/>
        <v>0</v>
      </c>
      <c r="N284" s="186">
        <f t="shared" si="380"/>
        <v>0</v>
      </c>
      <c r="O284" s="139">
        <f t="shared" si="380"/>
        <v>0</v>
      </c>
      <c r="P284" s="127"/>
      <c r="S284" s="754"/>
      <c r="U284" s="754"/>
    </row>
    <row r="285" spans="1:21" ht="24" hidden="1" customHeight="1" x14ac:dyDescent="0.25">
      <c r="A285" s="245">
        <v>9230</v>
      </c>
      <c r="B285" s="87" t="s">
        <v>304</v>
      </c>
      <c r="C285" s="141">
        <f t="shared" si="372"/>
        <v>0</v>
      </c>
      <c r="D285" s="200"/>
      <c r="E285" s="201"/>
      <c r="F285" s="139">
        <f>D285+E285</f>
        <v>0</v>
      </c>
      <c r="G285" s="142"/>
      <c r="H285" s="143"/>
      <c r="I285" s="139">
        <f>G285+H285</f>
        <v>0</v>
      </c>
      <c r="J285" s="142"/>
      <c r="K285" s="143"/>
      <c r="L285" s="139">
        <f>K285+J285</f>
        <v>0</v>
      </c>
      <c r="M285" s="142"/>
      <c r="N285" s="143"/>
      <c r="O285" s="139">
        <f>N285+M285</f>
        <v>0</v>
      </c>
      <c r="P285" s="127"/>
      <c r="S285" s="754"/>
      <c r="U285" s="754"/>
    </row>
    <row r="286" spans="1:21" hidden="1" x14ac:dyDescent="0.25">
      <c r="A286" s="198"/>
      <c r="B286" s="87" t="s">
        <v>305</v>
      </c>
      <c r="C286" s="88">
        <f t="shared" si="372"/>
        <v>0</v>
      </c>
      <c r="D286" s="189">
        <f>SUM(D287:D288)</f>
        <v>0</v>
      </c>
      <c r="E286" s="190">
        <f t="shared" ref="E286:F286" si="382">SUM(E287:E288)</f>
        <v>0</v>
      </c>
      <c r="F286" s="55">
        <f t="shared" si="382"/>
        <v>0</v>
      </c>
      <c r="G286" s="189">
        <f>SUM(G287:G288)</f>
        <v>0</v>
      </c>
      <c r="H286" s="190">
        <f t="shared" ref="H286:I286" si="383">SUM(H287:H288)</f>
        <v>0</v>
      </c>
      <c r="I286" s="55">
        <f t="shared" si="383"/>
        <v>0</v>
      </c>
      <c r="J286" s="189">
        <f>SUM(J287:J288)</f>
        <v>0</v>
      </c>
      <c r="K286" s="190">
        <f t="shared" ref="K286:L286" si="384">SUM(K287:K288)</f>
        <v>0</v>
      </c>
      <c r="L286" s="55">
        <f t="shared" si="384"/>
        <v>0</v>
      </c>
      <c r="M286" s="189">
        <f>SUM(M287:M288)</f>
        <v>0</v>
      </c>
      <c r="N286" s="190">
        <f t="shared" ref="N286:O286" si="385">SUM(N287:N288)</f>
        <v>0</v>
      </c>
      <c r="O286" s="55">
        <f t="shared" si="385"/>
        <v>0</v>
      </c>
      <c r="P286" s="57"/>
      <c r="S286" s="754"/>
      <c r="U286" s="754"/>
    </row>
    <row r="287" spans="1:21" ht="12" hidden="1" customHeight="1" x14ac:dyDescent="0.25">
      <c r="A287" s="198" t="s">
        <v>306</v>
      </c>
      <c r="B287" s="51" t="s">
        <v>307</v>
      </c>
      <c r="C287" s="88">
        <f t="shared" si="372"/>
        <v>0</v>
      </c>
      <c r="D287" s="194"/>
      <c r="E287" s="195"/>
      <c r="F287" s="55">
        <f t="shared" ref="F287:F288" si="386">D287+E287</f>
        <v>0</v>
      </c>
      <c r="G287" s="53"/>
      <c r="H287" s="54"/>
      <c r="I287" s="55">
        <f t="shared" ref="I287:I288" si="387">G287+H287</f>
        <v>0</v>
      </c>
      <c r="J287" s="53"/>
      <c r="K287" s="54"/>
      <c r="L287" s="55">
        <f t="shared" ref="L287:L288" si="388">K287+J287</f>
        <v>0</v>
      </c>
      <c r="M287" s="53"/>
      <c r="N287" s="54"/>
      <c r="O287" s="55">
        <f t="shared" ref="O287:O288" si="389">N287+M287</f>
        <v>0</v>
      </c>
      <c r="P287" s="57"/>
      <c r="S287" s="754"/>
      <c r="U287" s="754"/>
    </row>
    <row r="288" spans="1:21" ht="24" hidden="1" customHeight="1" x14ac:dyDescent="0.25">
      <c r="A288" s="198" t="s">
        <v>308</v>
      </c>
      <c r="B288" s="246" t="s">
        <v>309</v>
      </c>
      <c r="C288" s="81">
        <f t="shared" si="372"/>
        <v>0</v>
      </c>
      <c r="D288" s="196"/>
      <c r="E288" s="197"/>
      <c r="F288" s="132">
        <f t="shared" si="386"/>
        <v>0</v>
      </c>
      <c r="G288" s="46"/>
      <c r="H288" s="47"/>
      <c r="I288" s="132">
        <f t="shared" si="387"/>
        <v>0</v>
      </c>
      <c r="J288" s="46"/>
      <c r="K288" s="47"/>
      <c r="L288" s="132">
        <f t="shared" si="388"/>
        <v>0</v>
      </c>
      <c r="M288" s="46"/>
      <c r="N288" s="47"/>
      <c r="O288" s="132">
        <f t="shared" si="389"/>
        <v>0</v>
      </c>
      <c r="P288" s="49"/>
      <c r="S288" s="754"/>
      <c r="U288" s="754"/>
    </row>
    <row r="289" spans="1:21" ht="12.75" thickBot="1" x14ac:dyDescent="0.3">
      <c r="A289" s="247"/>
      <c r="B289" s="247" t="s">
        <v>310</v>
      </c>
      <c r="C289" s="248">
        <f t="shared" si="372"/>
        <v>96845</v>
      </c>
      <c r="D289" s="249">
        <f t="shared" ref="D289:O289" si="390">SUM(D286,D269,D230,D195,D187,D173,D75,D53,D283)</f>
        <v>106620</v>
      </c>
      <c r="E289" s="250">
        <f t="shared" si="390"/>
        <v>-9775</v>
      </c>
      <c r="F289" s="251">
        <f t="shared" si="390"/>
        <v>96845</v>
      </c>
      <c r="G289" s="249">
        <f t="shared" si="390"/>
        <v>0</v>
      </c>
      <c r="H289" s="250">
        <f t="shared" si="390"/>
        <v>0</v>
      </c>
      <c r="I289" s="251">
        <f t="shared" si="390"/>
        <v>0</v>
      </c>
      <c r="J289" s="249">
        <f t="shared" si="390"/>
        <v>0</v>
      </c>
      <c r="K289" s="250">
        <f t="shared" si="390"/>
        <v>0</v>
      </c>
      <c r="L289" s="251">
        <f t="shared" si="390"/>
        <v>0</v>
      </c>
      <c r="M289" s="249">
        <f t="shared" si="390"/>
        <v>0</v>
      </c>
      <c r="N289" s="250">
        <f t="shared" si="390"/>
        <v>0</v>
      </c>
      <c r="O289" s="251">
        <f t="shared" si="390"/>
        <v>0</v>
      </c>
      <c r="P289" s="252"/>
      <c r="S289" s="754"/>
      <c r="U289" s="754"/>
    </row>
    <row r="290" spans="1:21" s="28" customFormat="1" ht="13.5" hidden="1" thickTop="1" thickBot="1" x14ac:dyDescent="0.3">
      <c r="A290" s="759" t="s">
        <v>311</v>
      </c>
      <c r="B290" s="760"/>
      <c r="C290" s="253">
        <f t="shared" si="372"/>
        <v>0</v>
      </c>
      <c r="D290" s="254">
        <f>SUM(D24,D25,D41)-D51</f>
        <v>0</v>
      </c>
      <c r="E290" s="255">
        <f t="shared" ref="E290:F290" si="391">SUM(E24,E25,E41)-E51</f>
        <v>0</v>
      </c>
      <c r="F290" s="256">
        <f t="shared" si="391"/>
        <v>0</v>
      </c>
      <c r="G290" s="254">
        <f>SUM(G24,G25,G41)-G51</f>
        <v>0</v>
      </c>
      <c r="H290" s="255">
        <f t="shared" ref="H290:I290" si="392">SUM(H24,H25,H41)-H51</f>
        <v>0</v>
      </c>
      <c r="I290" s="256">
        <f t="shared" si="392"/>
        <v>0</v>
      </c>
      <c r="J290" s="254">
        <f>(J26+J43)-J51</f>
        <v>0</v>
      </c>
      <c r="K290" s="255">
        <f t="shared" ref="K290:L290" si="393">(K26+K43)-K51</f>
        <v>0</v>
      </c>
      <c r="L290" s="256">
        <f t="shared" si="393"/>
        <v>0</v>
      </c>
      <c r="M290" s="254">
        <f>M45-M51</f>
        <v>0</v>
      </c>
      <c r="N290" s="255">
        <f t="shared" ref="N290:O290" si="394">N45-N51</f>
        <v>0</v>
      </c>
      <c r="O290" s="256">
        <f t="shared" si="394"/>
        <v>0</v>
      </c>
      <c r="P290" s="257"/>
      <c r="S290" s="754"/>
      <c r="U290" s="754"/>
    </row>
    <row r="291" spans="1:21" s="28" customFormat="1" ht="12.75" hidden="1" thickTop="1" x14ac:dyDescent="0.25">
      <c r="A291" s="761" t="s">
        <v>312</v>
      </c>
      <c r="B291" s="762"/>
      <c r="C291" s="258">
        <f t="shared" si="372"/>
        <v>0</v>
      </c>
      <c r="D291" s="259">
        <f t="shared" ref="D291:O291" si="395">SUM(D292,D293)-D300+D301</f>
        <v>0</v>
      </c>
      <c r="E291" s="260">
        <f t="shared" si="395"/>
        <v>0</v>
      </c>
      <c r="F291" s="261">
        <f t="shared" si="395"/>
        <v>0</v>
      </c>
      <c r="G291" s="259">
        <f t="shared" si="395"/>
        <v>0</v>
      </c>
      <c r="H291" s="260">
        <f t="shared" si="395"/>
        <v>0</v>
      </c>
      <c r="I291" s="261">
        <f t="shared" si="395"/>
        <v>0</v>
      </c>
      <c r="J291" s="259">
        <f t="shared" si="395"/>
        <v>0</v>
      </c>
      <c r="K291" s="260">
        <f t="shared" si="395"/>
        <v>0</v>
      </c>
      <c r="L291" s="261">
        <f t="shared" si="395"/>
        <v>0</v>
      </c>
      <c r="M291" s="259">
        <f t="shared" si="395"/>
        <v>0</v>
      </c>
      <c r="N291" s="260">
        <f t="shared" si="395"/>
        <v>0</v>
      </c>
      <c r="O291" s="261">
        <f t="shared" si="395"/>
        <v>0</v>
      </c>
      <c r="P291" s="262"/>
      <c r="S291" s="754"/>
      <c r="U291" s="754"/>
    </row>
    <row r="292" spans="1:21" s="28" customFormat="1" ht="13.5" hidden="1" thickTop="1" thickBot="1" x14ac:dyDescent="0.3">
      <c r="A292" s="155" t="s">
        <v>313</v>
      </c>
      <c r="B292" s="155" t="s">
        <v>314</v>
      </c>
      <c r="C292" s="156">
        <f t="shared" si="372"/>
        <v>0</v>
      </c>
      <c r="D292" s="157">
        <f t="shared" ref="D292:O292" si="396">D21-D286</f>
        <v>0</v>
      </c>
      <c r="E292" s="158">
        <f t="shared" si="396"/>
        <v>0</v>
      </c>
      <c r="F292" s="159">
        <f t="shared" si="396"/>
        <v>0</v>
      </c>
      <c r="G292" s="157">
        <f t="shared" si="396"/>
        <v>0</v>
      </c>
      <c r="H292" s="158">
        <f t="shared" si="396"/>
        <v>0</v>
      </c>
      <c r="I292" s="159">
        <f t="shared" si="396"/>
        <v>0</v>
      </c>
      <c r="J292" s="157">
        <f t="shared" si="396"/>
        <v>0</v>
      </c>
      <c r="K292" s="158">
        <f t="shared" si="396"/>
        <v>0</v>
      </c>
      <c r="L292" s="159">
        <f t="shared" si="396"/>
        <v>0</v>
      </c>
      <c r="M292" s="157">
        <f t="shared" si="396"/>
        <v>0</v>
      </c>
      <c r="N292" s="158">
        <f t="shared" si="396"/>
        <v>0</v>
      </c>
      <c r="O292" s="159">
        <f t="shared" si="396"/>
        <v>0</v>
      </c>
      <c r="P292" s="35"/>
      <c r="S292" s="754"/>
      <c r="U292" s="754"/>
    </row>
    <row r="293" spans="1:21" s="28" customFormat="1" ht="12.75" hidden="1" thickTop="1" x14ac:dyDescent="0.25">
      <c r="A293" s="263" t="s">
        <v>315</v>
      </c>
      <c r="B293" s="263" t="s">
        <v>316</v>
      </c>
      <c r="C293" s="258">
        <f t="shared" si="372"/>
        <v>0</v>
      </c>
      <c r="D293" s="259">
        <f t="shared" ref="D293:O293" si="397">SUM(D294,D296,D298)-SUM(D295,D297,D299)</f>
        <v>0</v>
      </c>
      <c r="E293" s="260">
        <f t="shared" si="397"/>
        <v>0</v>
      </c>
      <c r="F293" s="261">
        <f t="shared" si="397"/>
        <v>0</v>
      </c>
      <c r="G293" s="259">
        <f t="shared" si="397"/>
        <v>0</v>
      </c>
      <c r="H293" s="260">
        <f t="shared" si="397"/>
        <v>0</v>
      </c>
      <c r="I293" s="261">
        <f t="shared" si="397"/>
        <v>0</v>
      </c>
      <c r="J293" s="259">
        <f t="shared" si="397"/>
        <v>0</v>
      </c>
      <c r="K293" s="260">
        <f t="shared" si="397"/>
        <v>0</v>
      </c>
      <c r="L293" s="261">
        <f t="shared" si="397"/>
        <v>0</v>
      </c>
      <c r="M293" s="259">
        <f t="shared" si="397"/>
        <v>0</v>
      </c>
      <c r="N293" s="260">
        <f t="shared" si="397"/>
        <v>0</v>
      </c>
      <c r="O293" s="261">
        <f t="shared" si="397"/>
        <v>0</v>
      </c>
      <c r="P293" s="262"/>
      <c r="S293" s="754"/>
      <c r="U293" s="754"/>
    </row>
    <row r="294" spans="1:21" ht="12" hidden="1" customHeight="1" x14ac:dyDescent="0.25">
      <c r="A294" s="264" t="s">
        <v>317</v>
      </c>
      <c r="B294" s="140" t="s">
        <v>318</v>
      </c>
      <c r="C294" s="96">
        <f t="shared" si="372"/>
        <v>0</v>
      </c>
      <c r="D294" s="234"/>
      <c r="E294" s="235"/>
      <c r="F294" s="236">
        <f t="shared" ref="F294:F301" si="398">D294+E294</f>
        <v>0</v>
      </c>
      <c r="G294" s="100"/>
      <c r="H294" s="101"/>
      <c r="I294" s="236">
        <f t="shared" ref="I294:I301" si="399">G294+H294</f>
        <v>0</v>
      </c>
      <c r="J294" s="100"/>
      <c r="K294" s="101"/>
      <c r="L294" s="236">
        <f t="shared" ref="L294:L301" si="400">K294+J294</f>
        <v>0</v>
      </c>
      <c r="M294" s="100"/>
      <c r="N294" s="101"/>
      <c r="O294" s="236">
        <f t="shared" ref="O294:O301" si="401">N294+M294</f>
        <v>0</v>
      </c>
      <c r="P294" s="105"/>
      <c r="S294" s="754"/>
      <c r="U294" s="754"/>
    </row>
    <row r="295" spans="1:21" ht="24" hidden="1" customHeight="1" x14ac:dyDescent="0.25">
      <c r="A295" s="198" t="s">
        <v>319</v>
      </c>
      <c r="B295" s="50" t="s">
        <v>320</v>
      </c>
      <c r="C295" s="88">
        <f t="shared" si="372"/>
        <v>0</v>
      </c>
      <c r="D295" s="194"/>
      <c r="E295" s="195"/>
      <c r="F295" s="55">
        <f t="shared" si="398"/>
        <v>0</v>
      </c>
      <c r="G295" s="53"/>
      <c r="H295" s="54"/>
      <c r="I295" s="55">
        <f t="shared" si="399"/>
        <v>0</v>
      </c>
      <c r="J295" s="53"/>
      <c r="K295" s="54"/>
      <c r="L295" s="55">
        <f t="shared" si="400"/>
        <v>0</v>
      </c>
      <c r="M295" s="53"/>
      <c r="N295" s="54"/>
      <c r="O295" s="55">
        <f t="shared" si="401"/>
        <v>0</v>
      </c>
      <c r="P295" s="57"/>
      <c r="S295" s="754"/>
      <c r="U295" s="754"/>
    </row>
    <row r="296" spans="1:21" ht="12" hidden="1" customHeight="1" x14ac:dyDescent="0.25">
      <c r="A296" s="198" t="s">
        <v>321</v>
      </c>
      <c r="B296" s="50" t="s">
        <v>322</v>
      </c>
      <c r="C296" s="88">
        <f t="shared" si="372"/>
        <v>0</v>
      </c>
      <c r="D296" s="194"/>
      <c r="E296" s="195"/>
      <c r="F296" s="55">
        <f t="shared" si="398"/>
        <v>0</v>
      </c>
      <c r="G296" s="53"/>
      <c r="H296" s="54"/>
      <c r="I296" s="55">
        <f t="shared" si="399"/>
        <v>0</v>
      </c>
      <c r="J296" s="53"/>
      <c r="K296" s="54"/>
      <c r="L296" s="55">
        <f t="shared" si="400"/>
        <v>0</v>
      </c>
      <c r="M296" s="53"/>
      <c r="N296" s="54"/>
      <c r="O296" s="55">
        <f t="shared" si="401"/>
        <v>0</v>
      </c>
      <c r="P296" s="57"/>
      <c r="S296" s="754"/>
      <c r="U296" s="754"/>
    </row>
    <row r="297" spans="1:21" ht="24" hidden="1" customHeight="1" x14ac:dyDescent="0.25">
      <c r="A297" s="198" t="s">
        <v>323</v>
      </c>
      <c r="B297" s="50" t="s">
        <v>324</v>
      </c>
      <c r="C297" s="88">
        <f t="shared" si="372"/>
        <v>0</v>
      </c>
      <c r="D297" s="194"/>
      <c r="E297" s="195"/>
      <c r="F297" s="55">
        <f t="shared" si="398"/>
        <v>0</v>
      </c>
      <c r="G297" s="53"/>
      <c r="H297" s="54"/>
      <c r="I297" s="55">
        <f t="shared" si="399"/>
        <v>0</v>
      </c>
      <c r="J297" s="53"/>
      <c r="K297" s="54"/>
      <c r="L297" s="55">
        <f t="shared" si="400"/>
        <v>0</v>
      </c>
      <c r="M297" s="53"/>
      <c r="N297" s="54"/>
      <c r="O297" s="55">
        <f t="shared" si="401"/>
        <v>0</v>
      </c>
      <c r="P297" s="57"/>
      <c r="S297" s="754"/>
      <c r="U297" s="754"/>
    </row>
    <row r="298" spans="1:21" ht="12" hidden="1" customHeight="1" x14ac:dyDescent="0.25">
      <c r="A298" s="198" t="s">
        <v>325</v>
      </c>
      <c r="B298" s="50" t="s">
        <v>326</v>
      </c>
      <c r="C298" s="88">
        <f t="shared" si="372"/>
        <v>0</v>
      </c>
      <c r="D298" s="194"/>
      <c r="E298" s="195"/>
      <c r="F298" s="55">
        <f t="shared" si="398"/>
        <v>0</v>
      </c>
      <c r="G298" s="53"/>
      <c r="H298" s="54"/>
      <c r="I298" s="55">
        <f t="shared" si="399"/>
        <v>0</v>
      </c>
      <c r="J298" s="53"/>
      <c r="K298" s="54"/>
      <c r="L298" s="55">
        <f t="shared" si="400"/>
        <v>0</v>
      </c>
      <c r="M298" s="53"/>
      <c r="N298" s="54"/>
      <c r="O298" s="55">
        <f t="shared" si="401"/>
        <v>0</v>
      </c>
      <c r="P298" s="57"/>
      <c r="S298" s="754"/>
      <c r="U298" s="754"/>
    </row>
    <row r="299" spans="1:21" ht="24.75" hidden="1" customHeight="1" thickBot="1" x14ac:dyDescent="0.3">
      <c r="A299" s="265" t="s">
        <v>327</v>
      </c>
      <c r="B299" s="266" t="s">
        <v>328</v>
      </c>
      <c r="C299" s="206">
        <f t="shared" si="372"/>
        <v>0</v>
      </c>
      <c r="D299" s="208"/>
      <c r="E299" s="209"/>
      <c r="F299" s="210">
        <f t="shared" si="398"/>
        <v>0</v>
      </c>
      <c r="G299" s="211"/>
      <c r="H299" s="212"/>
      <c r="I299" s="210">
        <f t="shared" si="399"/>
        <v>0</v>
      </c>
      <c r="J299" s="211"/>
      <c r="K299" s="212"/>
      <c r="L299" s="210">
        <f t="shared" si="400"/>
        <v>0</v>
      </c>
      <c r="M299" s="211"/>
      <c r="N299" s="212"/>
      <c r="O299" s="210">
        <f t="shared" si="401"/>
        <v>0</v>
      </c>
      <c r="P299" s="213"/>
      <c r="S299" s="754"/>
      <c r="U299" s="754"/>
    </row>
    <row r="300" spans="1:21" s="28" customFormat="1" ht="13.5" hidden="1" customHeight="1" thickTop="1" thickBot="1" x14ac:dyDescent="0.3">
      <c r="A300" s="267" t="s">
        <v>329</v>
      </c>
      <c r="B300" s="267" t="s">
        <v>330</v>
      </c>
      <c r="C300" s="253">
        <f t="shared" si="372"/>
        <v>0</v>
      </c>
      <c r="D300" s="268"/>
      <c r="E300" s="269"/>
      <c r="F300" s="256">
        <f t="shared" si="398"/>
        <v>0</v>
      </c>
      <c r="G300" s="268"/>
      <c r="H300" s="269"/>
      <c r="I300" s="270">
        <f t="shared" si="399"/>
        <v>0</v>
      </c>
      <c r="J300" s="268"/>
      <c r="K300" s="269"/>
      <c r="L300" s="270">
        <f t="shared" si="400"/>
        <v>0</v>
      </c>
      <c r="M300" s="268"/>
      <c r="N300" s="269"/>
      <c r="O300" s="270">
        <f t="shared" si="401"/>
        <v>0</v>
      </c>
      <c r="P300" s="271"/>
      <c r="S300" s="754"/>
      <c r="U300" s="754"/>
    </row>
    <row r="301" spans="1:21" s="28" customFormat="1" ht="48.75" hidden="1" customHeight="1" thickTop="1" x14ac:dyDescent="0.25">
      <c r="A301" s="263" t="s">
        <v>331</v>
      </c>
      <c r="B301" s="272" t="s">
        <v>332</v>
      </c>
      <c r="C301" s="258">
        <f t="shared" si="372"/>
        <v>0</v>
      </c>
      <c r="D301" s="202"/>
      <c r="E301" s="203"/>
      <c r="F301" s="71">
        <f t="shared" si="398"/>
        <v>0</v>
      </c>
      <c r="G301" s="202"/>
      <c r="H301" s="203"/>
      <c r="I301" s="71">
        <f t="shared" si="399"/>
        <v>0</v>
      </c>
      <c r="J301" s="202"/>
      <c r="K301" s="203"/>
      <c r="L301" s="71">
        <f t="shared" si="400"/>
        <v>0</v>
      </c>
      <c r="M301" s="202"/>
      <c r="N301" s="203"/>
      <c r="O301" s="71">
        <f t="shared" si="401"/>
        <v>0</v>
      </c>
      <c r="P301" s="75"/>
      <c r="S301" s="754"/>
      <c r="U301" s="754"/>
    </row>
    <row r="302" spans="1:21" ht="12.75" thickTop="1" x14ac:dyDescent="0.25"/>
  </sheetData>
  <sheetProtection algorithmName="SHA-512" hashValue="sQ0/vFlIqlJwln+dO0VHykhZKQpDN4eUgGAsf2QCKlSwv46JKcmvZnBqQwehQzONhQeQ1brgs6h3m38URZBsbw==" saltValue="DPR4IcwypW1Gyv4wNh7mlA==" spinCount="100000" sheet="1" objects="1" scenarios="1" formatCells="0" formatColumns="0" formatRows="0" deleteColumns="0"/>
  <autoFilter ref="A18:P301">
    <filterColumn colId="2">
      <filters>
        <filter val="96 84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25.pielikums Jūrmalas pilsētas domes
2019.gada 23.maija saistošajiem noteikumiem Nr.19
(protokols Nr.7, 12.punkts)
 </firstHeader>
    <firstFooter>&amp;L&amp;9&amp;D; &amp;T&amp;R&amp;9&amp;P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5" sqref="T5"/>
    </sheetView>
  </sheetViews>
  <sheetFormatPr defaultRowHeight="12" outlineLevelCol="1" x14ac:dyDescent="0.25"/>
  <cols>
    <col min="1" max="1" width="10.85546875" style="273" customWidth="1"/>
    <col min="2" max="2" width="28" style="273" customWidth="1"/>
    <col min="3" max="3" width="8" style="273" customWidth="1"/>
    <col min="4" max="5" width="8.7109375" style="273" hidden="1" customWidth="1" outlineLevel="1"/>
    <col min="6" max="6" width="8.7109375" style="273" customWidth="1" collapsed="1"/>
    <col min="7" max="8" width="8.7109375" style="273" hidden="1" customWidth="1" outlineLevel="1"/>
    <col min="9" max="9" width="8.7109375" style="273" customWidth="1" collapsed="1"/>
    <col min="10" max="11" width="8.28515625" style="273" hidden="1" customWidth="1" outlineLevel="1"/>
    <col min="12" max="12" width="8.28515625" style="273" customWidth="1" collapsed="1"/>
    <col min="13" max="13" width="7.42578125" style="273"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917</v>
      </c>
      <c r="P1" s="1"/>
    </row>
    <row r="2" spans="1:17" ht="35.25" customHeight="1" x14ac:dyDescent="0.25">
      <c r="A2" s="788" t="s">
        <v>1</v>
      </c>
      <c r="B2" s="789"/>
      <c r="C2" s="789"/>
      <c r="D2" s="789"/>
      <c r="E2" s="789"/>
      <c r="F2" s="789"/>
      <c r="G2" s="789"/>
      <c r="H2" s="789"/>
      <c r="I2" s="789"/>
      <c r="J2" s="789"/>
      <c r="K2" s="789"/>
      <c r="L2" s="789"/>
      <c r="M2" s="789"/>
      <c r="N2" s="789"/>
      <c r="O2" s="789"/>
      <c r="P2" s="790"/>
      <c r="Q2" s="274"/>
    </row>
    <row r="3" spans="1:17" ht="12.75" customHeight="1" x14ac:dyDescent="0.25">
      <c r="A3" s="5" t="s">
        <v>2</v>
      </c>
      <c r="B3" s="6"/>
      <c r="C3" s="791" t="s">
        <v>3</v>
      </c>
      <c r="D3" s="791"/>
      <c r="E3" s="791"/>
      <c r="F3" s="791"/>
      <c r="G3" s="791"/>
      <c r="H3" s="791"/>
      <c r="I3" s="791"/>
      <c r="J3" s="791"/>
      <c r="K3" s="791"/>
      <c r="L3" s="791"/>
      <c r="M3" s="791"/>
      <c r="N3" s="791"/>
      <c r="O3" s="791"/>
      <c r="P3" s="792"/>
      <c r="Q3" s="274"/>
    </row>
    <row r="4" spans="1:17" ht="12.75" customHeight="1" x14ac:dyDescent="0.25">
      <c r="A4" s="5" t="s">
        <v>4</v>
      </c>
      <c r="B4" s="6"/>
      <c r="C4" s="791" t="s">
        <v>5</v>
      </c>
      <c r="D4" s="791"/>
      <c r="E4" s="791"/>
      <c r="F4" s="791"/>
      <c r="G4" s="791"/>
      <c r="H4" s="791"/>
      <c r="I4" s="791"/>
      <c r="J4" s="791"/>
      <c r="K4" s="791"/>
      <c r="L4" s="791"/>
      <c r="M4" s="791"/>
      <c r="N4" s="791"/>
      <c r="O4" s="791"/>
      <c r="P4" s="792"/>
      <c r="Q4" s="274"/>
    </row>
    <row r="5" spans="1:17" ht="12.75" customHeight="1" x14ac:dyDescent="0.25">
      <c r="A5" s="7" t="s">
        <v>6</v>
      </c>
      <c r="B5" s="8"/>
      <c r="C5" s="786" t="s">
        <v>908</v>
      </c>
      <c r="D5" s="786"/>
      <c r="E5" s="786"/>
      <c r="F5" s="786"/>
      <c r="G5" s="786"/>
      <c r="H5" s="786"/>
      <c r="I5" s="786"/>
      <c r="J5" s="786"/>
      <c r="K5" s="786"/>
      <c r="L5" s="786"/>
      <c r="M5" s="786"/>
      <c r="N5" s="786"/>
      <c r="O5" s="786"/>
      <c r="P5" s="787"/>
      <c r="Q5" s="274"/>
    </row>
    <row r="6" spans="1:17" ht="12.75" customHeight="1" x14ac:dyDescent="0.25">
      <c r="A6" s="7" t="s">
        <v>8</v>
      </c>
      <c r="B6" s="8"/>
      <c r="C6" s="786" t="s">
        <v>909</v>
      </c>
      <c r="D6" s="786"/>
      <c r="E6" s="786"/>
      <c r="F6" s="786"/>
      <c r="G6" s="786"/>
      <c r="H6" s="786"/>
      <c r="I6" s="786"/>
      <c r="J6" s="786"/>
      <c r="K6" s="786"/>
      <c r="L6" s="786"/>
      <c r="M6" s="786"/>
      <c r="N6" s="786"/>
      <c r="O6" s="786"/>
      <c r="P6" s="787"/>
      <c r="Q6" s="274"/>
    </row>
    <row r="7" spans="1:17" ht="24" customHeight="1" x14ac:dyDescent="0.25">
      <c r="A7" s="7" t="s">
        <v>10</v>
      </c>
      <c r="B7" s="8"/>
      <c r="C7" s="791" t="s">
        <v>910</v>
      </c>
      <c r="D7" s="791"/>
      <c r="E7" s="791"/>
      <c r="F7" s="791"/>
      <c r="G7" s="791"/>
      <c r="H7" s="791"/>
      <c r="I7" s="791"/>
      <c r="J7" s="791"/>
      <c r="K7" s="791"/>
      <c r="L7" s="791"/>
      <c r="M7" s="791"/>
      <c r="N7" s="791"/>
      <c r="O7" s="791"/>
      <c r="P7" s="792"/>
      <c r="Q7" s="274"/>
    </row>
    <row r="8" spans="1:17" ht="12.75" customHeight="1" x14ac:dyDescent="0.25">
      <c r="A8" s="9" t="s">
        <v>12</v>
      </c>
      <c r="B8" s="8"/>
      <c r="C8" s="793"/>
      <c r="D8" s="793"/>
      <c r="E8" s="793"/>
      <c r="F8" s="793"/>
      <c r="G8" s="793"/>
      <c r="H8" s="793"/>
      <c r="I8" s="793"/>
      <c r="J8" s="793"/>
      <c r="K8" s="793"/>
      <c r="L8" s="793"/>
      <c r="M8" s="793"/>
      <c r="N8" s="793"/>
      <c r="O8" s="793"/>
      <c r="P8" s="794"/>
      <c r="Q8" s="274"/>
    </row>
    <row r="9" spans="1:17" ht="12.75" customHeight="1" x14ac:dyDescent="0.25">
      <c r="A9" s="7"/>
      <c r="B9" s="8" t="s">
        <v>13</v>
      </c>
      <c r="C9" s="786"/>
      <c r="D9" s="786"/>
      <c r="E9" s="786"/>
      <c r="F9" s="786"/>
      <c r="G9" s="786"/>
      <c r="H9" s="786"/>
      <c r="I9" s="786"/>
      <c r="J9" s="786"/>
      <c r="K9" s="786"/>
      <c r="L9" s="786"/>
      <c r="M9" s="786"/>
      <c r="N9" s="786"/>
      <c r="O9" s="786"/>
      <c r="P9" s="787"/>
      <c r="Q9" s="274"/>
    </row>
    <row r="10" spans="1:17" ht="12.75" customHeight="1" x14ac:dyDescent="0.25">
      <c r="A10" s="7"/>
      <c r="B10" s="8" t="s">
        <v>15</v>
      </c>
      <c r="C10" s="786"/>
      <c r="D10" s="786"/>
      <c r="E10" s="786"/>
      <c r="F10" s="786"/>
      <c r="G10" s="786"/>
      <c r="H10" s="786"/>
      <c r="I10" s="786"/>
      <c r="J10" s="786"/>
      <c r="K10" s="786"/>
      <c r="L10" s="786"/>
      <c r="M10" s="786"/>
      <c r="N10" s="786"/>
      <c r="O10" s="786"/>
      <c r="P10" s="787"/>
      <c r="Q10" s="274"/>
    </row>
    <row r="11" spans="1:17" ht="12.75" customHeight="1" x14ac:dyDescent="0.25">
      <c r="A11" s="7"/>
      <c r="B11" s="8" t="s">
        <v>16</v>
      </c>
      <c r="C11" s="793" t="s">
        <v>911</v>
      </c>
      <c r="D11" s="793"/>
      <c r="E11" s="793"/>
      <c r="F11" s="793"/>
      <c r="G11" s="793"/>
      <c r="H11" s="793"/>
      <c r="I11" s="793"/>
      <c r="J11" s="793"/>
      <c r="K11" s="793"/>
      <c r="L11" s="793"/>
      <c r="M11" s="793"/>
      <c r="N11" s="793"/>
      <c r="O11" s="793"/>
      <c r="P11" s="794"/>
      <c r="Q11" s="274"/>
    </row>
    <row r="12" spans="1:17" ht="12.75" customHeight="1" x14ac:dyDescent="0.25">
      <c r="A12" s="7"/>
      <c r="B12" s="8" t="s">
        <v>17</v>
      </c>
      <c r="C12" s="786"/>
      <c r="D12" s="786"/>
      <c r="E12" s="786"/>
      <c r="F12" s="786"/>
      <c r="G12" s="786"/>
      <c r="H12" s="786"/>
      <c r="I12" s="786"/>
      <c r="J12" s="786"/>
      <c r="K12" s="786"/>
      <c r="L12" s="786"/>
      <c r="M12" s="786"/>
      <c r="N12" s="786"/>
      <c r="O12" s="786"/>
      <c r="P12" s="787"/>
      <c r="Q12" s="274"/>
    </row>
    <row r="13" spans="1:17" ht="12.75" customHeight="1" x14ac:dyDescent="0.25">
      <c r="A13" s="7"/>
      <c r="B13" s="8" t="s">
        <v>19</v>
      </c>
      <c r="C13" s="786"/>
      <c r="D13" s="786"/>
      <c r="E13" s="786"/>
      <c r="F13" s="786"/>
      <c r="G13" s="786"/>
      <c r="H13" s="786"/>
      <c r="I13" s="786"/>
      <c r="J13" s="786"/>
      <c r="K13" s="786"/>
      <c r="L13" s="786"/>
      <c r="M13" s="786"/>
      <c r="N13" s="786"/>
      <c r="O13" s="786"/>
      <c r="P13" s="787"/>
      <c r="Q13" s="274"/>
    </row>
    <row r="14" spans="1:17" ht="12.75" customHeight="1" x14ac:dyDescent="0.25">
      <c r="A14" s="10"/>
      <c r="B14" s="11"/>
      <c r="C14" s="766"/>
      <c r="D14" s="766"/>
      <c r="E14" s="766"/>
      <c r="F14" s="766"/>
      <c r="G14" s="766"/>
      <c r="H14" s="766"/>
      <c r="I14" s="766"/>
      <c r="J14" s="766"/>
      <c r="K14" s="766"/>
      <c r="L14" s="766"/>
      <c r="M14" s="766"/>
      <c r="N14" s="766"/>
      <c r="O14" s="766"/>
      <c r="P14" s="767"/>
      <c r="Q14" s="274"/>
    </row>
    <row r="15" spans="1:17" s="12" customFormat="1" ht="12.75" customHeight="1" x14ac:dyDescent="0.25">
      <c r="A15" s="768" t="s">
        <v>20</v>
      </c>
      <c r="B15" s="771" t="s">
        <v>21</v>
      </c>
      <c r="C15" s="773" t="s">
        <v>22</v>
      </c>
      <c r="D15" s="774"/>
      <c r="E15" s="774"/>
      <c r="F15" s="774"/>
      <c r="G15" s="774"/>
      <c r="H15" s="774"/>
      <c r="I15" s="774"/>
      <c r="J15" s="774"/>
      <c r="K15" s="774"/>
      <c r="L15" s="774"/>
      <c r="M15" s="774"/>
      <c r="N15" s="774"/>
      <c r="O15" s="774"/>
      <c r="P15" s="775"/>
      <c r="Q15" s="275"/>
    </row>
    <row r="16" spans="1:17" s="12" customFormat="1" ht="12.75" customHeight="1" x14ac:dyDescent="0.25">
      <c r="A16" s="769"/>
      <c r="B16" s="772"/>
      <c r="C16" s="776" t="s">
        <v>23</v>
      </c>
      <c r="D16" s="778" t="s">
        <v>24</v>
      </c>
      <c r="E16" s="780" t="s">
        <v>25</v>
      </c>
      <c r="F16" s="782" t="s">
        <v>26</v>
      </c>
      <c r="G16" s="764" t="s">
        <v>27</v>
      </c>
      <c r="H16" s="765" t="s">
        <v>28</v>
      </c>
      <c r="I16" s="763" t="s">
        <v>29</v>
      </c>
      <c r="J16" s="764" t="s">
        <v>30</v>
      </c>
      <c r="K16" s="765" t="s">
        <v>31</v>
      </c>
      <c r="L16" s="763" t="s">
        <v>32</v>
      </c>
      <c r="M16" s="764" t="s">
        <v>33</v>
      </c>
      <c r="N16" s="765" t="s">
        <v>34</v>
      </c>
      <c r="O16" s="763" t="s">
        <v>35</v>
      </c>
      <c r="P16" s="784" t="s">
        <v>36</v>
      </c>
    </row>
    <row r="17" spans="1:16" s="13" customFormat="1" ht="70.5" customHeight="1" thickBot="1" x14ac:dyDescent="0.3">
      <c r="A17" s="770"/>
      <c r="B17" s="772"/>
      <c r="C17" s="777"/>
      <c r="D17" s="779"/>
      <c r="E17" s="781"/>
      <c r="F17" s="783"/>
      <c r="G17" s="764"/>
      <c r="H17" s="765"/>
      <c r="I17" s="763"/>
      <c r="J17" s="764"/>
      <c r="K17" s="765"/>
      <c r="L17" s="763"/>
      <c r="M17" s="764"/>
      <c r="N17" s="765"/>
      <c r="O17" s="763"/>
      <c r="P17" s="78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25136</v>
      </c>
      <c r="D20" s="32">
        <f>SUM(D21,D24,D25,D41,D43)</f>
        <v>0</v>
      </c>
      <c r="E20" s="33">
        <f t="shared" ref="E20:F20" si="1">SUM(E21,E24,E25,E41,E43)</f>
        <v>25136</v>
      </c>
      <c r="F20" s="34">
        <f t="shared" si="1"/>
        <v>25136</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49.5" customHeight="1" thickTop="1" thickBot="1" x14ac:dyDescent="0.3">
      <c r="A24" s="58">
        <v>19300</v>
      </c>
      <c r="B24" s="58" t="s">
        <v>43</v>
      </c>
      <c r="C24" s="59">
        <f>F24+I24</f>
        <v>9775</v>
      </c>
      <c r="D24" s="60"/>
      <c r="E24" s="61">
        <v>9775</v>
      </c>
      <c r="F24" s="62">
        <f t="shared" si="9"/>
        <v>9775</v>
      </c>
      <c r="G24" s="60"/>
      <c r="H24" s="61"/>
      <c r="I24" s="62">
        <f t="shared" si="10"/>
        <v>0</v>
      </c>
      <c r="J24" s="63" t="s">
        <v>44</v>
      </c>
      <c r="K24" s="64" t="s">
        <v>44</v>
      </c>
      <c r="L24" s="65" t="s">
        <v>44</v>
      </c>
      <c r="M24" s="63" t="s">
        <v>44</v>
      </c>
      <c r="N24" s="64" t="s">
        <v>44</v>
      </c>
      <c r="O24" s="65" t="s">
        <v>44</v>
      </c>
      <c r="P24" s="66" t="s">
        <v>912</v>
      </c>
    </row>
    <row r="25" spans="1:16" s="28" customFormat="1" ht="36.75" thickTop="1" x14ac:dyDescent="0.25">
      <c r="A25" s="276">
        <v>18620</v>
      </c>
      <c r="B25" s="67" t="s">
        <v>45</v>
      </c>
      <c r="C25" s="68">
        <f>F25</f>
        <v>15361</v>
      </c>
      <c r="D25" s="69"/>
      <c r="E25" s="70">
        <v>15361</v>
      </c>
      <c r="F25" s="71">
        <f t="shared" si="9"/>
        <v>15361</v>
      </c>
      <c r="G25" s="72" t="s">
        <v>44</v>
      </c>
      <c r="H25" s="73" t="s">
        <v>44</v>
      </c>
      <c r="I25" s="74" t="s">
        <v>44</v>
      </c>
      <c r="J25" s="72" t="s">
        <v>44</v>
      </c>
      <c r="K25" s="73" t="s">
        <v>44</v>
      </c>
      <c r="L25" s="74" t="s">
        <v>44</v>
      </c>
      <c r="M25" s="72" t="s">
        <v>44</v>
      </c>
      <c r="N25" s="73" t="s">
        <v>44</v>
      </c>
      <c r="O25" s="74" t="s">
        <v>44</v>
      </c>
      <c r="P25" s="75" t="s">
        <v>913</v>
      </c>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25136</v>
      </c>
      <c r="D50" s="157">
        <f>SUM(D51,D286)</f>
        <v>0</v>
      </c>
      <c r="E50" s="158">
        <f t="shared" ref="E50:F50" si="26">SUM(E51,E286)</f>
        <v>25136</v>
      </c>
      <c r="F50" s="159">
        <f t="shared" si="26"/>
        <v>25136</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17455</v>
      </c>
      <c r="D51" s="163">
        <f>SUM(D52,D194)</f>
        <v>0</v>
      </c>
      <c r="E51" s="164">
        <f t="shared" ref="E51:F51" si="30">SUM(E52,E194)</f>
        <v>17455</v>
      </c>
      <c r="F51" s="165">
        <f t="shared" si="30"/>
        <v>17455</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hidden="1" x14ac:dyDescent="0.25">
      <c r="A52" s="24"/>
      <c r="B52" s="22" t="s">
        <v>71</v>
      </c>
      <c r="C52" s="170">
        <f t="shared" si="0"/>
        <v>0</v>
      </c>
      <c r="D52" s="171">
        <f>SUM(D53,D75,D173,D187)</f>
        <v>0</v>
      </c>
      <c r="E52" s="172">
        <f t="shared" ref="E52:F52" si="34">SUM(E53,E75,E173,E187)</f>
        <v>0</v>
      </c>
      <c r="F52" s="173">
        <f t="shared" si="34"/>
        <v>0</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7" t="s">
        <v>78</v>
      </c>
      <c r="C58" s="88">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719">
        <v>1210</v>
      </c>
      <c r="B68" s="80" t="s">
        <v>88</v>
      </c>
      <c r="C68" s="81">
        <f t="shared" si="0"/>
        <v>0</v>
      </c>
      <c r="D68" s="46"/>
      <c r="E68" s="47"/>
      <c r="F68" s="132">
        <f>D68+E68</f>
        <v>0</v>
      </c>
      <c r="G68" s="46"/>
      <c r="H68" s="47"/>
      <c r="I68" s="132">
        <f>G68+H68</f>
        <v>0</v>
      </c>
      <c r="J68" s="46"/>
      <c r="K68" s="47"/>
      <c r="L68" s="132">
        <f>K68+J68</f>
        <v>0</v>
      </c>
      <c r="M68" s="46"/>
      <c r="N68" s="47"/>
      <c r="O68" s="132">
        <f>N68+M68</f>
        <v>0</v>
      </c>
      <c r="P68" s="49"/>
    </row>
    <row r="69" spans="1:16" ht="24" hidden="1" x14ac:dyDescent="0.25">
      <c r="A69" s="188">
        <v>1220</v>
      </c>
      <c r="B69" s="87" t="s">
        <v>89</v>
      </c>
      <c r="C69" s="88">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7" t="s">
        <v>90</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5">
        <v>2000</v>
      </c>
      <c r="B75" s="175" t="s">
        <v>96</v>
      </c>
      <c r="C75" s="176">
        <f t="shared" si="0"/>
        <v>0</v>
      </c>
      <c r="D75" s="177">
        <f>SUM(D76,D83,D130,D164,D165,D172)</f>
        <v>0</v>
      </c>
      <c r="E75" s="178">
        <f t="shared" ref="E75:F75" si="74">SUM(E76,E83,E130,E164,E165,E172)</f>
        <v>0</v>
      </c>
      <c r="F75" s="179">
        <f t="shared" si="74"/>
        <v>0</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719">
        <v>2110</v>
      </c>
      <c r="B77" s="80" t="s">
        <v>98</v>
      </c>
      <c r="C77" s="81">
        <f t="shared" si="0"/>
        <v>0</v>
      </c>
      <c r="D77" s="192">
        <f>SUM(D78:D79)</f>
        <v>0</v>
      </c>
      <c r="E77" s="193">
        <f t="shared" ref="E77:F77" si="82">SUM(E78:E79)</f>
        <v>0</v>
      </c>
      <c r="F77" s="132">
        <f t="shared" si="82"/>
        <v>0</v>
      </c>
      <c r="G77" s="192">
        <f>SUM(G78:G79)</f>
        <v>0</v>
      </c>
      <c r="H77" s="193">
        <f t="shared" ref="H77:I77" si="83">SUM(H78:H79)</f>
        <v>0</v>
      </c>
      <c r="I77" s="132">
        <f t="shared" si="83"/>
        <v>0</v>
      </c>
      <c r="J77" s="192">
        <f>SUM(J78:J79)</f>
        <v>0</v>
      </c>
      <c r="K77" s="193">
        <f t="shared" ref="K77:L77" si="84">SUM(K78:K79)</f>
        <v>0</v>
      </c>
      <c r="L77" s="132">
        <f t="shared" si="84"/>
        <v>0</v>
      </c>
      <c r="M77" s="192">
        <f>SUM(M78:M79)</f>
        <v>0</v>
      </c>
      <c r="N77" s="193">
        <f t="shared" ref="N77:O77" si="85">SUM(N78:N79)</f>
        <v>0</v>
      </c>
      <c r="O77" s="132">
        <f t="shared" si="85"/>
        <v>0</v>
      </c>
      <c r="P77" s="49"/>
    </row>
    <row r="78" spans="1:16" ht="12" hidden="1" customHeight="1" x14ac:dyDescent="0.25">
      <c r="A78" s="51">
        <v>2111</v>
      </c>
      <c r="B78" s="87" t="s">
        <v>99</v>
      </c>
      <c r="C78" s="88">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7" t="s">
        <v>101</v>
      </c>
      <c r="C80" s="88">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7" t="s">
        <v>99</v>
      </c>
      <c r="C81" s="88">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4"/>
      <c r="E82" s="195"/>
      <c r="F82" s="55">
        <f t="shared" si="94"/>
        <v>0</v>
      </c>
      <c r="G82" s="53"/>
      <c r="H82" s="54"/>
      <c r="I82" s="55">
        <f t="shared" si="95"/>
        <v>0</v>
      </c>
      <c r="J82" s="53"/>
      <c r="K82" s="54"/>
      <c r="L82" s="55">
        <f t="shared" si="96"/>
        <v>0</v>
      </c>
      <c r="M82" s="53"/>
      <c r="N82" s="54"/>
      <c r="O82" s="55">
        <f t="shared" si="97"/>
        <v>0</v>
      </c>
      <c r="P82" s="57"/>
    </row>
    <row r="83" spans="1:16" hidden="1" x14ac:dyDescent="0.25">
      <c r="A83" s="67">
        <v>2200</v>
      </c>
      <c r="B83" s="181" t="s">
        <v>102</v>
      </c>
      <c r="C83" s="68">
        <f t="shared" si="0"/>
        <v>0</v>
      </c>
      <c r="D83" s="182">
        <f>SUM(D84,D89,D95,D103,D112,D116,D122,D128)</f>
        <v>0</v>
      </c>
      <c r="E83" s="183">
        <f t="shared" ref="E83:F83" si="98">SUM(E84,E89,E95,E103,E112,E116,E122,E128)</f>
        <v>0</v>
      </c>
      <c r="F83" s="71">
        <f t="shared" si="98"/>
        <v>0</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6"/>
      <c r="E85" s="197"/>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7" t="s">
        <v>108</v>
      </c>
      <c r="C89" s="88">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7" t="s">
        <v>109</v>
      </c>
      <c r="C90" s="88">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4"/>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7" t="s">
        <v>114</v>
      </c>
      <c r="C95" s="88">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7" t="s">
        <v>115</v>
      </c>
      <c r="C96" s="88">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6"/>
      <c r="E98" s="197"/>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121</v>
      </c>
      <c r="C102" s="88">
        <f t="shared" si="102"/>
        <v>0</v>
      </c>
      <c r="D102" s="194"/>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7" t="s">
        <v>122</v>
      </c>
      <c r="C103" s="88">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7" t="s">
        <v>123</v>
      </c>
      <c r="C104" s="88">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7" t="s">
        <v>131</v>
      </c>
      <c r="C112" s="88">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7" t="s">
        <v>132</v>
      </c>
      <c r="C113" s="88">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7" t="s">
        <v>135</v>
      </c>
      <c r="C116" s="88">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7" t="s">
        <v>136</v>
      </c>
      <c r="C117" s="88">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7" t="s">
        <v>141</v>
      </c>
      <c r="C122" s="88">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8" t="s">
        <v>142</v>
      </c>
      <c r="C123" s="88">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9" t="s">
        <v>143</v>
      </c>
      <c r="C124" s="88">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146</v>
      </c>
      <c r="C127" s="88">
        <f t="shared" si="102"/>
        <v>0</v>
      </c>
      <c r="D127" s="194"/>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719">
        <v>2280</v>
      </c>
      <c r="B128" s="80" t="s">
        <v>147</v>
      </c>
      <c r="C128" s="81">
        <f t="shared" si="102"/>
        <v>0</v>
      </c>
      <c r="D128" s="192">
        <f t="shared" ref="D128:O128" si="159">SUM(D129)</f>
        <v>0</v>
      </c>
      <c r="E128" s="193">
        <f t="shared" si="159"/>
        <v>0</v>
      </c>
      <c r="F128" s="132">
        <f t="shared" si="159"/>
        <v>0</v>
      </c>
      <c r="G128" s="192">
        <f t="shared" si="159"/>
        <v>0</v>
      </c>
      <c r="H128" s="193">
        <f t="shared" si="159"/>
        <v>0</v>
      </c>
      <c r="I128" s="132">
        <f t="shared" si="159"/>
        <v>0</v>
      </c>
      <c r="J128" s="192">
        <f t="shared" si="159"/>
        <v>0</v>
      </c>
      <c r="K128" s="193">
        <f t="shared" si="159"/>
        <v>0</v>
      </c>
      <c r="L128" s="132">
        <f t="shared" si="159"/>
        <v>0</v>
      </c>
      <c r="M128" s="192">
        <f t="shared" si="159"/>
        <v>0</v>
      </c>
      <c r="N128" s="193">
        <f t="shared" si="159"/>
        <v>0</v>
      </c>
      <c r="O128" s="132">
        <f t="shared" si="159"/>
        <v>0</v>
      </c>
      <c r="P128" s="49"/>
    </row>
    <row r="129" spans="1:16" ht="24" hidden="1" customHeight="1" x14ac:dyDescent="0.25">
      <c r="A129" s="51">
        <v>2283</v>
      </c>
      <c r="B129" s="87" t="s">
        <v>148</v>
      </c>
      <c r="C129" s="88">
        <f t="shared" si="102"/>
        <v>0</v>
      </c>
      <c r="D129" s="194"/>
      <c r="E129" s="195"/>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7">
        <v>2300</v>
      </c>
      <c r="B130" s="181" t="s">
        <v>149</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hidden="1" x14ac:dyDescent="0.25">
      <c r="A131" s="719">
        <v>2310</v>
      </c>
      <c r="B131" s="80" t="s">
        <v>150</v>
      </c>
      <c r="C131" s="81">
        <f t="shared" si="102"/>
        <v>0</v>
      </c>
      <c r="D131" s="192">
        <f t="shared" ref="D131:O131" si="164">SUM(D132:D135)</f>
        <v>0</v>
      </c>
      <c r="E131" s="193">
        <f t="shared" si="164"/>
        <v>0</v>
      </c>
      <c r="F131" s="132">
        <f t="shared" si="164"/>
        <v>0</v>
      </c>
      <c r="G131" s="192">
        <f t="shared" si="164"/>
        <v>0</v>
      </c>
      <c r="H131" s="193">
        <f t="shared" si="164"/>
        <v>0</v>
      </c>
      <c r="I131" s="132">
        <f t="shared" si="164"/>
        <v>0</v>
      </c>
      <c r="J131" s="192">
        <f t="shared" si="164"/>
        <v>0</v>
      </c>
      <c r="K131" s="193">
        <f t="shared" si="164"/>
        <v>0</v>
      </c>
      <c r="L131" s="132">
        <f t="shared" si="164"/>
        <v>0</v>
      </c>
      <c r="M131" s="192">
        <f t="shared" si="164"/>
        <v>0</v>
      </c>
      <c r="N131" s="193">
        <f t="shared" si="164"/>
        <v>0</v>
      </c>
      <c r="O131" s="132">
        <f t="shared" si="164"/>
        <v>0</v>
      </c>
      <c r="P131" s="49"/>
    </row>
    <row r="132" spans="1:16" ht="12" hidden="1" customHeight="1" x14ac:dyDescent="0.25">
      <c r="A132" s="51">
        <v>2311</v>
      </c>
      <c r="B132" s="87" t="s">
        <v>151</v>
      </c>
      <c r="C132" s="88">
        <f t="shared" si="102"/>
        <v>0</v>
      </c>
      <c r="D132" s="194"/>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152</v>
      </c>
      <c r="C133" s="88">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4"/>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7" t="s">
        <v>155</v>
      </c>
      <c r="C136" s="88">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7" t="s">
        <v>156</v>
      </c>
      <c r="C137" s="88">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7" t="s">
        <v>159</v>
      </c>
      <c r="C140" s="88">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7" t="s">
        <v>160</v>
      </c>
      <c r="C141" s="88">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7" t="s">
        <v>161</v>
      </c>
      <c r="C142" s="88">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6"/>
      <c r="E145" s="197"/>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7" t="s">
        <v>170</v>
      </c>
      <c r="C151" s="88">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7" t="s">
        <v>171</v>
      </c>
      <c r="C152" s="88">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200"/>
      <c r="E159" s="201"/>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6"/>
      <c r="E161" s="197"/>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200"/>
      <c r="E163" s="201"/>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2"/>
      <c r="E164" s="203"/>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719">
        <v>2510</v>
      </c>
      <c r="B166" s="80" t="s">
        <v>185</v>
      </c>
      <c r="C166" s="81">
        <f t="shared" si="193"/>
        <v>0</v>
      </c>
      <c r="D166" s="192">
        <f>SUM(D167:D170)</f>
        <v>0</v>
      </c>
      <c r="E166" s="193">
        <f t="shared" ref="E166:O166" si="211">SUM(E167:E170)</f>
        <v>0</v>
      </c>
      <c r="F166" s="132">
        <f t="shared" si="211"/>
        <v>0</v>
      </c>
      <c r="G166" s="192">
        <f t="shared" si="211"/>
        <v>0</v>
      </c>
      <c r="H166" s="193">
        <f t="shared" si="211"/>
        <v>0</v>
      </c>
      <c r="I166" s="132">
        <f t="shared" si="211"/>
        <v>0</v>
      </c>
      <c r="J166" s="192">
        <f t="shared" si="211"/>
        <v>0</v>
      </c>
      <c r="K166" s="193">
        <f t="shared" si="211"/>
        <v>0</v>
      </c>
      <c r="L166" s="132">
        <f t="shared" si="211"/>
        <v>0</v>
      </c>
      <c r="M166" s="192">
        <f t="shared" si="211"/>
        <v>0</v>
      </c>
      <c r="N166" s="193">
        <f t="shared" si="211"/>
        <v>0</v>
      </c>
      <c r="O166" s="132">
        <f t="shared" si="211"/>
        <v>0</v>
      </c>
      <c r="P166" s="49"/>
    </row>
    <row r="167" spans="1:16" ht="24" hidden="1" customHeight="1" x14ac:dyDescent="0.25">
      <c r="A167" s="51">
        <v>2512</v>
      </c>
      <c r="B167" s="87" t="s">
        <v>186</v>
      </c>
      <c r="C167" s="88">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7" t="s">
        <v>190</v>
      </c>
      <c r="C171" s="88">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4"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5"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719">
        <v>3260</v>
      </c>
      <c r="B175" s="80" t="s">
        <v>194</v>
      </c>
      <c r="C175" s="81">
        <f t="shared" si="193"/>
        <v>0</v>
      </c>
      <c r="D175" s="192">
        <f>SUM(D176:D178)</f>
        <v>0</v>
      </c>
      <c r="E175" s="193">
        <f t="shared" ref="E175:F175" si="221">SUM(E176:E178)</f>
        <v>0</v>
      </c>
      <c r="F175" s="132">
        <f t="shared" si="221"/>
        <v>0</v>
      </c>
      <c r="G175" s="192">
        <f>SUM(G176:G178)</f>
        <v>0</v>
      </c>
      <c r="H175" s="193">
        <f t="shared" ref="H175:I175" si="222">SUM(H176:H178)</f>
        <v>0</v>
      </c>
      <c r="I175" s="132">
        <f t="shared" si="222"/>
        <v>0</v>
      </c>
      <c r="J175" s="192">
        <f>SUM(J176:J178)</f>
        <v>0</v>
      </c>
      <c r="K175" s="193">
        <f t="shared" ref="K175:L175" si="223">SUM(K176:K178)</f>
        <v>0</v>
      </c>
      <c r="L175" s="132">
        <f t="shared" si="223"/>
        <v>0</v>
      </c>
      <c r="M175" s="192">
        <f>SUM(M176:M178)</f>
        <v>0</v>
      </c>
      <c r="N175" s="193">
        <f t="shared" ref="N175:O175" si="224">SUM(N176:N178)</f>
        <v>0</v>
      </c>
      <c r="O175" s="132">
        <f t="shared" si="224"/>
        <v>0</v>
      </c>
      <c r="P175" s="49"/>
    </row>
    <row r="176" spans="1:16" ht="24" hidden="1" customHeight="1" x14ac:dyDescent="0.25">
      <c r="A176" s="51">
        <v>3261</v>
      </c>
      <c r="B176" s="87" t="s">
        <v>195</v>
      </c>
      <c r="C176" s="88">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719">
        <v>3290</v>
      </c>
      <c r="B179" s="80" t="s">
        <v>198</v>
      </c>
      <c r="C179" s="206">
        <f t="shared" si="193"/>
        <v>0</v>
      </c>
      <c r="D179" s="192">
        <f>SUM(D180:D183)</f>
        <v>0</v>
      </c>
      <c r="E179" s="193">
        <f t="shared" ref="E179:O179" si="229">SUM(E180:E183)</f>
        <v>0</v>
      </c>
      <c r="F179" s="132">
        <f t="shared" si="229"/>
        <v>0</v>
      </c>
      <c r="G179" s="192">
        <f t="shared" si="229"/>
        <v>0</v>
      </c>
      <c r="H179" s="193">
        <f t="shared" si="229"/>
        <v>0</v>
      </c>
      <c r="I179" s="132">
        <f t="shared" si="229"/>
        <v>0</v>
      </c>
      <c r="J179" s="192">
        <f t="shared" si="229"/>
        <v>0</v>
      </c>
      <c r="K179" s="193">
        <f t="shared" si="229"/>
        <v>0</v>
      </c>
      <c r="L179" s="132">
        <f t="shared" si="229"/>
        <v>0</v>
      </c>
      <c r="M179" s="192">
        <f t="shared" si="229"/>
        <v>0</v>
      </c>
      <c r="N179" s="193">
        <f t="shared" si="229"/>
        <v>0</v>
      </c>
      <c r="O179" s="132">
        <f t="shared" si="229"/>
        <v>0</v>
      </c>
      <c r="P179" s="49"/>
    </row>
    <row r="180" spans="1:16" ht="72" hidden="1" customHeight="1" x14ac:dyDescent="0.25">
      <c r="A180" s="51">
        <v>3291</v>
      </c>
      <c r="B180" s="87" t="s">
        <v>199</v>
      </c>
      <c r="C180" s="88">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7">
        <v>3294</v>
      </c>
      <c r="B183" s="87" t="s">
        <v>202</v>
      </c>
      <c r="C183" s="206">
        <f t="shared" si="193"/>
        <v>0</v>
      </c>
      <c r="D183" s="208"/>
      <c r="E183" s="209"/>
      <c r="F183" s="210">
        <f t="shared" si="230"/>
        <v>0</v>
      </c>
      <c r="G183" s="211"/>
      <c r="H183" s="212"/>
      <c r="I183" s="210">
        <f t="shared" si="231"/>
        <v>0</v>
      </c>
      <c r="J183" s="211"/>
      <c r="K183" s="212"/>
      <c r="L183" s="210">
        <f t="shared" si="232"/>
        <v>0</v>
      </c>
      <c r="M183" s="211"/>
      <c r="N183" s="212"/>
      <c r="O183" s="210">
        <f t="shared" si="233"/>
        <v>0</v>
      </c>
      <c r="P183" s="213"/>
    </row>
    <row r="184" spans="1:16" ht="48" hidden="1" x14ac:dyDescent="0.25">
      <c r="A184" s="214">
        <v>3300</v>
      </c>
      <c r="B184" s="205" t="s">
        <v>203</v>
      </c>
      <c r="C184" s="215">
        <f t="shared" si="193"/>
        <v>0</v>
      </c>
      <c r="D184" s="216">
        <f>SUM(D185:D186)</f>
        <v>0</v>
      </c>
      <c r="E184" s="217">
        <f t="shared" ref="E184:O184" si="234">SUM(E185:E186)</f>
        <v>0</v>
      </c>
      <c r="F184" s="218">
        <f t="shared" si="234"/>
        <v>0</v>
      </c>
      <c r="G184" s="216">
        <f t="shared" si="234"/>
        <v>0</v>
      </c>
      <c r="H184" s="217">
        <f t="shared" si="234"/>
        <v>0</v>
      </c>
      <c r="I184" s="218">
        <f t="shared" si="234"/>
        <v>0</v>
      </c>
      <c r="J184" s="216">
        <f t="shared" si="234"/>
        <v>0</v>
      </c>
      <c r="K184" s="217">
        <f t="shared" si="234"/>
        <v>0</v>
      </c>
      <c r="L184" s="218">
        <f t="shared" si="234"/>
        <v>0</v>
      </c>
      <c r="M184" s="216">
        <f t="shared" si="234"/>
        <v>0</v>
      </c>
      <c r="N184" s="217">
        <f t="shared" si="234"/>
        <v>0</v>
      </c>
      <c r="O184" s="218">
        <f t="shared" si="234"/>
        <v>0</v>
      </c>
      <c r="P184" s="219"/>
    </row>
    <row r="185" spans="1:16" ht="48" hidden="1" customHeight="1" x14ac:dyDescent="0.25">
      <c r="A185" s="135">
        <v>3310</v>
      </c>
      <c r="B185" s="136" t="s">
        <v>204</v>
      </c>
      <c r="C185" s="141">
        <f t="shared" si="193"/>
        <v>0</v>
      </c>
      <c r="D185" s="200"/>
      <c r="E185" s="201"/>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6"/>
      <c r="E186" s="197"/>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20">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1">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719">
        <v>4240</v>
      </c>
      <c r="B189" s="80" t="s">
        <v>208</v>
      </c>
      <c r="C189" s="81">
        <f t="shared" si="193"/>
        <v>0</v>
      </c>
      <c r="D189" s="196"/>
      <c r="E189" s="197"/>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8">
        <v>4250</v>
      </c>
      <c r="B190" s="87" t="s">
        <v>209</v>
      </c>
      <c r="C190" s="88">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719">
        <v>4310</v>
      </c>
      <c r="B192" s="80" t="s">
        <v>211</v>
      </c>
      <c r="C192" s="81">
        <f t="shared" si="193"/>
        <v>0</v>
      </c>
      <c r="D192" s="192">
        <f>SUM(D193:D193)</f>
        <v>0</v>
      </c>
      <c r="E192" s="193">
        <f t="shared" ref="E192:F192" si="255">SUM(E193:E193)</f>
        <v>0</v>
      </c>
      <c r="F192" s="132">
        <f t="shared" si="255"/>
        <v>0</v>
      </c>
      <c r="G192" s="192">
        <f>SUM(G193:G193)</f>
        <v>0</v>
      </c>
      <c r="H192" s="193">
        <f t="shared" ref="H192:I192" si="256">SUM(H193:H193)</f>
        <v>0</v>
      </c>
      <c r="I192" s="132">
        <f t="shared" si="256"/>
        <v>0</v>
      </c>
      <c r="J192" s="192">
        <f>SUM(J193:J193)</f>
        <v>0</v>
      </c>
      <c r="K192" s="193">
        <f t="shared" ref="K192:L192" si="257">SUM(K193:K193)</f>
        <v>0</v>
      </c>
      <c r="L192" s="132">
        <f t="shared" si="257"/>
        <v>0</v>
      </c>
      <c r="M192" s="192">
        <f>SUM(M193:M193)</f>
        <v>0</v>
      </c>
      <c r="N192" s="193">
        <f t="shared" ref="N192:O192" si="258">SUM(N193:N193)</f>
        <v>0</v>
      </c>
      <c r="O192" s="132">
        <f t="shared" si="258"/>
        <v>0</v>
      </c>
      <c r="P192" s="49"/>
    </row>
    <row r="193" spans="1:16" ht="36" hidden="1" customHeight="1" x14ac:dyDescent="0.25">
      <c r="A193" s="51">
        <v>4311</v>
      </c>
      <c r="B193" s="87" t="s">
        <v>212</v>
      </c>
      <c r="C193" s="88">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2"/>
      <c r="B194" s="23" t="s">
        <v>213</v>
      </c>
      <c r="C194" s="170">
        <f t="shared" si="193"/>
        <v>17455</v>
      </c>
      <c r="D194" s="171">
        <f t="shared" ref="D194:O194" si="259">SUM(D195,D230,D269,D283)</f>
        <v>0</v>
      </c>
      <c r="E194" s="172">
        <f t="shared" si="259"/>
        <v>17455</v>
      </c>
      <c r="F194" s="173">
        <f t="shared" si="259"/>
        <v>17455</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17455</v>
      </c>
      <c r="D195" s="177">
        <f>D196+D204</f>
        <v>0</v>
      </c>
      <c r="E195" s="178">
        <f t="shared" ref="E195:F195" si="260">E196+E204</f>
        <v>17455</v>
      </c>
      <c r="F195" s="179">
        <f t="shared" si="260"/>
        <v>17455</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719">
        <v>5110</v>
      </c>
      <c r="B197" s="80" t="s">
        <v>216</v>
      </c>
      <c r="C197" s="81">
        <f t="shared" si="193"/>
        <v>0</v>
      </c>
      <c r="D197" s="196"/>
      <c r="E197" s="197"/>
      <c r="F197" s="132">
        <f>D197+E197</f>
        <v>0</v>
      </c>
      <c r="G197" s="46"/>
      <c r="H197" s="47"/>
      <c r="I197" s="132">
        <f>G197+H197</f>
        <v>0</v>
      </c>
      <c r="J197" s="46"/>
      <c r="K197" s="47"/>
      <c r="L197" s="132">
        <f>K197+J197</f>
        <v>0</v>
      </c>
      <c r="M197" s="46"/>
      <c r="N197" s="47"/>
      <c r="O197" s="132">
        <f>N197+M197</f>
        <v>0</v>
      </c>
      <c r="P197" s="49"/>
    </row>
    <row r="198" spans="1:16" ht="24" hidden="1" x14ac:dyDescent="0.25">
      <c r="A198" s="188">
        <v>5120</v>
      </c>
      <c r="B198" s="87" t="s">
        <v>217</v>
      </c>
      <c r="C198" s="88">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7" t="s">
        <v>218</v>
      </c>
      <c r="C199" s="88">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7" t="s">
        <v>220</v>
      </c>
      <c r="C201" s="88">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7" t="s">
        <v>221</v>
      </c>
      <c r="C202" s="88">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7" t="s">
        <v>222</v>
      </c>
      <c r="C203" s="88">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17455</v>
      </c>
      <c r="D204" s="182">
        <f>D205+D215+D216+D225+D226+D227+D229</f>
        <v>0</v>
      </c>
      <c r="E204" s="183">
        <f t="shared" ref="E204:F204" si="276">E205+E215+E216+E225+E226+E227+E229</f>
        <v>17455</v>
      </c>
      <c r="F204" s="71">
        <f t="shared" si="276"/>
        <v>17455</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6"/>
      <c r="E206" s="197"/>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7" t="s">
        <v>234</v>
      </c>
      <c r="C215" s="88">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x14ac:dyDescent="0.25">
      <c r="A216" s="188">
        <v>5230</v>
      </c>
      <c r="B216" s="87" t="s">
        <v>235</v>
      </c>
      <c r="C216" s="88">
        <f t="shared" si="288"/>
        <v>17455</v>
      </c>
      <c r="D216" s="189">
        <f>SUM(D217:D224)</f>
        <v>0</v>
      </c>
      <c r="E216" s="190">
        <f t="shared" ref="E216:F216" si="289">SUM(E217:E224)</f>
        <v>17455</v>
      </c>
      <c r="F216" s="55">
        <f t="shared" si="289"/>
        <v>17455</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30.75" customHeight="1" x14ac:dyDescent="0.25">
      <c r="A217" s="51">
        <v>5231</v>
      </c>
      <c r="B217" s="87" t="s">
        <v>236</v>
      </c>
      <c r="C217" s="88">
        <f t="shared" si="288"/>
        <v>7685</v>
      </c>
      <c r="D217" s="194"/>
      <c r="E217" s="195">
        <v>7685</v>
      </c>
      <c r="F217" s="55">
        <f t="shared" ref="F217:F226" si="293">D217+E217</f>
        <v>7685</v>
      </c>
      <c r="G217" s="53"/>
      <c r="H217" s="54"/>
      <c r="I217" s="55">
        <f t="shared" ref="I217:I226" si="294">G217+H217</f>
        <v>0</v>
      </c>
      <c r="J217" s="53"/>
      <c r="K217" s="54"/>
      <c r="L217" s="55">
        <f t="shared" ref="L217:L226" si="295">K217+J217</f>
        <v>0</v>
      </c>
      <c r="M217" s="53"/>
      <c r="N217" s="54"/>
      <c r="O217" s="55">
        <f t="shared" ref="O217:O226" si="296">N217+M217</f>
        <v>0</v>
      </c>
      <c r="P217" s="57" t="s">
        <v>914</v>
      </c>
    </row>
    <row r="218" spans="1:16" ht="12" hidden="1" customHeight="1" x14ac:dyDescent="0.25">
      <c r="A218" s="51">
        <v>5232</v>
      </c>
      <c r="B218" s="87" t="s">
        <v>237</v>
      </c>
      <c r="C218" s="88">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31.5" customHeight="1" x14ac:dyDescent="0.25">
      <c r="A224" s="51">
        <v>5239</v>
      </c>
      <c r="B224" s="87" t="s">
        <v>243</v>
      </c>
      <c r="C224" s="88">
        <f t="shared" si="288"/>
        <v>9770</v>
      </c>
      <c r="D224" s="194"/>
      <c r="E224" s="195">
        <v>9770</v>
      </c>
      <c r="F224" s="55">
        <f t="shared" si="293"/>
        <v>9770</v>
      </c>
      <c r="G224" s="53"/>
      <c r="H224" s="54"/>
      <c r="I224" s="55">
        <f t="shared" si="294"/>
        <v>0</v>
      </c>
      <c r="J224" s="53"/>
      <c r="K224" s="54"/>
      <c r="L224" s="55">
        <f t="shared" si="295"/>
        <v>0</v>
      </c>
      <c r="M224" s="53"/>
      <c r="N224" s="54"/>
      <c r="O224" s="55">
        <f t="shared" si="296"/>
        <v>0</v>
      </c>
      <c r="P224" s="57" t="s">
        <v>915</v>
      </c>
    </row>
    <row r="225" spans="1:16" ht="24" hidden="1" customHeight="1" x14ac:dyDescent="0.25">
      <c r="A225" s="188">
        <v>5240</v>
      </c>
      <c r="B225" s="87" t="s">
        <v>244</v>
      </c>
      <c r="C225" s="88">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7" t="s">
        <v>245</v>
      </c>
      <c r="C226" s="88">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7" t="s">
        <v>246</v>
      </c>
      <c r="C227" s="88">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7" t="s">
        <v>247</v>
      </c>
      <c r="C228" s="88">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200"/>
      <c r="E229" s="201"/>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4">
        <v>6200</v>
      </c>
      <c r="B231" s="205" t="s">
        <v>250</v>
      </c>
      <c r="C231" s="215">
        <f t="shared" si="288"/>
        <v>0</v>
      </c>
      <c r="D231" s="216">
        <f>SUM(D232,D233,D235,D238,D244,D245,D246)</f>
        <v>0</v>
      </c>
      <c r="E231" s="217">
        <f t="shared" ref="E231:F231" si="309">SUM(E232,E233,E235,E238,E244,E245,E246)</f>
        <v>0</v>
      </c>
      <c r="F231" s="218">
        <f t="shared" si="309"/>
        <v>0</v>
      </c>
      <c r="G231" s="216">
        <f>SUM(G232,G233,G235,G238,G244,G245,G246)</f>
        <v>0</v>
      </c>
      <c r="H231" s="217">
        <f t="shared" ref="H231:I231" si="310">SUM(H232,H233,H235,H238,H244,H245,H246)</f>
        <v>0</v>
      </c>
      <c r="I231" s="218">
        <f t="shared" si="310"/>
        <v>0</v>
      </c>
      <c r="J231" s="216">
        <f>SUM(J232,J233,J235,J238,J244,J245,J246)</f>
        <v>0</v>
      </c>
      <c r="K231" s="217">
        <f t="shared" ref="K231:L231" si="311">SUM(K232,K233,K235,K238,K244,K245,K246)</f>
        <v>0</v>
      </c>
      <c r="L231" s="218">
        <f t="shared" si="311"/>
        <v>0</v>
      </c>
      <c r="M231" s="216">
        <f>SUM(M232,M233,M235,M238,M244,M245,M246)</f>
        <v>0</v>
      </c>
      <c r="N231" s="217">
        <f t="shared" ref="N231:O231" si="312">SUM(N232,N233,N235,N238,N244,N245,N246)</f>
        <v>0</v>
      </c>
      <c r="O231" s="218">
        <f t="shared" si="312"/>
        <v>0</v>
      </c>
      <c r="P231" s="219"/>
    </row>
    <row r="232" spans="1:16" ht="24" hidden="1" customHeight="1" x14ac:dyDescent="0.25">
      <c r="A232" s="719">
        <v>6220</v>
      </c>
      <c r="B232" s="80" t="s">
        <v>251</v>
      </c>
      <c r="C232" s="81">
        <f t="shared" si="288"/>
        <v>0</v>
      </c>
      <c r="D232" s="196"/>
      <c r="E232" s="197"/>
      <c r="F232" s="132">
        <f>D232+E232</f>
        <v>0</v>
      </c>
      <c r="G232" s="46"/>
      <c r="H232" s="47"/>
      <c r="I232" s="132">
        <f>G232+H232</f>
        <v>0</v>
      </c>
      <c r="J232" s="46"/>
      <c r="K232" s="47"/>
      <c r="L232" s="132">
        <f>K232+J232</f>
        <v>0</v>
      </c>
      <c r="M232" s="46"/>
      <c r="N232" s="47"/>
      <c r="O232" s="132">
        <f>N232+M232</f>
        <v>0</v>
      </c>
      <c r="P232" s="49"/>
    </row>
    <row r="233" spans="1:16" hidden="1" x14ac:dyDescent="0.25">
      <c r="A233" s="188">
        <v>6230</v>
      </c>
      <c r="B233" s="87" t="s">
        <v>252</v>
      </c>
      <c r="C233" s="88">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0" t="s">
        <v>253</v>
      </c>
      <c r="C234" s="88">
        <f t="shared" si="288"/>
        <v>0</v>
      </c>
      <c r="D234" s="196"/>
      <c r="E234" s="197"/>
      <c r="F234" s="132">
        <f>D234+E234</f>
        <v>0</v>
      </c>
      <c r="G234" s="46"/>
      <c r="H234" s="47"/>
      <c r="I234" s="132">
        <f>G234+H234</f>
        <v>0</v>
      </c>
      <c r="J234" s="46"/>
      <c r="K234" s="47"/>
      <c r="L234" s="132">
        <f>K234+J234</f>
        <v>0</v>
      </c>
      <c r="M234" s="46"/>
      <c r="N234" s="47"/>
      <c r="O234" s="132">
        <f>N234+M234</f>
        <v>0</v>
      </c>
      <c r="P234" s="49"/>
    </row>
    <row r="235" spans="1:16" ht="24" hidden="1" x14ac:dyDescent="0.25">
      <c r="A235" s="188">
        <v>6240</v>
      </c>
      <c r="B235" s="87" t="s">
        <v>254</v>
      </c>
      <c r="C235" s="88">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7" t="s">
        <v>255</v>
      </c>
      <c r="C236" s="88">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7" t="s">
        <v>257</v>
      </c>
      <c r="C238" s="88">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7" t="s">
        <v>258</v>
      </c>
      <c r="C239" s="88">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7" t="s">
        <v>263</v>
      </c>
      <c r="C244" s="88">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7" t="s">
        <v>264</v>
      </c>
      <c r="C245" s="88">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719">
        <v>6290</v>
      </c>
      <c r="B246" s="80" t="s">
        <v>265</v>
      </c>
      <c r="C246" s="206">
        <f t="shared" si="288"/>
        <v>0</v>
      </c>
      <c r="D246" s="192">
        <f>SUM(D247:D250)</f>
        <v>0</v>
      </c>
      <c r="E246" s="193">
        <f t="shared" ref="E246:O246" si="330">SUM(E247:E250)</f>
        <v>0</v>
      </c>
      <c r="F246" s="132">
        <f t="shared" si="330"/>
        <v>0</v>
      </c>
      <c r="G246" s="192">
        <f t="shared" si="330"/>
        <v>0</v>
      </c>
      <c r="H246" s="193">
        <f t="shared" si="330"/>
        <v>0</v>
      </c>
      <c r="I246" s="132">
        <f t="shared" si="330"/>
        <v>0</v>
      </c>
      <c r="J246" s="192">
        <f t="shared" si="330"/>
        <v>0</v>
      </c>
      <c r="K246" s="193">
        <f t="shared" si="330"/>
        <v>0</v>
      </c>
      <c r="L246" s="132">
        <f t="shared" si="330"/>
        <v>0</v>
      </c>
      <c r="M246" s="192">
        <f t="shared" si="330"/>
        <v>0</v>
      </c>
      <c r="N246" s="193">
        <f t="shared" si="330"/>
        <v>0</v>
      </c>
      <c r="O246" s="132">
        <f t="shared" si="330"/>
        <v>0</v>
      </c>
      <c r="P246" s="49"/>
    </row>
    <row r="247" spans="1:16" ht="12" hidden="1" customHeight="1" x14ac:dyDescent="0.25">
      <c r="A247" s="51">
        <v>6291</v>
      </c>
      <c r="B247" s="87" t="s">
        <v>266</v>
      </c>
      <c r="C247" s="88">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719">
        <v>6320</v>
      </c>
      <c r="B252" s="80" t="s">
        <v>271</v>
      </c>
      <c r="C252" s="206">
        <f t="shared" si="288"/>
        <v>0</v>
      </c>
      <c r="D252" s="192">
        <f>SUM(D253:D256)</f>
        <v>0</v>
      </c>
      <c r="E252" s="193">
        <f t="shared" ref="E252:O252" si="336">SUM(E253:E256)</f>
        <v>0</v>
      </c>
      <c r="F252" s="132">
        <f t="shared" si="336"/>
        <v>0</v>
      </c>
      <c r="G252" s="192">
        <f t="shared" si="336"/>
        <v>0</v>
      </c>
      <c r="H252" s="193">
        <f t="shared" si="336"/>
        <v>0</v>
      </c>
      <c r="I252" s="132">
        <f t="shared" si="336"/>
        <v>0</v>
      </c>
      <c r="J252" s="192">
        <f t="shared" si="336"/>
        <v>0</v>
      </c>
      <c r="K252" s="193">
        <f t="shared" si="336"/>
        <v>0</v>
      </c>
      <c r="L252" s="132">
        <f t="shared" si="336"/>
        <v>0</v>
      </c>
      <c r="M252" s="192">
        <f t="shared" si="336"/>
        <v>0</v>
      </c>
      <c r="N252" s="193">
        <f t="shared" si="336"/>
        <v>0</v>
      </c>
      <c r="O252" s="132">
        <f t="shared" si="336"/>
        <v>0</v>
      </c>
      <c r="P252" s="49"/>
    </row>
    <row r="253" spans="1:16" ht="12" hidden="1" customHeight="1" x14ac:dyDescent="0.25">
      <c r="A253" s="51">
        <v>6322</v>
      </c>
      <c r="B253" s="87" t="s">
        <v>272</v>
      </c>
      <c r="C253" s="88">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6"/>
      <c r="E256" s="197"/>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3">
        <v>6330</v>
      </c>
      <c r="B257" s="224" t="s">
        <v>276</v>
      </c>
      <c r="C257" s="206">
        <f t="shared" si="288"/>
        <v>0</v>
      </c>
      <c r="D257" s="208"/>
      <c r="E257" s="209"/>
      <c r="F257" s="210">
        <f t="shared" si="337"/>
        <v>0</v>
      </c>
      <c r="G257" s="211"/>
      <c r="H257" s="212"/>
      <c r="I257" s="210">
        <f t="shared" si="338"/>
        <v>0</v>
      </c>
      <c r="J257" s="211"/>
      <c r="K257" s="212"/>
      <c r="L257" s="210">
        <f t="shared" si="339"/>
        <v>0</v>
      </c>
      <c r="M257" s="211"/>
      <c r="N257" s="212"/>
      <c r="O257" s="210">
        <f t="shared" si="340"/>
        <v>0</v>
      </c>
      <c r="P257" s="213"/>
    </row>
    <row r="258" spans="1:16" ht="12" hidden="1" customHeight="1" x14ac:dyDescent="0.25">
      <c r="A258" s="188">
        <v>6360</v>
      </c>
      <c r="B258" s="87" t="s">
        <v>277</v>
      </c>
      <c r="C258" s="88">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719">
        <v>6410</v>
      </c>
      <c r="B260" s="80" t="s">
        <v>279</v>
      </c>
      <c r="C260" s="81">
        <f t="shared" si="288"/>
        <v>0</v>
      </c>
      <c r="D260" s="192">
        <f>SUM(D261:D263)</f>
        <v>0</v>
      </c>
      <c r="E260" s="193">
        <f t="shared" ref="E260:O260" si="342">SUM(E261:E263)</f>
        <v>0</v>
      </c>
      <c r="F260" s="132">
        <f t="shared" si="342"/>
        <v>0</v>
      </c>
      <c r="G260" s="192">
        <f t="shared" si="342"/>
        <v>0</v>
      </c>
      <c r="H260" s="193">
        <f t="shared" si="342"/>
        <v>0</v>
      </c>
      <c r="I260" s="132">
        <f t="shared" si="342"/>
        <v>0</v>
      </c>
      <c r="J260" s="192">
        <f t="shared" si="342"/>
        <v>0</v>
      </c>
      <c r="K260" s="193">
        <f t="shared" si="342"/>
        <v>0</v>
      </c>
      <c r="L260" s="132">
        <f t="shared" si="342"/>
        <v>0</v>
      </c>
      <c r="M260" s="192">
        <f t="shared" si="342"/>
        <v>0</v>
      </c>
      <c r="N260" s="193">
        <f t="shared" si="342"/>
        <v>0</v>
      </c>
      <c r="O260" s="132">
        <f t="shared" si="342"/>
        <v>0</v>
      </c>
      <c r="P260" s="49"/>
    </row>
    <row r="261" spans="1:16" ht="12" hidden="1" customHeight="1" x14ac:dyDescent="0.25">
      <c r="A261" s="51">
        <v>6411</v>
      </c>
      <c r="B261" s="198" t="s">
        <v>280</v>
      </c>
      <c r="C261" s="88">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7" t="s">
        <v>283</v>
      </c>
      <c r="C264" s="88">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7" t="s">
        <v>284</v>
      </c>
      <c r="C265" s="88">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5">
        <v>7000</v>
      </c>
      <c r="B269" s="225" t="s">
        <v>288</v>
      </c>
      <c r="C269" s="226">
        <f t="shared" si="288"/>
        <v>0</v>
      </c>
      <c r="D269" s="227">
        <f>SUM(D270,D281)</f>
        <v>0</v>
      </c>
      <c r="E269" s="228">
        <f t="shared" ref="E269:F269" si="355">SUM(E270,E281)</f>
        <v>0</v>
      </c>
      <c r="F269" s="229">
        <f t="shared" si="355"/>
        <v>0</v>
      </c>
      <c r="G269" s="227">
        <f>SUM(G270,G281)</f>
        <v>0</v>
      </c>
      <c r="H269" s="228">
        <f t="shared" ref="H269:I269" si="356">SUM(H270,H281)</f>
        <v>0</v>
      </c>
      <c r="I269" s="229">
        <f t="shared" si="356"/>
        <v>0</v>
      </c>
      <c r="J269" s="227">
        <f>SUM(J270,J281)</f>
        <v>0</v>
      </c>
      <c r="K269" s="228">
        <f t="shared" ref="K269:L269" si="357">SUM(K270,K281)</f>
        <v>0</v>
      </c>
      <c r="L269" s="229">
        <f t="shared" si="357"/>
        <v>0</v>
      </c>
      <c r="M269" s="227">
        <f>SUM(M270,M281)</f>
        <v>0</v>
      </c>
      <c r="N269" s="228">
        <f t="shared" ref="N269:O269" si="358">SUM(N270,N281)</f>
        <v>0</v>
      </c>
      <c r="O269" s="229">
        <f t="shared" si="358"/>
        <v>0</v>
      </c>
      <c r="P269" s="230"/>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719">
        <v>7210</v>
      </c>
      <c r="B271" s="80" t="s">
        <v>290</v>
      </c>
      <c r="C271" s="81">
        <f t="shared" si="288"/>
        <v>0</v>
      </c>
      <c r="D271" s="196"/>
      <c r="E271" s="197"/>
      <c r="F271" s="132">
        <f>D271+E271</f>
        <v>0</v>
      </c>
      <c r="G271" s="46"/>
      <c r="H271" s="47"/>
      <c r="I271" s="132">
        <f>G271+H271</f>
        <v>0</v>
      </c>
      <c r="J271" s="46"/>
      <c r="K271" s="47"/>
      <c r="L271" s="132">
        <f>K271+J271</f>
        <v>0</v>
      </c>
      <c r="M271" s="46"/>
      <c r="N271" s="47"/>
      <c r="O271" s="132">
        <f>N271+M271</f>
        <v>0</v>
      </c>
      <c r="P271" s="49"/>
    </row>
    <row r="272" spans="1:16" s="231" customFormat="1" ht="24" hidden="1" x14ac:dyDescent="0.25">
      <c r="A272" s="188">
        <v>7220</v>
      </c>
      <c r="B272" s="87" t="s">
        <v>291</v>
      </c>
      <c r="C272" s="88">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1" customFormat="1" ht="36" hidden="1" customHeight="1" x14ac:dyDescent="0.25">
      <c r="A273" s="51">
        <v>7221</v>
      </c>
      <c r="B273" s="87" t="s">
        <v>292</v>
      </c>
      <c r="C273" s="88">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1" customFormat="1" ht="36" hidden="1" customHeight="1" x14ac:dyDescent="0.25">
      <c r="A274" s="51">
        <v>7222</v>
      </c>
      <c r="B274" s="87" t="s">
        <v>293</v>
      </c>
      <c r="C274" s="88">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7" t="s">
        <v>294</v>
      </c>
      <c r="C275" s="88">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7" t="s">
        <v>295</v>
      </c>
      <c r="C276" s="88">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7" t="s">
        <v>296</v>
      </c>
      <c r="C277" s="88">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719">
        <v>7260</v>
      </c>
      <c r="B280" s="80" t="s">
        <v>299</v>
      </c>
      <c r="C280" s="81">
        <f t="shared" si="371"/>
        <v>0</v>
      </c>
      <c r="D280" s="196"/>
      <c r="E280" s="197"/>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2">
        <f t="shared" ref="D281:O281" si="378">D282</f>
        <v>0</v>
      </c>
      <c r="E281" s="233">
        <f t="shared" si="378"/>
        <v>0</v>
      </c>
      <c r="F281" s="129">
        <f t="shared" si="378"/>
        <v>0</v>
      </c>
      <c r="G281" s="232">
        <f t="shared" si="378"/>
        <v>0</v>
      </c>
      <c r="H281" s="233">
        <f t="shared" si="378"/>
        <v>0</v>
      </c>
      <c r="I281" s="129">
        <f t="shared" si="378"/>
        <v>0</v>
      </c>
      <c r="J281" s="232">
        <f t="shared" si="378"/>
        <v>0</v>
      </c>
      <c r="K281" s="233">
        <f t="shared" si="378"/>
        <v>0</v>
      </c>
      <c r="L281" s="129">
        <f t="shared" si="378"/>
        <v>0</v>
      </c>
      <c r="M281" s="232">
        <f t="shared" si="378"/>
        <v>0</v>
      </c>
      <c r="N281" s="233">
        <f t="shared" si="378"/>
        <v>0</v>
      </c>
      <c r="O281" s="129">
        <f t="shared" si="378"/>
        <v>0</v>
      </c>
      <c r="P281" s="117"/>
    </row>
    <row r="282" spans="1:16" ht="12" hidden="1" customHeight="1" x14ac:dyDescent="0.25">
      <c r="A282" s="184">
        <v>7720</v>
      </c>
      <c r="B282" s="80" t="s">
        <v>301</v>
      </c>
      <c r="C282" s="96">
        <f t="shared" si="371"/>
        <v>0</v>
      </c>
      <c r="D282" s="234"/>
      <c r="E282" s="235"/>
      <c r="F282" s="236">
        <f>D282+E282</f>
        <v>0</v>
      </c>
      <c r="G282" s="100"/>
      <c r="H282" s="101"/>
      <c r="I282" s="236">
        <f>G282+H282</f>
        <v>0</v>
      </c>
      <c r="J282" s="100"/>
      <c r="K282" s="101"/>
      <c r="L282" s="236">
        <f>K282+J282</f>
        <v>0</v>
      </c>
      <c r="M282" s="100"/>
      <c r="N282" s="101"/>
      <c r="O282" s="236">
        <f>N282+M282</f>
        <v>0</v>
      </c>
      <c r="P282" s="105"/>
    </row>
    <row r="283" spans="1:16" hidden="1" x14ac:dyDescent="0.25">
      <c r="A283" s="237">
        <v>9000</v>
      </c>
      <c r="B283" s="238" t="s">
        <v>302</v>
      </c>
      <c r="C283" s="239">
        <f t="shared" si="371"/>
        <v>0</v>
      </c>
      <c r="D283" s="240">
        <f t="shared" ref="D283:O284" si="379">D284</f>
        <v>0</v>
      </c>
      <c r="E283" s="241">
        <f t="shared" si="379"/>
        <v>0</v>
      </c>
      <c r="F283" s="242">
        <f t="shared" si="379"/>
        <v>0</v>
      </c>
      <c r="G283" s="240">
        <f>G284</f>
        <v>0</v>
      </c>
      <c r="H283" s="241">
        <f t="shared" ref="H283:I283" si="380">H284</f>
        <v>0</v>
      </c>
      <c r="I283" s="242">
        <f t="shared" si="380"/>
        <v>0</v>
      </c>
      <c r="J283" s="240">
        <f t="shared" si="379"/>
        <v>0</v>
      </c>
      <c r="K283" s="241">
        <f t="shared" si="379"/>
        <v>0</v>
      </c>
      <c r="L283" s="242">
        <f t="shared" si="379"/>
        <v>0</v>
      </c>
      <c r="M283" s="240">
        <f t="shared" si="379"/>
        <v>0</v>
      </c>
      <c r="N283" s="241">
        <f t="shared" si="379"/>
        <v>0</v>
      </c>
      <c r="O283" s="242">
        <f t="shared" si="379"/>
        <v>0</v>
      </c>
      <c r="P283" s="243"/>
    </row>
    <row r="284" spans="1:16" ht="24" hidden="1" x14ac:dyDescent="0.25">
      <c r="A284" s="244">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5">
        <v>9230</v>
      </c>
      <c r="B285" s="87" t="s">
        <v>304</v>
      </c>
      <c r="C285" s="141">
        <f t="shared" si="371"/>
        <v>0</v>
      </c>
      <c r="D285" s="200"/>
      <c r="E285" s="201"/>
      <c r="F285" s="139">
        <f>D285+E285</f>
        <v>0</v>
      </c>
      <c r="G285" s="142"/>
      <c r="H285" s="143"/>
      <c r="I285" s="139">
        <f>G285+H285</f>
        <v>0</v>
      </c>
      <c r="J285" s="142"/>
      <c r="K285" s="143"/>
      <c r="L285" s="139">
        <f>K285+J285</f>
        <v>0</v>
      </c>
      <c r="M285" s="142"/>
      <c r="N285" s="143"/>
      <c r="O285" s="139">
        <f>N285+M285</f>
        <v>0</v>
      </c>
      <c r="P285" s="127"/>
    </row>
    <row r="286" spans="1:16" x14ac:dyDescent="0.25">
      <c r="A286" s="198"/>
      <c r="B286" s="87" t="s">
        <v>305</v>
      </c>
      <c r="C286" s="88">
        <f t="shared" si="371"/>
        <v>7681</v>
      </c>
      <c r="D286" s="189">
        <f>SUM(D287:D288)</f>
        <v>0</v>
      </c>
      <c r="E286" s="190">
        <f t="shared" ref="E286:F286" si="381">SUM(E287:E288)</f>
        <v>7681</v>
      </c>
      <c r="F286" s="55">
        <f t="shared" si="381"/>
        <v>7681</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8" t="s">
        <v>306</v>
      </c>
      <c r="B287" s="51" t="s">
        <v>307</v>
      </c>
      <c r="C287" s="88">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198" t="s">
        <v>308</v>
      </c>
      <c r="B288" s="246" t="s">
        <v>309</v>
      </c>
      <c r="C288" s="81">
        <f t="shared" si="371"/>
        <v>7681</v>
      </c>
      <c r="D288" s="196"/>
      <c r="E288" s="197">
        <v>7681</v>
      </c>
      <c r="F288" s="132">
        <f t="shared" si="385"/>
        <v>7681</v>
      </c>
      <c r="G288" s="46"/>
      <c r="H288" s="47"/>
      <c r="I288" s="132">
        <f t="shared" si="386"/>
        <v>0</v>
      </c>
      <c r="J288" s="46"/>
      <c r="K288" s="47"/>
      <c r="L288" s="132">
        <f t="shared" si="387"/>
        <v>0</v>
      </c>
      <c r="M288" s="46"/>
      <c r="N288" s="47"/>
      <c r="O288" s="132">
        <f t="shared" si="388"/>
        <v>0</v>
      </c>
      <c r="P288" s="49" t="s">
        <v>916</v>
      </c>
    </row>
    <row r="289" spans="1:16" ht="12.75" thickBot="1" x14ac:dyDescent="0.3">
      <c r="A289" s="247"/>
      <c r="B289" s="247" t="s">
        <v>310</v>
      </c>
      <c r="C289" s="248">
        <f t="shared" si="371"/>
        <v>25136</v>
      </c>
      <c r="D289" s="249">
        <f t="shared" ref="D289:O289" si="389">SUM(D286,D269,D230,D195,D187,D173,D75,D53,D283)</f>
        <v>0</v>
      </c>
      <c r="E289" s="250">
        <f t="shared" si="389"/>
        <v>25136</v>
      </c>
      <c r="F289" s="251">
        <f t="shared" si="389"/>
        <v>25136</v>
      </c>
      <c r="G289" s="249">
        <f t="shared" si="389"/>
        <v>0</v>
      </c>
      <c r="H289" s="250">
        <f t="shared" si="389"/>
        <v>0</v>
      </c>
      <c r="I289" s="251">
        <f t="shared" si="389"/>
        <v>0</v>
      </c>
      <c r="J289" s="249">
        <f t="shared" si="389"/>
        <v>0</v>
      </c>
      <c r="K289" s="250">
        <f t="shared" si="389"/>
        <v>0</v>
      </c>
      <c r="L289" s="251">
        <f t="shared" si="389"/>
        <v>0</v>
      </c>
      <c r="M289" s="249">
        <f t="shared" si="389"/>
        <v>0</v>
      </c>
      <c r="N289" s="250">
        <f t="shared" si="389"/>
        <v>0</v>
      </c>
      <c r="O289" s="251">
        <f t="shared" si="389"/>
        <v>0</v>
      </c>
      <c r="P289" s="252"/>
    </row>
    <row r="290" spans="1:16" s="28" customFormat="1" ht="13.5" thickTop="1" thickBot="1" x14ac:dyDescent="0.3">
      <c r="A290" s="759" t="s">
        <v>311</v>
      </c>
      <c r="B290" s="760"/>
      <c r="C290" s="253">
        <f t="shared" si="371"/>
        <v>7681</v>
      </c>
      <c r="D290" s="254">
        <f>SUM(D24,D25,D41)-D51</f>
        <v>0</v>
      </c>
      <c r="E290" s="255">
        <f t="shared" ref="E290:F290" si="390">SUM(E24,E25,E41)-E51</f>
        <v>7681</v>
      </c>
      <c r="F290" s="256">
        <f t="shared" si="390"/>
        <v>7681</v>
      </c>
      <c r="G290" s="254">
        <f>SUM(G24,G25,G41)-G51</f>
        <v>0</v>
      </c>
      <c r="H290" s="255">
        <f t="shared" ref="H290:I290" si="391">SUM(H24,H25,H41)-H51</f>
        <v>0</v>
      </c>
      <c r="I290" s="256">
        <f t="shared" si="391"/>
        <v>0</v>
      </c>
      <c r="J290" s="254">
        <f>(J26+J43)-J51</f>
        <v>0</v>
      </c>
      <c r="K290" s="255">
        <f t="shared" ref="K290:L290" si="392">(K26+K43)-K51</f>
        <v>0</v>
      </c>
      <c r="L290" s="256">
        <f t="shared" si="392"/>
        <v>0</v>
      </c>
      <c r="M290" s="254">
        <f>M45-M51</f>
        <v>0</v>
      </c>
      <c r="N290" s="255">
        <f t="shared" ref="N290:O290" si="393">N45-N51</f>
        <v>0</v>
      </c>
      <c r="O290" s="256">
        <f t="shared" si="393"/>
        <v>0</v>
      </c>
      <c r="P290" s="257"/>
    </row>
    <row r="291" spans="1:16" s="28" customFormat="1" ht="12.75" thickTop="1" x14ac:dyDescent="0.25">
      <c r="A291" s="761" t="s">
        <v>312</v>
      </c>
      <c r="B291" s="762"/>
      <c r="C291" s="258">
        <f t="shared" si="371"/>
        <v>-7681</v>
      </c>
      <c r="D291" s="259">
        <f t="shared" ref="D291:O291" si="394">SUM(D292,D293)-D300+D301</f>
        <v>0</v>
      </c>
      <c r="E291" s="260">
        <f t="shared" si="394"/>
        <v>-7681</v>
      </c>
      <c r="F291" s="261">
        <f t="shared" si="394"/>
        <v>-7681</v>
      </c>
      <c r="G291" s="259">
        <f t="shared" si="394"/>
        <v>0</v>
      </c>
      <c r="H291" s="260">
        <f t="shared" si="394"/>
        <v>0</v>
      </c>
      <c r="I291" s="261">
        <f t="shared" si="394"/>
        <v>0</v>
      </c>
      <c r="J291" s="259">
        <f t="shared" si="394"/>
        <v>0</v>
      </c>
      <c r="K291" s="260">
        <f t="shared" si="394"/>
        <v>0</v>
      </c>
      <c r="L291" s="261">
        <f t="shared" si="394"/>
        <v>0</v>
      </c>
      <c r="M291" s="259">
        <f t="shared" si="394"/>
        <v>0</v>
      </c>
      <c r="N291" s="260">
        <f t="shared" si="394"/>
        <v>0</v>
      </c>
      <c r="O291" s="261">
        <f t="shared" si="394"/>
        <v>0</v>
      </c>
      <c r="P291" s="262"/>
    </row>
    <row r="292" spans="1:16" s="28" customFormat="1" ht="12.75" thickBot="1" x14ac:dyDescent="0.3">
      <c r="A292" s="155" t="s">
        <v>313</v>
      </c>
      <c r="B292" s="155" t="s">
        <v>314</v>
      </c>
      <c r="C292" s="156">
        <f t="shared" si="371"/>
        <v>-7681</v>
      </c>
      <c r="D292" s="157">
        <f t="shared" ref="D292:O292" si="395">D21-D286</f>
        <v>0</v>
      </c>
      <c r="E292" s="158">
        <f t="shared" si="395"/>
        <v>-7681</v>
      </c>
      <c r="F292" s="159">
        <f t="shared" si="395"/>
        <v>-7681</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3" t="s">
        <v>315</v>
      </c>
      <c r="B293" s="263" t="s">
        <v>316</v>
      </c>
      <c r="C293" s="258">
        <f t="shared" si="371"/>
        <v>0</v>
      </c>
      <c r="D293" s="259">
        <f t="shared" ref="D293:O293" si="396">SUM(D294,D296,D298)-SUM(D295,D297,D299)</f>
        <v>0</v>
      </c>
      <c r="E293" s="260">
        <f t="shared" si="396"/>
        <v>0</v>
      </c>
      <c r="F293" s="261">
        <f t="shared" si="396"/>
        <v>0</v>
      </c>
      <c r="G293" s="259">
        <f t="shared" si="396"/>
        <v>0</v>
      </c>
      <c r="H293" s="260">
        <f t="shared" si="396"/>
        <v>0</v>
      </c>
      <c r="I293" s="261">
        <f t="shared" si="396"/>
        <v>0</v>
      </c>
      <c r="J293" s="259">
        <f t="shared" si="396"/>
        <v>0</v>
      </c>
      <c r="K293" s="260">
        <f t="shared" si="396"/>
        <v>0</v>
      </c>
      <c r="L293" s="261">
        <f t="shared" si="396"/>
        <v>0</v>
      </c>
      <c r="M293" s="259">
        <f t="shared" si="396"/>
        <v>0</v>
      </c>
      <c r="N293" s="260">
        <f t="shared" si="396"/>
        <v>0</v>
      </c>
      <c r="O293" s="261">
        <f t="shared" si="396"/>
        <v>0</v>
      </c>
      <c r="P293" s="262"/>
    </row>
    <row r="294" spans="1:16" ht="12" hidden="1" customHeight="1" x14ac:dyDescent="0.25">
      <c r="A294" s="264" t="s">
        <v>317</v>
      </c>
      <c r="B294" s="140" t="s">
        <v>318</v>
      </c>
      <c r="C294" s="96">
        <f t="shared" si="371"/>
        <v>0</v>
      </c>
      <c r="D294" s="234"/>
      <c r="E294" s="235"/>
      <c r="F294" s="236">
        <f t="shared" ref="F294:F301" si="397">D294+E294</f>
        <v>0</v>
      </c>
      <c r="G294" s="100"/>
      <c r="H294" s="101"/>
      <c r="I294" s="236">
        <f t="shared" ref="I294:I301" si="398">G294+H294</f>
        <v>0</v>
      </c>
      <c r="J294" s="100"/>
      <c r="K294" s="101"/>
      <c r="L294" s="236">
        <f t="shared" ref="L294:L301" si="399">K294+J294</f>
        <v>0</v>
      </c>
      <c r="M294" s="100"/>
      <c r="N294" s="101"/>
      <c r="O294" s="236">
        <f t="shared" ref="O294:O301" si="400">N294+M294</f>
        <v>0</v>
      </c>
      <c r="P294" s="105"/>
    </row>
    <row r="295" spans="1:16" ht="24" hidden="1" customHeight="1" x14ac:dyDescent="0.25">
      <c r="A295" s="198" t="s">
        <v>319</v>
      </c>
      <c r="B295" s="50" t="s">
        <v>320</v>
      </c>
      <c r="C295" s="88">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8" t="s">
        <v>321</v>
      </c>
      <c r="B296" s="50" t="s">
        <v>322</v>
      </c>
      <c r="C296" s="88">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8" t="s">
        <v>323</v>
      </c>
      <c r="B297" s="50" t="s">
        <v>324</v>
      </c>
      <c r="C297" s="88">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8" t="s">
        <v>325</v>
      </c>
      <c r="B298" s="50" t="s">
        <v>326</v>
      </c>
      <c r="C298" s="88">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5" t="s">
        <v>327</v>
      </c>
      <c r="B299" s="266" t="s">
        <v>328</v>
      </c>
      <c r="C299" s="206">
        <f t="shared" si="371"/>
        <v>0</v>
      </c>
      <c r="D299" s="208"/>
      <c r="E299" s="209"/>
      <c r="F299" s="210">
        <f t="shared" si="397"/>
        <v>0</v>
      </c>
      <c r="G299" s="211"/>
      <c r="H299" s="212"/>
      <c r="I299" s="210">
        <f t="shared" si="398"/>
        <v>0</v>
      </c>
      <c r="J299" s="211"/>
      <c r="K299" s="212"/>
      <c r="L299" s="210">
        <f t="shared" si="399"/>
        <v>0</v>
      </c>
      <c r="M299" s="211"/>
      <c r="N299" s="212"/>
      <c r="O299" s="210">
        <f t="shared" si="400"/>
        <v>0</v>
      </c>
      <c r="P299" s="213"/>
    </row>
    <row r="300" spans="1:16" s="28" customFormat="1" ht="13.5" hidden="1" customHeight="1" thickTop="1" thickBot="1" x14ac:dyDescent="0.3">
      <c r="A300" s="267" t="s">
        <v>329</v>
      </c>
      <c r="B300" s="267" t="s">
        <v>330</v>
      </c>
      <c r="C300" s="253">
        <f t="shared" si="371"/>
        <v>0</v>
      </c>
      <c r="D300" s="268"/>
      <c r="E300" s="269"/>
      <c r="F300" s="256">
        <f t="shared" si="397"/>
        <v>0</v>
      </c>
      <c r="G300" s="268"/>
      <c r="H300" s="269"/>
      <c r="I300" s="270">
        <f t="shared" si="398"/>
        <v>0</v>
      </c>
      <c r="J300" s="268"/>
      <c r="K300" s="269"/>
      <c r="L300" s="270">
        <f t="shared" si="399"/>
        <v>0</v>
      </c>
      <c r="M300" s="268"/>
      <c r="N300" s="269"/>
      <c r="O300" s="270">
        <f t="shared" si="400"/>
        <v>0</v>
      </c>
      <c r="P300" s="271"/>
    </row>
    <row r="301" spans="1:16" s="28" customFormat="1" ht="48.75" hidden="1" customHeight="1" thickTop="1" x14ac:dyDescent="0.25">
      <c r="A301" s="263" t="s">
        <v>331</v>
      </c>
      <c r="B301" s="272" t="s">
        <v>332</v>
      </c>
      <c r="C301" s="258">
        <f t="shared" si="371"/>
        <v>0</v>
      </c>
      <c r="D301" s="202"/>
      <c r="E301" s="203"/>
      <c r="F301" s="71">
        <f t="shared" si="397"/>
        <v>0</v>
      </c>
      <c r="G301" s="202"/>
      <c r="H301" s="203"/>
      <c r="I301" s="71">
        <f t="shared" si="398"/>
        <v>0</v>
      </c>
      <c r="J301" s="202"/>
      <c r="K301" s="203"/>
      <c r="L301" s="71">
        <f t="shared" si="399"/>
        <v>0</v>
      </c>
      <c r="M301" s="202"/>
      <c r="N301" s="203"/>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BnmNRTF/RnusmEfWpBcizuQ5916Z0KXowN48JEkll8he5Q1DxhUyBR0SV2CZyZ4EvwFigxPUK7lbq+lPFRQs+Q==" saltValue="FGrqnIrvb2nJZFTBydiY2g==" spinCount="100000" sheet="1" objects="1" scenarios="1" formatCells="0" formatColumns="0" formatRows="0" deleteColumns="0"/>
  <autoFilter ref="A18:P301">
    <filterColumn colId="2">
      <filters>
        <filter val="15 361"/>
        <filter val="17 455"/>
        <filter val="25 136"/>
        <filter val="7 681"/>
        <filter val="-7 681"/>
        <filter val="7 685"/>
        <filter val="9 770"/>
        <filter val="9 77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26.pielikums Jūrmalas pilsētas domes
2019.gada 23.maija saistošajiem noteikumiem Nr.19
(protokols Nr.7, 12.punkts) </firstHeader>
    <firstFooter>&amp;L&amp;9&amp;D; &amp;T&amp;R&amp;9&amp;P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0"/>
  <sheetViews>
    <sheetView showGridLines="0" view="pageLayout" zoomScaleNormal="100" workbookViewId="0">
      <selection activeCell="T7" sqref="T7"/>
    </sheetView>
  </sheetViews>
  <sheetFormatPr defaultRowHeight="12" outlineLevelCol="1" x14ac:dyDescent="0.25"/>
  <cols>
    <col min="1" max="1" width="10.85546875" style="273" customWidth="1"/>
    <col min="2" max="2" width="28" style="273" customWidth="1"/>
    <col min="3" max="3" width="8" style="273" customWidth="1"/>
    <col min="4" max="5" width="8.7109375" style="273" hidden="1" customWidth="1" outlineLevel="1"/>
    <col min="6" max="6" width="8.7109375" style="273" customWidth="1" collapsed="1"/>
    <col min="7" max="8" width="8.7109375" style="273" hidden="1" customWidth="1" outlineLevel="1"/>
    <col min="9" max="9" width="8.7109375" style="273" customWidth="1" collapsed="1"/>
    <col min="10" max="11" width="8.28515625" style="273" hidden="1" customWidth="1" outlineLevel="1"/>
    <col min="12" max="12" width="8.28515625" style="273" customWidth="1" collapsed="1"/>
    <col min="13" max="13" width="7.42578125" style="273"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766</v>
      </c>
      <c r="P1" s="1"/>
    </row>
    <row r="2" spans="1:17" ht="20.25" customHeight="1" x14ac:dyDescent="0.25">
      <c r="A2" s="788" t="s">
        <v>1</v>
      </c>
      <c r="B2" s="789"/>
      <c r="C2" s="789"/>
      <c r="D2" s="789"/>
      <c r="E2" s="789"/>
      <c r="F2" s="789"/>
      <c r="G2" s="789"/>
      <c r="H2" s="789"/>
      <c r="I2" s="789"/>
      <c r="J2" s="789"/>
      <c r="K2" s="789"/>
      <c r="L2" s="789"/>
      <c r="M2" s="789"/>
      <c r="N2" s="789"/>
      <c r="O2" s="789"/>
      <c r="P2" s="790"/>
      <c r="Q2" s="274"/>
    </row>
    <row r="3" spans="1:17" ht="12.75" customHeight="1" x14ac:dyDescent="0.25">
      <c r="A3" s="5" t="s">
        <v>2</v>
      </c>
      <c r="B3" s="6"/>
      <c r="C3" s="791" t="s">
        <v>754</v>
      </c>
      <c r="D3" s="791"/>
      <c r="E3" s="791"/>
      <c r="F3" s="791"/>
      <c r="G3" s="791"/>
      <c r="H3" s="791"/>
      <c r="I3" s="791"/>
      <c r="J3" s="791"/>
      <c r="K3" s="791"/>
      <c r="L3" s="791"/>
      <c r="M3" s="791"/>
      <c r="N3" s="791"/>
      <c r="O3" s="791"/>
      <c r="P3" s="792"/>
      <c r="Q3" s="274"/>
    </row>
    <row r="4" spans="1:17" ht="12.75" customHeight="1" x14ac:dyDescent="0.25">
      <c r="A4" s="5" t="s">
        <v>4</v>
      </c>
      <c r="B4" s="6"/>
      <c r="C4" s="791" t="s">
        <v>755</v>
      </c>
      <c r="D4" s="791"/>
      <c r="E4" s="791"/>
      <c r="F4" s="791"/>
      <c r="G4" s="791"/>
      <c r="H4" s="791"/>
      <c r="I4" s="791"/>
      <c r="J4" s="791"/>
      <c r="K4" s="791"/>
      <c r="L4" s="791"/>
      <c r="M4" s="791"/>
      <c r="N4" s="791"/>
      <c r="O4" s="791"/>
      <c r="P4" s="792"/>
      <c r="Q4" s="274"/>
    </row>
    <row r="5" spans="1:17" ht="12.75" customHeight="1" x14ac:dyDescent="0.25">
      <c r="A5" s="7" t="s">
        <v>6</v>
      </c>
      <c r="B5" s="8"/>
      <c r="C5" s="786" t="s">
        <v>756</v>
      </c>
      <c r="D5" s="786"/>
      <c r="E5" s="786"/>
      <c r="F5" s="786"/>
      <c r="G5" s="786"/>
      <c r="H5" s="786"/>
      <c r="I5" s="786"/>
      <c r="J5" s="786"/>
      <c r="K5" s="786"/>
      <c r="L5" s="786"/>
      <c r="M5" s="786"/>
      <c r="N5" s="786"/>
      <c r="O5" s="786"/>
      <c r="P5" s="787"/>
      <c r="Q5" s="274"/>
    </row>
    <row r="6" spans="1:17" ht="12.75" customHeight="1" x14ac:dyDescent="0.25">
      <c r="A6" s="7" t="s">
        <v>8</v>
      </c>
      <c r="B6" s="8"/>
      <c r="C6" s="786" t="s">
        <v>424</v>
      </c>
      <c r="D6" s="786"/>
      <c r="E6" s="786"/>
      <c r="F6" s="786"/>
      <c r="G6" s="786"/>
      <c r="H6" s="786"/>
      <c r="I6" s="786"/>
      <c r="J6" s="786"/>
      <c r="K6" s="786"/>
      <c r="L6" s="786"/>
      <c r="M6" s="786"/>
      <c r="N6" s="786"/>
      <c r="O6" s="786"/>
      <c r="P6" s="787"/>
      <c r="Q6" s="274"/>
    </row>
    <row r="7" spans="1:17" ht="24.75" customHeight="1" x14ac:dyDescent="0.25">
      <c r="A7" s="7" t="s">
        <v>10</v>
      </c>
      <c r="B7" s="8"/>
      <c r="C7" s="791" t="s">
        <v>757</v>
      </c>
      <c r="D7" s="791"/>
      <c r="E7" s="791"/>
      <c r="F7" s="791"/>
      <c r="G7" s="791"/>
      <c r="H7" s="791"/>
      <c r="I7" s="791"/>
      <c r="J7" s="791"/>
      <c r="K7" s="791"/>
      <c r="L7" s="791"/>
      <c r="M7" s="791"/>
      <c r="N7" s="791"/>
      <c r="O7" s="791"/>
      <c r="P7" s="792"/>
      <c r="Q7" s="274"/>
    </row>
    <row r="8" spans="1:17" ht="12.75" customHeight="1" x14ac:dyDescent="0.25">
      <c r="A8" s="9" t="s">
        <v>12</v>
      </c>
      <c r="B8" s="8"/>
      <c r="C8" s="793"/>
      <c r="D8" s="793"/>
      <c r="E8" s="793"/>
      <c r="F8" s="793"/>
      <c r="G8" s="793"/>
      <c r="H8" s="793"/>
      <c r="I8" s="793"/>
      <c r="J8" s="793"/>
      <c r="K8" s="793"/>
      <c r="L8" s="793"/>
      <c r="M8" s="793"/>
      <c r="N8" s="793"/>
      <c r="O8" s="793"/>
      <c r="P8" s="794"/>
      <c r="Q8" s="274"/>
    </row>
    <row r="9" spans="1:17" ht="12.75" customHeight="1" x14ac:dyDescent="0.25">
      <c r="A9" s="7"/>
      <c r="B9" s="8" t="s">
        <v>13</v>
      </c>
      <c r="C9" s="786" t="s">
        <v>758</v>
      </c>
      <c r="D9" s="786"/>
      <c r="E9" s="786"/>
      <c r="F9" s="786"/>
      <c r="G9" s="786"/>
      <c r="H9" s="786"/>
      <c r="I9" s="786"/>
      <c r="J9" s="786"/>
      <c r="K9" s="786"/>
      <c r="L9" s="786"/>
      <c r="M9" s="786"/>
      <c r="N9" s="786"/>
      <c r="O9" s="786"/>
      <c r="P9" s="787"/>
      <c r="Q9" s="274"/>
    </row>
    <row r="10" spans="1:17" ht="12.75" customHeight="1" x14ac:dyDescent="0.25">
      <c r="A10" s="7"/>
      <c r="B10" s="8" t="s">
        <v>15</v>
      </c>
      <c r="C10" s="786" t="s">
        <v>759</v>
      </c>
      <c r="D10" s="786"/>
      <c r="E10" s="786"/>
      <c r="F10" s="786"/>
      <c r="G10" s="786"/>
      <c r="H10" s="786"/>
      <c r="I10" s="786"/>
      <c r="J10" s="786"/>
      <c r="K10" s="786"/>
      <c r="L10" s="786"/>
      <c r="M10" s="786"/>
      <c r="N10" s="786"/>
      <c r="O10" s="786"/>
      <c r="P10" s="787"/>
      <c r="Q10" s="274"/>
    </row>
    <row r="11" spans="1:17" ht="12.75" customHeight="1" x14ac:dyDescent="0.25">
      <c r="A11" s="7"/>
      <c r="B11" s="8" t="s">
        <v>16</v>
      </c>
      <c r="C11" s="793"/>
      <c r="D11" s="793"/>
      <c r="E11" s="793"/>
      <c r="F11" s="793"/>
      <c r="G11" s="793"/>
      <c r="H11" s="793"/>
      <c r="I11" s="793"/>
      <c r="J11" s="793"/>
      <c r="K11" s="793"/>
      <c r="L11" s="793"/>
      <c r="M11" s="793"/>
      <c r="N11" s="793"/>
      <c r="O11" s="793"/>
      <c r="P11" s="794"/>
      <c r="Q11" s="274"/>
    </row>
    <row r="12" spans="1:17" ht="12.75" customHeight="1" x14ac:dyDescent="0.25">
      <c r="A12" s="7"/>
      <c r="B12" s="8" t="s">
        <v>17</v>
      </c>
      <c r="C12" s="786" t="s">
        <v>768</v>
      </c>
      <c r="D12" s="786"/>
      <c r="E12" s="786"/>
      <c r="F12" s="786"/>
      <c r="G12" s="786"/>
      <c r="H12" s="786"/>
      <c r="I12" s="786"/>
      <c r="J12" s="786"/>
      <c r="K12" s="786"/>
      <c r="L12" s="786"/>
      <c r="M12" s="786"/>
      <c r="N12" s="786"/>
      <c r="O12" s="786"/>
      <c r="P12" s="787"/>
      <c r="Q12" s="274"/>
    </row>
    <row r="13" spans="1:17" ht="12.75" customHeight="1" x14ac:dyDescent="0.25">
      <c r="A13" s="7"/>
      <c r="B13" s="8" t="s">
        <v>19</v>
      </c>
      <c r="C13" s="786"/>
      <c r="D13" s="786"/>
      <c r="E13" s="786"/>
      <c r="F13" s="786"/>
      <c r="G13" s="786"/>
      <c r="H13" s="786"/>
      <c r="I13" s="786"/>
      <c r="J13" s="786"/>
      <c r="K13" s="786"/>
      <c r="L13" s="786"/>
      <c r="M13" s="786"/>
      <c r="N13" s="786"/>
      <c r="O13" s="786"/>
      <c r="P13" s="787"/>
      <c r="Q13" s="274"/>
    </row>
    <row r="14" spans="1:17" ht="12.75" customHeight="1" x14ac:dyDescent="0.25">
      <c r="A14" s="10"/>
      <c r="B14" s="11"/>
      <c r="C14" s="766"/>
      <c r="D14" s="766"/>
      <c r="E14" s="766"/>
      <c r="F14" s="766"/>
      <c r="G14" s="766"/>
      <c r="H14" s="766"/>
      <c r="I14" s="766"/>
      <c r="J14" s="766"/>
      <c r="K14" s="766"/>
      <c r="L14" s="766"/>
      <c r="M14" s="766"/>
      <c r="N14" s="766"/>
      <c r="O14" s="766"/>
      <c r="P14" s="767"/>
      <c r="Q14" s="274"/>
    </row>
    <row r="15" spans="1:17" s="12" customFormat="1" ht="12.75" customHeight="1" x14ac:dyDescent="0.25">
      <c r="A15" s="768" t="s">
        <v>20</v>
      </c>
      <c r="B15" s="771" t="s">
        <v>21</v>
      </c>
      <c r="C15" s="773" t="s">
        <v>22</v>
      </c>
      <c r="D15" s="774"/>
      <c r="E15" s="774"/>
      <c r="F15" s="774"/>
      <c r="G15" s="774"/>
      <c r="H15" s="774"/>
      <c r="I15" s="774"/>
      <c r="J15" s="774"/>
      <c r="K15" s="774"/>
      <c r="L15" s="774"/>
      <c r="M15" s="774"/>
      <c r="N15" s="774"/>
      <c r="O15" s="774"/>
      <c r="P15" s="775"/>
      <c r="Q15" s="275"/>
    </row>
    <row r="16" spans="1:17" s="12" customFormat="1" ht="12.75" customHeight="1" x14ac:dyDescent="0.25">
      <c r="A16" s="769"/>
      <c r="B16" s="772"/>
      <c r="C16" s="776" t="s">
        <v>23</v>
      </c>
      <c r="D16" s="778" t="s">
        <v>24</v>
      </c>
      <c r="E16" s="780" t="s">
        <v>25</v>
      </c>
      <c r="F16" s="782" t="s">
        <v>26</v>
      </c>
      <c r="G16" s="764" t="s">
        <v>27</v>
      </c>
      <c r="H16" s="765" t="s">
        <v>28</v>
      </c>
      <c r="I16" s="763" t="s">
        <v>29</v>
      </c>
      <c r="J16" s="764" t="s">
        <v>30</v>
      </c>
      <c r="K16" s="765" t="s">
        <v>31</v>
      </c>
      <c r="L16" s="763" t="s">
        <v>32</v>
      </c>
      <c r="M16" s="764" t="s">
        <v>33</v>
      </c>
      <c r="N16" s="765" t="s">
        <v>34</v>
      </c>
      <c r="O16" s="763" t="s">
        <v>35</v>
      </c>
      <c r="P16" s="784" t="s">
        <v>36</v>
      </c>
    </row>
    <row r="17" spans="1:16" s="13" customFormat="1" ht="70.5" customHeight="1" thickBot="1" x14ac:dyDescent="0.3">
      <c r="A17" s="770"/>
      <c r="B17" s="772"/>
      <c r="C17" s="777"/>
      <c r="D17" s="779"/>
      <c r="E17" s="781"/>
      <c r="F17" s="783"/>
      <c r="G17" s="764"/>
      <c r="H17" s="765"/>
      <c r="I17" s="763"/>
      <c r="J17" s="764"/>
      <c r="K17" s="765"/>
      <c r="L17" s="763"/>
      <c r="M17" s="764"/>
      <c r="N17" s="765"/>
      <c r="O17" s="763"/>
      <c r="P17" s="78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895167</v>
      </c>
      <c r="D20" s="32">
        <f>SUM(D21,D24,D25,D41,D43)</f>
        <v>635002</v>
      </c>
      <c r="E20" s="33">
        <f t="shared" ref="E20:F20" si="1">SUM(E21,E24,E25,E41,E43)</f>
        <v>0</v>
      </c>
      <c r="F20" s="34">
        <f t="shared" si="1"/>
        <v>635002</v>
      </c>
      <c r="G20" s="32">
        <f>SUM(G21,G24,G43)</f>
        <v>228074</v>
      </c>
      <c r="H20" s="33">
        <f t="shared" ref="H20:I20" si="2">SUM(H21,H24,H43)</f>
        <v>0</v>
      </c>
      <c r="I20" s="34">
        <f t="shared" si="2"/>
        <v>228074</v>
      </c>
      <c r="J20" s="32">
        <f>SUM(J21,J26,J43)</f>
        <v>32091</v>
      </c>
      <c r="K20" s="33">
        <f t="shared" ref="K20:L20" si="3">SUM(K21,K26,K43)</f>
        <v>0</v>
      </c>
      <c r="L20" s="34">
        <f t="shared" si="3"/>
        <v>32091</v>
      </c>
      <c r="M20" s="32">
        <f>SUM(M21,M45)</f>
        <v>0</v>
      </c>
      <c r="N20" s="33">
        <f t="shared" ref="N20:O20" si="4">SUM(N21,N45)</f>
        <v>0</v>
      </c>
      <c r="O20" s="34">
        <f t="shared" si="4"/>
        <v>0</v>
      </c>
      <c r="P20" s="35"/>
    </row>
    <row r="21" spans="1:16" ht="12.75" thickTop="1" x14ac:dyDescent="0.25">
      <c r="A21" s="36"/>
      <c r="B21" s="37" t="s">
        <v>40</v>
      </c>
      <c r="C21" s="38">
        <f t="shared" si="0"/>
        <v>5337</v>
      </c>
      <c r="D21" s="39">
        <f>SUM(D22:D23)</f>
        <v>0</v>
      </c>
      <c r="E21" s="40">
        <f t="shared" ref="E21:F21" si="5">SUM(E22:E23)</f>
        <v>0</v>
      </c>
      <c r="F21" s="41">
        <f t="shared" si="5"/>
        <v>0</v>
      </c>
      <c r="G21" s="39">
        <f>SUM(G22:G23)</f>
        <v>0</v>
      </c>
      <c r="H21" s="40">
        <f t="shared" ref="H21:I21" si="6">SUM(H22:H23)</f>
        <v>0</v>
      </c>
      <c r="I21" s="41">
        <f t="shared" si="6"/>
        <v>0</v>
      </c>
      <c r="J21" s="39">
        <f>SUM(J22:J23)</f>
        <v>5337</v>
      </c>
      <c r="K21" s="40">
        <f t="shared" ref="K21:L21" si="7">SUM(K22:K23)</f>
        <v>0</v>
      </c>
      <c r="L21" s="41">
        <f t="shared" si="7"/>
        <v>5337</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32.25" customHeight="1" x14ac:dyDescent="0.25">
      <c r="A23" s="50"/>
      <c r="B23" s="51" t="s">
        <v>42</v>
      </c>
      <c r="C23" s="52">
        <f t="shared" si="0"/>
        <v>5337</v>
      </c>
      <c r="D23" s="53"/>
      <c r="E23" s="54"/>
      <c r="F23" s="55">
        <f t="shared" ref="F23:F25" si="9">D23+E23</f>
        <v>0</v>
      </c>
      <c r="G23" s="53"/>
      <c r="H23" s="54"/>
      <c r="I23" s="55">
        <f t="shared" ref="I23:I24" si="10">G23+H23</f>
        <v>0</v>
      </c>
      <c r="J23" s="53">
        <v>5337</v>
      </c>
      <c r="K23" s="54"/>
      <c r="L23" s="56">
        <f>K23+J23</f>
        <v>5337</v>
      </c>
      <c r="M23" s="53"/>
      <c r="N23" s="54"/>
      <c r="O23" s="55">
        <f>N23+M23</f>
        <v>0</v>
      </c>
      <c r="P23" s="57"/>
    </row>
    <row r="24" spans="1:16" s="28" customFormat="1" ht="33.75" customHeight="1" thickBot="1" x14ac:dyDescent="0.3">
      <c r="A24" s="58">
        <v>19300</v>
      </c>
      <c r="B24" s="58" t="s">
        <v>43</v>
      </c>
      <c r="C24" s="59">
        <f>F24+I24</f>
        <v>863076</v>
      </c>
      <c r="D24" s="60">
        <v>635002</v>
      </c>
      <c r="E24" s="61"/>
      <c r="F24" s="62">
        <f t="shared" si="9"/>
        <v>635002</v>
      </c>
      <c r="G24" s="60">
        <v>228074</v>
      </c>
      <c r="H24" s="61"/>
      <c r="I24" s="62">
        <f t="shared" si="10"/>
        <v>228074</v>
      </c>
      <c r="J24" s="63" t="s">
        <v>44</v>
      </c>
      <c r="K24" s="64" t="s">
        <v>44</v>
      </c>
      <c r="L24" s="65" t="s">
        <v>44</v>
      </c>
      <c r="M24" s="63" t="s">
        <v>44</v>
      </c>
      <c r="N24" s="64" t="s">
        <v>44</v>
      </c>
      <c r="O24" s="65" t="s">
        <v>44</v>
      </c>
      <c r="P24" s="721"/>
    </row>
    <row r="25" spans="1:16" s="28" customFormat="1" ht="24.75" hidden="1" customHeight="1" thickTop="1" x14ac:dyDescent="0.25">
      <c r="A25" s="6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customHeight="1" thickTop="1" x14ac:dyDescent="0.25">
      <c r="A26" s="67">
        <v>21300</v>
      </c>
      <c r="B26" s="67" t="s">
        <v>46</v>
      </c>
      <c r="C26" s="68">
        <f>L26</f>
        <v>26754</v>
      </c>
      <c r="D26" s="72" t="s">
        <v>44</v>
      </c>
      <c r="E26" s="73" t="s">
        <v>44</v>
      </c>
      <c r="F26" s="74" t="s">
        <v>44</v>
      </c>
      <c r="G26" s="72" t="s">
        <v>44</v>
      </c>
      <c r="H26" s="73" t="s">
        <v>44</v>
      </c>
      <c r="I26" s="74" t="s">
        <v>44</v>
      </c>
      <c r="J26" s="76">
        <f>SUM(J27,J31,J33,J36)</f>
        <v>26754</v>
      </c>
      <c r="K26" s="77">
        <f t="shared" ref="K26:L26" si="11">SUM(K27,K31,K33,K36)</f>
        <v>0</v>
      </c>
      <c r="L26" s="78">
        <f t="shared" si="11"/>
        <v>26754</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customHeight="1" x14ac:dyDescent="0.25">
      <c r="A36" s="79">
        <v>21390</v>
      </c>
      <c r="B36" s="67" t="s">
        <v>56</v>
      </c>
      <c r="C36" s="68">
        <f t="shared" si="16"/>
        <v>26754</v>
      </c>
      <c r="D36" s="72" t="s">
        <v>44</v>
      </c>
      <c r="E36" s="73" t="s">
        <v>44</v>
      </c>
      <c r="F36" s="74" t="s">
        <v>44</v>
      </c>
      <c r="G36" s="72" t="s">
        <v>44</v>
      </c>
      <c r="H36" s="73" t="s">
        <v>44</v>
      </c>
      <c r="I36" s="74" t="s">
        <v>44</v>
      </c>
      <c r="J36" s="76">
        <f>SUM(J37:J40)</f>
        <v>26754</v>
      </c>
      <c r="K36" s="77">
        <f t="shared" ref="K36:L36" si="19">SUM(K37:K40)</f>
        <v>0</v>
      </c>
      <c r="L36" s="78">
        <f t="shared" si="19"/>
        <v>26754</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customHeight="1" x14ac:dyDescent="0.25">
      <c r="A40" s="106">
        <v>21399</v>
      </c>
      <c r="B40" s="107" t="s">
        <v>60</v>
      </c>
      <c r="C40" s="108">
        <f t="shared" si="16"/>
        <v>26754</v>
      </c>
      <c r="D40" s="109" t="s">
        <v>44</v>
      </c>
      <c r="E40" s="110" t="s">
        <v>44</v>
      </c>
      <c r="F40" s="111" t="s">
        <v>44</v>
      </c>
      <c r="G40" s="109" t="s">
        <v>44</v>
      </c>
      <c r="H40" s="110" t="s">
        <v>44</v>
      </c>
      <c r="I40" s="111" t="s">
        <v>44</v>
      </c>
      <c r="J40" s="112">
        <v>26754</v>
      </c>
      <c r="K40" s="113"/>
      <c r="L40" s="114">
        <f t="shared" si="20"/>
        <v>26754</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895167</v>
      </c>
      <c r="D50" s="157">
        <f>SUM(D51,D286)</f>
        <v>635002</v>
      </c>
      <c r="E50" s="158">
        <f t="shared" ref="E50:F50" si="26">SUM(E51,E286)</f>
        <v>0</v>
      </c>
      <c r="F50" s="159">
        <f t="shared" si="26"/>
        <v>635002</v>
      </c>
      <c r="G50" s="157">
        <f>SUM(G51,G286)</f>
        <v>228074</v>
      </c>
      <c r="H50" s="158">
        <f>SUM(H51,H286)</f>
        <v>0</v>
      </c>
      <c r="I50" s="159">
        <f t="shared" ref="I50" si="27">SUM(I51,I286)</f>
        <v>228074</v>
      </c>
      <c r="J50" s="32">
        <f>SUM(J51,J286)</f>
        <v>32091</v>
      </c>
      <c r="K50" s="33">
        <f t="shared" ref="K50:L50" si="28">SUM(K51,K286)</f>
        <v>0</v>
      </c>
      <c r="L50" s="34">
        <f t="shared" si="28"/>
        <v>32091</v>
      </c>
      <c r="M50" s="32">
        <f>SUM(M51,M286)</f>
        <v>0</v>
      </c>
      <c r="N50" s="33">
        <f t="shared" ref="N50:O50" si="29">SUM(N51,N286)</f>
        <v>0</v>
      </c>
      <c r="O50" s="34">
        <f t="shared" si="29"/>
        <v>0</v>
      </c>
      <c r="P50" s="35"/>
    </row>
    <row r="51" spans="1:16" s="28" customFormat="1" ht="36.75" thickTop="1" x14ac:dyDescent="0.25">
      <c r="A51" s="160"/>
      <c r="B51" s="161" t="s">
        <v>70</v>
      </c>
      <c r="C51" s="162">
        <f t="shared" si="0"/>
        <v>895167</v>
      </c>
      <c r="D51" s="163">
        <f>SUM(D52,D194)</f>
        <v>635002</v>
      </c>
      <c r="E51" s="164">
        <f t="shared" ref="E51:F51" si="30">SUM(E52,E194)</f>
        <v>0</v>
      </c>
      <c r="F51" s="165">
        <f t="shared" si="30"/>
        <v>635002</v>
      </c>
      <c r="G51" s="163">
        <f>SUM(G52,G194)</f>
        <v>228074</v>
      </c>
      <c r="H51" s="164">
        <f t="shared" ref="H51:I51" si="31">SUM(H52,H194)</f>
        <v>0</v>
      </c>
      <c r="I51" s="165">
        <f t="shared" si="31"/>
        <v>228074</v>
      </c>
      <c r="J51" s="166">
        <f>SUM(J52,J194)</f>
        <v>32091</v>
      </c>
      <c r="K51" s="167">
        <f t="shared" ref="K51:L51" si="32">SUM(K52,K194)</f>
        <v>0</v>
      </c>
      <c r="L51" s="168">
        <f t="shared" si="32"/>
        <v>32091</v>
      </c>
      <c r="M51" s="166">
        <f>SUM(M52,M194)</f>
        <v>0</v>
      </c>
      <c r="N51" s="167">
        <f t="shared" ref="N51:O51" si="33">SUM(N52,N194)</f>
        <v>0</v>
      </c>
      <c r="O51" s="168">
        <f t="shared" si="33"/>
        <v>0</v>
      </c>
      <c r="P51" s="169"/>
    </row>
    <row r="52" spans="1:16" s="28" customFormat="1" ht="24" x14ac:dyDescent="0.25">
      <c r="A52" s="24"/>
      <c r="B52" s="22" t="s">
        <v>71</v>
      </c>
      <c r="C52" s="170">
        <f t="shared" si="0"/>
        <v>891093</v>
      </c>
      <c r="D52" s="171">
        <f>SUM(D53,D75,D173,D187)</f>
        <v>633316</v>
      </c>
      <c r="E52" s="172">
        <f t="shared" ref="E52:F52" si="34">SUM(E53,E75,E173,E187)</f>
        <v>-700</v>
      </c>
      <c r="F52" s="173">
        <f t="shared" si="34"/>
        <v>632616</v>
      </c>
      <c r="G52" s="171">
        <f>SUM(G53,G75,G173,G187)</f>
        <v>226386</v>
      </c>
      <c r="H52" s="172">
        <f t="shared" ref="H52:I52" si="35">SUM(H53,H75,H173,H187)</f>
        <v>0</v>
      </c>
      <c r="I52" s="173">
        <f t="shared" si="35"/>
        <v>226386</v>
      </c>
      <c r="J52" s="171">
        <f>SUM(J53,J75,J173,J187)</f>
        <v>32091</v>
      </c>
      <c r="K52" s="172">
        <f t="shared" ref="K52:L52" si="36">SUM(K53,K75,K173,K187)</f>
        <v>0</v>
      </c>
      <c r="L52" s="173">
        <f t="shared" si="36"/>
        <v>32091</v>
      </c>
      <c r="M52" s="171">
        <f>SUM(M53,M75,M173,M187)</f>
        <v>0</v>
      </c>
      <c r="N52" s="172">
        <f t="shared" ref="N52:O52" si="37">SUM(N53,N75,N173,N187)</f>
        <v>0</v>
      </c>
      <c r="O52" s="173">
        <f t="shared" si="37"/>
        <v>0</v>
      </c>
      <c r="P52" s="174"/>
    </row>
    <row r="53" spans="1:16" s="28" customFormat="1" x14ac:dyDescent="0.25">
      <c r="A53" s="175">
        <v>1000</v>
      </c>
      <c r="B53" s="175" t="s">
        <v>72</v>
      </c>
      <c r="C53" s="176">
        <f t="shared" si="0"/>
        <v>560817</v>
      </c>
      <c r="D53" s="177">
        <f>SUM(D54,D67)</f>
        <v>337614</v>
      </c>
      <c r="E53" s="178">
        <f t="shared" ref="E53:F53" si="38">SUM(E54,E67)</f>
        <v>0</v>
      </c>
      <c r="F53" s="179">
        <f t="shared" si="38"/>
        <v>337614</v>
      </c>
      <c r="G53" s="177">
        <f>SUM(G54,G67)</f>
        <v>223203</v>
      </c>
      <c r="H53" s="178">
        <f t="shared" ref="H53:I53" si="39">SUM(H54,H67)</f>
        <v>0</v>
      </c>
      <c r="I53" s="179">
        <f t="shared" si="39"/>
        <v>223203</v>
      </c>
      <c r="J53" s="177">
        <f>SUM(J54,J67)</f>
        <v>0</v>
      </c>
      <c r="K53" s="178">
        <f t="shared" ref="K53:L53" si="40">SUM(K54,K67)</f>
        <v>0</v>
      </c>
      <c r="L53" s="179">
        <f t="shared" si="40"/>
        <v>0</v>
      </c>
      <c r="M53" s="177">
        <f>SUM(M54,M67)</f>
        <v>0</v>
      </c>
      <c r="N53" s="178">
        <f t="shared" ref="N53:O53" si="41">SUM(N54,N67)</f>
        <v>0</v>
      </c>
      <c r="O53" s="179">
        <f t="shared" si="41"/>
        <v>0</v>
      </c>
      <c r="P53" s="180"/>
    </row>
    <row r="54" spans="1:16" x14ac:dyDescent="0.25">
      <c r="A54" s="67">
        <v>1100</v>
      </c>
      <c r="B54" s="181" t="s">
        <v>73</v>
      </c>
      <c r="C54" s="68">
        <f t="shared" si="0"/>
        <v>421466</v>
      </c>
      <c r="D54" s="182">
        <f>SUM(D55,D58,D66)</f>
        <v>242534</v>
      </c>
      <c r="E54" s="183">
        <f t="shared" ref="E54:F54" si="42">SUM(E55,E58,E66)</f>
        <v>0</v>
      </c>
      <c r="F54" s="71">
        <f t="shared" si="42"/>
        <v>242534</v>
      </c>
      <c r="G54" s="182">
        <f>SUM(G55,G58,G66)</f>
        <v>179032</v>
      </c>
      <c r="H54" s="183">
        <f t="shared" ref="H54:I54" si="43">SUM(H55,H58,H66)</f>
        <v>-100</v>
      </c>
      <c r="I54" s="71">
        <f t="shared" si="43"/>
        <v>178932</v>
      </c>
      <c r="J54" s="182">
        <f>SUM(J55,J58,J66)</f>
        <v>0</v>
      </c>
      <c r="K54" s="183">
        <f t="shared" ref="K54:L54" si="44">SUM(K55,K58,K66)</f>
        <v>0</v>
      </c>
      <c r="L54" s="71">
        <f t="shared" si="44"/>
        <v>0</v>
      </c>
      <c r="M54" s="182">
        <f>SUM(M55,M58,M66)</f>
        <v>0</v>
      </c>
      <c r="N54" s="183">
        <f t="shared" ref="N54:O54" si="45">SUM(N55,N58,N66)</f>
        <v>0</v>
      </c>
      <c r="O54" s="71">
        <f t="shared" si="45"/>
        <v>0</v>
      </c>
      <c r="P54" s="75"/>
    </row>
    <row r="55" spans="1:16" x14ac:dyDescent="0.25">
      <c r="A55" s="184">
        <v>1110</v>
      </c>
      <c r="B55" s="136" t="s">
        <v>74</v>
      </c>
      <c r="C55" s="141">
        <f t="shared" si="0"/>
        <v>394492</v>
      </c>
      <c r="D55" s="185">
        <f>SUM(D56:D57)</f>
        <v>215560</v>
      </c>
      <c r="E55" s="186">
        <f t="shared" ref="E55:F55" si="46">SUM(E56:E57)</f>
        <v>0</v>
      </c>
      <c r="F55" s="139">
        <f t="shared" si="46"/>
        <v>215560</v>
      </c>
      <c r="G55" s="185">
        <f>SUM(G56:G57)</f>
        <v>179032</v>
      </c>
      <c r="H55" s="186">
        <f t="shared" ref="H55:I55" si="47">SUM(H56:H57)</f>
        <v>-100</v>
      </c>
      <c r="I55" s="139">
        <f t="shared" si="47"/>
        <v>178932</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32.25" customHeight="1" x14ac:dyDescent="0.25">
      <c r="A57" s="51">
        <v>1119</v>
      </c>
      <c r="B57" s="87" t="s">
        <v>76</v>
      </c>
      <c r="C57" s="88">
        <f t="shared" si="0"/>
        <v>394492</v>
      </c>
      <c r="D57" s="53">
        <v>215560</v>
      </c>
      <c r="E57" s="54"/>
      <c r="F57" s="55">
        <f t="shared" si="50"/>
        <v>215560</v>
      </c>
      <c r="G57" s="53">
        <v>179032</v>
      </c>
      <c r="H57" s="54">
        <v>-100</v>
      </c>
      <c r="I57" s="55">
        <f t="shared" si="51"/>
        <v>178932</v>
      </c>
      <c r="J57" s="53"/>
      <c r="K57" s="54"/>
      <c r="L57" s="55">
        <f t="shared" si="52"/>
        <v>0</v>
      </c>
      <c r="M57" s="53"/>
      <c r="N57" s="54"/>
      <c r="O57" s="55">
        <f t="shared" si="53"/>
        <v>0</v>
      </c>
      <c r="P57" s="57" t="s">
        <v>769</v>
      </c>
    </row>
    <row r="58" spans="1:16" x14ac:dyDescent="0.25">
      <c r="A58" s="188">
        <v>1140</v>
      </c>
      <c r="B58" s="87" t="s">
        <v>78</v>
      </c>
      <c r="C58" s="88">
        <f t="shared" si="0"/>
        <v>26974</v>
      </c>
      <c r="D58" s="189">
        <f>SUM(D59:D65)</f>
        <v>26974</v>
      </c>
      <c r="E58" s="190">
        <f>SUM(E59:E65)</f>
        <v>0</v>
      </c>
      <c r="F58" s="55">
        <f t="shared" ref="F58" si="54">SUM(F59:F65)</f>
        <v>26974</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customHeight="1" x14ac:dyDescent="0.25">
      <c r="A59" s="51">
        <v>1141</v>
      </c>
      <c r="B59" s="87" t="s">
        <v>79</v>
      </c>
      <c r="C59" s="88">
        <f t="shared" si="0"/>
        <v>2824</v>
      </c>
      <c r="D59" s="53">
        <v>2824</v>
      </c>
      <c r="E59" s="54"/>
      <c r="F59" s="55">
        <f t="shared" ref="F59:F66" si="58">D59+E59</f>
        <v>2824</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7" t="s">
        <v>80</v>
      </c>
      <c r="C60" s="88">
        <f t="shared" si="0"/>
        <v>931</v>
      </c>
      <c r="D60" s="53">
        <v>931</v>
      </c>
      <c r="E60" s="54"/>
      <c r="F60" s="55">
        <f t="shared" si="58"/>
        <v>931</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6.5" customHeight="1" x14ac:dyDescent="0.25">
      <c r="A63" s="51">
        <v>1147</v>
      </c>
      <c r="B63" s="87" t="s">
        <v>83</v>
      </c>
      <c r="C63" s="88">
        <f t="shared" si="0"/>
        <v>3813</v>
      </c>
      <c r="D63" s="53">
        <v>3813</v>
      </c>
      <c r="E63" s="54"/>
      <c r="F63" s="55">
        <f t="shared" si="58"/>
        <v>3813</v>
      </c>
      <c r="G63" s="53"/>
      <c r="H63" s="54"/>
      <c r="I63" s="55">
        <f t="shared" si="59"/>
        <v>0</v>
      </c>
      <c r="J63" s="53"/>
      <c r="K63" s="54"/>
      <c r="L63" s="55">
        <f t="shared" si="60"/>
        <v>0</v>
      </c>
      <c r="M63" s="53"/>
      <c r="N63" s="54"/>
      <c r="O63" s="55">
        <f t="shared" si="61"/>
        <v>0</v>
      </c>
      <c r="P63" s="57"/>
    </row>
    <row r="64" spans="1:16" ht="18.75" customHeight="1" x14ac:dyDescent="0.25">
      <c r="A64" s="51">
        <v>1148</v>
      </c>
      <c r="B64" s="87" t="s">
        <v>84</v>
      </c>
      <c r="C64" s="88">
        <f t="shared" si="0"/>
        <v>19406</v>
      </c>
      <c r="D64" s="53">
        <v>19406</v>
      </c>
      <c r="E64" s="54"/>
      <c r="F64" s="55">
        <f t="shared" si="58"/>
        <v>19406</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c r="E66" s="143"/>
      <c r="F66" s="139">
        <f t="shared" si="58"/>
        <v>0</v>
      </c>
      <c r="G66" s="142"/>
      <c r="H66" s="143"/>
      <c r="I66" s="139">
        <f t="shared" si="59"/>
        <v>0</v>
      </c>
      <c r="J66" s="142"/>
      <c r="K66" s="143"/>
      <c r="L66" s="139">
        <f t="shared" si="60"/>
        <v>0</v>
      </c>
      <c r="M66" s="142"/>
      <c r="N66" s="143"/>
      <c r="O66" s="139">
        <f t="shared" si="61"/>
        <v>0</v>
      </c>
      <c r="P66" s="127"/>
    </row>
    <row r="67" spans="1:16" ht="24" x14ac:dyDescent="0.25">
      <c r="A67" s="67">
        <v>1200</v>
      </c>
      <c r="B67" s="181" t="s">
        <v>87</v>
      </c>
      <c r="C67" s="68">
        <f t="shared" si="0"/>
        <v>139351</v>
      </c>
      <c r="D67" s="182">
        <f>SUM(D68:D69)</f>
        <v>95080</v>
      </c>
      <c r="E67" s="183">
        <f t="shared" ref="E67:F67" si="62">SUM(E68:E69)</f>
        <v>0</v>
      </c>
      <c r="F67" s="71">
        <f t="shared" si="62"/>
        <v>95080</v>
      </c>
      <c r="G67" s="182">
        <f>SUM(G68:G69)</f>
        <v>44171</v>
      </c>
      <c r="H67" s="183">
        <f t="shared" ref="H67:I67" si="63">SUM(H68:H69)</f>
        <v>100</v>
      </c>
      <c r="I67" s="71">
        <f t="shared" si="63"/>
        <v>44271</v>
      </c>
      <c r="J67" s="182">
        <f>SUM(J68:J69)</f>
        <v>0</v>
      </c>
      <c r="K67" s="183">
        <f t="shared" ref="K67:L67" si="64">SUM(K68:K69)</f>
        <v>0</v>
      </c>
      <c r="L67" s="71">
        <f t="shared" si="64"/>
        <v>0</v>
      </c>
      <c r="M67" s="182">
        <f>SUM(M68:M69)</f>
        <v>0</v>
      </c>
      <c r="N67" s="183">
        <f t="shared" ref="N67:O67" si="65">SUM(N68:N69)</f>
        <v>0</v>
      </c>
      <c r="O67" s="71">
        <f t="shared" si="65"/>
        <v>0</v>
      </c>
      <c r="P67" s="75"/>
    </row>
    <row r="68" spans="1:16" ht="24" customHeight="1" x14ac:dyDescent="0.25">
      <c r="A68" s="408">
        <v>1210</v>
      </c>
      <c r="B68" s="80" t="s">
        <v>88</v>
      </c>
      <c r="C68" s="81">
        <f t="shared" si="0"/>
        <v>106030</v>
      </c>
      <c r="D68" s="46">
        <v>62699</v>
      </c>
      <c r="E68" s="47"/>
      <c r="F68" s="132">
        <f>D68+E68</f>
        <v>62699</v>
      </c>
      <c r="G68" s="46">
        <v>43331</v>
      </c>
      <c r="H68" s="47"/>
      <c r="I68" s="132">
        <f>G68+H68</f>
        <v>43331</v>
      </c>
      <c r="J68" s="46"/>
      <c r="K68" s="47"/>
      <c r="L68" s="132">
        <f>K68+J68</f>
        <v>0</v>
      </c>
      <c r="M68" s="46"/>
      <c r="N68" s="47"/>
      <c r="O68" s="132">
        <f>N68+M68</f>
        <v>0</v>
      </c>
      <c r="P68" s="49"/>
    </row>
    <row r="69" spans="1:16" ht="24" x14ac:dyDescent="0.25">
      <c r="A69" s="188">
        <v>1220</v>
      </c>
      <c r="B69" s="87" t="s">
        <v>89</v>
      </c>
      <c r="C69" s="88">
        <f t="shared" si="0"/>
        <v>33321</v>
      </c>
      <c r="D69" s="189">
        <f>SUM(D70:D74)</f>
        <v>32381</v>
      </c>
      <c r="E69" s="190">
        <f t="shared" ref="E69:F69" si="66">SUM(E70:E74)</f>
        <v>0</v>
      </c>
      <c r="F69" s="55">
        <f t="shared" si="66"/>
        <v>32381</v>
      </c>
      <c r="G69" s="189">
        <f>SUM(G70:G74)</f>
        <v>840</v>
      </c>
      <c r="H69" s="190">
        <f t="shared" ref="H69:I69" si="67">SUM(H70:H74)</f>
        <v>100</v>
      </c>
      <c r="I69" s="55">
        <f t="shared" si="67"/>
        <v>940</v>
      </c>
      <c r="J69" s="189">
        <f>SUM(J70:J74)</f>
        <v>0</v>
      </c>
      <c r="K69" s="190">
        <f t="shared" ref="K69:L69" si="68">SUM(K70:K74)</f>
        <v>0</v>
      </c>
      <c r="L69" s="55">
        <f t="shared" si="68"/>
        <v>0</v>
      </c>
      <c r="M69" s="189">
        <f>SUM(M70:M74)</f>
        <v>0</v>
      </c>
      <c r="N69" s="190">
        <f t="shared" ref="N69:O69" si="69">SUM(N70:N74)</f>
        <v>0</v>
      </c>
      <c r="O69" s="55">
        <f t="shared" si="69"/>
        <v>0</v>
      </c>
      <c r="P69" s="57"/>
    </row>
    <row r="70" spans="1:16" ht="34.5" customHeight="1" x14ac:dyDescent="0.25">
      <c r="A70" s="51">
        <v>1221</v>
      </c>
      <c r="B70" s="87" t="s">
        <v>90</v>
      </c>
      <c r="C70" s="88">
        <f t="shared" si="0"/>
        <v>18674</v>
      </c>
      <c r="D70" s="53">
        <v>17734</v>
      </c>
      <c r="E70" s="54"/>
      <c r="F70" s="55">
        <f t="shared" ref="F70:F74" si="70">D70+E70</f>
        <v>17734</v>
      </c>
      <c r="G70" s="53">
        <v>840</v>
      </c>
      <c r="H70" s="54">
        <v>100</v>
      </c>
      <c r="I70" s="55">
        <f t="shared" ref="I70:I74" si="71">G70+H70</f>
        <v>940</v>
      </c>
      <c r="J70" s="53"/>
      <c r="K70" s="54"/>
      <c r="L70" s="55">
        <f t="shared" ref="L70:L74" si="72">K70+J70</f>
        <v>0</v>
      </c>
      <c r="M70" s="53"/>
      <c r="N70" s="54"/>
      <c r="O70" s="55">
        <f t="shared" ref="O70:O74" si="73">N70+M70</f>
        <v>0</v>
      </c>
      <c r="P70" s="57" t="s">
        <v>770</v>
      </c>
    </row>
    <row r="71" spans="1:16" ht="12" hidden="1" customHeight="1" x14ac:dyDescent="0.25">
      <c r="A71" s="51">
        <v>1223</v>
      </c>
      <c r="B71" s="87" t="s">
        <v>91</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7" t="s">
        <v>93</v>
      </c>
      <c r="C73" s="88">
        <f t="shared" si="0"/>
        <v>14087</v>
      </c>
      <c r="D73" s="53">
        <v>14087</v>
      </c>
      <c r="E73" s="54"/>
      <c r="F73" s="55">
        <f t="shared" si="70"/>
        <v>14087</v>
      </c>
      <c r="G73" s="53"/>
      <c r="H73" s="54"/>
      <c r="I73" s="55">
        <f t="shared" si="71"/>
        <v>0</v>
      </c>
      <c r="J73" s="53"/>
      <c r="K73" s="54"/>
      <c r="L73" s="55">
        <f t="shared" si="72"/>
        <v>0</v>
      </c>
      <c r="M73" s="53"/>
      <c r="N73" s="54"/>
      <c r="O73" s="55">
        <f t="shared" si="73"/>
        <v>0</v>
      </c>
      <c r="P73" s="57"/>
    </row>
    <row r="74" spans="1:16" ht="48" customHeight="1" x14ac:dyDescent="0.25">
      <c r="A74" s="51">
        <v>1228</v>
      </c>
      <c r="B74" s="87" t="s">
        <v>94</v>
      </c>
      <c r="C74" s="88">
        <f t="shared" si="0"/>
        <v>560</v>
      </c>
      <c r="D74" s="53">
        <v>560</v>
      </c>
      <c r="E74" s="54"/>
      <c r="F74" s="55">
        <f t="shared" si="70"/>
        <v>560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330276</v>
      </c>
      <c r="D75" s="177">
        <f>SUM(D76,D83,D130,D164,D165,D172)</f>
        <v>295702</v>
      </c>
      <c r="E75" s="178">
        <f t="shared" ref="E75:F75" si="74">SUM(E76,E83,E130,E164,E165,E172)</f>
        <v>-700</v>
      </c>
      <c r="F75" s="179">
        <f t="shared" si="74"/>
        <v>295002</v>
      </c>
      <c r="G75" s="177">
        <f>SUM(G76,G83,G130,G164,G165,G172)</f>
        <v>3183</v>
      </c>
      <c r="H75" s="178">
        <f t="shared" ref="H75:I75" si="75">SUM(H76,H83,H130,H164,H165,H172)</f>
        <v>0</v>
      </c>
      <c r="I75" s="179">
        <f t="shared" si="75"/>
        <v>3183</v>
      </c>
      <c r="J75" s="177">
        <f>SUM(J76,J83,J130,J164,J165,J172)</f>
        <v>32091</v>
      </c>
      <c r="K75" s="178">
        <f t="shared" ref="K75:L75" si="76">SUM(K76,K83,K130,K164,K165,K172)</f>
        <v>0</v>
      </c>
      <c r="L75" s="179">
        <f t="shared" si="76"/>
        <v>32091</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408">
        <v>2110</v>
      </c>
      <c r="B77" s="80" t="s">
        <v>98</v>
      </c>
      <c r="C77" s="81">
        <f t="shared" si="0"/>
        <v>0</v>
      </c>
      <c r="D77" s="192">
        <f>SUM(D78:D79)</f>
        <v>0</v>
      </c>
      <c r="E77" s="193">
        <f t="shared" ref="E77:F77" si="82">SUM(E78:E79)</f>
        <v>0</v>
      </c>
      <c r="F77" s="132">
        <f t="shared" si="82"/>
        <v>0</v>
      </c>
      <c r="G77" s="192">
        <f>SUM(G78:G79)</f>
        <v>0</v>
      </c>
      <c r="H77" s="193">
        <f t="shared" ref="H77:I77" si="83">SUM(H78:H79)</f>
        <v>0</v>
      </c>
      <c r="I77" s="132">
        <f t="shared" si="83"/>
        <v>0</v>
      </c>
      <c r="J77" s="192">
        <f>SUM(J78:J79)</f>
        <v>0</v>
      </c>
      <c r="K77" s="193">
        <f t="shared" ref="K77:L77" si="84">SUM(K78:K79)</f>
        <v>0</v>
      </c>
      <c r="L77" s="132">
        <f t="shared" si="84"/>
        <v>0</v>
      </c>
      <c r="M77" s="192">
        <f>SUM(M78:M79)</f>
        <v>0</v>
      </c>
      <c r="N77" s="193">
        <f t="shared" ref="N77:O77" si="85">SUM(N78:N79)</f>
        <v>0</v>
      </c>
      <c r="O77" s="132">
        <f t="shared" si="85"/>
        <v>0</v>
      </c>
      <c r="P77" s="49"/>
    </row>
    <row r="78" spans="1:16" ht="12" hidden="1" customHeight="1" x14ac:dyDescent="0.25">
      <c r="A78" s="51">
        <v>2111</v>
      </c>
      <c r="B78" s="87" t="s">
        <v>99</v>
      </c>
      <c r="C78" s="88">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7" t="s">
        <v>101</v>
      </c>
      <c r="C80" s="88">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7" t="s">
        <v>99</v>
      </c>
      <c r="C81" s="88">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263410</v>
      </c>
      <c r="D83" s="182">
        <f>SUM(D84,D89,D95,D103,D112,D116,D122,D128)</f>
        <v>262077</v>
      </c>
      <c r="E83" s="183">
        <f t="shared" ref="E83:F83" si="98">SUM(E84,E89,E95,E103,E112,E116,E122,E128)</f>
        <v>0</v>
      </c>
      <c r="F83" s="71">
        <f t="shared" si="98"/>
        <v>262077</v>
      </c>
      <c r="G83" s="182">
        <f>SUM(G84,G89,G95,G103,G112,G116,G122,G128)</f>
        <v>1183</v>
      </c>
      <c r="H83" s="183">
        <f t="shared" ref="H83:I83" si="99">SUM(H84,H89,H95,H103,H112,H116,H122,H128)</f>
        <v>0</v>
      </c>
      <c r="I83" s="71">
        <f t="shared" si="99"/>
        <v>1183</v>
      </c>
      <c r="J83" s="182">
        <f>SUM(J84,J89,J95,J103,J112,J116,J122,J128)</f>
        <v>0</v>
      </c>
      <c r="K83" s="183">
        <f t="shared" ref="K83:L83" si="100">SUM(K84,K89,K95,K103,K112,K116,K122,K128)</f>
        <v>150</v>
      </c>
      <c r="L83" s="71">
        <f t="shared" si="100"/>
        <v>150</v>
      </c>
      <c r="M83" s="182">
        <f>SUM(M84,M89,M95,M103,M112,M116,M122,M128)</f>
        <v>0</v>
      </c>
      <c r="N83" s="183">
        <f t="shared" ref="N83:O83" si="101">SUM(N84,N89,N95,N103,N112,N116,N122,N128)</f>
        <v>0</v>
      </c>
      <c r="O83" s="71">
        <f t="shared" si="101"/>
        <v>0</v>
      </c>
      <c r="P83" s="75"/>
    </row>
    <row r="84" spans="1:16" x14ac:dyDescent="0.25">
      <c r="A84" s="184">
        <v>2210</v>
      </c>
      <c r="B84" s="136" t="s">
        <v>103</v>
      </c>
      <c r="C84" s="141">
        <f t="shared" ref="C84:C147" si="102">F84+I84+L84+O84</f>
        <v>2545</v>
      </c>
      <c r="D84" s="185">
        <f>SUM(D85:D88)</f>
        <v>2545</v>
      </c>
      <c r="E84" s="186">
        <f t="shared" ref="E84:F84" si="103">SUM(E85:E88)</f>
        <v>0</v>
      </c>
      <c r="F84" s="139">
        <f t="shared" si="103"/>
        <v>2545</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6"/>
      <c r="E85" s="197"/>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customHeight="1" x14ac:dyDescent="0.25">
      <c r="A86" s="51">
        <v>2212</v>
      </c>
      <c r="B86" s="87" t="s">
        <v>105</v>
      </c>
      <c r="C86" s="88">
        <f t="shared" si="102"/>
        <v>2152</v>
      </c>
      <c r="D86" s="194">
        <v>2152</v>
      </c>
      <c r="E86" s="195"/>
      <c r="F86" s="55">
        <f t="shared" si="107"/>
        <v>2152</v>
      </c>
      <c r="G86" s="53"/>
      <c r="H86" s="54"/>
      <c r="I86" s="55">
        <f t="shared" si="108"/>
        <v>0</v>
      </c>
      <c r="J86" s="53"/>
      <c r="K86" s="54"/>
      <c r="L86" s="55">
        <f t="shared" si="109"/>
        <v>0</v>
      </c>
      <c r="M86" s="53"/>
      <c r="N86" s="54"/>
      <c r="O86" s="55">
        <f t="shared" si="110"/>
        <v>0</v>
      </c>
      <c r="P86" s="57"/>
    </row>
    <row r="87" spans="1:16" ht="24" customHeight="1" x14ac:dyDescent="0.25">
      <c r="A87" s="51">
        <v>2214</v>
      </c>
      <c r="B87" s="87" t="s">
        <v>106</v>
      </c>
      <c r="C87" s="88">
        <f t="shared" si="102"/>
        <v>273</v>
      </c>
      <c r="D87" s="194">
        <v>273</v>
      </c>
      <c r="E87" s="195"/>
      <c r="F87" s="55">
        <f t="shared" si="107"/>
        <v>273</v>
      </c>
      <c r="G87" s="53"/>
      <c r="H87" s="54"/>
      <c r="I87" s="55">
        <f t="shared" si="108"/>
        <v>0</v>
      </c>
      <c r="J87" s="53"/>
      <c r="K87" s="54"/>
      <c r="L87" s="55">
        <f t="shared" si="109"/>
        <v>0</v>
      </c>
      <c r="M87" s="53"/>
      <c r="N87" s="54"/>
      <c r="O87" s="55">
        <f t="shared" si="110"/>
        <v>0</v>
      </c>
      <c r="P87" s="57"/>
    </row>
    <row r="88" spans="1:16" ht="12" customHeight="1" x14ac:dyDescent="0.25">
      <c r="A88" s="51">
        <v>2219</v>
      </c>
      <c r="B88" s="87" t="s">
        <v>107</v>
      </c>
      <c r="C88" s="88">
        <f t="shared" si="102"/>
        <v>120</v>
      </c>
      <c r="D88" s="194">
        <v>120</v>
      </c>
      <c r="E88" s="195"/>
      <c r="F88" s="55">
        <f t="shared" si="107"/>
        <v>120</v>
      </c>
      <c r="G88" s="53"/>
      <c r="H88" s="54"/>
      <c r="I88" s="55">
        <f t="shared" si="108"/>
        <v>0</v>
      </c>
      <c r="J88" s="53"/>
      <c r="K88" s="54"/>
      <c r="L88" s="55">
        <f t="shared" si="109"/>
        <v>0</v>
      </c>
      <c r="M88" s="53"/>
      <c r="N88" s="54"/>
      <c r="O88" s="55">
        <f t="shared" si="110"/>
        <v>0</v>
      </c>
      <c r="P88" s="57"/>
    </row>
    <row r="89" spans="1:16" ht="24" x14ac:dyDescent="0.25">
      <c r="A89" s="188">
        <v>2220</v>
      </c>
      <c r="B89" s="87" t="s">
        <v>108</v>
      </c>
      <c r="C89" s="88">
        <f t="shared" si="102"/>
        <v>81364</v>
      </c>
      <c r="D89" s="189">
        <f>SUM(D90:D94)</f>
        <v>81364</v>
      </c>
      <c r="E89" s="190">
        <f t="shared" ref="E89:F89" si="111">SUM(E90:E94)</f>
        <v>0</v>
      </c>
      <c r="F89" s="55">
        <f t="shared" si="111"/>
        <v>81364</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customHeight="1" x14ac:dyDescent="0.25">
      <c r="A90" s="51">
        <v>2221</v>
      </c>
      <c r="B90" s="87" t="s">
        <v>109</v>
      </c>
      <c r="C90" s="88">
        <f t="shared" si="102"/>
        <v>37448</v>
      </c>
      <c r="D90" s="194">
        <v>37448</v>
      </c>
      <c r="E90" s="195"/>
      <c r="F90" s="55">
        <f t="shared" ref="F90:F94" si="115">D90+E90</f>
        <v>37448</v>
      </c>
      <c r="G90" s="53"/>
      <c r="H90" s="54"/>
      <c r="I90" s="55">
        <f t="shared" ref="I90:I94" si="116">G90+H90</f>
        <v>0</v>
      </c>
      <c r="J90" s="53"/>
      <c r="K90" s="54"/>
      <c r="L90" s="55">
        <f t="shared" ref="L90:L94" si="117">K90+J90</f>
        <v>0</v>
      </c>
      <c r="M90" s="53"/>
      <c r="N90" s="54"/>
      <c r="O90" s="55">
        <f t="shared" ref="O90:O94" si="118">N90+M90</f>
        <v>0</v>
      </c>
      <c r="P90" s="57"/>
    </row>
    <row r="91" spans="1:16" ht="12" customHeight="1" x14ac:dyDescent="0.25">
      <c r="A91" s="51">
        <v>2222</v>
      </c>
      <c r="B91" s="87" t="s">
        <v>110</v>
      </c>
      <c r="C91" s="88">
        <f t="shared" si="102"/>
        <v>3939</v>
      </c>
      <c r="D91" s="194">
        <v>3939</v>
      </c>
      <c r="E91" s="195"/>
      <c r="F91" s="55">
        <f t="shared" si="115"/>
        <v>3939</v>
      </c>
      <c r="G91" s="53"/>
      <c r="H91" s="54"/>
      <c r="I91" s="55">
        <f t="shared" si="116"/>
        <v>0</v>
      </c>
      <c r="J91" s="53"/>
      <c r="K91" s="54"/>
      <c r="L91" s="55">
        <f t="shared" si="117"/>
        <v>0</v>
      </c>
      <c r="M91" s="53"/>
      <c r="N91" s="54"/>
      <c r="O91" s="55">
        <f t="shared" si="118"/>
        <v>0</v>
      </c>
      <c r="P91" s="57"/>
    </row>
    <row r="92" spans="1:16" ht="12" customHeight="1" x14ac:dyDescent="0.25">
      <c r="A92" s="51">
        <v>2223</v>
      </c>
      <c r="B92" s="87" t="s">
        <v>111</v>
      </c>
      <c r="C92" s="88">
        <f t="shared" si="102"/>
        <v>38463</v>
      </c>
      <c r="D92" s="194">
        <v>38463</v>
      </c>
      <c r="E92" s="195"/>
      <c r="F92" s="55">
        <f t="shared" si="115"/>
        <v>38463</v>
      </c>
      <c r="G92" s="53"/>
      <c r="H92" s="54"/>
      <c r="I92" s="55">
        <f t="shared" si="116"/>
        <v>0</v>
      </c>
      <c r="J92" s="53"/>
      <c r="K92" s="54"/>
      <c r="L92" s="55">
        <f t="shared" si="117"/>
        <v>0</v>
      </c>
      <c r="M92" s="53"/>
      <c r="N92" s="54"/>
      <c r="O92" s="55">
        <f t="shared" si="118"/>
        <v>0</v>
      </c>
      <c r="P92" s="57"/>
    </row>
    <row r="93" spans="1:16" ht="48" customHeight="1" x14ac:dyDescent="0.25">
      <c r="A93" s="51">
        <v>2224</v>
      </c>
      <c r="B93" s="87" t="s">
        <v>112</v>
      </c>
      <c r="C93" s="88">
        <f t="shared" si="102"/>
        <v>1514</v>
      </c>
      <c r="D93" s="194">
        <v>1514</v>
      </c>
      <c r="E93" s="195"/>
      <c r="F93" s="55">
        <f t="shared" si="115"/>
        <v>1514</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7" t="s">
        <v>114</v>
      </c>
      <c r="C95" s="88">
        <f t="shared" si="102"/>
        <v>10291</v>
      </c>
      <c r="D95" s="189">
        <f>SUM(D96:D102)</f>
        <v>10291</v>
      </c>
      <c r="E95" s="190">
        <f t="shared" ref="E95:F95" si="119">SUM(E96:E102)</f>
        <v>0</v>
      </c>
      <c r="F95" s="55">
        <f t="shared" si="119"/>
        <v>10291</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7" t="s">
        <v>115</v>
      </c>
      <c r="C96" s="88">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6"/>
      <c r="E98" s="197"/>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32.25" customHeight="1" x14ac:dyDescent="0.25">
      <c r="A102" s="51">
        <v>2239</v>
      </c>
      <c r="B102" s="87" t="s">
        <v>121</v>
      </c>
      <c r="C102" s="88">
        <f t="shared" si="102"/>
        <v>10291</v>
      </c>
      <c r="D102" s="194">
        <v>10291</v>
      </c>
      <c r="E102" s="195"/>
      <c r="F102" s="55">
        <f t="shared" si="123"/>
        <v>10291</v>
      </c>
      <c r="G102" s="53"/>
      <c r="H102" s="54"/>
      <c r="I102" s="55">
        <f t="shared" si="124"/>
        <v>0</v>
      </c>
      <c r="J102" s="53"/>
      <c r="K102" s="54"/>
      <c r="L102" s="55">
        <f t="shared" si="125"/>
        <v>0</v>
      </c>
      <c r="M102" s="53"/>
      <c r="N102" s="54"/>
      <c r="O102" s="55">
        <f t="shared" si="126"/>
        <v>0</v>
      </c>
      <c r="P102" s="49"/>
    </row>
    <row r="103" spans="1:16" ht="36" x14ac:dyDescent="0.25">
      <c r="A103" s="188">
        <v>2240</v>
      </c>
      <c r="B103" s="87" t="s">
        <v>122</v>
      </c>
      <c r="C103" s="88">
        <f t="shared" si="102"/>
        <v>17488</v>
      </c>
      <c r="D103" s="189">
        <f>SUM(D104:D111)</f>
        <v>17488</v>
      </c>
      <c r="E103" s="190">
        <f t="shared" ref="E103:F103" si="127">SUM(E104:E111)</f>
        <v>0</v>
      </c>
      <c r="F103" s="55">
        <f t="shared" si="127"/>
        <v>17488</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26.25" customHeight="1" x14ac:dyDescent="0.25">
      <c r="A104" s="51">
        <v>2241</v>
      </c>
      <c r="B104" s="87" t="s">
        <v>123</v>
      </c>
      <c r="C104" s="88">
        <f t="shared" si="102"/>
        <v>10502</v>
      </c>
      <c r="D104" s="194">
        <v>10502</v>
      </c>
      <c r="E104" s="195"/>
      <c r="F104" s="55">
        <f t="shared" ref="F104:F111" si="131">D104+E104</f>
        <v>10502</v>
      </c>
      <c r="G104" s="53"/>
      <c r="H104" s="54"/>
      <c r="I104" s="55">
        <f t="shared" ref="I104:I111" si="132">G104+H104</f>
        <v>0</v>
      </c>
      <c r="J104" s="53"/>
      <c r="K104" s="54"/>
      <c r="L104" s="55">
        <f t="shared" ref="L104:L111" si="133">K104+J104</f>
        <v>0</v>
      </c>
      <c r="M104" s="53"/>
      <c r="N104" s="54"/>
      <c r="O104" s="55">
        <f t="shared" ref="O104:O111" si="134">N104+M104</f>
        <v>0</v>
      </c>
      <c r="P104" s="49"/>
    </row>
    <row r="105" spans="1:16" ht="24" hidden="1" customHeight="1" x14ac:dyDescent="0.25">
      <c r="A105" s="51">
        <v>2242</v>
      </c>
      <c r="B105" s="87" t="s">
        <v>124</v>
      </c>
      <c r="C105" s="88">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7" t="s">
        <v>125</v>
      </c>
      <c r="C106" s="88">
        <f t="shared" si="102"/>
        <v>2995</v>
      </c>
      <c r="D106" s="194">
        <v>2995</v>
      </c>
      <c r="E106" s="195"/>
      <c r="F106" s="55">
        <f t="shared" si="131"/>
        <v>2995</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7" t="s">
        <v>126</v>
      </c>
      <c r="C107" s="88">
        <f t="shared" si="102"/>
        <v>3991</v>
      </c>
      <c r="D107" s="194">
        <v>3991</v>
      </c>
      <c r="E107" s="195"/>
      <c r="F107" s="55">
        <f t="shared" si="131"/>
        <v>3991</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x14ac:dyDescent="0.25">
      <c r="A112" s="188">
        <v>2250</v>
      </c>
      <c r="B112" s="87" t="s">
        <v>131</v>
      </c>
      <c r="C112" s="88">
        <f t="shared" si="102"/>
        <v>3452</v>
      </c>
      <c r="D112" s="189">
        <f>SUM(D113:D115)</f>
        <v>3452</v>
      </c>
      <c r="E112" s="190">
        <f t="shared" ref="E112:F112" si="135">SUM(E113:E115)</f>
        <v>0</v>
      </c>
      <c r="F112" s="55">
        <f t="shared" si="135"/>
        <v>3452</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customHeight="1" x14ac:dyDescent="0.25">
      <c r="A113" s="51">
        <v>2251</v>
      </c>
      <c r="B113" s="87" t="s">
        <v>132</v>
      </c>
      <c r="C113" s="88">
        <f t="shared" si="102"/>
        <v>348</v>
      </c>
      <c r="D113" s="194">
        <v>348</v>
      </c>
      <c r="E113" s="195"/>
      <c r="F113" s="55">
        <f t="shared" ref="F113:F115" si="139">D113+E113</f>
        <v>348</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7" t="s">
        <v>133</v>
      </c>
      <c r="C114" s="88">
        <f t="shared" si="102"/>
        <v>2668</v>
      </c>
      <c r="D114" s="194">
        <v>2668</v>
      </c>
      <c r="E114" s="195"/>
      <c r="F114" s="55">
        <f t="shared" si="139"/>
        <v>2668</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7" t="s">
        <v>134</v>
      </c>
      <c r="C115" s="88">
        <f t="shared" si="102"/>
        <v>436</v>
      </c>
      <c r="D115" s="194">
        <v>436</v>
      </c>
      <c r="E115" s="195"/>
      <c r="F115" s="55">
        <f t="shared" si="139"/>
        <v>436</v>
      </c>
      <c r="G115" s="53"/>
      <c r="H115" s="54"/>
      <c r="I115" s="55">
        <f t="shared" si="140"/>
        <v>0</v>
      </c>
      <c r="J115" s="53"/>
      <c r="K115" s="54"/>
      <c r="L115" s="55">
        <f t="shared" si="141"/>
        <v>0</v>
      </c>
      <c r="M115" s="53"/>
      <c r="N115" s="54"/>
      <c r="O115" s="55">
        <f t="shared" si="142"/>
        <v>0</v>
      </c>
      <c r="P115" s="57"/>
    </row>
    <row r="116" spans="1:16" x14ac:dyDescent="0.25">
      <c r="A116" s="188">
        <v>2260</v>
      </c>
      <c r="B116" s="87" t="s">
        <v>135</v>
      </c>
      <c r="C116" s="88">
        <f t="shared" si="102"/>
        <v>146874</v>
      </c>
      <c r="D116" s="189">
        <f>SUM(D117:D121)</f>
        <v>146762</v>
      </c>
      <c r="E116" s="190">
        <f t="shared" ref="E116:F116" si="143">SUM(E117:E121)</f>
        <v>0</v>
      </c>
      <c r="F116" s="55">
        <f t="shared" si="143"/>
        <v>146762</v>
      </c>
      <c r="G116" s="189">
        <f>SUM(G117:G121)</f>
        <v>112</v>
      </c>
      <c r="H116" s="190">
        <f t="shared" ref="H116:I116" si="144">SUM(H117:H121)</f>
        <v>0</v>
      </c>
      <c r="I116" s="55">
        <f t="shared" si="144"/>
        <v>112</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customHeight="1" x14ac:dyDescent="0.25">
      <c r="A117" s="51">
        <v>2261</v>
      </c>
      <c r="B117" s="87" t="s">
        <v>136</v>
      </c>
      <c r="C117" s="88">
        <f t="shared" si="102"/>
        <v>146710</v>
      </c>
      <c r="D117" s="194">
        <v>146710</v>
      </c>
      <c r="E117" s="195"/>
      <c r="F117" s="55">
        <f t="shared" ref="F117:F121" si="147">D117+E117</f>
        <v>146710</v>
      </c>
      <c r="G117" s="53"/>
      <c r="H117" s="54"/>
      <c r="I117" s="55">
        <f t="shared" ref="I117:I121" si="148">G117+H117</f>
        <v>0</v>
      </c>
      <c r="J117" s="53"/>
      <c r="K117" s="54"/>
      <c r="L117" s="55">
        <f t="shared" ref="L117:L121" si="149">K117+J117</f>
        <v>0</v>
      </c>
      <c r="M117" s="53"/>
      <c r="N117" s="54"/>
      <c r="O117" s="55">
        <f t="shared" ref="O117:O121" si="150">N117+M117</f>
        <v>0</v>
      </c>
      <c r="P117" s="57"/>
    </row>
    <row r="118" spans="1:16" ht="26.25" customHeight="1" x14ac:dyDescent="0.25">
      <c r="A118" s="51">
        <v>2262</v>
      </c>
      <c r="B118" s="87" t="s">
        <v>137</v>
      </c>
      <c r="C118" s="88">
        <f t="shared" si="102"/>
        <v>112</v>
      </c>
      <c r="D118" s="194"/>
      <c r="E118" s="195"/>
      <c r="F118" s="55">
        <f t="shared" si="147"/>
        <v>0</v>
      </c>
      <c r="G118" s="53">
        <v>112</v>
      </c>
      <c r="H118" s="54"/>
      <c r="I118" s="55">
        <f t="shared" si="148"/>
        <v>112</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7" t="s">
        <v>140</v>
      </c>
      <c r="C121" s="88">
        <f t="shared" si="102"/>
        <v>52</v>
      </c>
      <c r="D121" s="194">
        <v>52</v>
      </c>
      <c r="E121" s="195"/>
      <c r="F121" s="55">
        <f t="shared" si="147"/>
        <v>52</v>
      </c>
      <c r="G121" s="53"/>
      <c r="H121" s="54"/>
      <c r="I121" s="55">
        <f t="shared" si="148"/>
        <v>0</v>
      </c>
      <c r="J121" s="53"/>
      <c r="K121" s="54"/>
      <c r="L121" s="55">
        <f t="shared" si="149"/>
        <v>0</v>
      </c>
      <c r="M121" s="53"/>
      <c r="N121" s="54"/>
      <c r="O121" s="55">
        <f t="shared" si="150"/>
        <v>0</v>
      </c>
      <c r="P121" s="57"/>
    </row>
    <row r="122" spans="1:16" x14ac:dyDescent="0.25">
      <c r="A122" s="188">
        <v>2270</v>
      </c>
      <c r="B122" s="87" t="s">
        <v>141</v>
      </c>
      <c r="C122" s="88">
        <f t="shared" si="102"/>
        <v>1396</v>
      </c>
      <c r="D122" s="189">
        <f>SUM(D123:D127)</f>
        <v>175</v>
      </c>
      <c r="E122" s="190">
        <f t="shared" ref="E122:F122" si="151">SUM(E123:E127)</f>
        <v>0</v>
      </c>
      <c r="F122" s="55">
        <f t="shared" si="151"/>
        <v>175</v>
      </c>
      <c r="G122" s="189">
        <f>SUM(G123:G127)</f>
        <v>1071</v>
      </c>
      <c r="H122" s="190">
        <f t="shared" ref="H122:I122" si="152">SUM(H123:H127)</f>
        <v>0</v>
      </c>
      <c r="I122" s="55">
        <f t="shared" si="152"/>
        <v>1071</v>
      </c>
      <c r="J122" s="189">
        <f>SUM(J123:J127)</f>
        <v>0</v>
      </c>
      <c r="K122" s="190">
        <f t="shared" ref="K122:L122" si="153">SUM(K123:K127)</f>
        <v>150</v>
      </c>
      <c r="L122" s="55">
        <f t="shared" si="153"/>
        <v>150</v>
      </c>
      <c r="M122" s="189">
        <f>SUM(M123:M127)</f>
        <v>0</v>
      </c>
      <c r="N122" s="190">
        <f t="shared" ref="N122:O122" si="154">SUM(N123:N127)</f>
        <v>0</v>
      </c>
      <c r="O122" s="55">
        <f t="shared" si="154"/>
        <v>0</v>
      </c>
      <c r="P122" s="57"/>
    </row>
    <row r="123" spans="1:16" ht="12" hidden="1" customHeight="1" x14ac:dyDescent="0.25">
      <c r="A123" s="51">
        <v>2272</v>
      </c>
      <c r="B123" s="198" t="s">
        <v>142</v>
      </c>
      <c r="C123" s="88">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9" t="s">
        <v>143</v>
      </c>
      <c r="C124" s="88">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36" customHeight="1" x14ac:dyDescent="0.25">
      <c r="A127" s="51">
        <v>2279</v>
      </c>
      <c r="B127" s="87" t="s">
        <v>146</v>
      </c>
      <c r="C127" s="88">
        <f t="shared" si="102"/>
        <v>1396</v>
      </c>
      <c r="D127" s="194">
        <v>175</v>
      </c>
      <c r="E127" s="195"/>
      <c r="F127" s="55">
        <f t="shared" si="155"/>
        <v>175</v>
      </c>
      <c r="G127" s="53">
        <v>1071</v>
      </c>
      <c r="H127" s="54"/>
      <c r="I127" s="55">
        <f t="shared" si="156"/>
        <v>1071</v>
      </c>
      <c r="J127" s="53"/>
      <c r="K127" s="54">
        <v>150</v>
      </c>
      <c r="L127" s="55">
        <f t="shared" si="157"/>
        <v>150</v>
      </c>
      <c r="M127" s="53"/>
      <c r="N127" s="54"/>
      <c r="O127" s="55">
        <f t="shared" si="158"/>
        <v>0</v>
      </c>
      <c r="P127" s="57" t="s">
        <v>771</v>
      </c>
    </row>
    <row r="128" spans="1:16" ht="48" hidden="1" x14ac:dyDescent="0.25">
      <c r="A128" s="408">
        <v>2280</v>
      </c>
      <c r="B128" s="80" t="s">
        <v>147</v>
      </c>
      <c r="C128" s="81">
        <f t="shared" si="102"/>
        <v>0</v>
      </c>
      <c r="D128" s="192">
        <f t="shared" ref="D128:O128" si="159">SUM(D129)</f>
        <v>0</v>
      </c>
      <c r="E128" s="193">
        <f t="shared" si="159"/>
        <v>0</v>
      </c>
      <c r="F128" s="132">
        <f t="shared" si="159"/>
        <v>0</v>
      </c>
      <c r="G128" s="192">
        <f t="shared" si="159"/>
        <v>0</v>
      </c>
      <c r="H128" s="193">
        <f t="shared" si="159"/>
        <v>0</v>
      </c>
      <c r="I128" s="132">
        <f t="shared" si="159"/>
        <v>0</v>
      </c>
      <c r="J128" s="192">
        <f t="shared" si="159"/>
        <v>0</v>
      </c>
      <c r="K128" s="193">
        <f t="shared" si="159"/>
        <v>0</v>
      </c>
      <c r="L128" s="132">
        <f t="shared" si="159"/>
        <v>0</v>
      </c>
      <c r="M128" s="192">
        <f t="shared" si="159"/>
        <v>0</v>
      </c>
      <c r="N128" s="193">
        <f t="shared" si="159"/>
        <v>0</v>
      </c>
      <c r="O128" s="132">
        <f t="shared" si="159"/>
        <v>0</v>
      </c>
      <c r="P128" s="49"/>
    </row>
    <row r="129" spans="1:16" ht="24" hidden="1" customHeight="1" x14ac:dyDescent="0.25">
      <c r="A129" s="51">
        <v>2283</v>
      </c>
      <c r="B129" s="87" t="s">
        <v>148</v>
      </c>
      <c r="C129" s="88">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66680</v>
      </c>
      <c r="D130" s="182">
        <f>SUM(D131,D136,D140,D141,D144,D151,D159,D160,D163)</f>
        <v>33439</v>
      </c>
      <c r="E130" s="183">
        <f t="shared" ref="E130:F130" si="160">SUM(E131,E136,E140,E141,E144,E151,E159,E160,E163)</f>
        <v>-700</v>
      </c>
      <c r="F130" s="71">
        <f t="shared" si="160"/>
        <v>32739</v>
      </c>
      <c r="G130" s="182">
        <f>SUM(G131,G136,G140,G141,G144,G151,G159,G160,G163)</f>
        <v>2000</v>
      </c>
      <c r="H130" s="183">
        <f t="shared" ref="H130:I130" si="161">SUM(H131,H136,H140,H141,H144,H151,H159,H160,H163)</f>
        <v>0</v>
      </c>
      <c r="I130" s="71">
        <f t="shared" si="161"/>
        <v>2000</v>
      </c>
      <c r="J130" s="182">
        <f>SUM(J131,J136,J140,J141,J144,J151,J159,J160,J163)</f>
        <v>32091</v>
      </c>
      <c r="K130" s="183">
        <f t="shared" ref="K130:L130" si="162">SUM(K131,K136,K140,K141,K144,K151,K159,K160,K163)</f>
        <v>-150</v>
      </c>
      <c r="L130" s="71">
        <f t="shared" si="162"/>
        <v>31941</v>
      </c>
      <c r="M130" s="182">
        <f>SUM(M131,M136,M140,M141,M144,M151,M159,M160,M163)</f>
        <v>0</v>
      </c>
      <c r="N130" s="183">
        <f t="shared" ref="N130:O130" si="163">SUM(N131,N136,N140,N141,N144,N151,N159,N160,N163)</f>
        <v>0</v>
      </c>
      <c r="O130" s="71">
        <f t="shared" si="163"/>
        <v>0</v>
      </c>
      <c r="P130" s="75"/>
    </row>
    <row r="131" spans="1:16" ht="24" x14ac:dyDescent="0.25">
      <c r="A131" s="408">
        <v>2310</v>
      </c>
      <c r="B131" s="80" t="s">
        <v>150</v>
      </c>
      <c r="C131" s="81">
        <f t="shared" si="102"/>
        <v>7323</v>
      </c>
      <c r="D131" s="192">
        <f t="shared" ref="D131:O131" si="164">SUM(D132:D135)</f>
        <v>7323</v>
      </c>
      <c r="E131" s="193">
        <f t="shared" si="164"/>
        <v>0</v>
      </c>
      <c r="F131" s="132">
        <f t="shared" si="164"/>
        <v>7323</v>
      </c>
      <c r="G131" s="192">
        <f t="shared" si="164"/>
        <v>0</v>
      </c>
      <c r="H131" s="193">
        <f t="shared" si="164"/>
        <v>0</v>
      </c>
      <c r="I131" s="132">
        <f t="shared" si="164"/>
        <v>0</v>
      </c>
      <c r="J131" s="192">
        <f t="shared" si="164"/>
        <v>0</v>
      </c>
      <c r="K131" s="193">
        <f t="shared" si="164"/>
        <v>0</v>
      </c>
      <c r="L131" s="132">
        <f t="shared" si="164"/>
        <v>0</v>
      </c>
      <c r="M131" s="192">
        <f t="shared" si="164"/>
        <v>0</v>
      </c>
      <c r="N131" s="193">
        <f t="shared" si="164"/>
        <v>0</v>
      </c>
      <c r="O131" s="132">
        <f t="shared" si="164"/>
        <v>0</v>
      </c>
      <c r="P131" s="49"/>
    </row>
    <row r="132" spans="1:16" ht="12" customHeight="1" x14ac:dyDescent="0.25">
      <c r="A132" s="51">
        <v>2311</v>
      </c>
      <c r="B132" s="87" t="s">
        <v>151</v>
      </c>
      <c r="C132" s="88">
        <f t="shared" si="102"/>
        <v>2716</v>
      </c>
      <c r="D132" s="194">
        <v>2716</v>
      </c>
      <c r="E132" s="195"/>
      <c r="F132" s="55">
        <f t="shared" ref="F132:F135" si="165">D132+E132</f>
        <v>2716</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7" t="s">
        <v>152</v>
      </c>
      <c r="C133" s="88">
        <f t="shared" si="102"/>
        <v>4337</v>
      </c>
      <c r="D133" s="194">
        <v>4337</v>
      </c>
      <c r="E133" s="195"/>
      <c r="F133" s="55">
        <f t="shared" si="165"/>
        <v>4337</v>
      </c>
      <c r="G133" s="53"/>
      <c r="H133" s="54"/>
      <c r="I133" s="55">
        <f t="shared" si="166"/>
        <v>0</v>
      </c>
      <c r="J133" s="53"/>
      <c r="K133" s="54"/>
      <c r="L133" s="55">
        <f t="shared" si="167"/>
        <v>0</v>
      </c>
      <c r="M133" s="53"/>
      <c r="N133" s="54"/>
      <c r="O133" s="55">
        <f t="shared" si="168"/>
        <v>0</v>
      </c>
      <c r="P133" s="57"/>
    </row>
    <row r="134" spans="1:16" ht="12" customHeight="1" x14ac:dyDescent="0.25">
      <c r="A134" s="51">
        <v>2313</v>
      </c>
      <c r="B134" s="87" t="s">
        <v>153</v>
      </c>
      <c r="C134" s="88">
        <f t="shared" si="102"/>
        <v>150</v>
      </c>
      <c r="D134" s="194">
        <v>150</v>
      </c>
      <c r="E134" s="195"/>
      <c r="F134" s="55">
        <f t="shared" si="165"/>
        <v>150</v>
      </c>
      <c r="G134" s="53"/>
      <c r="H134" s="54"/>
      <c r="I134" s="55">
        <f t="shared" si="166"/>
        <v>0</v>
      </c>
      <c r="J134" s="53"/>
      <c r="K134" s="54"/>
      <c r="L134" s="55">
        <f t="shared" si="167"/>
        <v>0</v>
      </c>
      <c r="M134" s="53"/>
      <c r="N134" s="54"/>
      <c r="O134" s="55">
        <f t="shared" si="168"/>
        <v>0</v>
      </c>
      <c r="P134" s="57"/>
    </row>
    <row r="135" spans="1:16" ht="39" customHeight="1" x14ac:dyDescent="0.25">
      <c r="A135" s="51">
        <v>2314</v>
      </c>
      <c r="B135" s="87" t="s">
        <v>154</v>
      </c>
      <c r="C135" s="88">
        <f t="shared" si="102"/>
        <v>120</v>
      </c>
      <c r="D135" s="194">
        <v>120</v>
      </c>
      <c r="E135" s="195"/>
      <c r="F135" s="55">
        <f t="shared" si="165"/>
        <v>120</v>
      </c>
      <c r="G135" s="53"/>
      <c r="H135" s="54"/>
      <c r="I135" s="55">
        <f t="shared" si="166"/>
        <v>0</v>
      </c>
      <c r="J135" s="53"/>
      <c r="K135" s="54"/>
      <c r="L135" s="55">
        <f t="shared" si="167"/>
        <v>0</v>
      </c>
      <c r="M135" s="53"/>
      <c r="N135" s="54"/>
      <c r="O135" s="55">
        <f t="shared" si="168"/>
        <v>0</v>
      </c>
      <c r="P135" s="57"/>
    </row>
    <row r="136" spans="1:16" ht="13.5" customHeight="1" x14ac:dyDescent="0.25">
      <c r="A136" s="188">
        <v>2320</v>
      </c>
      <c r="B136" s="87" t="s">
        <v>155</v>
      </c>
      <c r="C136" s="88">
        <f t="shared" si="102"/>
        <v>3672</v>
      </c>
      <c r="D136" s="189">
        <f>SUM(D137:D139)</f>
        <v>3672</v>
      </c>
      <c r="E136" s="190">
        <f t="shared" ref="E136:F136" si="169">SUM(E137:E139)</f>
        <v>0</v>
      </c>
      <c r="F136" s="55">
        <f t="shared" si="169"/>
        <v>3672</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customHeight="1" x14ac:dyDescent="0.25">
      <c r="A137" s="51">
        <v>2321</v>
      </c>
      <c r="B137" s="87" t="s">
        <v>156</v>
      </c>
      <c r="C137" s="88">
        <f t="shared" si="102"/>
        <v>3380</v>
      </c>
      <c r="D137" s="194">
        <v>3380</v>
      </c>
      <c r="E137" s="195"/>
      <c r="F137" s="55">
        <f t="shared" ref="F137:F140" si="173">D137+E137</f>
        <v>3380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7" t="s">
        <v>157</v>
      </c>
      <c r="C138" s="88">
        <f t="shared" si="102"/>
        <v>292</v>
      </c>
      <c r="D138" s="194">
        <v>292</v>
      </c>
      <c r="E138" s="195"/>
      <c r="F138" s="55">
        <f t="shared" si="173"/>
        <v>292</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7" t="s">
        <v>159</v>
      </c>
      <c r="C140" s="88">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x14ac:dyDescent="0.25">
      <c r="A141" s="188">
        <v>2340</v>
      </c>
      <c r="B141" s="87" t="s">
        <v>160</v>
      </c>
      <c r="C141" s="88">
        <f t="shared" si="102"/>
        <v>245</v>
      </c>
      <c r="D141" s="189">
        <f>SUM(D142:D143)</f>
        <v>245</v>
      </c>
      <c r="E141" s="190">
        <f t="shared" ref="E141:F141" si="177">SUM(E142:E143)</f>
        <v>0</v>
      </c>
      <c r="F141" s="55">
        <f t="shared" si="177"/>
        <v>245</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customHeight="1" x14ac:dyDescent="0.25">
      <c r="A142" s="51">
        <v>2341</v>
      </c>
      <c r="B142" s="87" t="s">
        <v>161</v>
      </c>
      <c r="C142" s="88">
        <f t="shared" si="102"/>
        <v>245</v>
      </c>
      <c r="D142" s="194">
        <v>245</v>
      </c>
      <c r="E142" s="195"/>
      <c r="F142" s="55">
        <f t="shared" ref="F142:F143" si="181">D142+E142</f>
        <v>245</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x14ac:dyDescent="0.25">
      <c r="A144" s="184">
        <v>2350</v>
      </c>
      <c r="B144" s="136" t="s">
        <v>163</v>
      </c>
      <c r="C144" s="141">
        <f t="shared" si="102"/>
        <v>16831</v>
      </c>
      <c r="D144" s="185">
        <f>SUM(D145:D150)</f>
        <v>16569</v>
      </c>
      <c r="E144" s="186">
        <f t="shared" ref="E144:F144" si="185">SUM(E145:E150)</f>
        <v>0</v>
      </c>
      <c r="F144" s="139">
        <f t="shared" si="185"/>
        <v>16569</v>
      </c>
      <c r="G144" s="185">
        <f>SUM(G145:G150)</f>
        <v>0</v>
      </c>
      <c r="H144" s="186">
        <f t="shared" ref="H144:I144" si="186">SUM(H145:H150)</f>
        <v>0</v>
      </c>
      <c r="I144" s="139">
        <f t="shared" si="186"/>
        <v>0</v>
      </c>
      <c r="J144" s="185">
        <f>SUM(J145:J150)</f>
        <v>0</v>
      </c>
      <c r="K144" s="186">
        <f t="shared" ref="K144:L144" si="187">SUM(K145:K150)</f>
        <v>262</v>
      </c>
      <c r="L144" s="139">
        <f t="shared" si="187"/>
        <v>262</v>
      </c>
      <c r="M144" s="185">
        <f>SUM(M145:M150)</f>
        <v>0</v>
      </c>
      <c r="N144" s="186">
        <f t="shared" ref="N144:O144" si="188">SUM(N145:N150)</f>
        <v>0</v>
      </c>
      <c r="O144" s="139">
        <f t="shared" si="188"/>
        <v>0</v>
      </c>
      <c r="P144" s="127"/>
    </row>
    <row r="145" spans="1:16" ht="16.5" customHeight="1" x14ac:dyDescent="0.25">
      <c r="A145" s="44">
        <v>2351</v>
      </c>
      <c r="B145" s="80" t="s">
        <v>164</v>
      </c>
      <c r="C145" s="81">
        <f t="shared" si="102"/>
        <v>12454</v>
      </c>
      <c r="D145" s="196">
        <v>12454</v>
      </c>
      <c r="E145" s="197"/>
      <c r="F145" s="132">
        <f t="shared" ref="F145:F150" si="189">D145+E145</f>
        <v>12454</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9.5" customHeight="1" x14ac:dyDescent="0.25">
      <c r="A146" s="51">
        <v>2352</v>
      </c>
      <c r="B146" s="87" t="s">
        <v>165</v>
      </c>
      <c r="C146" s="88">
        <f t="shared" si="102"/>
        <v>3687</v>
      </c>
      <c r="D146" s="194">
        <v>3425</v>
      </c>
      <c r="E146" s="195"/>
      <c r="F146" s="55">
        <f t="shared" si="189"/>
        <v>3425</v>
      </c>
      <c r="G146" s="53"/>
      <c r="H146" s="54"/>
      <c r="I146" s="55">
        <f t="shared" si="190"/>
        <v>0</v>
      </c>
      <c r="J146" s="53"/>
      <c r="K146" s="54">
        <v>262</v>
      </c>
      <c r="L146" s="55">
        <f t="shared" si="191"/>
        <v>262</v>
      </c>
      <c r="M146" s="53"/>
      <c r="N146" s="54"/>
      <c r="O146" s="55">
        <f t="shared" si="192"/>
        <v>0</v>
      </c>
      <c r="P146" s="57" t="s">
        <v>772</v>
      </c>
    </row>
    <row r="147" spans="1:16" ht="24" hidden="1" customHeight="1" x14ac:dyDescent="0.25">
      <c r="A147" s="51">
        <v>2353</v>
      </c>
      <c r="B147" s="87" t="s">
        <v>166</v>
      </c>
      <c r="C147" s="88">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7" t="s">
        <v>168</v>
      </c>
      <c r="C149" s="88">
        <f t="shared" si="193"/>
        <v>690</v>
      </c>
      <c r="D149" s="194">
        <v>690</v>
      </c>
      <c r="E149" s="195"/>
      <c r="F149" s="55">
        <f t="shared" si="189"/>
        <v>690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8">
        <v>2360</v>
      </c>
      <c r="B151" s="87" t="s">
        <v>170</v>
      </c>
      <c r="C151" s="88">
        <f t="shared" si="193"/>
        <v>32909</v>
      </c>
      <c r="D151" s="189">
        <f>SUM(D152:D158)</f>
        <v>1230</v>
      </c>
      <c r="E151" s="190">
        <f t="shared" ref="E151:F151" si="194">SUM(E152:E158)</f>
        <v>0</v>
      </c>
      <c r="F151" s="55">
        <f t="shared" si="194"/>
        <v>1230</v>
      </c>
      <c r="G151" s="189">
        <f>SUM(G152:G158)</f>
        <v>0</v>
      </c>
      <c r="H151" s="190">
        <f t="shared" ref="H151:I151" si="195">SUM(H152:H158)</f>
        <v>0</v>
      </c>
      <c r="I151" s="55">
        <f t="shared" si="195"/>
        <v>0</v>
      </c>
      <c r="J151" s="189">
        <f>SUM(J152:J158)</f>
        <v>32091</v>
      </c>
      <c r="K151" s="190">
        <f t="shared" ref="K151:L151" si="196">SUM(K152:K158)</f>
        <v>-412</v>
      </c>
      <c r="L151" s="55">
        <f t="shared" si="196"/>
        <v>31679</v>
      </c>
      <c r="M151" s="189">
        <f>SUM(M152:M158)</f>
        <v>0</v>
      </c>
      <c r="N151" s="190">
        <f t="shared" ref="N151:O151" si="197">SUM(N152:N158)</f>
        <v>0</v>
      </c>
      <c r="O151" s="55">
        <f t="shared" si="197"/>
        <v>0</v>
      </c>
      <c r="P151" s="57"/>
    </row>
    <row r="152" spans="1:16" ht="12" customHeight="1" x14ac:dyDescent="0.25">
      <c r="A152" s="50">
        <v>2361</v>
      </c>
      <c r="B152" s="87" t="s">
        <v>171</v>
      </c>
      <c r="C152" s="88">
        <f t="shared" si="193"/>
        <v>330</v>
      </c>
      <c r="D152" s="194">
        <v>330</v>
      </c>
      <c r="E152" s="195"/>
      <c r="F152" s="55">
        <f t="shared" ref="F152:F159" si="198">D152+E152</f>
        <v>330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customHeight="1" x14ac:dyDescent="0.25">
      <c r="A153" s="50">
        <v>2362</v>
      </c>
      <c r="B153" s="87" t="s">
        <v>172</v>
      </c>
      <c r="C153" s="88">
        <f t="shared" si="193"/>
        <v>900</v>
      </c>
      <c r="D153" s="194">
        <v>900</v>
      </c>
      <c r="E153" s="195"/>
      <c r="F153" s="55">
        <f t="shared" si="198"/>
        <v>900</v>
      </c>
      <c r="G153" s="53"/>
      <c r="H153" s="54"/>
      <c r="I153" s="55">
        <f t="shared" si="199"/>
        <v>0</v>
      </c>
      <c r="J153" s="53"/>
      <c r="K153" s="54"/>
      <c r="L153" s="55">
        <f t="shared" si="200"/>
        <v>0</v>
      </c>
      <c r="M153" s="53"/>
      <c r="N153" s="54"/>
      <c r="O153" s="55">
        <f t="shared" si="201"/>
        <v>0</v>
      </c>
      <c r="P153" s="57"/>
    </row>
    <row r="154" spans="1:16" ht="21" customHeight="1" x14ac:dyDescent="0.25">
      <c r="A154" s="50">
        <v>2363</v>
      </c>
      <c r="B154" s="87" t="s">
        <v>173</v>
      </c>
      <c r="C154" s="88">
        <f t="shared" si="193"/>
        <v>31679</v>
      </c>
      <c r="D154" s="194"/>
      <c r="E154" s="195"/>
      <c r="F154" s="55">
        <f t="shared" si="198"/>
        <v>0</v>
      </c>
      <c r="G154" s="53"/>
      <c r="H154" s="54"/>
      <c r="I154" s="55">
        <f t="shared" si="199"/>
        <v>0</v>
      </c>
      <c r="J154" s="53">
        <v>32091</v>
      </c>
      <c r="K154" s="54">
        <v>-412</v>
      </c>
      <c r="L154" s="55">
        <f t="shared" si="200"/>
        <v>31679</v>
      </c>
      <c r="M154" s="53"/>
      <c r="N154" s="54"/>
      <c r="O154" s="55">
        <f t="shared" si="201"/>
        <v>0</v>
      </c>
      <c r="P154" s="57" t="s">
        <v>773</v>
      </c>
    </row>
    <row r="155" spans="1:16" ht="12" hidden="1" customHeight="1" x14ac:dyDescent="0.25">
      <c r="A155" s="50">
        <v>2364</v>
      </c>
      <c r="B155" s="87" t="s">
        <v>174</v>
      </c>
      <c r="C155" s="88">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20.25" customHeight="1" x14ac:dyDescent="0.25">
      <c r="A159" s="184">
        <v>2370</v>
      </c>
      <c r="B159" s="136" t="s">
        <v>178</v>
      </c>
      <c r="C159" s="141">
        <f t="shared" si="193"/>
        <v>5700</v>
      </c>
      <c r="D159" s="200">
        <v>4400</v>
      </c>
      <c r="E159" s="201">
        <v>-700</v>
      </c>
      <c r="F159" s="139">
        <f t="shared" si="198"/>
        <v>3700</v>
      </c>
      <c r="G159" s="142">
        <v>2000</v>
      </c>
      <c r="H159" s="143"/>
      <c r="I159" s="139">
        <f t="shared" si="199"/>
        <v>2000</v>
      </c>
      <c r="J159" s="142"/>
      <c r="K159" s="143"/>
      <c r="L159" s="139">
        <f t="shared" si="200"/>
        <v>0</v>
      </c>
      <c r="M159" s="142"/>
      <c r="N159" s="143"/>
      <c r="O159" s="139">
        <f t="shared" si="201"/>
        <v>0</v>
      </c>
      <c r="P159" s="127" t="s">
        <v>774</v>
      </c>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6"/>
      <c r="E161" s="197"/>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200"/>
      <c r="E163" s="201"/>
      <c r="F163" s="139">
        <f t="shared" si="206"/>
        <v>0</v>
      </c>
      <c r="G163" s="142"/>
      <c r="H163" s="143"/>
      <c r="I163" s="139">
        <f t="shared" si="207"/>
        <v>0</v>
      </c>
      <c r="J163" s="142"/>
      <c r="K163" s="143"/>
      <c r="L163" s="139">
        <f t="shared" si="208"/>
        <v>0</v>
      </c>
      <c r="M163" s="142"/>
      <c r="N163" s="143"/>
      <c r="O163" s="139">
        <f t="shared" si="209"/>
        <v>0</v>
      </c>
      <c r="P163" s="127"/>
    </row>
    <row r="164" spans="1:16" ht="12" customHeight="1" x14ac:dyDescent="0.25">
      <c r="A164" s="67">
        <v>2400</v>
      </c>
      <c r="B164" s="181" t="s">
        <v>183</v>
      </c>
      <c r="C164" s="68">
        <f t="shared" si="193"/>
        <v>186</v>
      </c>
      <c r="D164" s="202">
        <v>186</v>
      </c>
      <c r="E164" s="203"/>
      <c r="F164" s="71">
        <f t="shared" si="206"/>
        <v>186</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408">
        <v>2510</v>
      </c>
      <c r="B166" s="80" t="s">
        <v>185</v>
      </c>
      <c r="C166" s="81">
        <f t="shared" si="193"/>
        <v>0</v>
      </c>
      <c r="D166" s="192">
        <f>SUM(D167:D170)</f>
        <v>0</v>
      </c>
      <c r="E166" s="193">
        <f t="shared" ref="E166:O166" si="211">SUM(E167:E170)</f>
        <v>0</v>
      </c>
      <c r="F166" s="132">
        <f t="shared" si="211"/>
        <v>0</v>
      </c>
      <c r="G166" s="192">
        <f t="shared" si="211"/>
        <v>0</v>
      </c>
      <c r="H166" s="193">
        <f t="shared" si="211"/>
        <v>0</v>
      </c>
      <c r="I166" s="132">
        <f t="shared" si="211"/>
        <v>0</v>
      </c>
      <c r="J166" s="192">
        <f t="shared" si="211"/>
        <v>0</v>
      </c>
      <c r="K166" s="193">
        <f t="shared" si="211"/>
        <v>0</v>
      </c>
      <c r="L166" s="132">
        <f t="shared" si="211"/>
        <v>0</v>
      </c>
      <c r="M166" s="192">
        <f t="shared" si="211"/>
        <v>0</v>
      </c>
      <c r="N166" s="193">
        <f t="shared" si="211"/>
        <v>0</v>
      </c>
      <c r="O166" s="132">
        <f t="shared" si="211"/>
        <v>0</v>
      </c>
      <c r="P166" s="49"/>
    </row>
    <row r="167" spans="1:16" ht="24" hidden="1" customHeight="1" x14ac:dyDescent="0.25">
      <c r="A167" s="51">
        <v>2512</v>
      </c>
      <c r="B167" s="87" t="s">
        <v>186</v>
      </c>
      <c r="C167" s="88">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7" t="s">
        <v>190</v>
      </c>
      <c r="C171" s="88">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4"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5"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408">
        <v>3260</v>
      </c>
      <c r="B175" s="80" t="s">
        <v>194</v>
      </c>
      <c r="C175" s="81">
        <f t="shared" si="193"/>
        <v>0</v>
      </c>
      <c r="D175" s="192">
        <f>SUM(D176:D178)</f>
        <v>0</v>
      </c>
      <c r="E175" s="193">
        <f t="shared" ref="E175:F175" si="221">SUM(E176:E178)</f>
        <v>0</v>
      </c>
      <c r="F175" s="132">
        <f t="shared" si="221"/>
        <v>0</v>
      </c>
      <c r="G175" s="192">
        <f>SUM(G176:G178)</f>
        <v>0</v>
      </c>
      <c r="H175" s="193">
        <f t="shared" ref="H175:I175" si="222">SUM(H176:H178)</f>
        <v>0</v>
      </c>
      <c r="I175" s="132">
        <f t="shared" si="222"/>
        <v>0</v>
      </c>
      <c r="J175" s="192">
        <f>SUM(J176:J178)</f>
        <v>0</v>
      </c>
      <c r="K175" s="193">
        <f t="shared" ref="K175:L175" si="223">SUM(K176:K178)</f>
        <v>0</v>
      </c>
      <c r="L175" s="132">
        <f t="shared" si="223"/>
        <v>0</v>
      </c>
      <c r="M175" s="192">
        <f>SUM(M176:M178)</f>
        <v>0</v>
      </c>
      <c r="N175" s="193">
        <f t="shared" ref="N175:O175" si="224">SUM(N176:N178)</f>
        <v>0</v>
      </c>
      <c r="O175" s="132">
        <f t="shared" si="224"/>
        <v>0</v>
      </c>
      <c r="P175" s="49"/>
    </row>
    <row r="176" spans="1:16" ht="24" hidden="1" customHeight="1" x14ac:dyDescent="0.25">
      <c r="A176" s="51">
        <v>3261</v>
      </c>
      <c r="B176" s="87" t="s">
        <v>195</v>
      </c>
      <c r="C176" s="88">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408">
        <v>3290</v>
      </c>
      <c r="B179" s="80" t="s">
        <v>198</v>
      </c>
      <c r="C179" s="206">
        <f t="shared" si="193"/>
        <v>0</v>
      </c>
      <c r="D179" s="192">
        <f>SUM(D180:D183)</f>
        <v>0</v>
      </c>
      <c r="E179" s="193">
        <f t="shared" ref="E179:O179" si="229">SUM(E180:E183)</f>
        <v>0</v>
      </c>
      <c r="F179" s="132">
        <f t="shared" si="229"/>
        <v>0</v>
      </c>
      <c r="G179" s="192">
        <f t="shared" si="229"/>
        <v>0</v>
      </c>
      <c r="H179" s="193">
        <f t="shared" si="229"/>
        <v>0</v>
      </c>
      <c r="I179" s="132">
        <f t="shared" si="229"/>
        <v>0</v>
      </c>
      <c r="J179" s="192">
        <f t="shared" si="229"/>
        <v>0</v>
      </c>
      <c r="K179" s="193">
        <f t="shared" si="229"/>
        <v>0</v>
      </c>
      <c r="L179" s="132">
        <f t="shared" si="229"/>
        <v>0</v>
      </c>
      <c r="M179" s="192">
        <f t="shared" si="229"/>
        <v>0</v>
      </c>
      <c r="N179" s="193">
        <f t="shared" si="229"/>
        <v>0</v>
      </c>
      <c r="O179" s="132">
        <f t="shared" si="229"/>
        <v>0</v>
      </c>
      <c r="P179" s="49"/>
    </row>
    <row r="180" spans="1:16" ht="72" hidden="1" customHeight="1" x14ac:dyDescent="0.25">
      <c r="A180" s="51">
        <v>3291</v>
      </c>
      <c r="B180" s="87" t="s">
        <v>199</v>
      </c>
      <c r="C180" s="88">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7">
        <v>3294</v>
      </c>
      <c r="B183" s="87" t="s">
        <v>202</v>
      </c>
      <c r="C183" s="206">
        <f t="shared" si="193"/>
        <v>0</v>
      </c>
      <c r="D183" s="208"/>
      <c r="E183" s="209"/>
      <c r="F183" s="210">
        <f t="shared" si="230"/>
        <v>0</v>
      </c>
      <c r="G183" s="211"/>
      <c r="H183" s="212"/>
      <c r="I183" s="210">
        <f t="shared" si="231"/>
        <v>0</v>
      </c>
      <c r="J183" s="211"/>
      <c r="K183" s="212"/>
      <c r="L183" s="210">
        <f t="shared" si="232"/>
        <v>0</v>
      </c>
      <c r="M183" s="211"/>
      <c r="N183" s="212"/>
      <c r="O183" s="210">
        <f t="shared" si="233"/>
        <v>0</v>
      </c>
      <c r="P183" s="213"/>
    </row>
    <row r="184" spans="1:16" ht="48" hidden="1" x14ac:dyDescent="0.25">
      <c r="A184" s="214">
        <v>3300</v>
      </c>
      <c r="B184" s="205" t="s">
        <v>203</v>
      </c>
      <c r="C184" s="215">
        <f t="shared" si="193"/>
        <v>0</v>
      </c>
      <c r="D184" s="216">
        <f>SUM(D185:D186)</f>
        <v>0</v>
      </c>
      <c r="E184" s="217">
        <f t="shared" ref="E184:O184" si="234">SUM(E185:E186)</f>
        <v>0</v>
      </c>
      <c r="F184" s="218">
        <f t="shared" si="234"/>
        <v>0</v>
      </c>
      <c r="G184" s="216">
        <f t="shared" si="234"/>
        <v>0</v>
      </c>
      <c r="H184" s="217">
        <f t="shared" si="234"/>
        <v>0</v>
      </c>
      <c r="I184" s="218">
        <f t="shared" si="234"/>
        <v>0</v>
      </c>
      <c r="J184" s="216">
        <f t="shared" si="234"/>
        <v>0</v>
      </c>
      <c r="K184" s="217">
        <f t="shared" si="234"/>
        <v>0</v>
      </c>
      <c r="L184" s="218">
        <f t="shared" si="234"/>
        <v>0</v>
      </c>
      <c r="M184" s="216">
        <f t="shared" si="234"/>
        <v>0</v>
      </c>
      <c r="N184" s="217">
        <f t="shared" si="234"/>
        <v>0</v>
      </c>
      <c r="O184" s="218">
        <f t="shared" si="234"/>
        <v>0</v>
      </c>
      <c r="P184" s="219"/>
    </row>
    <row r="185" spans="1:16" ht="48" hidden="1" customHeight="1" x14ac:dyDescent="0.25">
      <c r="A185" s="135">
        <v>3310</v>
      </c>
      <c r="B185" s="136" t="s">
        <v>204</v>
      </c>
      <c r="C185" s="141">
        <f t="shared" si="193"/>
        <v>0</v>
      </c>
      <c r="D185" s="200"/>
      <c r="E185" s="201"/>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6"/>
      <c r="E186" s="197"/>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20">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1">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408">
        <v>4240</v>
      </c>
      <c r="B189" s="80" t="s">
        <v>208</v>
      </c>
      <c r="C189" s="81">
        <f t="shared" si="193"/>
        <v>0</v>
      </c>
      <c r="D189" s="196"/>
      <c r="E189" s="197"/>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8">
        <v>4250</v>
      </c>
      <c r="B190" s="87" t="s">
        <v>209</v>
      </c>
      <c r="C190" s="88">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408">
        <v>4310</v>
      </c>
      <c r="B192" s="80" t="s">
        <v>211</v>
      </c>
      <c r="C192" s="81">
        <f t="shared" si="193"/>
        <v>0</v>
      </c>
      <c r="D192" s="192">
        <f>SUM(D193:D193)</f>
        <v>0</v>
      </c>
      <c r="E192" s="193">
        <f t="shared" ref="E192:F192" si="255">SUM(E193:E193)</f>
        <v>0</v>
      </c>
      <c r="F192" s="132">
        <f t="shared" si="255"/>
        <v>0</v>
      </c>
      <c r="G192" s="192">
        <f>SUM(G193:G193)</f>
        <v>0</v>
      </c>
      <c r="H192" s="193">
        <f t="shared" ref="H192:I192" si="256">SUM(H193:H193)</f>
        <v>0</v>
      </c>
      <c r="I192" s="132">
        <f t="shared" si="256"/>
        <v>0</v>
      </c>
      <c r="J192" s="192">
        <f>SUM(J193:J193)</f>
        <v>0</v>
      </c>
      <c r="K192" s="193">
        <f t="shared" ref="K192:L192" si="257">SUM(K193:K193)</f>
        <v>0</v>
      </c>
      <c r="L192" s="132">
        <f t="shared" si="257"/>
        <v>0</v>
      </c>
      <c r="M192" s="192">
        <f>SUM(M193:M193)</f>
        <v>0</v>
      </c>
      <c r="N192" s="193">
        <f t="shared" ref="N192:O192" si="258">SUM(N193:N193)</f>
        <v>0</v>
      </c>
      <c r="O192" s="132">
        <f t="shared" si="258"/>
        <v>0</v>
      </c>
      <c r="P192" s="49"/>
    </row>
    <row r="193" spans="1:16" ht="36" hidden="1" customHeight="1" x14ac:dyDescent="0.25">
      <c r="A193" s="51">
        <v>4311</v>
      </c>
      <c r="B193" s="87" t="s">
        <v>212</v>
      </c>
      <c r="C193" s="88">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2"/>
      <c r="B194" s="23" t="s">
        <v>213</v>
      </c>
      <c r="C194" s="170">
        <f t="shared" si="193"/>
        <v>4074</v>
      </c>
      <c r="D194" s="171">
        <f t="shared" ref="D194:O194" si="259">SUM(D195,D230,D269,D283)</f>
        <v>1686</v>
      </c>
      <c r="E194" s="172">
        <f t="shared" si="259"/>
        <v>700</v>
      </c>
      <c r="F194" s="173">
        <f t="shared" si="259"/>
        <v>2386</v>
      </c>
      <c r="G194" s="171">
        <f t="shared" si="259"/>
        <v>1688</v>
      </c>
      <c r="H194" s="172">
        <f t="shared" si="259"/>
        <v>0</v>
      </c>
      <c r="I194" s="173">
        <f t="shared" si="259"/>
        <v>1688</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4074</v>
      </c>
      <c r="D195" s="177">
        <f>D196+D204</f>
        <v>1686</v>
      </c>
      <c r="E195" s="178">
        <f t="shared" ref="E195:F195" si="260">E196+E204</f>
        <v>700</v>
      </c>
      <c r="F195" s="179">
        <f t="shared" si="260"/>
        <v>2386</v>
      </c>
      <c r="G195" s="177">
        <f>G196+G204</f>
        <v>1688</v>
      </c>
      <c r="H195" s="178">
        <f t="shared" ref="H195:I195" si="261">H196+H204</f>
        <v>0</v>
      </c>
      <c r="I195" s="179">
        <f t="shared" si="261"/>
        <v>1688</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408">
        <v>5110</v>
      </c>
      <c r="B197" s="80" t="s">
        <v>216</v>
      </c>
      <c r="C197" s="81">
        <f t="shared" si="193"/>
        <v>0</v>
      </c>
      <c r="D197" s="196"/>
      <c r="E197" s="197"/>
      <c r="F197" s="132">
        <f>D197+E197</f>
        <v>0</v>
      </c>
      <c r="G197" s="46"/>
      <c r="H197" s="47"/>
      <c r="I197" s="132">
        <f>G197+H197</f>
        <v>0</v>
      </c>
      <c r="J197" s="46"/>
      <c r="K197" s="47"/>
      <c r="L197" s="132">
        <f>K197+J197</f>
        <v>0</v>
      </c>
      <c r="M197" s="46"/>
      <c r="N197" s="47"/>
      <c r="O197" s="132">
        <f>N197+M197</f>
        <v>0</v>
      </c>
      <c r="P197" s="49"/>
    </row>
    <row r="198" spans="1:16" ht="24" hidden="1" x14ac:dyDescent="0.25">
      <c r="A198" s="188">
        <v>5120</v>
      </c>
      <c r="B198" s="87" t="s">
        <v>217</v>
      </c>
      <c r="C198" s="88">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7" t="s">
        <v>218</v>
      </c>
      <c r="C199" s="88">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7" t="s">
        <v>220</v>
      </c>
      <c r="C201" s="88">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7" t="s">
        <v>221</v>
      </c>
      <c r="C202" s="88">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7" t="s">
        <v>222</v>
      </c>
      <c r="C203" s="88">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4074</v>
      </c>
      <c r="D204" s="182">
        <f>D205+D215+D216+D225+D226+D227+D229</f>
        <v>1686</v>
      </c>
      <c r="E204" s="183">
        <f t="shared" ref="E204:F204" si="276">E205+E215+E216+E225+E226+E227+E229</f>
        <v>700</v>
      </c>
      <c r="F204" s="71">
        <f t="shared" si="276"/>
        <v>2386</v>
      </c>
      <c r="G204" s="182">
        <f>G205+G215+G216+G225+G226+G227+G229</f>
        <v>1688</v>
      </c>
      <c r="H204" s="183">
        <f t="shared" ref="H204:I204" si="277">H205+H215+H216+H225+H226+H227+H229</f>
        <v>0</v>
      </c>
      <c r="I204" s="71">
        <f t="shared" si="277"/>
        <v>1688</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6"/>
      <c r="E206" s="197"/>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7" t="s">
        <v>234</v>
      </c>
      <c r="C215" s="88">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x14ac:dyDescent="0.25">
      <c r="A216" s="188">
        <v>5230</v>
      </c>
      <c r="B216" s="87" t="s">
        <v>235</v>
      </c>
      <c r="C216" s="88">
        <f t="shared" si="288"/>
        <v>4074</v>
      </c>
      <c r="D216" s="189">
        <f>SUM(D217:D224)</f>
        <v>1686</v>
      </c>
      <c r="E216" s="190">
        <f t="shared" ref="E216:F216" si="289">SUM(E217:E224)</f>
        <v>700</v>
      </c>
      <c r="F216" s="55">
        <f t="shared" si="289"/>
        <v>2386</v>
      </c>
      <c r="G216" s="189">
        <f>SUM(G217:G224)</f>
        <v>1688</v>
      </c>
      <c r="H216" s="190">
        <f t="shared" ref="H216:I216" si="290">SUM(H217:H224)</f>
        <v>0</v>
      </c>
      <c r="I216" s="55">
        <f t="shared" si="290"/>
        <v>1688</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7" t="s">
        <v>236</v>
      </c>
      <c r="C217" s="88">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customHeight="1" x14ac:dyDescent="0.25">
      <c r="A218" s="51">
        <v>5232</v>
      </c>
      <c r="B218" s="87" t="s">
        <v>237</v>
      </c>
      <c r="C218" s="88">
        <f t="shared" si="288"/>
        <v>600</v>
      </c>
      <c r="D218" s="194">
        <v>600</v>
      </c>
      <c r="E218" s="195"/>
      <c r="F218" s="55">
        <f t="shared" si="293"/>
        <v>600</v>
      </c>
      <c r="G218" s="53"/>
      <c r="H218" s="54"/>
      <c r="I218" s="55">
        <f t="shared" si="294"/>
        <v>0</v>
      </c>
      <c r="J218" s="53"/>
      <c r="K218" s="54"/>
      <c r="L218" s="55">
        <f t="shared" si="295"/>
        <v>0</v>
      </c>
      <c r="M218" s="53"/>
      <c r="N218" s="54"/>
      <c r="O218" s="55">
        <f t="shared" si="296"/>
        <v>0</v>
      </c>
      <c r="P218" s="57"/>
    </row>
    <row r="219" spans="1:16" ht="21.75" customHeight="1" x14ac:dyDescent="0.25">
      <c r="A219" s="51">
        <v>5233</v>
      </c>
      <c r="B219" s="87" t="s">
        <v>238</v>
      </c>
      <c r="C219" s="88">
        <f t="shared" si="288"/>
        <v>3474</v>
      </c>
      <c r="D219" s="194">
        <v>1086</v>
      </c>
      <c r="E219" s="195">
        <v>700</v>
      </c>
      <c r="F219" s="55">
        <f t="shared" si="293"/>
        <v>1786</v>
      </c>
      <c r="G219" s="53">
        <v>1688</v>
      </c>
      <c r="H219" s="54"/>
      <c r="I219" s="55">
        <f t="shared" si="294"/>
        <v>1688</v>
      </c>
      <c r="J219" s="53"/>
      <c r="K219" s="54"/>
      <c r="L219" s="55">
        <f t="shared" si="295"/>
        <v>0</v>
      </c>
      <c r="M219" s="53"/>
      <c r="N219" s="54"/>
      <c r="O219" s="55">
        <f t="shared" si="296"/>
        <v>0</v>
      </c>
      <c r="P219" s="127" t="s">
        <v>775</v>
      </c>
    </row>
    <row r="220" spans="1:16" ht="24" hidden="1" customHeight="1" x14ac:dyDescent="0.25">
      <c r="A220" s="51">
        <v>5234</v>
      </c>
      <c r="B220" s="87" t="s">
        <v>239</v>
      </c>
      <c r="C220" s="88">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7" t="s">
        <v>244</v>
      </c>
      <c r="C225" s="88">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7" t="s">
        <v>245</v>
      </c>
      <c r="C226" s="88">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7" t="s">
        <v>246</v>
      </c>
      <c r="C227" s="88">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7" t="s">
        <v>247</v>
      </c>
      <c r="C228" s="88">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200"/>
      <c r="E229" s="201"/>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4">
        <v>6200</v>
      </c>
      <c r="B231" s="205" t="s">
        <v>250</v>
      </c>
      <c r="C231" s="215">
        <f t="shared" si="288"/>
        <v>0</v>
      </c>
      <c r="D231" s="216">
        <f>SUM(D232,D233,D235,D238,D244,D245,D246)</f>
        <v>0</v>
      </c>
      <c r="E231" s="217">
        <f t="shared" ref="E231:F231" si="309">SUM(E232,E233,E235,E238,E244,E245,E246)</f>
        <v>0</v>
      </c>
      <c r="F231" s="218">
        <f t="shared" si="309"/>
        <v>0</v>
      </c>
      <c r="G231" s="216">
        <f>SUM(G232,G233,G235,G238,G244,G245,G246)</f>
        <v>0</v>
      </c>
      <c r="H231" s="217">
        <f t="shared" ref="H231:I231" si="310">SUM(H232,H233,H235,H238,H244,H245,H246)</f>
        <v>0</v>
      </c>
      <c r="I231" s="218">
        <f t="shared" si="310"/>
        <v>0</v>
      </c>
      <c r="J231" s="216">
        <f>SUM(J232,J233,J235,J238,J244,J245,J246)</f>
        <v>0</v>
      </c>
      <c r="K231" s="217">
        <f t="shared" ref="K231:L231" si="311">SUM(K232,K233,K235,K238,K244,K245,K246)</f>
        <v>0</v>
      </c>
      <c r="L231" s="218">
        <f t="shared" si="311"/>
        <v>0</v>
      </c>
      <c r="M231" s="216">
        <f>SUM(M232,M233,M235,M238,M244,M245,M246)</f>
        <v>0</v>
      </c>
      <c r="N231" s="217">
        <f t="shared" ref="N231:O231" si="312">SUM(N232,N233,N235,N238,N244,N245,N246)</f>
        <v>0</v>
      </c>
      <c r="O231" s="218">
        <f t="shared" si="312"/>
        <v>0</v>
      </c>
      <c r="P231" s="219"/>
    </row>
    <row r="232" spans="1:16" ht="24" hidden="1" customHeight="1" x14ac:dyDescent="0.25">
      <c r="A232" s="408">
        <v>6220</v>
      </c>
      <c r="B232" s="80" t="s">
        <v>251</v>
      </c>
      <c r="C232" s="81">
        <f t="shared" si="288"/>
        <v>0</v>
      </c>
      <c r="D232" s="196"/>
      <c r="E232" s="197"/>
      <c r="F232" s="132">
        <f>D232+E232</f>
        <v>0</v>
      </c>
      <c r="G232" s="46"/>
      <c r="H232" s="47"/>
      <c r="I232" s="132">
        <f>G232+H232</f>
        <v>0</v>
      </c>
      <c r="J232" s="46"/>
      <c r="K232" s="47"/>
      <c r="L232" s="132">
        <f>K232+J232</f>
        <v>0</v>
      </c>
      <c r="M232" s="46"/>
      <c r="N232" s="47"/>
      <c r="O232" s="132">
        <f>N232+M232</f>
        <v>0</v>
      </c>
      <c r="P232" s="49"/>
    </row>
    <row r="233" spans="1:16" hidden="1" x14ac:dyDescent="0.25">
      <c r="A233" s="188">
        <v>6230</v>
      </c>
      <c r="B233" s="87" t="s">
        <v>252</v>
      </c>
      <c r="C233" s="88">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0" t="s">
        <v>253</v>
      </c>
      <c r="C234" s="88">
        <f t="shared" si="288"/>
        <v>0</v>
      </c>
      <c r="D234" s="196"/>
      <c r="E234" s="197"/>
      <c r="F234" s="132">
        <f>D234+E234</f>
        <v>0</v>
      </c>
      <c r="G234" s="46"/>
      <c r="H234" s="47"/>
      <c r="I234" s="132">
        <f>G234+H234</f>
        <v>0</v>
      </c>
      <c r="J234" s="46"/>
      <c r="K234" s="47"/>
      <c r="L234" s="132">
        <f>K234+J234</f>
        <v>0</v>
      </c>
      <c r="M234" s="46"/>
      <c r="N234" s="47"/>
      <c r="O234" s="132">
        <f>N234+M234</f>
        <v>0</v>
      </c>
      <c r="P234" s="49"/>
    </row>
    <row r="235" spans="1:16" ht="24" hidden="1" x14ac:dyDescent="0.25">
      <c r="A235" s="188">
        <v>6240</v>
      </c>
      <c r="B235" s="87" t="s">
        <v>254</v>
      </c>
      <c r="C235" s="88">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7" t="s">
        <v>255</v>
      </c>
      <c r="C236" s="88">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7" t="s">
        <v>257</v>
      </c>
      <c r="C238" s="88">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7" t="s">
        <v>258</v>
      </c>
      <c r="C239" s="88">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7" t="s">
        <v>263</v>
      </c>
      <c r="C244" s="88">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7" t="s">
        <v>264</v>
      </c>
      <c r="C245" s="88">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408">
        <v>6290</v>
      </c>
      <c r="B246" s="80" t="s">
        <v>265</v>
      </c>
      <c r="C246" s="206">
        <f t="shared" si="288"/>
        <v>0</v>
      </c>
      <c r="D246" s="192">
        <f>SUM(D247:D250)</f>
        <v>0</v>
      </c>
      <c r="E246" s="193">
        <f t="shared" ref="E246:O246" si="330">SUM(E247:E250)</f>
        <v>0</v>
      </c>
      <c r="F246" s="132">
        <f t="shared" si="330"/>
        <v>0</v>
      </c>
      <c r="G246" s="192">
        <f t="shared" si="330"/>
        <v>0</v>
      </c>
      <c r="H246" s="193">
        <f t="shared" si="330"/>
        <v>0</v>
      </c>
      <c r="I246" s="132">
        <f t="shared" si="330"/>
        <v>0</v>
      </c>
      <c r="J246" s="192">
        <f t="shared" si="330"/>
        <v>0</v>
      </c>
      <c r="K246" s="193">
        <f t="shared" si="330"/>
        <v>0</v>
      </c>
      <c r="L246" s="132">
        <f t="shared" si="330"/>
        <v>0</v>
      </c>
      <c r="M246" s="192">
        <f t="shared" si="330"/>
        <v>0</v>
      </c>
      <c r="N246" s="193">
        <f t="shared" si="330"/>
        <v>0</v>
      </c>
      <c r="O246" s="132">
        <f t="shared" si="330"/>
        <v>0</v>
      </c>
      <c r="P246" s="49"/>
    </row>
    <row r="247" spans="1:16" ht="12" hidden="1" customHeight="1" x14ac:dyDescent="0.25">
      <c r="A247" s="51">
        <v>6291</v>
      </c>
      <c r="B247" s="87" t="s">
        <v>266</v>
      </c>
      <c r="C247" s="88">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408">
        <v>6320</v>
      </c>
      <c r="B252" s="80" t="s">
        <v>271</v>
      </c>
      <c r="C252" s="206">
        <f t="shared" si="288"/>
        <v>0</v>
      </c>
      <c r="D252" s="192">
        <f>SUM(D253:D256)</f>
        <v>0</v>
      </c>
      <c r="E252" s="193">
        <f t="shared" ref="E252:O252" si="336">SUM(E253:E256)</f>
        <v>0</v>
      </c>
      <c r="F252" s="132">
        <f t="shared" si="336"/>
        <v>0</v>
      </c>
      <c r="G252" s="192">
        <f t="shared" si="336"/>
        <v>0</v>
      </c>
      <c r="H252" s="193">
        <f t="shared" si="336"/>
        <v>0</v>
      </c>
      <c r="I252" s="132">
        <f t="shared" si="336"/>
        <v>0</v>
      </c>
      <c r="J252" s="192">
        <f t="shared" si="336"/>
        <v>0</v>
      </c>
      <c r="K252" s="193">
        <f t="shared" si="336"/>
        <v>0</v>
      </c>
      <c r="L252" s="132">
        <f t="shared" si="336"/>
        <v>0</v>
      </c>
      <c r="M252" s="192">
        <f t="shared" si="336"/>
        <v>0</v>
      </c>
      <c r="N252" s="193">
        <f t="shared" si="336"/>
        <v>0</v>
      </c>
      <c r="O252" s="132">
        <f t="shared" si="336"/>
        <v>0</v>
      </c>
      <c r="P252" s="49"/>
    </row>
    <row r="253" spans="1:16" ht="12" hidden="1" customHeight="1" x14ac:dyDescent="0.25">
      <c r="A253" s="51">
        <v>6322</v>
      </c>
      <c r="B253" s="87" t="s">
        <v>272</v>
      </c>
      <c r="C253" s="88">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6"/>
      <c r="E256" s="197"/>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3">
        <v>6330</v>
      </c>
      <c r="B257" s="224" t="s">
        <v>276</v>
      </c>
      <c r="C257" s="206">
        <f t="shared" si="288"/>
        <v>0</v>
      </c>
      <c r="D257" s="208"/>
      <c r="E257" s="209"/>
      <c r="F257" s="210">
        <f t="shared" si="337"/>
        <v>0</v>
      </c>
      <c r="G257" s="211"/>
      <c r="H257" s="212"/>
      <c r="I257" s="210">
        <f t="shared" si="338"/>
        <v>0</v>
      </c>
      <c r="J257" s="211"/>
      <c r="K257" s="212"/>
      <c r="L257" s="210">
        <f t="shared" si="339"/>
        <v>0</v>
      </c>
      <c r="M257" s="211"/>
      <c r="N257" s="212"/>
      <c r="O257" s="210">
        <f t="shared" si="340"/>
        <v>0</v>
      </c>
      <c r="P257" s="213"/>
    </row>
    <row r="258" spans="1:16" ht="12" hidden="1" customHeight="1" x14ac:dyDescent="0.25">
      <c r="A258" s="188">
        <v>6360</v>
      </c>
      <c r="B258" s="87" t="s">
        <v>277</v>
      </c>
      <c r="C258" s="88">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408">
        <v>6410</v>
      </c>
      <c r="B260" s="80" t="s">
        <v>279</v>
      </c>
      <c r="C260" s="81">
        <f t="shared" si="288"/>
        <v>0</v>
      </c>
      <c r="D260" s="192">
        <f>SUM(D261:D263)</f>
        <v>0</v>
      </c>
      <c r="E260" s="193">
        <f t="shared" ref="E260:O260" si="342">SUM(E261:E263)</f>
        <v>0</v>
      </c>
      <c r="F260" s="132">
        <f t="shared" si="342"/>
        <v>0</v>
      </c>
      <c r="G260" s="192">
        <f t="shared" si="342"/>
        <v>0</v>
      </c>
      <c r="H260" s="193">
        <f t="shared" si="342"/>
        <v>0</v>
      </c>
      <c r="I260" s="132">
        <f t="shared" si="342"/>
        <v>0</v>
      </c>
      <c r="J260" s="192">
        <f t="shared" si="342"/>
        <v>0</v>
      </c>
      <c r="K260" s="193">
        <f t="shared" si="342"/>
        <v>0</v>
      </c>
      <c r="L260" s="132">
        <f t="shared" si="342"/>
        <v>0</v>
      </c>
      <c r="M260" s="192">
        <f t="shared" si="342"/>
        <v>0</v>
      </c>
      <c r="N260" s="193">
        <f t="shared" si="342"/>
        <v>0</v>
      </c>
      <c r="O260" s="132">
        <f t="shared" si="342"/>
        <v>0</v>
      </c>
      <c r="P260" s="49"/>
    </row>
    <row r="261" spans="1:16" ht="12" hidden="1" customHeight="1" x14ac:dyDescent="0.25">
      <c r="A261" s="51">
        <v>6411</v>
      </c>
      <c r="B261" s="198" t="s">
        <v>280</v>
      </c>
      <c r="C261" s="88">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7" t="s">
        <v>283</v>
      </c>
      <c r="C264" s="88">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7" t="s">
        <v>284</v>
      </c>
      <c r="C265" s="88">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5">
        <v>7000</v>
      </c>
      <c r="B269" s="225" t="s">
        <v>288</v>
      </c>
      <c r="C269" s="226">
        <f t="shared" si="288"/>
        <v>0</v>
      </c>
      <c r="D269" s="227">
        <f>SUM(D270,D281)</f>
        <v>0</v>
      </c>
      <c r="E269" s="228">
        <f t="shared" ref="E269:F269" si="355">SUM(E270,E281)</f>
        <v>0</v>
      </c>
      <c r="F269" s="229">
        <f t="shared" si="355"/>
        <v>0</v>
      </c>
      <c r="G269" s="227">
        <f>SUM(G270,G281)</f>
        <v>0</v>
      </c>
      <c r="H269" s="228">
        <f t="shared" ref="H269:I269" si="356">SUM(H270,H281)</f>
        <v>0</v>
      </c>
      <c r="I269" s="229">
        <f t="shared" si="356"/>
        <v>0</v>
      </c>
      <c r="J269" s="227">
        <f>SUM(J270,J281)</f>
        <v>0</v>
      </c>
      <c r="K269" s="228">
        <f t="shared" ref="K269:L269" si="357">SUM(K270,K281)</f>
        <v>0</v>
      </c>
      <c r="L269" s="229">
        <f t="shared" si="357"/>
        <v>0</v>
      </c>
      <c r="M269" s="227">
        <f>SUM(M270,M281)</f>
        <v>0</v>
      </c>
      <c r="N269" s="228">
        <f t="shared" ref="N269:O269" si="358">SUM(N270,N281)</f>
        <v>0</v>
      </c>
      <c r="O269" s="229">
        <f t="shared" si="358"/>
        <v>0</v>
      </c>
      <c r="P269" s="230"/>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408">
        <v>7210</v>
      </c>
      <c r="B271" s="80" t="s">
        <v>290</v>
      </c>
      <c r="C271" s="81">
        <f t="shared" si="288"/>
        <v>0</v>
      </c>
      <c r="D271" s="196"/>
      <c r="E271" s="197"/>
      <c r="F271" s="132">
        <f>D271+E271</f>
        <v>0</v>
      </c>
      <c r="G271" s="46"/>
      <c r="H271" s="47"/>
      <c r="I271" s="132">
        <f>G271+H271</f>
        <v>0</v>
      </c>
      <c r="J271" s="46"/>
      <c r="K271" s="47"/>
      <c r="L271" s="132">
        <f>K271+J271</f>
        <v>0</v>
      </c>
      <c r="M271" s="46"/>
      <c r="N271" s="47"/>
      <c r="O271" s="132">
        <f>N271+M271</f>
        <v>0</v>
      </c>
      <c r="P271" s="49"/>
    </row>
    <row r="272" spans="1:16" s="231" customFormat="1" ht="24" hidden="1" x14ac:dyDescent="0.25">
      <c r="A272" s="188">
        <v>7220</v>
      </c>
      <c r="B272" s="87" t="s">
        <v>291</v>
      </c>
      <c r="C272" s="88">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1" customFormat="1" ht="36" hidden="1" customHeight="1" x14ac:dyDescent="0.25">
      <c r="A273" s="51">
        <v>7221</v>
      </c>
      <c r="B273" s="87" t="s">
        <v>292</v>
      </c>
      <c r="C273" s="88">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1" customFormat="1" ht="36" hidden="1" customHeight="1" x14ac:dyDescent="0.25">
      <c r="A274" s="51">
        <v>7222</v>
      </c>
      <c r="B274" s="87" t="s">
        <v>293</v>
      </c>
      <c r="C274" s="88">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7" t="s">
        <v>294</v>
      </c>
      <c r="C275" s="88">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7" t="s">
        <v>295</v>
      </c>
      <c r="C276" s="88">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7" t="s">
        <v>296</v>
      </c>
      <c r="C277" s="88">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408">
        <v>7260</v>
      </c>
      <c r="B280" s="80" t="s">
        <v>299</v>
      </c>
      <c r="C280" s="81">
        <f t="shared" si="371"/>
        <v>0</v>
      </c>
      <c r="D280" s="196"/>
      <c r="E280" s="197"/>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2">
        <f t="shared" ref="D281:O281" si="378">D282</f>
        <v>0</v>
      </c>
      <c r="E281" s="233">
        <f t="shared" si="378"/>
        <v>0</v>
      </c>
      <c r="F281" s="129">
        <f t="shared" si="378"/>
        <v>0</v>
      </c>
      <c r="G281" s="232">
        <f t="shared" si="378"/>
        <v>0</v>
      </c>
      <c r="H281" s="233">
        <f t="shared" si="378"/>
        <v>0</v>
      </c>
      <c r="I281" s="129">
        <f t="shared" si="378"/>
        <v>0</v>
      </c>
      <c r="J281" s="232">
        <f t="shared" si="378"/>
        <v>0</v>
      </c>
      <c r="K281" s="233">
        <f t="shared" si="378"/>
        <v>0</v>
      </c>
      <c r="L281" s="129">
        <f t="shared" si="378"/>
        <v>0</v>
      </c>
      <c r="M281" s="232">
        <f t="shared" si="378"/>
        <v>0</v>
      </c>
      <c r="N281" s="233">
        <f t="shared" si="378"/>
        <v>0</v>
      </c>
      <c r="O281" s="129">
        <f t="shared" si="378"/>
        <v>0</v>
      </c>
      <c r="P281" s="117"/>
    </row>
    <row r="282" spans="1:16" ht="12" hidden="1" customHeight="1" x14ac:dyDescent="0.25">
      <c r="A282" s="184">
        <v>7720</v>
      </c>
      <c r="B282" s="80" t="s">
        <v>301</v>
      </c>
      <c r="C282" s="96">
        <f t="shared" si="371"/>
        <v>0</v>
      </c>
      <c r="D282" s="234"/>
      <c r="E282" s="235"/>
      <c r="F282" s="236">
        <f>D282+E282</f>
        <v>0</v>
      </c>
      <c r="G282" s="100"/>
      <c r="H282" s="101"/>
      <c r="I282" s="236">
        <f>G282+H282</f>
        <v>0</v>
      </c>
      <c r="J282" s="100"/>
      <c r="K282" s="101"/>
      <c r="L282" s="236">
        <f>K282+J282</f>
        <v>0</v>
      </c>
      <c r="M282" s="100"/>
      <c r="N282" s="101"/>
      <c r="O282" s="236">
        <f>N282+M282</f>
        <v>0</v>
      </c>
      <c r="P282" s="105"/>
    </row>
    <row r="283" spans="1:16" hidden="1" x14ac:dyDescent="0.25">
      <c r="A283" s="237">
        <v>9000</v>
      </c>
      <c r="B283" s="238" t="s">
        <v>302</v>
      </c>
      <c r="C283" s="239">
        <f t="shared" si="371"/>
        <v>0</v>
      </c>
      <c r="D283" s="240">
        <f t="shared" ref="D283:O284" si="379">D284</f>
        <v>0</v>
      </c>
      <c r="E283" s="241">
        <f t="shared" si="379"/>
        <v>0</v>
      </c>
      <c r="F283" s="242">
        <f t="shared" si="379"/>
        <v>0</v>
      </c>
      <c r="G283" s="240">
        <f>G284</f>
        <v>0</v>
      </c>
      <c r="H283" s="241">
        <f t="shared" ref="H283:I283" si="380">H284</f>
        <v>0</v>
      </c>
      <c r="I283" s="242">
        <f t="shared" si="380"/>
        <v>0</v>
      </c>
      <c r="J283" s="240">
        <f t="shared" si="379"/>
        <v>0</v>
      </c>
      <c r="K283" s="241">
        <f t="shared" si="379"/>
        <v>0</v>
      </c>
      <c r="L283" s="242">
        <f t="shared" si="379"/>
        <v>0</v>
      </c>
      <c r="M283" s="240">
        <f t="shared" si="379"/>
        <v>0</v>
      </c>
      <c r="N283" s="241">
        <f t="shared" si="379"/>
        <v>0</v>
      </c>
      <c r="O283" s="242">
        <f t="shared" si="379"/>
        <v>0</v>
      </c>
      <c r="P283" s="243"/>
    </row>
    <row r="284" spans="1:16" ht="24" hidden="1" x14ac:dyDescent="0.25">
      <c r="A284" s="244">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5">
        <v>9230</v>
      </c>
      <c r="B285" s="87" t="s">
        <v>304</v>
      </c>
      <c r="C285" s="141">
        <f t="shared" si="371"/>
        <v>0</v>
      </c>
      <c r="D285" s="200"/>
      <c r="E285" s="201"/>
      <c r="F285" s="139">
        <f>D285+E285</f>
        <v>0</v>
      </c>
      <c r="G285" s="142"/>
      <c r="H285" s="143"/>
      <c r="I285" s="139">
        <f>G285+H285</f>
        <v>0</v>
      </c>
      <c r="J285" s="142"/>
      <c r="K285" s="143"/>
      <c r="L285" s="139">
        <f>K285+J285</f>
        <v>0</v>
      </c>
      <c r="M285" s="142"/>
      <c r="N285" s="143"/>
      <c r="O285" s="139">
        <f>N285+M285</f>
        <v>0</v>
      </c>
      <c r="P285" s="127"/>
    </row>
    <row r="286" spans="1:16" hidden="1" x14ac:dyDescent="0.25">
      <c r="A286" s="198"/>
      <c r="B286" s="87" t="s">
        <v>305</v>
      </c>
      <c r="C286" s="88">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8" t="s">
        <v>306</v>
      </c>
      <c r="B287" s="51" t="s">
        <v>307</v>
      </c>
      <c r="C287" s="88">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8" t="s">
        <v>308</v>
      </c>
      <c r="B288" s="246" t="s">
        <v>309</v>
      </c>
      <c r="C288" s="81">
        <f t="shared" si="371"/>
        <v>0</v>
      </c>
      <c r="D288" s="196"/>
      <c r="E288" s="197"/>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7"/>
      <c r="B289" s="247" t="s">
        <v>310</v>
      </c>
      <c r="C289" s="248">
        <f t="shared" si="371"/>
        <v>895167</v>
      </c>
      <c r="D289" s="249">
        <f t="shared" ref="D289:O289" si="389">SUM(D286,D269,D230,D195,D187,D173,D75,D53,D283)</f>
        <v>635002</v>
      </c>
      <c r="E289" s="250">
        <f t="shared" si="389"/>
        <v>0</v>
      </c>
      <c r="F289" s="251">
        <f t="shared" si="389"/>
        <v>635002</v>
      </c>
      <c r="G289" s="249">
        <f t="shared" si="389"/>
        <v>228074</v>
      </c>
      <c r="H289" s="250">
        <f t="shared" si="389"/>
        <v>0</v>
      </c>
      <c r="I289" s="251">
        <f t="shared" si="389"/>
        <v>228074</v>
      </c>
      <c r="J289" s="249">
        <f t="shared" si="389"/>
        <v>32091</v>
      </c>
      <c r="K289" s="250">
        <f t="shared" si="389"/>
        <v>0</v>
      </c>
      <c r="L289" s="251">
        <f t="shared" si="389"/>
        <v>32091</v>
      </c>
      <c r="M289" s="249">
        <f t="shared" si="389"/>
        <v>0</v>
      </c>
      <c r="N289" s="250">
        <f t="shared" si="389"/>
        <v>0</v>
      </c>
      <c r="O289" s="251">
        <f t="shared" si="389"/>
        <v>0</v>
      </c>
      <c r="P289" s="252"/>
    </row>
    <row r="290" spans="1:16" s="28" customFormat="1" ht="13.5" thickTop="1" thickBot="1" x14ac:dyDescent="0.3">
      <c r="A290" s="759" t="s">
        <v>311</v>
      </c>
      <c r="B290" s="760"/>
      <c r="C290" s="253">
        <f t="shared" si="371"/>
        <v>-5337</v>
      </c>
      <c r="D290" s="254">
        <f>SUM(D24,D25,D41)-D51</f>
        <v>0</v>
      </c>
      <c r="E290" s="255">
        <f t="shared" ref="E290:F290" si="390">SUM(E24,E25,E41)-E51</f>
        <v>0</v>
      </c>
      <c r="F290" s="256">
        <f t="shared" si="390"/>
        <v>0</v>
      </c>
      <c r="G290" s="254">
        <f>SUM(G24,G25,G41)-G51</f>
        <v>0</v>
      </c>
      <c r="H290" s="255">
        <f t="shared" ref="H290:I290" si="391">SUM(H24,H25,H41)-H51</f>
        <v>0</v>
      </c>
      <c r="I290" s="256">
        <f t="shared" si="391"/>
        <v>0</v>
      </c>
      <c r="J290" s="254">
        <f>(J26+J43)-J51</f>
        <v>-5337</v>
      </c>
      <c r="K290" s="255">
        <f t="shared" ref="K290:L290" si="392">(K26+K43)-K51</f>
        <v>0</v>
      </c>
      <c r="L290" s="256">
        <f t="shared" si="392"/>
        <v>-5337</v>
      </c>
      <c r="M290" s="254">
        <f>M45-M51</f>
        <v>0</v>
      </c>
      <c r="N290" s="255">
        <f t="shared" ref="N290:O290" si="393">N45-N51</f>
        <v>0</v>
      </c>
      <c r="O290" s="256">
        <f t="shared" si="393"/>
        <v>0</v>
      </c>
      <c r="P290" s="257"/>
    </row>
    <row r="291" spans="1:16" s="28" customFormat="1" ht="12.75" thickTop="1" x14ac:dyDescent="0.25">
      <c r="A291" s="761" t="s">
        <v>312</v>
      </c>
      <c r="B291" s="762"/>
      <c r="C291" s="258">
        <f t="shared" si="371"/>
        <v>5337</v>
      </c>
      <c r="D291" s="259">
        <f t="shared" ref="D291:O291" si="394">SUM(D292,D293)-D300+D301</f>
        <v>0</v>
      </c>
      <c r="E291" s="260">
        <f t="shared" si="394"/>
        <v>0</v>
      </c>
      <c r="F291" s="261">
        <f t="shared" si="394"/>
        <v>0</v>
      </c>
      <c r="G291" s="259">
        <f t="shared" si="394"/>
        <v>0</v>
      </c>
      <c r="H291" s="260">
        <f t="shared" si="394"/>
        <v>0</v>
      </c>
      <c r="I291" s="261">
        <f t="shared" si="394"/>
        <v>0</v>
      </c>
      <c r="J291" s="259">
        <f t="shared" si="394"/>
        <v>5337</v>
      </c>
      <c r="K291" s="260">
        <f t="shared" si="394"/>
        <v>0</v>
      </c>
      <c r="L291" s="261">
        <f t="shared" si="394"/>
        <v>5337</v>
      </c>
      <c r="M291" s="259">
        <f t="shared" si="394"/>
        <v>0</v>
      </c>
      <c r="N291" s="260">
        <f t="shared" si="394"/>
        <v>0</v>
      </c>
      <c r="O291" s="261">
        <f t="shared" si="394"/>
        <v>0</v>
      </c>
      <c r="P291" s="262"/>
    </row>
    <row r="292" spans="1:16" s="28" customFormat="1" ht="12.75" thickBot="1" x14ac:dyDescent="0.3">
      <c r="A292" s="155" t="s">
        <v>313</v>
      </c>
      <c r="B292" s="155" t="s">
        <v>314</v>
      </c>
      <c r="C292" s="156">
        <f t="shared" si="371"/>
        <v>5337</v>
      </c>
      <c r="D292" s="157">
        <f t="shared" ref="D292:O292" si="395">D21-D286</f>
        <v>0</v>
      </c>
      <c r="E292" s="158">
        <f t="shared" si="395"/>
        <v>0</v>
      </c>
      <c r="F292" s="159">
        <f t="shared" si="395"/>
        <v>0</v>
      </c>
      <c r="G292" s="157">
        <f t="shared" si="395"/>
        <v>0</v>
      </c>
      <c r="H292" s="158">
        <f t="shared" si="395"/>
        <v>0</v>
      </c>
      <c r="I292" s="159">
        <f t="shared" si="395"/>
        <v>0</v>
      </c>
      <c r="J292" s="157">
        <f t="shared" si="395"/>
        <v>5337</v>
      </c>
      <c r="K292" s="158">
        <f t="shared" si="395"/>
        <v>0</v>
      </c>
      <c r="L292" s="159">
        <f t="shared" si="395"/>
        <v>5337</v>
      </c>
      <c r="M292" s="157">
        <f t="shared" si="395"/>
        <v>0</v>
      </c>
      <c r="N292" s="158">
        <f t="shared" si="395"/>
        <v>0</v>
      </c>
      <c r="O292" s="159">
        <f t="shared" si="395"/>
        <v>0</v>
      </c>
      <c r="P292" s="35"/>
    </row>
    <row r="293" spans="1:16" s="28" customFormat="1" ht="12.75" hidden="1" thickTop="1" x14ac:dyDescent="0.25">
      <c r="A293" s="263" t="s">
        <v>315</v>
      </c>
      <c r="B293" s="263" t="s">
        <v>316</v>
      </c>
      <c r="C293" s="258">
        <f t="shared" si="371"/>
        <v>0</v>
      </c>
      <c r="D293" s="259">
        <f t="shared" ref="D293:O293" si="396">SUM(D294,D296,D298)-SUM(D295,D297,D299)</f>
        <v>0</v>
      </c>
      <c r="E293" s="260">
        <f t="shared" si="396"/>
        <v>0</v>
      </c>
      <c r="F293" s="261">
        <f t="shared" si="396"/>
        <v>0</v>
      </c>
      <c r="G293" s="259">
        <f t="shared" si="396"/>
        <v>0</v>
      </c>
      <c r="H293" s="260">
        <f t="shared" si="396"/>
        <v>0</v>
      </c>
      <c r="I293" s="261">
        <f t="shared" si="396"/>
        <v>0</v>
      </c>
      <c r="J293" s="259">
        <f t="shared" si="396"/>
        <v>0</v>
      </c>
      <c r="K293" s="260">
        <f t="shared" si="396"/>
        <v>0</v>
      </c>
      <c r="L293" s="261">
        <f t="shared" si="396"/>
        <v>0</v>
      </c>
      <c r="M293" s="259">
        <f t="shared" si="396"/>
        <v>0</v>
      </c>
      <c r="N293" s="260">
        <f t="shared" si="396"/>
        <v>0</v>
      </c>
      <c r="O293" s="261">
        <f t="shared" si="396"/>
        <v>0</v>
      </c>
      <c r="P293" s="262"/>
    </row>
    <row r="294" spans="1:16" ht="12" hidden="1" customHeight="1" x14ac:dyDescent="0.25">
      <c r="A294" s="264" t="s">
        <v>317</v>
      </c>
      <c r="B294" s="140" t="s">
        <v>318</v>
      </c>
      <c r="C294" s="96">
        <f t="shared" si="371"/>
        <v>0</v>
      </c>
      <c r="D294" s="234"/>
      <c r="E294" s="235"/>
      <c r="F294" s="236">
        <f t="shared" ref="F294:F301" si="397">D294+E294</f>
        <v>0</v>
      </c>
      <c r="G294" s="100"/>
      <c r="H294" s="101"/>
      <c r="I294" s="236">
        <f t="shared" ref="I294:I301" si="398">G294+H294</f>
        <v>0</v>
      </c>
      <c r="J294" s="100"/>
      <c r="K294" s="101"/>
      <c r="L294" s="236">
        <f t="shared" ref="L294:L301" si="399">K294+J294</f>
        <v>0</v>
      </c>
      <c r="M294" s="100"/>
      <c r="N294" s="101"/>
      <c r="O294" s="236">
        <f t="shared" ref="O294:O301" si="400">N294+M294</f>
        <v>0</v>
      </c>
      <c r="P294" s="105"/>
    </row>
    <row r="295" spans="1:16" ht="24" hidden="1" customHeight="1" x14ac:dyDescent="0.25">
      <c r="A295" s="198" t="s">
        <v>319</v>
      </c>
      <c r="B295" s="50" t="s">
        <v>320</v>
      </c>
      <c r="C295" s="88">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8" t="s">
        <v>321</v>
      </c>
      <c r="B296" s="50" t="s">
        <v>322</v>
      </c>
      <c r="C296" s="88">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8" t="s">
        <v>323</v>
      </c>
      <c r="B297" s="50" t="s">
        <v>324</v>
      </c>
      <c r="C297" s="88">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8" t="s">
        <v>325</v>
      </c>
      <c r="B298" s="50" t="s">
        <v>326</v>
      </c>
      <c r="C298" s="88">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5" t="s">
        <v>327</v>
      </c>
      <c r="B299" s="266" t="s">
        <v>328</v>
      </c>
      <c r="C299" s="206">
        <f t="shared" si="371"/>
        <v>0</v>
      </c>
      <c r="D299" s="208"/>
      <c r="E299" s="209"/>
      <c r="F299" s="210">
        <f t="shared" si="397"/>
        <v>0</v>
      </c>
      <c r="G299" s="211"/>
      <c r="H299" s="212"/>
      <c r="I299" s="210">
        <f t="shared" si="398"/>
        <v>0</v>
      </c>
      <c r="J299" s="211"/>
      <c r="K299" s="212"/>
      <c r="L299" s="210">
        <f t="shared" si="399"/>
        <v>0</v>
      </c>
      <c r="M299" s="211"/>
      <c r="N299" s="212"/>
      <c r="O299" s="210">
        <f t="shared" si="400"/>
        <v>0</v>
      </c>
      <c r="P299" s="213"/>
    </row>
    <row r="300" spans="1:16" s="28" customFormat="1" ht="13.5" hidden="1" customHeight="1" thickTop="1" thickBot="1" x14ac:dyDescent="0.3">
      <c r="A300" s="267" t="s">
        <v>329</v>
      </c>
      <c r="B300" s="267" t="s">
        <v>330</v>
      </c>
      <c r="C300" s="253">
        <f t="shared" si="371"/>
        <v>0</v>
      </c>
      <c r="D300" s="268"/>
      <c r="E300" s="269"/>
      <c r="F300" s="256">
        <f t="shared" si="397"/>
        <v>0</v>
      </c>
      <c r="G300" s="268"/>
      <c r="H300" s="269"/>
      <c r="I300" s="270">
        <f t="shared" si="398"/>
        <v>0</v>
      </c>
      <c r="J300" s="268"/>
      <c r="K300" s="269"/>
      <c r="L300" s="270">
        <f t="shared" si="399"/>
        <v>0</v>
      </c>
      <c r="M300" s="268"/>
      <c r="N300" s="269"/>
      <c r="O300" s="270">
        <f t="shared" si="400"/>
        <v>0</v>
      </c>
      <c r="P300" s="271"/>
    </row>
    <row r="301" spans="1:16" s="28" customFormat="1" ht="48.75" hidden="1" customHeight="1" thickTop="1" x14ac:dyDescent="0.25">
      <c r="A301" s="263" t="s">
        <v>331</v>
      </c>
      <c r="B301" s="272" t="s">
        <v>332</v>
      </c>
      <c r="C301" s="258">
        <f t="shared" si="371"/>
        <v>0</v>
      </c>
      <c r="D301" s="202"/>
      <c r="E301" s="203"/>
      <c r="F301" s="71">
        <f t="shared" si="397"/>
        <v>0</v>
      </c>
      <c r="G301" s="202"/>
      <c r="H301" s="203"/>
      <c r="I301" s="71">
        <f t="shared" si="398"/>
        <v>0</v>
      </c>
      <c r="J301" s="202"/>
      <c r="K301" s="203"/>
      <c r="L301" s="71">
        <f t="shared" si="399"/>
        <v>0</v>
      </c>
      <c r="M301" s="202"/>
      <c r="N301" s="203"/>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row r="320" spans="1:13" x14ac:dyDescent="0.25">
      <c r="A320" s="4"/>
      <c r="B320" s="4"/>
      <c r="C320" s="4"/>
      <c r="D320" s="4"/>
      <c r="E320" s="4"/>
      <c r="F320" s="4"/>
      <c r="G320" s="4"/>
      <c r="H320" s="4"/>
      <c r="I320" s="4"/>
      <c r="J320" s="4"/>
      <c r="K320" s="4"/>
      <c r="L320" s="4"/>
      <c r="M320" s="4"/>
    </row>
  </sheetData>
  <sheetProtection algorithmName="SHA-512" hashValue="uOAdtgq5xx505hYEIAMNZXIt9+OvFR8D+snkh08hnxBeI0qb53ipcodmN1ZbO7XofGawqdDCYz8+Ch8GkOzvlw==" saltValue="RcuiBp8fmc9xeq1NALRHQw==" spinCount="100000" sheet="1" objects="1" scenarios="1" formatCells="0" formatColumns="0" formatRows="0" deleteColumns="0"/>
  <autoFilter ref="A18:P301">
    <filterColumn colId="2">
      <filters>
        <filter val="1 396"/>
        <filter val="1 514"/>
        <filter val="10 291"/>
        <filter val="10 502"/>
        <filter val="106 030"/>
        <filter val="112"/>
        <filter val="12 454"/>
        <filter val="120"/>
        <filter val="139 351"/>
        <filter val="14 087"/>
        <filter val="146 710"/>
        <filter val="146 874"/>
        <filter val="150"/>
        <filter val="16 831"/>
        <filter val="17 488"/>
        <filter val="18 674"/>
        <filter val="186"/>
        <filter val="19 406"/>
        <filter val="2 152"/>
        <filter val="2 545"/>
        <filter val="2 668"/>
        <filter val="2 716"/>
        <filter val="2 824"/>
        <filter val="2 995"/>
        <filter val="245"/>
        <filter val="26 754"/>
        <filter val="26 974"/>
        <filter val="263 410"/>
        <filter val="273"/>
        <filter val="292"/>
        <filter val="3 380"/>
        <filter val="3 452"/>
        <filter val="3 474"/>
        <filter val="3 672"/>
        <filter val="3 687"/>
        <filter val="3 813"/>
        <filter val="3 939"/>
        <filter val="3 991"/>
        <filter val="31 679"/>
        <filter val="32 909"/>
        <filter val="33 321"/>
        <filter val="330"/>
        <filter val="330 276"/>
        <filter val="348"/>
        <filter val="37 448"/>
        <filter val="38 463"/>
        <filter val="394 492"/>
        <filter val="4 074"/>
        <filter val="4 337"/>
        <filter val="421 466"/>
        <filter val="436"/>
        <filter val="5 337"/>
        <filter val="-5 337"/>
        <filter val="5 700"/>
        <filter val="52"/>
        <filter val="560"/>
        <filter val="560 817"/>
        <filter val="600"/>
        <filter val="66 680"/>
        <filter val="690"/>
        <filter val="7 323"/>
        <filter val="81 364"/>
        <filter val="863 076"/>
        <filter val="891 093"/>
        <filter val="895 167"/>
        <filter val="900"/>
        <filter val="931"/>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27.pielikums Jūrmalas pilsētas domes
2019.gada 23.maija saistošajiem noteikumiem Nr.19
(protokols Nr.7, 12.punkts)
 </firstHeader>
    <firstFooter>&amp;L&amp;9&amp;D; &amp;T&amp;R&amp;9&amp;P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4" sqref="U4"/>
    </sheetView>
  </sheetViews>
  <sheetFormatPr defaultRowHeight="12" outlineLevelCol="1" x14ac:dyDescent="0.25"/>
  <cols>
    <col min="1" max="1" width="10" style="273" customWidth="1"/>
    <col min="2" max="2" width="28" style="273" customWidth="1"/>
    <col min="3" max="3" width="8" style="273" customWidth="1"/>
    <col min="4" max="5" width="8.7109375" style="273" hidden="1" customWidth="1" outlineLevel="1"/>
    <col min="6" max="6" width="8.7109375" style="273" customWidth="1" collapsed="1"/>
    <col min="7" max="8" width="8.7109375" style="273" hidden="1" customWidth="1" outlineLevel="1"/>
    <col min="9" max="9" width="8.7109375" style="273" customWidth="1" collapsed="1"/>
    <col min="10" max="11" width="8.28515625" style="273" hidden="1" customWidth="1" outlineLevel="1"/>
    <col min="12" max="12" width="8.28515625" style="273" customWidth="1" collapsed="1"/>
    <col min="13" max="13" width="7.42578125" style="273" hidden="1" customWidth="1" outlineLevel="1"/>
    <col min="14" max="14" width="7.42578125" style="4" hidden="1" customWidth="1" outlineLevel="1"/>
    <col min="15" max="15" width="6.85546875" style="4" customWidth="1" collapsed="1"/>
    <col min="16" max="16" width="27.14062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753</v>
      </c>
      <c r="P1" s="1"/>
    </row>
    <row r="2" spans="1:17" ht="35.25" customHeight="1" x14ac:dyDescent="0.25">
      <c r="A2" s="788" t="s">
        <v>1</v>
      </c>
      <c r="B2" s="789"/>
      <c r="C2" s="789"/>
      <c r="D2" s="789"/>
      <c r="E2" s="789"/>
      <c r="F2" s="789"/>
      <c r="G2" s="789"/>
      <c r="H2" s="789"/>
      <c r="I2" s="789"/>
      <c r="J2" s="789"/>
      <c r="K2" s="789"/>
      <c r="L2" s="789"/>
      <c r="M2" s="789"/>
      <c r="N2" s="789"/>
      <c r="O2" s="789"/>
      <c r="P2" s="790"/>
      <c r="Q2" s="274"/>
    </row>
    <row r="3" spans="1:17" ht="12.75" customHeight="1" x14ac:dyDescent="0.25">
      <c r="A3" s="5" t="s">
        <v>2</v>
      </c>
      <c r="B3" s="6"/>
      <c r="C3" s="791" t="s">
        <v>754</v>
      </c>
      <c r="D3" s="791"/>
      <c r="E3" s="791"/>
      <c r="F3" s="791"/>
      <c r="G3" s="791"/>
      <c r="H3" s="791"/>
      <c r="I3" s="791"/>
      <c r="J3" s="791"/>
      <c r="K3" s="791"/>
      <c r="L3" s="791"/>
      <c r="M3" s="791"/>
      <c r="N3" s="791"/>
      <c r="O3" s="791"/>
      <c r="P3" s="792"/>
      <c r="Q3" s="274"/>
    </row>
    <row r="4" spans="1:17" ht="12.75" customHeight="1" x14ac:dyDescent="0.25">
      <c r="A4" s="5" t="s">
        <v>4</v>
      </c>
      <c r="B4" s="6"/>
      <c r="C4" s="791" t="s">
        <v>755</v>
      </c>
      <c r="D4" s="791"/>
      <c r="E4" s="791"/>
      <c r="F4" s="791"/>
      <c r="G4" s="791"/>
      <c r="H4" s="791"/>
      <c r="I4" s="791"/>
      <c r="J4" s="791"/>
      <c r="K4" s="791"/>
      <c r="L4" s="791"/>
      <c r="M4" s="791"/>
      <c r="N4" s="791"/>
      <c r="O4" s="791"/>
      <c r="P4" s="792"/>
      <c r="Q4" s="274"/>
    </row>
    <row r="5" spans="1:17" ht="12.75" customHeight="1" x14ac:dyDescent="0.25">
      <c r="A5" s="7" t="s">
        <v>6</v>
      </c>
      <c r="B5" s="8"/>
      <c r="C5" s="786" t="s">
        <v>756</v>
      </c>
      <c r="D5" s="786"/>
      <c r="E5" s="786"/>
      <c r="F5" s="786"/>
      <c r="G5" s="786"/>
      <c r="H5" s="786"/>
      <c r="I5" s="786"/>
      <c r="J5" s="786"/>
      <c r="K5" s="786"/>
      <c r="L5" s="786"/>
      <c r="M5" s="786"/>
      <c r="N5" s="786"/>
      <c r="O5" s="786"/>
      <c r="P5" s="787"/>
      <c r="Q5" s="274"/>
    </row>
    <row r="6" spans="1:17" ht="12.75" customHeight="1" x14ac:dyDescent="0.25">
      <c r="A6" s="7" t="s">
        <v>8</v>
      </c>
      <c r="B6" s="8"/>
      <c r="C6" s="786" t="s">
        <v>776</v>
      </c>
      <c r="D6" s="786"/>
      <c r="E6" s="786"/>
      <c r="F6" s="786"/>
      <c r="G6" s="786"/>
      <c r="H6" s="786"/>
      <c r="I6" s="786"/>
      <c r="J6" s="786"/>
      <c r="K6" s="786"/>
      <c r="L6" s="786"/>
      <c r="M6" s="786"/>
      <c r="N6" s="786"/>
      <c r="O6" s="786"/>
      <c r="P6" s="787"/>
      <c r="Q6" s="274"/>
    </row>
    <row r="7" spans="1:17" x14ac:dyDescent="0.25">
      <c r="A7" s="7" t="s">
        <v>10</v>
      </c>
      <c r="B7" s="8"/>
      <c r="C7" s="791" t="s">
        <v>767</v>
      </c>
      <c r="D7" s="791"/>
      <c r="E7" s="791"/>
      <c r="F7" s="791"/>
      <c r="G7" s="791"/>
      <c r="H7" s="791"/>
      <c r="I7" s="791"/>
      <c r="J7" s="791"/>
      <c r="K7" s="791"/>
      <c r="L7" s="791"/>
      <c r="M7" s="791"/>
      <c r="N7" s="791"/>
      <c r="O7" s="791"/>
      <c r="P7" s="792"/>
      <c r="Q7" s="274"/>
    </row>
    <row r="8" spans="1:17" ht="12.75" customHeight="1" x14ac:dyDescent="0.25">
      <c r="A8" s="9" t="s">
        <v>12</v>
      </c>
      <c r="B8" s="8"/>
      <c r="C8" s="791"/>
      <c r="D8" s="791"/>
      <c r="E8" s="791"/>
      <c r="F8" s="791"/>
      <c r="G8" s="791"/>
      <c r="H8" s="791"/>
      <c r="I8" s="791"/>
      <c r="J8" s="791"/>
      <c r="K8" s="791"/>
      <c r="L8" s="791"/>
      <c r="M8" s="791"/>
      <c r="N8" s="791"/>
      <c r="O8" s="791"/>
      <c r="P8" s="792"/>
      <c r="Q8" s="274"/>
    </row>
    <row r="9" spans="1:17" ht="12.75" customHeight="1" x14ac:dyDescent="0.25">
      <c r="A9" s="7"/>
      <c r="B9" s="8" t="s">
        <v>13</v>
      </c>
      <c r="C9" s="786" t="s">
        <v>758</v>
      </c>
      <c r="D9" s="786"/>
      <c r="E9" s="786"/>
      <c r="F9" s="786"/>
      <c r="G9" s="786"/>
      <c r="H9" s="786"/>
      <c r="I9" s="786"/>
      <c r="J9" s="786"/>
      <c r="K9" s="786"/>
      <c r="L9" s="786"/>
      <c r="M9" s="786"/>
      <c r="N9" s="786"/>
      <c r="O9" s="786"/>
      <c r="P9" s="787"/>
      <c r="Q9" s="274"/>
    </row>
    <row r="10" spans="1:17" ht="12.75" customHeight="1" x14ac:dyDescent="0.25">
      <c r="A10" s="7"/>
      <c r="B10" s="8" t="s">
        <v>15</v>
      </c>
      <c r="C10" s="786" t="s">
        <v>759</v>
      </c>
      <c r="D10" s="786"/>
      <c r="E10" s="786"/>
      <c r="F10" s="786"/>
      <c r="G10" s="786"/>
      <c r="H10" s="786"/>
      <c r="I10" s="786"/>
      <c r="J10" s="786"/>
      <c r="K10" s="786"/>
      <c r="L10" s="786"/>
      <c r="M10" s="786"/>
      <c r="N10" s="786"/>
      <c r="O10" s="786"/>
      <c r="P10" s="787"/>
      <c r="Q10" s="274"/>
    </row>
    <row r="11" spans="1:17" ht="12.75" customHeight="1" x14ac:dyDescent="0.25">
      <c r="A11" s="7"/>
      <c r="B11" s="8" t="s">
        <v>16</v>
      </c>
      <c r="C11" s="793"/>
      <c r="D11" s="793"/>
      <c r="E11" s="793"/>
      <c r="F11" s="793"/>
      <c r="G11" s="793"/>
      <c r="H11" s="793"/>
      <c r="I11" s="793"/>
      <c r="J11" s="793"/>
      <c r="K11" s="793"/>
      <c r="L11" s="793"/>
      <c r="M11" s="793"/>
      <c r="N11" s="793"/>
      <c r="O11" s="793"/>
      <c r="P11" s="794"/>
      <c r="Q11" s="274"/>
    </row>
    <row r="12" spans="1:17" ht="12.75" customHeight="1" x14ac:dyDescent="0.25">
      <c r="A12" s="7"/>
      <c r="B12" s="8" t="s">
        <v>17</v>
      </c>
      <c r="C12" s="786"/>
      <c r="D12" s="786"/>
      <c r="E12" s="786"/>
      <c r="F12" s="786"/>
      <c r="G12" s="786"/>
      <c r="H12" s="786"/>
      <c r="I12" s="786"/>
      <c r="J12" s="786"/>
      <c r="K12" s="786"/>
      <c r="L12" s="786"/>
      <c r="M12" s="786"/>
      <c r="N12" s="786"/>
      <c r="O12" s="786"/>
      <c r="P12" s="787"/>
      <c r="Q12" s="274"/>
    </row>
    <row r="13" spans="1:17" ht="12.75" customHeight="1" x14ac:dyDescent="0.25">
      <c r="A13" s="7"/>
      <c r="B13" s="8" t="s">
        <v>19</v>
      </c>
      <c r="C13" s="786"/>
      <c r="D13" s="786"/>
      <c r="E13" s="786"/>
      <c r="F13" s="786"/>
      <c r="G13" s="786"/>
      <c r="H13" s="786"/>
      <c r="I13" s="786"/>
      <c r="J13" s="786"/>
      <c r="K13" s="786"/>
      <c r="L13" s="786"/>
      <c r="M13" s="786"/>
      <c r="N13" s="786"/>
      <c r="O13" s="786"/>
      <c r="P13" s="787"/>
      <c r="Q13" s="274"/>
    </row>
    <row r="14" spans="1:17" ht="12.75" customHeight="1" x14ac:dyDescent="0.25">
      <c r="A14" s="10"/>
      <c r="B14" s="11"/>
      <c r="C14" s="766"/>
      <c r="D14" s="766"/>
      <c r="E14" s="766"/>
      <c r="F14" s="766"/>
      <c r="G14" s="766"/>
      <c r="H14" s="766"/>
      <c r="I14" s="766"/>
      <c r="J14" s="766"/>
      <c r="K14" s="766"/>
      <c r="L14" s="766"/>
      <c r="M14" s="766"/>
      <c r="N14" s="766"/>
      <c r="O14" s="766"/>
      <c r="P14" s="767"/>
      <c r="Q14" s="274"/>
    </row>
    <row r="15" spans="1:17" s="12" customFormat="1" ht="12.75" customHeight="1" x14ac:dyDescent="0.25">
      <c r="A15" s="768" t="s">
        <v>20</v>
      </c>
      <c r="B15" s="771" t="s">
        <v>21</v>
      </c>
      <c r="C15" s="773" t="s">
        <v>22</v>
      </c>
      <c r="D15" s="774"/>
      <c r="E15" s="774"/>
      <c r="F15" s="774"/>
      <c r="G15" s="774"/>
      <c r="H15" s="774"/>
      <c r="I15" s="774"/>
      <c r="J15" s="774"/>
      <c r="K15" s="774"/>
      <c r="L15" s="774"/>
      <c r="M15" s="774"/>
      <c r="N15" s="774"/>
      <c r="O15" s="774"/>
      <c r="P15" s="775"/>
      <c r="Q15" s="275"/>
    </row>
    <row r="16" spans="1:17" s="12" customFormat="1" ht="12.75" customHeight="1" x14ac:dyDescent="0.25">
      <c r="A16" s="769"/>
      <c r="B16" s="772"/>
      <c r="C16" s="776" t="s">
        <v>23</v>
      </c>
      <c r="D16" s="778" t="s">
        <v>24</v>
      </c>
      <c r="E16" s="780" t="s">
        <v>25</v>
      </c>
      <c r="F16" s="782" t="s">
        <v>26</v>
      </c>
      <c r="G16" s="764" t="s">
        <v>27</v>
      </c>
      <c r="H16" s="765" t="s">
        <v>28</v>
      </c>
      <c r="I16" s="763" t="s">
        <v>29</v>
      </c>
      <c r="J16" s="764" t="s">
        <v>30</v>
      </c>
      <c r="K16" s="765" t="s">
        <v>31</v>
      </c>
      <c r="L16" s="763" t="s">
        <v>32</v>
      </c>
      <c r="M16" s="764" t="s">
        <v>33</v>
      </c>
      <c r="N16" s="765" t="s">
        <v>34</v>
      </c>
      <c r="O16" s="763" t="s">
        <v>35</v>
      </c>
      <c r="P16" s="784" t="s">
        <v>36</v>
      </c>
    </row>
    <row r="17" spans="1:16" s="13" customFormat="1" ht="70.5" customHeight="1" thickBot="1" x14ac:dyDescent="0.3">
      <c r="A17" s="770"/>
      <c r="B17" s="772"/>
      <c r="C17" s="777"/>
      <c r="D17" s="779"/>
      <c r="E17" s="781"/>
      <c r="F17" s="783"/>
      <c r="G17" s="764"/>
      <c r="H17" s="765"/>
      <c r="I17" s="763"/>
      <c r="J17" s="764"/>
      <c r="K17" s="765"/>
      <c r="L17" s="763"/>
      <c r="M17" s="764"/>
      <c r="N17" s="765"/>
      <c r="O17" s="763"/>
      <c r="P17" s="78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65436</v>
      </c>
      <c r="D20" s="32">
        <f>SUM(D21,D24,D25,D41,D43)</f>
        <v>46771</v>
      </c>
      <c r="E20" s="33">
        <f t="shared" ref="E20:F20" si="1">SUM(E21,E24,E25,E41,E43)</f>
        <v>0</v>
      </c>
      <c r="F20" s="34">
        <f t="shared" si="1"/>
        <v>46771</v>
      </c>
      <c r="G20" s="32">
        <f>SUM(G21,G24,G43)</f>
        <v>18665</v>
      </c>
      <c r="H20" s="33">
        <f t="shared" ref="H20:I20" si="2">SUM(H21,H24,H43)</f>
        <v>0</v>
      </c>
      <c r="I20" s="34">
        <f t="shared" si="2"/>
        <v>18665</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32.25" hidden="1" customHeight="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33.75" customHeight="1" thickTop="1" thickBot="1" x14ac:dyDescent="0.3">
      <c r="A24" s="58">
        <v>19300</v>
      </c>
      <c r="B24" s="58" t="s">
        <v>43</v>
      </c>
      <c r="C24" s="59">
        <f>F24+I24</f>
        <v>65436</v>
      </c>
      <c r="D24" s="60">
        <v>46771</v>
      </c>
      <c r="E24" s="61"/>
      <c r="F24" s="62">
        <f t="shared" si="9"/>
        <v>46771</v>
      </c>
      <c r="G24" s="60">
        <v>18665</v>
      </c>
      <c r="H24" s="61"/>
      <c r="I24" s="62">
        <f t="shared" si="10"/>
        <v>18665</v>
      </c>
      <c r="J24" s="63" t="s">
        <v>44</v>
      </c>
      <c r="K24" s="64" t="s">
        <v>44</v>
      </c>
      <c r="L24" s="65" t="s">
        <v>44</v>
      </c>
      <c r="M24" s="63" t="s">
        <v>44</v>
      </c>
      <c r="N24" s="64" t="s">
        <v>44</v>
      </c>
      <c r="O24" s="65" t="s">
        <v>44</v>
      </c>
      <c r="P24" s="721"/>
    </row>
    <row r="25" spans="1:16" s="28" customFormat="1" ht="24.75" hidden="1" customHeight="1" thickTop="1" x14ac:dyDescent="0.25">
      <c r="A25" s="6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69</v>
      </c>
      <c r="C50" s="156">
        <f t="shared" si="0"/>
        <v>65436</v>
      </c>
      <c r="D50" s="157">
        <f>SUM(D51,D286)</f>
        <v>46771</v>
      </c>
      <c r="E50" s="158">
        <f t="shared" ref="E50:F50" si="26">SUM(E51,E286)</f>
        <v>0</v>
      </c>
      <c r="F50" s="159">
        <f t="shared" si="26"/>
        <v>46771</v>
      </c>
      <c r="G50" s="157">
        <f>SUM(G51,G286)</f>
        <v>18665</v>
      </c>
      <c r="H50" s="158">
        <f>SUM(H51,H286)</f>
        <v>0</v>
      </c>
      <c r="I50" s="159">
        <f t="shared" ref="I50" si="27">SUM(I51,I286)</f>
        <v>18665</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65436</v>
      </c>
      <c r="D51" s="163">
        <f>SUM(D52,D194)</f>
        <v>46771</v>
      </c>
      <c r="E51" s="164">
        <f t="shared" ref="E51:F51" si="30">SUM(E52,E194)</f>
        <v>0</v>
      </c>
      <c r="F51" s="165">
        <f t="shared" si="30"/>
        <v>46771</v>
      </c>
      <c r="G51" s="163">
        <f>SUM(G52,G194)</f>
        <v>18665</v>
      </c>
      <c r="H51" s="164">
        <f t="shared" ref="H51:I51" si="31">SUM(H52,H194)</f>
        <v>0</v>
      </c>
      <c r="I51" s="165">
        <f t="shared" si="31"/>
        <v>18665</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71</v>
      </c>
      <c r="C52" s="170">
        <f t="shared" si="0"/>
        <v>65436</v>
      </c>
      <c r="D52" s="171">
        <f>SUM(D53,D75,D173,D187)</f>
        <v>46771</v>
      </c>
      <c r="E52" s="172">
        <f t="shared" ref="E52:F52" si="34">SUM(E53,E75,E173,E187)</f>
        <v>0</v>
      </c>
      <c r="F52" s="173">
        <f t="shared" si="34"/>
        <v>46771</v>
      </c>
      <c r="G52" s="171">
        <f>SUM(G53,G75,G173,G187)</f>
        <v>18665</v>
      </c>
      <c r="H52" s="172">
        <f t="shared" ref="H52:I52" si="35">SUM(H53,H75,H173,H187)</f>
        <v>0</v>
      </c>
      <c r="I52" s="173">
        <f t="shared" si="35"/>
        <v>18665</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40.5" hidden="1" customHeight="1" x14ac:dyDescent="0.25">
      <c r="A57" s="51">
        <v>1119</v>
      </c>
      <c r="B57" s="87" t="s">
        <v>76</v>
      </c>
      <c r="C57" s="88">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7" t="s">
        <v>78</v>
      </c>
      <c r="C58" s="88">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30"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row>
    <row r="64" spans="1:16" ht="29.25"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408">
        <v>1210</v>
      </c>
      <c r="B68" s="80" t="s">
        <v>88</v>
      </c>
      <c r="C68" s="81">
        <f t="shared" si="0"/>
        <v>0</v>
      </c>
      <c r="D68" s="46"/>
      <c r="E68" s="47"/>
      <c r="F68" s="132">
        <f>D68+E68</f>
        <v>0</v>
      </c>
      <c r="G68" s="46"/>
      <c r="H68" s="47"/>
      <c r="I68" s="132">
        <f>G68+H68</f>
        <v>0</v>
      </c>
      <c r="J68" s="46"/>
      <c r="K68" s="47"/>
      <c r="L68" s="132">
        <f>K68+J68</f>
        <v>0</v>
      </c>
      <c r="M68" s="46"/>
      <c r="N68" s="47"/>
      <c r="O68" s="132">
        <f>N68+M68</f>
        <v>0</v>
      </c>
      <c r="P68" s="49"/>
    </row>
    <row r="69" spans="1:16" ht="24" hidden="1" x14ac:dyDescent="0.25">
      <c r="A69" s="188">
        <v>1220</v>
      </c>
      <c r="B69" s="87" t="s">
        <v>89</v>
      </c>
      <c r="C69" s="88">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7" t="s">
        <v>90</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65436</v>
      </c>
      <c r="D75" s="177">
        <f>SUM(D76,D83,D130,D164,D165,D172)</f>
        <v>46771</v>
      </c>
      <c r="E75" s="178">
        <f t="shared" ref="E75:F75" si="74">SUM(E76,E83,E130,E164,E165,E172)</f>
        <v>0</v>
      </c>
      <c r="F75" s="179">
        <f t="shared" si="74"/>
        <v>46771</v>
      </c>
      <c r="G75" s="177">
        <f>SUM(G76,G83,G130,G164,G165,G172)</f>
        <v>18665</v>
      </c>
      <c r="H75" s="178">
        <f t="shared" ref="H75:I75" si="75">SUM(H76,H83,H130,H164,H165,H172)</f>
        <v>0</v>
      </c>
      <c r="I75" s="179">
        <f t="shared" si="75"/>
        <v>18665</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408">
        <v>2110</v>
      </c>
      <c r="B77" s="80" t="s">
        <v>98</v>
      </c>
      <c r="C77" s="81">
        <f t="shared" si="0"/>
        <v>0</v>
      </c>
      <c r="D77" s="192">
        <f>SUM(D78:D79)</f>
        <v>0</v>
      </c>
      <c r="E77" s="193">
        <f t="shared" ref="E77:F77" si="82">SUM(E78:E79)</f>
        <v>0</v>
      </c>
      <c r="F77" s="132">
        <f t="shared" si="82"/>
        <v>0</v>
      </c>
      <c r="G77" s="192">
        <f>SUM(G78:G79)</f>
        <v>0</v>
      </c>
      <c r="H77" s="193">
        <f t="shared" ref="H77:I77" si="83">SUM(H78:H79)</f>
        <v>0</v>
      </c>
      <c r="I77" s="132">
        <f t="shared" si="83"/>
        <v>0</v>
      </c>
      <c r="J77" s="192">
        <f>SUM(J78:J79)</f>
        <v>0</v>
      </c>
      <c r="K77" s="193">
        <f t="shared" ref="K77:L77" si="84">SUM(K78:K79)</f>
        <v>0</v>
      </c>
      <c r="L77" s="132">
        <f t="shared" si="84"/>
        <v>0</v>
      </c>
      <c r="M77" s="192">
        <f>SUM(M78:M79)</f>
        <v>0</v>
      </c>
      <c r="N77" s="193">
        <f t="shared" ref="N77:O77" si="85">SUM(N78:N79)</f>
        <v>0</v>
      </c>
      <c r="O77" s="132">
        <f t="shared" si="85"/>
        <v>0</v>
      </c>
      <c r="P77" s="49"/>
    </row>
    <row r="78" spans="1:16" ht="12" hidden="1" customHeight="1" x14ac:dyDescent="0.25">
      <c r="A78" s="51">
        <v>2111</v>
      </c>
      <c r="B78" s="87" t="s">
        <v>99</v>
      </c>
      <c r="C78" s="88">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7" t="s">
        <v>101</v>
      </c>
      <c r="C80" s="88">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7" t="s">
        <v>99</v>
      </c>
      <c r="C81" s="88">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3426</v>
      </c>
      <c r="D83" s="182">
        <f>SUM(D84,D89,D95,D103,D112,D116,D122,D128)</f>
        <v>0</v>
      </c>
      <c r="E83" s="183">
        <f t="shared" ref="E83:F83" si="98">SUM(E84,E89,E95,E103,E112,E116,E122,E128)</f>
        <v>0</v>
      </c>
      <c r="F83" s="71">
        <f t="shared" si="98"/>
        <v>0</v>
      </c>
      <c r="G83" s="182">
        <f>SUM(G84,G89,G95,G103,G112,G116,G122,G128)</f>
        <v>0</v>
      </c>
      <c r="H83" s="183">
        <f t="shared" ref="H83:I83" si="99">SUM(H84,H89,H95,H103,H112,H116,H122,H128)</f>
        <v>3426</v>
      </c>
      <c r="I83" s="71">
        <f t="shared" si="99"/>
        <v>3426</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6"/>
      <c r="E85" s="197"/>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x14ac:dyDescent="0.25">
      <c r="A89" s="188">
        <v>2220</v>
      </c>
      <c r="B89" s="87" t="s">
        <v>108</v>
      </c>
      <c r="C89" s="88">
        <f t="shared" si="102"/>
        <v>2094</v>
      </c>
      <c r="D89" s="189">
        <f>SUM(D90:D94)</f>
        <v>0</v>
      </c>
      <c r="E89" s="190">
        <f t="shared" ref="E89:F89" si="111">SUM(E90:E94)</f>
        <v>0</v>
      </c>
      <c r="F89" s="55">
        <f t="shared" si="111"/>
        <v>0</v>
      </c>
      <c r="G89" s="189">
        <f>SUM(G90:G94)</f>
        <v>0</v>
      </c>
      <c r="H89" s="190">
        <f t="shared" ref="H89:I89" si="112">SUM(H90:H94)</f>
        <v>2094</v>
      </c>
      <c r="I89" s="55">
        <f t="shared" si="112"/>
        <v>2094</v>
      </c>
      <c r="J89" s="189">
        <f>SUM(J90:J94)</f>
        <v>0</v>
      </c>
      <c r="K89" s="190">
        <f t="shared" ref="K89:L89" si="113">SUM(K90:K94)</f>
        <v>0</v>
      </c>
      <c r="L89" s="55">
        <f t="shared" si="113"/>
        <v>0</v>
      </c>
      <c r="M89" s="189">
        <f>SUM(M90:M94)</f>
        <v>0</v>
      </c>
      <c r="N89" s="190">
        <f t="shared" ref="N89:O89" si="114">SUM(N90:N94)</f>
        <v>0</v>
      </c>
      <c r="O89" s="55">
        <f t="shared" si="114"/>
        <v>0</v>
      </c>
      <c r="P89" s="57"/>
    </row>
    <row r="90" spans="1:16" ht="33.75" customHeight="1" x14ac:dyDescent="0.25">
      <c r="A90" s="51">
        <v>2221</v>
      </c>
      <c r="B90" s="87" t="s">
        <v>109</v>
      </c>
      <c r="C90" s="88">
        <f t="shared" si="102"/>
        <v>1219</v>
      </c>
      <c r="D90" s="194"/>
      <c r="E90" s="195"/>
      <c r="F90" s="55">
        <f t="shared" ref="F90:F94" si="115">D90+E90</f>
        <v>0</v>
      </c>
      <c r="G90" s="53"/>
      <c r="H90" s="54">
        <v>1219</v>
      </c>
      <c r="I90" s="55">
        <f t="shared" ref="I90:I94" si="116">G90+H90</f>
        <v>1219</v>
      </c>
      <c r="J90" s="53"/>
      <c r="K90" s="54"/>
      <c r="L90" s="55">
        <f t="shared" ref="L90:L94" si="117">K90+J90</f>
        <v>0</v>
      </c>
      <c r="M90" s="53"/>
      <c r="N90" s="54"/>
      <c r="O90" s="55">
        <f t="shared" ref="O90:O94" si="118">N90+M90</f>
        <v>0</v>
      </c>
      <c r="P90" s="57" t="s">
        <v>760</v>
      </c>
    </row>
    <row r="91" spans="1:16" ht="24.75" customHeight="1" x14ac:dyDescent="0.25">
      <c r="A91" s="51">
        <v>2222</v>
      </c>
      <c r="B91" s="87" t="s">
        <v>110</v>
      </c>
      <c r="C91" s="88">
        <f t="shared" si="102"/>
        <v>284</v>
      </c>
      <c r="D91" s="194"/>
      <c r="E91" s="195"/>
      <c r="F91" s="55">
        <f t="shared" si="115"/>
        <v>0</v>
      </c>
      <c r="G91" s="53"/>
      <c r="H91" s="54">
        <v>284</v>
      </c>
      <c r="I91" s="55">
        <f t="shared" si="116"/>
        <v>284</v>
      </c>
      <c r="J91" s="53"/>
      <c r="K91" s="54"/>
      <c r="L91" s="55">
        <f t="shared" si="117"/>
        <v>0</v>
      </c>
      <c r="M91" s="53"/>
      <c r="N91" s="54"/>
      <c r="O91" s="55">
        <f t="shared" si="118"/>
        <v>0</v>
      </c>
      <c r="P91" s="57" t="s">
        <v>761</v>
      </c>
    </row>
    <row r="92" spans="1:16" ht="22.5" customHeight="1" x14ac:dyDescent="0.25">
      <c r="A92" s="51">
        <v>2223</v>
      </c>
      <c r="B92" s="87" t="s">
        <v>111</v>
      </c>
      <c r="C92" s="88">
        <f t="shared" si="102"/>
        <v>591</v>
      </c>
      <c r="D92" s="194"/>
      <c r="E92" s="195"/>
      <c r="F92" s="55">
        <f t="shared" si="115"/>
        <v>0</v>
      </c>
      <c r="G92" s="53"/>
      <c r="H92" s="54">
        <v>591</v>
      </c>
      <c r="I92" s="55">
        <f t="shared" si="116"/>
        <v>591</v>
      </c>
      <c r="J92" s="53"/>
      <c r="K92" s="54"/>
      <c r="L92" s="55">
        <f t="shared" si="117"/>
        <v>0</v>
      </c>
      <c r="M92" s="53"/>
      <c r="N92" s="54"/>
      <c r="O92" s="55">
        <f t="shared" si="118"/>
        <v>0</v>
      </c>
      <c r="P92" s="57" t="s">
        <v>762</v>
      </c>
    </row>
    <row r="93" spans="1:16" ht="48" hidden="1" customHeight="1" x14ac:dyDescent="0.25">
      <c r="A93" s="51">
        <v>2224</v>
      </c>
      <c r="B93" s="87" t="s">
        <v>112</v>
      </c>
      <c r="C93" s="88">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7" t="s">
        <v>114</v>
      </c>
      <c r="C95" s="88">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7" t="s">
        <v>115</v>
      </c>
      <c r="C96" s="88">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6"/>
      <c r="E98" s="197"/>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32.25" hidden="1" customHeight="1" x14ac:dyDescent="0.25">
      <c r="A102" s="51">
        <v>2239</v>
      </c>
      <c r="B102" s="87" t="s">
        <v>121</v>
      </c>
      <c r="C102" s="88">
        <f t="shared" si="102"/>
        <v>0</v>
      </c>
      <c r="D102" s="194"/>
      <c r="E102" s="195"/>
      <c r="F102" s="55">
        <f t="shared" si="123"/>
        <v>0</v>
      </c>
      <c r="G102" s="53"/>
      <c r="H102" s="54"/>
      <c r="I102" s="55">
        <f t="shared" si="124"/>
        <v>0</v>
      </c>
      <c r="J102" s="53"/>
      <c r="K102" s="54"/>
      <c r="L102" s="55">
        <f t="shared" si="125"/>
        <v>0</v>
      </c>
      <c r="M102" s="53"/>
      <c r="N102" s="54"/>
      <c r="O102" s="55">
        <f t="shared" si="126"/>
        <v>0</v>
      </c>
      <c r="P102" s="49"/>
    </row>
    <row r="103" spans="1:16" ht="36" hidden="1" x14ac:dyDescent="0.25">
      <c r="A103" s="188">
        <v>2240</v>
      </c>
      <c r="B103" s="87" t="s">
        <v>122</v>
      </c>
      <c r="C103" s="88">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26.25" hidden="1" customHeight="1" x14ac:dyDescent="0.25">
      <c r="A104" s="51">
        <v>2241</v>
      </c>
      <c r="B104" s="87" t="s">
        <v>123</v>
      </c>
      <c r="C104" s="88">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49"/>
    </row>
    <row r="105" spans="1:16" ht="24" hidden="1" customHeight="1" x14ac:dyDescent="0.25">
      <c r="A105" s="51">
        <v>2242</v>
      </c>
      <c r="B105" s="87" t="s">
        <v>124</v>
      </c>
      <c r="C105" s="88">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7" t="s">
        <v>131</v>
      </c>
      <c r="C112" s="88">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7" t="s">
        <v>132</v>
      </c>
      <c r="C113" s="88">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x14ac:dyDescent="0.25">
      <c r="A116" s="188">
        <v>2260</v>
      </c>
      <c r="B116" s="87" t="s">
        <v>135</v>
      </c>
      <c r="C116" s="88">
        <f t="shared" si="102"/>
        <v>1332</v>
      </c>
      <c r="D116" s="189">
        <f>SUM(D117:D121)</f>
        <v>0</v>
      </c>
      <c r="E116" s="190">
        <f t="shared" ref="E116:F116" si="143">SUM(E117:E121)</f>
        <v>0</v>
      </c>
      <c r="F116" s="55">
        <f t="shared" si="143"/>
        <v>0</v>
      </c>
      <c r="G116" s="189">
        <f>SUM(G117:G121)</f>
        <v>0</v>
      </c>
      <c r="H116" s="190">
        <f t="shared" ref="H116:I116" si="144">SUM(H117:H121)</f>
        <v>1332</v>
      </c>
      <c r="I116" s="55">
        <f t="shared" si="144"/>
        <v>1332</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30.75" customHeight="1" x14ac:dyDescent="0.25">
      <c r="A117" s="51">
        <v>2261</v>
      </c>
      <c r="B117" s="87" t="s">
        <v>136</v>
      </c>
      <c r="C117" s="88">
        <f t="shared" si="102"/>
        <v>1332</v>
      </c>
      <c r="D117" s="194"/>
      <c r="E117" s="195"/>
      <c r="F117" s="55">
        <f t="shared" ref="F117:F121" si="147">D117+E117</f>
        <v>0</v>
      </c>
      <c r="G117" s="53"/>
      <c r="H117" s="54">
        <v>1332</v>
      </c>
      <c r="I117" s="55">
        <f t="shared" ref="I117:I121" si="148">G117+H117</f>
        <v>1332</v>
      </c>
      <c r="J117" s="53"/>
      <c r="K117" s="54"/>
      <c r="L117" s="55">
        <f t="shared" ref="L117:L121" si="149">K117+J117</f>
        <v>0</v>
      </c>
      <c r="M117" s="53"/>
      <c r="N117" s="54"/>
      <c r="O117" s="55">
        <f t="shared" ref="O117:O121" si="150">N117+M117</f>
        <v>0</v>
      </c>
      <c r="P117" s="57" t="s">
        <v>763</v>
      </c>
    </row>
    <row r="118" spans="1:16" ht="26.25" hidden="1" customHeight="1" x14ac:dyDescent="0.25">
      <c r="A118" s="51">
        <v>2262</v>
      </c>
      <c r="B118" s="87" t="s">
        <v>137</v>
      </c>
      <c r="C118" s="88">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7" t="s">
        <v>141</v>
      </c>
      <c r="C122" s="88">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8" t="s">
        <v>142</v>
      </c>
      <c r="C123" s="88">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9" t="s">
        <v>143</v>
      </c>
      <c r="C124" s="88">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30.75" hidden="1" customHeight="1" x14ac:dyDescent="0.25">
      <c r="A127" s="51">
        <v>2279</v>
      </c>
      <c r="B127" s="87" t="s">
        <v>146</v>
      </c>
      <c r="C127" s="88">
        <f t="shared" si="102"/>
        <v>0</v>
      </c>
      <c r="D127" s="194"/>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408">
        <v>2280</v>
      </c>
      <c r="B128" s="80" t="s">
        <v>147</v>
      </c>
      <c r="C128" s="81">
        <f t="shared" si="102"/>
        <v>0</v>
      </c>
      <c r="D128" s="192">
        <f t="shared" ref="D128:O128" si="159">SUM(D129)</f>
        <v>0</v>
      </c>
      <c r="E128" s="193">
        <f t="shared" si="159"/>
        <v>0</v>
      </c>
      <c r="F128" s="132">
        <f t="shared" si="159"/>
        <v>0</v>
      </c>
      <c r="G128" s="192">
        <f t="shared" si="159"/>
        <v>0</v>
      </c>
      <c r="H128" s="193">
        <f t="shared" si="159"/>
        <v>0</v>
      </c>
      <c r="I128" s="132">
        <f t="shared" si="159"/>
        <v>0</v>
      </c>
      <c r="J128" s="192">
        <f t="shared" si="159"/>
        <v>0</v>
      </c>
      <c r="K128" s="193">
        <f t="shared" si="159"/>
        <v>0</v>
      </c>
      <c r="L128" s="132">
        <f t="shared" si="159"/>
        <v>0</v>
      </c>
      <c r="M128" s="192">
        <f t="shared" si="159"/>
        <v>0</v>
      </c>
      <c r="N128" s="193">
        <f t="shared" si="159"/>
        <v>0</v>
      </c>
      <c r="O128" s="132">
        <f t="shared" si="159"/>
        <v>0</v>
      </c>
      <c r="P128" s="49"/>
    </row>
    <row r="129" spans="1:16" ht="24" hidden="1" customHeight="1" x14ac:dyDescent="0.25">
      <c r="A129" s="51">
        <v>2283</v>
      </c>
      <c r="B129" s="87" t="s">
        <v>148</v>
      </c>
      <c r="C129" s="88">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62010</v>
      </c>
      <c r="D130" s="182">
        <f>SUM(D131,D136,D140,D141,D144,D151,D159,D160,D163)</f>
        <v>46771</v>
      </c>
      <c r="E130" s="183">
        <f t="shared" ref="E130:F130" si="160">SUM(E131,E136,E140,E141,E144,E151,E159,E160,E163)</f>
        <v>0</v>
      </c>
      <c r="F130" s="71">
        <f t="shared" si="160"/>
        <v>46771</v>
      </c>
      <c r="G130" s="182">
        <f>SUM(G131,G136,G140,G141,G144,G151,G159,G160,G163)</f>
        <v>18665</v>
      </c>
      <c r="H130" s="183">
        <f t="shared" ref="H130:I130" si="161">SUM(H131,H136,H140,H141,H144,H151,H159,H160,H163)</f>
        <v>-3426</v>
      </c>
      <c r="I130" s="71">
        <f t="shared" si="161"/>
        <v>15239</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hidden="1" x14ac:dyDescent="0.25">
      <c r="A131" s="408">
        <v>2310</v>
      </c>
      <c r="B131" s="80" t="s">
        <v>150</v>
      </c>
      <c r="C131" s="81">
        <f t="shared" si="102"/>
        <v>0</v>
      </c>
      <c r="D131" s="192">
        <f t="shared" ref="D131:O131" si="164">SUM(D132:D135)</f>
        <v>0</v>
      </c>
      <c r="E131" s="193">
        <f t="shared" si="164"/>
        <v>0</v>
      </c>
      <c r="F131" s="132">
        <f t="shared" si="164"/>
        <v>0</v>
      </c>
      <c r="G131" s="192">
        <f t="shared" si="164"/>
        <v>0</v>
      </c>
      <c r="H131" s="193">
        <f t="shared" si="164"/>
        <v>0</v>
      </c>
      <c r="I131" s="132">
        <f t="shared" si="164"/>
        <v>0</v>
      </c>
      <c r="J131" s="192">
        <f t="shared" si="164"/>
        <v>0</v>
      </c>
      <c r="K131" s="193">
        <f t="shared" si="164"/>
        <v>0</v>
      </c>
      <c r="L131" s="132">
        <f t="shared" si="164"/>
        <v>0</v>
      </c>
      <c r="M131" s="192">
        <f t="shared" si="164"/>
        <v>0</v>
      </c>
      <c r="N131" s="193">
        <f t="shared" si="164"/>
        <v>0</v>
      </c>
      <c r="O131" s="132">
        <f t="shared" si="164"/>
        <v>0</v>
      </c>
      <c r="P131" s="49"/>
    </row>
    <row r="132" spans="1:16" ht="12" hidden="1" customHeight="1" x14ac:dyDescent="0.25">
      <c r="A132" s="51">
        <v>2311</v>
      </c>
      <c r="B132" s="87" t="s">
        <v>151</v>
      </c>
      <c r="C132" s="88">
        <f t="shared" si="102"/>
        <v>0</v>
      </c>
      <c r="D132" s="194"/>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152</v>
      </c>
      <c r="C133" s="88">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4"/>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7" t="s">
        <v>155</v>
      </c>
      <c r="C136" s="88">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7" t="s">
        <v>156</v>
      </c>
      <c r="C137" s="88">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7" t="s">
        <v>159</v>
      </c>
      <c r="C140" s="88">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7" t="s">
        <v>160</v>
      </c>
      <c r="C141" s="88">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7" t="s">
        <v>161</v>
      </c>
      <c r="C142" s="88">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30.75" hidden="1" customHeight="1" x14ac:dyDescent="0.25">
      <c r="A145" s="44">
        <v>2351</v>
      </c>
      <c r="B145" s="80" t="s">
        <v>164</v>
      </c>
      <c r="C145" s="81">
        <f t="shared" si="102"/>
        <v>0</v>
      </c>
      <c r="D145" s="196"/>
      <c r="E145" s="197"/>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21" hidden="1" customHeight="1" x14ac:dyDescent="0.25">
      <c r="A146" s="51">
        <v>2352</v>
      </c>
      <c r="B146" s="87" t="s">
        <v>165</v>
      </c>
      <c r="C146" s="88">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8">
        <v>2360</v>
      </c>
      <c r="B151" s="87" t="s">
        <v>170</v>
      </c>
      <c r="C151" s="88">
        <f t="shared" si="193"/>
        <v>62010</v>
      </c>
      <c r="D151" s="189">
        <f>SUM(D152:D158)</f>
        <v>46771</v>
      </c>
      <c r="E151" s="190">
        <f t="shared" ref="E151:F151" si="194">SUM(E152:E158)</f>
        <v>0</v>
      </c>
      <c r="F151" s="55">
        <f t="shared" si="194"/>
        <v>46771</v>
      </c>
      <c r="G151" s="189">
        <f>SUM(G152:G158)</f>
        <v>18665</v>
      </c>
      <c r="H151" s="190">
        <f t="shared" ref="H151:I151" si="195">SUM(H152:H158)</f>
        <v>-3426</v>
      </c>
      <c r="I151" s="55">
        <f t="shared" si="195"/>
        <v>15239</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7" t="s">
        <v>171</v>
      </c>
      <c r="C152" s="88">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customHeight="1" x14ac:dyDescent="0.25">
      <c r="A153" s="50">
        <v>2362</v>
      </c>
      <c r="B153" s="87" t="s">
        <v>172</v>
      </c>
      <c r="C153" s="88">
        <f t="shared" si="193"/>
        <v>81</v>
      </c>
      <c r="D153" s="194"/>
      <c r="E153" s="195"/>
      <c r="F153" s="55">
        <f t="shared" si="198"/>
        <v>0</v>
      </c>
      <c r="G153" s="53"/>
      <c r="H153" s="54">
        <v>81</v>
      </c>
      <c r="I153" s="55">
        <f t="shared" si="199"/>
        <v>81</v>
      </c>
      <c r="J153" s="53"/>
      <c r="K153" s="54"/>
      <c r="L153" s="55">
        <f t="shared" si="200"/>
        <v>0</v>
      </c>
      <c r="M153" s="53"/>
      <c r="N153" s="54"/>
      <c r="O153" s="55">
        <f t="shared" si="201"/>
        <v>0</v>
      </c>
      <c r="P153" s="57" t="s">
        <v>764</v>
      </c>
    </row>
    <row r="154" spans="1:16" ht="28.5" customHeight="1" x14ac:dyDescent="0.25">
      <c r="A154" s="50">
        <v>2363</v>
      </c>
      <c r="B154" s="87" t="s">
        <v>173</v>
      </c>
      <c r="C154" s="88">
        <f t="shared" si="193"/>
        <v>61929</v>
      </c>
      <c r="D154" s="194">
        <v>46771</v>
      </c>
      <c r="E154" s="195"/>
      <c r="F154" s="55">
        <f t="shared" si="198"/>
        <v>46771</v>
      </c>
      <c r="G154" s="53">
        <v>18665</v>
      </c>
      <c r="H154" s="54">
        <v>-3507</v>
      </c>
      <c r="I154" s="55">
        <f t="shared" si="199"/>
        <v>15158</v>
      </c>
      <c r="J154" s="53"/>
      <c r="K154" s="54"/>
      <c r="L154" s="55">
        <f t="shared" si="200"/>
        <v>0</v>
      </c>
      <c r="M154" s="53"/>
      <c r="N154" s="54"/>
      <c r="O154" s="55">
        <f t="shared" si="201"/>
        <v>0</v>
      </c>
      <c r="P154" s="57" t="s">
        <v>765</v>
      </c>
    </row>
    <row r="155" spans="1:16" ht="12" hidden="1" customHeight="1" x14ac:dyDescent="0.25">
      <c r="A155" s="50">
        <v>2364</v>
      </c>
      <c r="B155" s="87" t="s">
        <v>174</v>
      </c>
      <c r="C155" s="88">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200"/>
      <c r="E159" s="201"/>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6"/>
      <c r="E161" s="197"/>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200"/>
      <c r="E163" s="201"/>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2"/>
      <c r="E164" s="203"/>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408">
        <v>2510</v>
      </c>
      <c r="B166" s="80" t="s">
        <v>185</v>
      </c>
      <c r="C166" s="81">
        <f t="shared" si="193"/>
        <v>0</v>
      </c>
      <c r="D166" s="192">
        <f>SUM(D167:D170)</f>
        <v>0</v>
      </c>
      <c r="E166" s="193">
        <f t="shared" ref="E166:O166" si="211">SUM(E167:E170)</f>
        <v>0</v>
      </c>
      <c r="F166" s="132">
        <f t="shared" si="211"/>
        <v>0</v>
      </c>
      <c r="G166" s="192">
        <f t="shared" si="211"/>
        <v>0</v>
      </c>
      <c r="H166" s="193">
        <f t="shared" si="211"/>
        <v>0</v>
      </c>
      <c r="I166" s="132">
        <f t="shared" si="211"/>
        <v>0</v>
      </c>
      <c r="J166" s="192">
        <f t="shared" si="211"/>
        <v>0</v>
      </c>
      <c r="K166" s="193">
        <f t="shared" si="211"/>
        <v>0</v>
      </c>
      <c r="L166" s="132">
        <f t="shared" si="211"/>
        <v>0</v>
      </c>
      <c r="M166" s="192">
        <f t="shared" si="211"/>
        <v>0</v>
      </c>
      <c r="N166" s="193">
        <f t="shared" si="211"/>
        <v>0</v>
      </c>
      <c r="O166" s="132">
        <f t="shared" si="211"/>
        <v>0</v>
      </c>
      <c r="P166" s="49"/>
    </row>
    <row r="167" spans="1:16" ht="24" hidden="1" customHeight="1" x14ac:dyDescent="0.25">
      <c r="A167" s="51">
        <v>2512</v>
      </c>
      <c r="B167" s="87" t="s">
        <v>186</v>
      </c>
      <c r="C167" s="88">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7" t="s">
        <v>190</v>
      </c>
      <c r="C171" s="88">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4"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5"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408">
        <v>3260</v>
      </c>
      <c r="B175" s="80" t="s">
        <v>194</v>
      </c>
      <c r="C175" s="81">
        <f t="shared" si="193"/>
        <v>0</v>
      </c>
      <c r="D175" s="192">
        <f>SUM(D176:D178)</f>
        <v>0</v>
      </c>
      <c r="E175" s="193">
        <f t="shared" ref="E175:F175" si="221">SUM(E176:E178)</f>
        <v>0</v>
      </c>
      <c r="F175" s="132">
        <f t="shared" si="221"/>
        <v>0</v>
      </c>
      <c r="G175" s="192">
        <f>SUM(G176:G178)</f>
        <v>0</v>
      </c>
      <c r="H175" s="193">
        <f t="shared" ref="H175:I175" si="222">SUM(H176:H178)</f>
        <v>0</v>
      </c>
      <c r="I175" s="132">
        <f t="shared" si="222"/>
        <v>0</v>
      </c>
      <c r="J175" s="192">
        <f>SUM(J176:J178)</f>
        <v>0</v>
      </c>
      <c r="K175" s="193">
        <f t="shared" ref="K175:L175" si="223">SUM(K176:K178)</f>
        <v>0</v>
      </c>
      <c r="L175" s="132">
        <f t="shared" si="223"/>
        <v>0</v>
      </c>
      <c r="M175" s="192">
        <f>SUM(M176:M178)</f>
        <v>0</v>
      </c>
      <c r="N175" s="193">
        <f t="shared" ref="N175:O175" si="224">SUM(N176:N178)</f>
        <v>0</v>
      </c>
      <c r="O175" s="132">
        <f t="shared" si="224"/>
        <v>0</v>
      </c>
      <c r="P175" s="49"/>
    </row>
    <row r="176" spans="1:16" ht="24" hidden="1" customHeight="1" x14ac:dyDescent="0.25">
      <c r="A176" s="51">
        <v>3261</v>
      </c>
      <c r="B176" s="87" t="s">
        <v>195</v>
      </c>
      <c r="C176" s="88">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408">
        <v>3290</v>
      </c>
      <c r="B179" s="80" t="s">
        <v>198</v>
      </c>
      <c r="C179" s="206">
        <f t="shared" si="193"/>
        <v>0</v>
      </c>
      <c r="D179" s="192">
        <f>SUM(D180:D183)</f>
        <v>0</v>
      </c>
      <c r="E179" s="193">
        <f t="shared" ref="E179:O179" si="229">SUM(E180:E183)</f>
        <v>0</v>
      </c>
      <c r="F179" s="132">
        <f t="shared" si="229"/>
        <v>0</v>
      </c>
      <c r="G179" s="192">
        <f t="shared" si="229"/>
        <v>0</v>
      </c>
      <c r="H179" s="193">
        <f t="shared" si="229"/>
        <v>0</v>
      </c>
      <c r="I179" s="132">
        <f t="shared" si="229"/>
        <v>0</v>
      </c>
      <c r="J179" s="192">
        <f t="shared" si="229"/>
        <v>0</v>
      </c>
      <c r="K179" s="193">
        <f t="shared" si="229"/>
        <v>0</v>
      </c>
      <c r="L179" s="132">
        <f t="shared" si="229"/>
        <v>0</v>
      </c>
      <c r="M179" s="192">
        <f t="shared" si="229"/>
        <v>0</v>
      </c>
      <c r="N179" s="193">
        <f t="shared" si="229"/>
        <v>0</v>
      </c>
      <c r="O179" s="132">
        <f t="shared" si="229"/>
        <v>0</v>
      </c>
      <c r="P179" s="49"/>
    </row>
    <row r="180" spans="1:16" ht="72" hidden="1" customHeight="1" x14ac:dyDescent="0.25">
      <c r="A180" s="51">
        <v>3291</v>
      </c>
      <c r="B180" s="87" t="s">
        <v>199</v>
      </c>
      <c r="C180" s="88">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7">
        <v>3294</v>
      </c>
      <c r="B183" s="87" t="s">
        <v>202</v>
      </c>
      <c r="C183" s="206">
        <f t="shared" si="193"/>
        <v>0</v>
      </c>
      <c r="D183" s="208"/>
      <c r="E183" s="209"/>
      <c r="F183" s="210">
        <f t="shared" si="230"/>
        <v>0</v>
      </c>
      <c r="G183" s="211"/>
      <c r="H183" s="212"/>
      <c r="I183" s="210">
        <f t="shared" si="231"/>
        <v>0</v>
      </c>
      <c r="J183" s="211"/>
      <c r="K183" s="212"/>
      <c r="L183" s="210">
        <f t="shared" si="232"/>
        <v>0</v>
      </c>
      <c r="M183" s="211"/>
      <c r="N183" s="212"/>
      <c r="O183" s="210">
        <f t="shared" si="233"/>
        <v>0</v>
      </c>
      <c r="P183" s="213"/>
    </row>
    <row r="184" spans="1:16" ht="48" hidden="1" x14ac:dyDescent="0.25">
      <c r="A184" s="214">
        <v>3300</v>
      </c>
      <c r="B184" s="205" t="s">
        <v>203</v>
      </c>
      <c r="C184" s="215">
        <f t="shared" si="193"/>
        <v>0</v>
      </c>
      <c r="D184" s="216">
        <f>SUM(D185:D186)</f>
        <v>0</v>
      </c>
      <c r="E184" s="217">
        <f t="shared" ref="E184:O184" si="234">SUM(E185:E186)</f>
        <v>0</v>
      </c>
      <c r="F184" s="218">
        <f t="shared" si="234"/>
        <v>0</v>
      </c>
      <c r="G184" s="216">
        <f t="shared" si="234"/>
        <v>0</v>
      </c>
      <c r="H184" s="217">
        <f t="shared" si="234"/>
        <v>0</v>
      </c>
      <c r="I184" s="218">
        <f t="shared" si="234"/>
        <v>0</v>
      </c>
      <c r="J184" s="216">
        <f t="shared" si="234"/>
        <v>0</v>
      </c>
      <c r="K184" s="217">
        <f t="shared" si="234"/>
        <v>0</v>
      </c>
      <c r="L184" s="218">
        <f t="shared" si="234"/>
        <v>0</v>
      </c>
      <c r="M184" s="216">
        <f t="shared" si="234"/>
        <v>0</v>
      </c>
      <c r="N184" s="217">
        <f t="shared" si="234"/>
        <v>0</v>
      </c>
      <c r="O184" s="218">
        <f t="shared" si="234"/>
        <v>0</v>
      </c>
      <c r="P184" s="219"/>
    </row>
    <row r="185" spans="1:16" ht="48" hidden="1" customHeight="1" x14ac:dyDescent="0.25">
      <c r="A185" s="135">
        <v>3310</v>
      </c>
      <c r="B185" s="136" t="s">
        <v>204</v>
      </c>
      <c r="C185" s="141">
        <f t="shared" si="193"/>
        <v>0</v>
      </c>
      <c r="D185" s="200"/>
      <c r="E185" s="201"/>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6"/>
      <c r="E186" s="197"/>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20">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1">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408">
        <v>4240</v>
      </c>
      <c r="B189" s="80" t="s">
        <v>208</v>
      </c>
      <c r="C189" s="81">
        <f t="shared" si="193"/>
        <v>0</v>
      </c>
      <c r="D189" s="196"/>
      <c r="E189" s="197"/>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8">
        <v>4250</v>
      </c>
      <c r="B190" s="87" t="s">
        <v>209</v>
      </c>
      <c r="C190" s="88">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408">
        <v>4310</v>
      </c>
      <c r="B192" s="80" t="s">
        <v>211</v>
      </c>
      <c r="C192" s="81">
        <f t="shared" si="193"/>
        <v>0</v>
      </c>
      <c r="D192" s="192">
        <f>SUM(D193:D193)</f>
        <v>0</v>
      </c>
      <c r="E192" s="193">
        <f t="shared" ref="E192:F192" si="255">SUM(E193:E193)</f>
        <v>0</v>
      </c>
      <c r="F192" s="132">
        <f t="shared" si="255"/>
        <v>0</v>
      </c>
      <c r="G192" s="192">
        <f>SUM(G193:G193)</f>
        <v>0</v>
      </c>
      <c r="H192" s="193">
        <f t="shared" ref="H192:I192" si="256">SUM(H193:H193)</f>
        <v>0</v>
      </c>
      <c r="I192" s="132">
        <f t="shared" si="256"/>
        <v>0</v>
      </c>
      <c r="J192" s="192">
        <f>SUM(J193:J193)</f>
        <v>0</v>
      </c>
      <c r="K192" s="193">
        <f t="shared" ref="K192:L192" si="257">SUM(K193:K193)</f>
        <v>0</v>
      </c>
      <c r="L192" s="132">
        <f t="shared" si="257"/>
        <v>0</v>
      </c>
      <c r="M192" s="192">
        <f>SUM(M193:M193)</f>
        <v>0</v>
      </c>
      <c r="N192" s="193">
        <f t="shared" ref="N192:O192" si="258">SUM(N193:N193)</f>
        <v>0</v>
      </c>
      <c r="O192" s="132">
        <f t="shared" si="258"/>
        <v>0</v>
      </c>
      <c r="P192" s="49"/>
    </row>
    <row r="193" spans="1:16" ht="36" hidden="1" customHeight="1" x14ac:dyDescent="0.25">
      <c r="A193" s="51">
        <v>4311</v>
      </c>
      <c r="B193" s="87" t="s">
        <v>212</v>
      </c>
      <c r="C193" s="88">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2"/>
      <c r="B194" s="23" t="s">
        <v>213</v>
      </c>
      <c r="C194" s="170">
        <f t="shared" si="193"/>
        <v>0</v>
      </c>
      <c r="D194" s="171">
        <f t="shared" ref="D194:O194" si="259">SUM(D195,D230,D269,D283)</f>
        <v>0</v>
      </c>
      <c r="E194" s="172">
        <f t="shared" si="259"/>
        <v>0</v>
      </c>
      <c r="F194" s="173">
        <f t="shared" si="259"/>
        <v>0</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hidden="1" x14ac:dyDescent="0.25">
      <c r="A195" s="175">
        <v>5000</v>
      </c>
      <c r="B195" s="175" t="s">
        <v>214</v>
      </c>
      <c r="C195" s="176">
        <f t="shared" si="193"/>
        <v>0</v>
      </c>
      <c r="D195" s="177">
        <f>D196+D204</f>
        <v>0</v>
      </c>
      <c r="E195" s="178">
        <f t="shared" ref="E195:F195" si="260">E196+E204</f>
        <v>0</v>
      </c>
      <c r="F195" s="179">
        <f t="shared" si="260"/>
        <v>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408">
        <v>5110</v>
      </c>
      <c r="B197" s="80" t="s">
        <v>216</v>
      </c>
      <c r="C197" s="81">
        <f t="shared" si="193"/>
        <v>0</v>
      </c>
      <c r="D197" s="196"/>
      <c r="E197" s="197"/>
      <c r="F197" s="132">
        <f>D197+E197</f>
        <v>0</v>
      </c>
      <c r="G197" s="46"/>
      <c r="H197" s="47"/>
      <c r="I197" s="132">
        <f>G197+H197</f>
        <v>0</v>
      </c>
      <c r="J197" s="46"/>
      <c r="K197" s="47"/>
      <c r="L197" s="132">
        <f>K197+J197</f>
        <v>0</v>
      </c>
      <c r="M197" s="46"/>
      <c r="N197" s="47"/>
      <c r="O197" s="132">
        <f>N197+M197</f>
        <v>0</v>
      </c>
      <c r="P197" s="49"/>
    </row>
    <row r="198" spans="1:16" ht="24" hidden="1" x14ac:dyDescent="0.25">
      <c r="A198" s="188">
        <v>5120</v>
      </c>
      <c r="B198" s="87" t="s">
        <v>217</v>
      </c>
      <c r="C198" s="88">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7" t="s">
        <v>218</v>
      </c>
      <c r="C199" s="88">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7" t="s">
        <v>220</v>
      </c>
      <c r="C201" s="88">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7" t="s">
        <v>221</v>
      </c>
      <c r="C202" s="88">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7" t="s">
        <v>222</v>
      </c>
      <c r="C203" s="88">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7">
        <v>5200</v>
      </c>
      <c r="B204" s="181" t="s">
        <v>223</v>
      </c>
      <c r="C204" s="68">
        <f t="shared" si="193"/>
        <v>0</v>
      </c>
      <c r="D204" s="182">
        <f>D205+D215+D216+D225+D226+D227+D229</f>
        <v>0</v>
      </c>
      <c r="E204" s="183">
        <f t="shared" ref="E204:F204" si="276">E205+E215+E216+E225+E226+E227+E229</f>
        <v>0</v>
      </c>
      <c r="F204" s="71">
        <f t="shared" si="276"/>
        <v>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6"/>
      <c r="E206" s="197"/>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7" t="s">
        <v>234</v>
      </c>
      <c r="C215" s="88">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7" t="s">
        <v>235</v>
      </c>
      <c r="C216" s="88">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7" t="s">
        <v>236</v>
      </c>
      <c r="C217" s="88">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7" t="s">
        <v>244</v>
      </c>
      <c r="C225" s="88">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7" t="s">
        <v>245</v>
      </c>
      <c r="C226" s="88">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7" t="s">
        <v>246</v>
      </c>
      <c r="C227" s="88">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7" t="s">
        <v>247</v>
      </c>
      <c r="C228" s="88">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200"/>
      <c r="E229" s="201"/>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4">
        <v>6200</v>
      </c>
      <c r="B231" s="205" t="s">
        <v>250</v>
      </c>
      <c r="C231" s="215">
        <f t="shared" si="288"/>
        <v>0</v>
      </c>
      <c r="D231" s="216">
        <f>SUM(D232,D233,D235,D238,D244,D245,D246)</f>
        <v>0</v>
      </c>
      <c r="E231" s="217">
        <f t="shared" ref="E231:F231" si="309">SUM(E232,E233,E235,E238,E244,E245,E246)</f>
        <v>0</v>
      </c>
      <c r="F231" s="218">
        <f t="shared" si="309"/>
        <v>0</v>
      </c>
      <c r="G231" s="216">
        <f>SUM(G232,G233,G235,G238,G244,G245,G246)</f>
        <v>0</v>
      </c>
      <c r="H231" s="217">
        <f t="shared" ref="H231:I231" si="310">SUM(H232,H233,H235,H238,H244,H245,H246)</f>
        <v>0</v>
      </c>
      <c r="I231" s="218">
        <f t="shared" si="310"/>
        <v>0</v>
      </c>
      <c r="J231" s="216">
        <f>SUM(J232,J233,J235,J238,J244,J245,J246)</f>
        <v>0</v>
      </c>
      <c r="K231" s="217">
        <f t="shared" ref="K231:L231" si="311">SUM(K232,K233,K235,K238,K244,K245,K246)</f>
        <v>0</v>
      </c>
      <c r="L231" s="218">
        <f t="shared" si="311"/>
        <v>0</v>
      </c>
      <c r="M231" s="216">
        <f>SUM(M232,M233,M235,M238,M244,M245,M246)</f>
        <v>0</v>
      </c>
      <c r="N231" s="217">
        <f t="shared" ref="N231:O231" si="312">SUM(N232,N233,N235,N238,N244,N245,N246)</f>
        <v>0</v>
      </c>
      <c r="O231" s="218">
        <f t="shared" si="312"/>
        <v>0</v>
      </c>
      <c r="P231" s="219"/>
    </row>
    <row r="232" spans="1:16" ht="24" hidden="1" customHeight="1" x14ac:dyDescent="0.25">
      <c r="A232" s="408">
        <v>6220</v>
      </c>
      <c r="B232" s="80" t="s">
        <v>251</v>
      </c>
      <c r="C232" s="81">
        <f t="shared" si="288"/>
        <v>0</v>
      </c>
      <c r="D232" s="196"/>
      <c r="E232" s="197"/>
      <c r="F232" s="132">
        <f>D232+E232</f>
        <v>0</v>
      </c>
      <c r="G232" s="46"/>
      <c r="H232" s="47"/>
      <c r="I232" s="132">
        <f>G232+H232</f>
        <v>0</v>
      </c>
      <c r="J232" s="46"/>
      <c r="K232" s="47"/>
      <c r="L232" s="132">
        <f>K232+J232</f>
        <v>0</v>
      </c>
      <c r="M232" s="46"/>
      <c r="N232" s="47"/>
      <c r="O232" s="132">
        <f>N232+M232</f>
        <v>0</v>
      </c>
      <c r="P232" s="49"/>
    </row>
    <row r="233" spans="1:16" hidden="1" x14ac:dyDescent="0.25">
      <c r="A233" s="188">
        <v>6230</v>
      </c>
      <c r="B233" s="87" t="s">
        <v>252</v>
      </c>
      <c r="C233" s="88">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0" t="s">
        <v>253</v>
      </c>
      <c r="C234" s="88">
        <f t="shared" si="288"/>
        <v>0</v>
      </c>
      <c r="D234" s="196"/>
      <c r="E234" s="197"/>
      <c r="F234" s="132">
        <f>D234+E234</f>
        <v>0</v>
      </c>
      <c r="G234" s="46"/>
      <c r="H234" s="47"/>
      <c r="I234" s="132">
        <f>G234+H234</f>
        <v>0</v>
      </c>
      <c r="J234" s="46"/>
      <c r="K234" s="47"/>
      <c r="L234" s="132">
        <f>K234+J234</f>
        <v>0</v>
      </c>
      <c r="M234" s="46"/>
      <c r="N234" s="47"/>
      <c r="O234" s="132">
        <f>N234+M234</f>
        <v>0</v>
      </c>
      <c r="P234" s="49"/>
    </row>
    <row r="235" spans="1:16" ht="24" hidden="1" x14ac:dyDescent="0.25">
      <c r="A235" s="188">
        <v>6240</v>
      </c>
      <c r="B235" s="87" t="s">
        <v>254</v>
      </c>
      <c r="C235" s="88">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7" t="s">
        <v>255</v>
      </c>
      <c r="C236" s="88">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7" t="s">
        <v>257</v>
      </c>
      <c r="C238" s="88">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7" t="s">
        <v>258</v>
      </c>
      <c r="C239" s="88">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7" t="s">
        <v>263</v>
      </c>
      <c r="C244" s="88">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7" t="s">
        <v>264</v>
      </c>
      <c r="C245" s="88">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408">
        <v>6290</v>
      </c>
      <c r="B246" s="80" t="s">
        <v>265</v>
      </c>
      <c r="C246" s="206">
        <f t="shared" si="288"/>
        <v>0</v>
      </c>
      <c r="D246" s="192">
        <f>SUM(D247:D250)</f>
        <v>0</v>
      </c>
      <c r="E246" s="193">
        <f t="shared" ref="E246:O246" si="330">SUM(E247:E250)</f>
        <v>0</v>
      </c>
      <c r="F246" s="132">
        <f t="shared" si="330"/>
        <v>0</v>
      </c>
      <c r="G246" s="192">
        <f t="shared" si="330"/>
        <v>0</v>
      </c>
      <c r="H246" s="193">
        <f t="shared" si="330"/>
        <v>0</v>
      </c>
      <c r="I246" s="132">
        <f t="shared" si="330"/>
        <v>0</v>
      </c>
      <c r="J246" s="192">
        <f t="shared" si="330"/>
        <v>0</v>
      </c>
      <c r="K246" s="193">
        <f t="shared" si="330"/>
        <v>0</v>
      </c>
      <c r="L246" s="132">
        <f t="shared" si="330"/>
        <v>0</v>
      </c>
      <c r="M246" s="192">
        <f t="shared" si="330"/>
        <v>0</v>
      </c>
      <c r="N246" s="193">
        <f t="shared" si="330"/>
        <v>0</v>
      </c>
      <c r="O246" s="132">
        <f t="shared" si="330"/>
        <v>0</v>
      </c>
      <c r="P246" s="49"/>
    </row>
    <row r="247" spans="1:16" ht="12" hidden="1" customHeight="1" x14ac:dyDescent="0.25">
      <c r="A247" s="51">
        <v>6291</v>
      </c>
      <c r="B247" s="87" t="s">
        <v>266</v>
      </c>
      <c r="C247" s="88">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408">
        <v>6320</v>
      </c>
      <c r="B252" s="80" t="s">
        <v>271</v>
      </c>
      <c r="C252" s="206">
        <f t="shared" si="288"/>
        <v>0</v>
      </c>
      <c r="D252" s="192">
        <f>SUM(D253:D256)</f>
        <v>0</v>
      </c>
      <c r="E252" s="193">
        <f t="shared" ref="E252:O252" si="336">SUM(E253:E256)</f>
        <v>0</v>
      </c>
      <c r="F252" s="132">
        <f t="shared" si="336"/>
        <v>0</v>
      </c>
      <c r="G252" s="192">
        <f t="shared" si="336"/>
        <v>0</v>
      </c>
      <c r="H252" s="193">
        <f t="shared" si="336"/>
        <v>0</v>
      </c>
      <c r="I252" s="132">
        <f t="shared" si="336"/>
        <v>0</v>
      </c>
      <c r="J252" s="192">
        <f t="shared" si="336"/>
        <v>0</v>
      </c>
      <c r="K252" s="193">
        <f t="shared" si="336"/>
        <v>0</v>
      </c>
      <c r="L252" s="132">
        <f t="shared" si="336"/>
        <v>0</v>
      </c>
      <c r="M252" s="192">
        <f t="shared" si="336"/>
        <v>0</v>
      </c>
      <c r="N252" s="193">
        <f t="shared" si="336"/>
        <v>0</v>
      </c>
      <c r="O252" s="132">
        <f t="shared" si="336"/>
        <v>0</v>
      </c>
      <c r="P252" s="49"/>
    </row>
    <row r="253" spans="1:16" ht="12" hidden="1" customHeight="1" x14ac:dyDescent="0.25">
      <c r="A253" s="51">
        <v>6322</v>
      </c>
      <c r="B253" s="87" t="s">
        <v>272</v>
      </c>
      <c r="C253" s="88">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6"/>
      <c r="E256" s="197"/>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3">
        <v>6330</v>
      </c>
      <c r="B257" s="224" t="s">
        <v>276</v>
      </c>
      <c r="C257" s="206">
        <f t="shared" si="288"/>
        <v>0</v>
      </c>
      <c r="D257" s="208"/>
      <c r="E257" s="209"/>
      <c r="F257" s="210">
        <f t="shared" si="337"/>
        <v>0</v>
      </c>
      <c r="G257" s="211"/>
      <c r="H257" s="212"/>
      <c r="I257" s="210">
        <f t="shared" si="338"/>
        <v>0</v>
      </c>
      <c r="J257" s="211"/>
      <c r="K257" s="212"/>
      <c r="L257" s="210">
        <f t="shared" si="339"/>
        <v>0</v>
      </c>
      <c r="M257" s="211"/>
      <c r="N257" s="212"/>
      <c r="O257" s="210">
        <f t="shared" si="340"/>
        <v>0</v>
      </c>
      <c r="P257" s="213"/>
    </row>
    <row r="258" spans="1:16" ht="12" hidden="1" customHeight="1" x14ac:dyDescent="0.25">
      <c r="A258" s="188">
        <v>6360</v>
      </c>
      <c r="B258" s="87" t="s">
        <v>277</v>
      </c>
      <c r="C258" s="88">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408">
        <v>6410</v>
      </c>
      <c r="B260" s="80" t="s">
        <v>279</v>
      </c>
      <c r="C260" s="81">
        <f t="shared" si="288"/>
        <v>0</v>
      </c>
      <c r="D260" s="192">
        <f>SUM(D261:D263)</f>
        <v>0</v>
      </c>
      <c r="E260" s="193">
        <f t="shared" ref="E260:O260" si="342">SUM(E261:E263)</f>
        <v>0</v>
      </c>
      <c r="F260" s="132">
        <f t="shared" si="342"/>
        <v>0</v>
      </c>
      <c r="G260" s="192">
        <f t="shared" si="342"/>
        <v>0</v>
      </c>
      <c r="H260" s="193">
        <f t="shared" si="342"/>
        <v>0</v>
      </c>
      <c r="I260" s="132">
        <f t="shared" si="342"/>
        <v>0</v>
      </c>
      <c r="J260" s="192">
        <f t="shared" si="342"/>
        <v>0</v>
      </c>
      <c r="K260" s="193">
        <f t="shared" si="342"/>
        <v>0</v>
      </c>
      <c r="L260" s="132">
        <f t="shared" si="342"/>
        <v>0</v>
      </c>
      <c r="M260" s="192">
        <f t="shared" si="342"/>
        <v>0</v>
      </c>
      <c r="N260" s="193">
        <f t="shared" si="342"/>
        <v>0</v>
      </c>
      <c r="O260" s="132">
        <f t="shared" si="342"/>
        <v>0</v>
      </c>
      <c r="P260" s="49"/>
    </row>
    <row r="261" spans="1:16" ht="12" hidden="1" customHeight="1" x14ac:dyDescent="0.25">
      <c r="A261" s="51">
        <v>6411</v>
      </c>
      <c r="B261" s="198" t="s">
        <v>280</v>
      </c>
      <c r="C261" s="88">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7" t="s">
        <v>283</v>
      </c>
      <c r="C264" s="88">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7" t="s">
        <v>284</v>
      </c>
      <c r="C265" s="88">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5">
        <v>7000</v>
      </c>
      <c r="B269" s="225" t="s">
        <v>288</v>
      </c>
      <c r="C269" s="226">
        <f t="shared" si="288"/>
        <v>0</v>
      </c>
      <c r="D269" s="227">
        <f>SUM(D270,D281)</f>
        <v>0</v>
      </c>
      <c r="E269" s="228">
        <f t="shared" ref="E269:F269" si="355">SUM(E270,E281)</f>
        <v>0</v>
      </c>
      <c r="F269" s="229">
        <f t="shared" si="355"/>
        <v>0</v>
      </c>
      <c r="G269" s="227">
        <f>SUM(G270,G281)</f>
        <v>0</v>
      </c>
      <c r="H269" s="228">
        <f t="shared" ref="H269:I269" si="356">SUM(H270,H281)</f>
        <v>0</v>
      </c>
      <c r="I269" s="229">
        <f t="shared" si="356"/>
        <v>0</v>
      </c>
      <c r="J269" s="227">
        <f>SUM(J270,J281)</f>
        <v>0</v>
      </c>
      <c r="K269" s="228">
        <f t="shared" ref="K269:L269" si="357">SUM(K270,K281)</f>
        <v>0</v>
      </c>
      <c r="L269" s="229">
        <f t="shared" si="357"/>
        <v>0</v>
      </c>
      <c r="M269" s="227">
        <f>SUM(M270,M281)</f>
        <v>0</v>
      </c>
      <c r="N269" s="228">
        <f t="shared" ref="N269:O269" si="358">SUM(N270,N281)</f>
        <v>0</v>
      </c>
      <c r="O269" s="229">
        <f t="shared" si="358"/>
        <v>0</v>
      </c>
      <c r="P269" s="230"/>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408">
        <v>7210</v>
      </c>
      <c r="B271" s="80" t="s">
        <v>290</v>
      </c>
      <c r="C271" s="81">
        <f t="shared" si="288"/>
        <v>0</v>
      </c>
      <c r="D271" s="196"/>
      <c r="E271" s="197"/>
      <c r="F271" s="132">
        <f>D271+E271</f>
        <v>0</v>
      </c>
      <c r="G271" s="46"/>
      <c r="H271" s="47"/>
      <c r="I271" s="132">
        <f>G271+H271</f>
        <v>0</v>
      </c>
      <c r="J271" s="46"/>
      <c r="K271" s="47"/>
      <c r="L271" s="132">
        <f>K271+J271</f>
        <v>0</v>
      </c>
      <c r="M271" s="46"/>
      <c r="N271" s="47"/>
      <c r="O271" s="132">
        <f>N271+M271</f>
        <v>0</v>
      </c>
      <c r="P271" s="49"/>
    </row>
    <row r="272" spans="1:16" s="231" customFormat="1" ht="24" hidden="1" x14ac:dyDescent="0.25">
      <c r="A272" s="188">
        <v>7220</v>
      </c>
      <c r="B272" s="87" t="s">
        <v>291</v>
      </c>
      <c r="C272" s="88">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1" customFormat="1" ht="36" hidden="1" customHeight="1" x14ac:dyDescent="0.25">
      <c r="A273" s="51">
        <v>7221</v>
      </c>
      <c r="B273" s="87" t="s">
        <v>292</v>
      </c>
      <c r="C273" s="88">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1" customFormat="1" ht="36" hidden="1" customHeight="1" x14ac:dyDescent="0.25">
      <c r="A274" s="51">
        <v>7222</v>
      </c>
      <c r="B274" s="87" t="s">
        <v>293</v>
      </c>
      <c r="C274" s="88">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7" t="s">
        <v>294</v>
      </c>
      <c r="C275" s="88">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7" t="s">
        <v>295</v>
      </c>
      <c r="C276" s="88">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7" t="s">
        <v>296</v>
      </c>
      <c r="C277" s="88">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408">
        <v>7260</v>
      </c>
      <c r="B280" s="80" t="s">
        <v>299</v>
      </c>
      <c r="C280" s="81">
        <f t="shared" si="371"/>
        <v>0</v>
      </c>
      <c r="D280" s="196"/>
      <c r="E280" s="197"/>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2">
        <f t="shared" ref="D281:O281" si="378">D282</f>
        <v>0</v>
      </c>
      <c r="E281" s="233">
        <f t="shared" si="378"/>
        <v>0</v>
      </c>
      <c r="F281" s="129">
        <f t="shared" si="378"/>
        <v>0</v>
      </c>
      <c r="G281" s="232">
        <f t="shared" si="378"/>
        <v>0</v>
      </c>
      <c r="H281" s="233">
        <f t="shared" si="378"/>
        <v>0</v>
      </c>
      <c r="I281" s="129">
        <f t="shared" si="378"/>
        <v>0</v>
      </c>
      <c r="J281" s="232">
        <f t="shared" si="378"/>
        <v>0</v>
      </c>
      <c r="K281" s="233">
        <f t="shared" si="378"/>
        <v>0</v>
      </c>
      <c r="L281" s="129">
        <f t="shared" si="378"/>
        <v>0</v>
      </c>
      <c r="M281" s="232">
        <f t="shared" si="378"/>
        <v>0</v>
      </c>
      <c r="N281" s="233">
        <f t="shared" si="378"/>
        <v>0</v>
      </c>
      <c r="O281" s="129">
        <f t="shared" si="378"/>
        <v>0</v>
      </c>
      <c r="P281" s="117"/>
    </row>
    <row r="282" spans="1:16" ht="12" hidden="1" customHeight="1" x14ac:dyDescent="0.25">
      <c r="A282" s="184">
        <v>7720</v>
      </c>
      <c r="B282" s="80" t="s">
        <v>301</v>
      </c>
      <c r="C282" s="96">
        <f t="shared" si="371"/>
        <v>0</v>
      </c>
      <c r="D282" s="234"/>
      <c r="E282" s="235"/>
      <c r="F282" s="236">
        <f>D282+E282</f>
        <v>0</v>
      </c>
      <c r="G282" s="100"/>
      <c r="H282" s="101"/>
      <c r="I282" s="236">
        <f>G282+H282</f>
        <v>0</v>
      </c>
      <c r="J282" s="100"/>
      <c r="K282" s="101"/>
      <c r="L282" s="236">
        <f>K282+J282</f>
        <v>0</v>
      </c>
      <c r="M282" s="100"/>
      <c r="N282" s="101"/>
      <c r="O282" s="236">
        <f>N282+M282</f>
        <v>0</v>
      </c>
      <c r="P282" s="105"/>
    </row>
    <row r="283" spans="1:16" hidden="1" x14ac:dyDescent="0.25">
      <c r="A283" s="237">
        <v>9000</v>
      </c>
      <c r="B283" s="238" t="s">
        <v>302</v>
      </c>
      <c r="C283" s="239">
        <f t="shared" si="371"/>
        <v>0</v>
      </c>
      <c r="D283" s="240">
        <f t="shared" ref="D283:O284" si="379">D284</f>
        <v>0</v>
      </c>
      <c r="E283" s="241">
        <f t="shared" si="379"/>
        <v>0</v>
      </c>
      <c r="F283" s="242">
        <f t="shared" si="379"/>
        <v>0</v>
      </c>
      <c r="G283" s="240">
        <f>G284</f>
        <v>0</v>
      </c>
      <c r="H283" s="241">
        <f t="shared" ref="H283:I283" si="380">H284</f>
        <v>0</v>
      </c>
      <c r="I283" s="242">
        <f t="shared" si="380"/>
        <v>0</v>
      </c>
      <c r="J283" s="240">
        <f t="shared" si="379"/>
        <v>0</v>
      </c>
      <c r="K283" s="241">
        <f t="shared" si="379"/>
        <v>0</v>
      </c>
      <c r="L283" s="242">
        <f t="shared" si="379"/>
        <v>0</v>
      </c>
      <c r="M283" s="240">
        <f t="shared" si="379"/>
        <v>0</v>
      </c>
      <c r="N283" s="241">
        <f t="shared" si="379"/>
        <v>0</v>
      </c>
      <c r="O283" s="242">
        <f t="shared" si="379"/>
        <v>0</v>
      </c>
      <c r="P283" s="243"/>
    </row>
    <row r="284" spans="1:16" ht="24" hidden="1" x14ac:dyDescent="0.25">
      <c r="A284" s="244">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5">
        <v>9230</v>
      </c>
      <c r="B285" s="87" t="s">
        <v>304</v>
      </c>
      <c r="C285" s="141">
        <f t="shared" si="371"/>
        <v>0</v>
      </c>
      <c r="D285" s="200"/>
      <c r="E285" s="201"/>
      <c r="F285" s="139">
        <f>D285+E285</f>
        <v>0</v>
      </c>
      <c r="G285" s="142"/>
      <c r="H285" s="143"/>
      <c r="I285" s="139">
        <f>G285+H285</f>
        <v>0</v>
      </c>
      <c r="J285" s="142"/>
      <c r="K285" s="143"/>
      <c r="L285" s="139">
        <f>K285+J285</f>
        <v>0</v>
      </c>
      <c r="M285" s="142"/>
      <c r="N285" s="143"/>
      <c r="O285" s="139">
        <f>N285+M285</f>
        <v>0</v>
      </c>
      <c r="P285" s="127"/>
    </row>
    <row r="286" spans="1:16" hidden="1" x14ac:dyDescent="0.25">
      <c r="A286" s="198"/>
      <c r="B286" s="87" t="s">
        <v>305</v>
      </c>
      <c r="C286" s="88">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8" t="s">
        <v>306</v>
      </c>
      <c r="B287" s="51" t="s">
        <v>307</v>
      </c>
      <c r="C287" s="88">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8" t="s">
        <v>308</v>
      </c>
      <c r="B288" s="246" t="s">
        <v>309</v>
      </c>
      <c r="C288" s="81">
        <f t="shared" si="371"/>
        <v>0</v>
      </c>
      <c r="D288" s="196"/>
      <c r="E288" s="197"/>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7"/>
      <c r="B289" s="247" t="s">
        <v>310</v>
      </c>
      <c r="C289" s="248">
        <f t="shared" si="371"/>
        <v>65436</v>
      </c>
      <c r="D289" s="249">
        <f t="shared" ref="D289:O289" si="389">SUM(D286,D269,D230,D195,D187,D173,D75,D53,D283)</f>
        <v>46771</v>
      </c>
      <c r="E289" s="250">
        <f t="shared" si="389"/>
        <v>0</v>
      </c>
      <c r="F289" s="251">
        <f t="shared" si="389"/>
        <v>46771</v>
      </c>
      <c r="G289" s="249">
        <f t="shared" si="389"/>
        <v>18665</v>
      </c>
      <c r="H289" s="250">
        <f t="shared" si="389"/>
        <v>0</v>
      </c>
      <c r="I289" s="251">
        <f t="shared" si="389"/>
        <v>18665</v>
      </c>
      <c r="J289" s="249">
        <f t="shared" si="389"/>
        <v>0</v>
      </c>
      <c r="K289" s="250">
        <f t="shared" si="389"/>
        <v>0</v>
      </c>
      <c r="L289" s="251">
        <f t="shared" si="389"/>
        <v>0</v>
      </c>
      <c r="M289" s="249">
        <f t="shared" si="389"/>
        <v>0</v>
      </c>
      <c r="N289" s="250">
        <f t="shared" si="389"/>
        <v>0</v>
      </c>
      <c r="O289" s="251">
        <f t="shared" si="389"/>
        <v>0</v>
      </c>
      <c r="P289" s="252"/>
    </row>
    <row r="290" spans="1:16" s="28" customFormat="1" ht="13.5" hidden="1" thickTop="1" thickBot="1" x14ac:dyDescent="0.3">
      <c r="A290" s="759" t="s">
        <v>311</v>
      </c>
      <c r="B290" s="760"/>
      <c r="C290" s="253">
        <f t="shared" si="371"/>
        <v>0</v>
      </c>
      <c r="D290" s="254">
        <f>SUM(D24,D25,D41)-D51</f>
        <v>0</v>
      </c>
      <c r="E290" s="255">
        <f t="shared" ref="E290:F290" si="390">SUM(E24,E25,E41)-E51</f>
        <v>0</v>
      </c>
      <c r="F290" s="256">
        <f t="shared" si="390"/>
        <v>0</v>
      </c>
      <c r="G290" s="254">
        <f>SUM(G24,G25,G41)-G51</f>
        <v>0</v>
      </c>
      <c r="H290" s="255">
        <f t="shared" ref="H290:I290" si="391">SUM(H24,H25,H41)-H51</f>
        <v>0</v>
      </c>
      <c r="I290" s="256">
        <f t="shared" si="391"/>
        <v>0</v>
      </c>
      <c r="J290" s="254">
        <f>(J26+J43)-J51</f>
        <v>0</v>
      </c>
      <c r="K290" s="255">
        <f t="shared" ref="K290:L290" si="392">(K26+K43)-K51</f>
        <v>0</v>
      </c>
      <c r="L290" s="256">
        <f t="shared" si="392"/>
        <v>0</v>
      </c>
      <c r="M290" s="254">
        <f>M45-M51</f>
        <v>0</v>
      </c>
      <c r="N290" s="255">
        <f t="shared" ref="N290:O290" si="393">N45-N51</f>
        <v>0</v>
      </c>
      <c r="O290" s="256">
        <f t="shared" si="393"/>
        <v>0</v>
      </c>
      <c r="P290" s="257"/>
    </row>
    <row r="291" spans="1:16" s="28" customFormat="1" ht="12.75" hidden="1" thickTop="1" x14ac:dyDescent="0.25">
      <c r="A291" s="761" t="s">
        <v>312</v>
      </c>
      <c r="B291" s="762"/>
      <c r="C291" s="258">
        <f t="shared" si="371"/>
        <v>0</v>
      </c>
      <c r="D291" s="259">
        <f t="shared" ref="D291:O291" si="394">SUM(D292,D293)-D300+D301</f>
        <v>0</v>
      </c>
      <c r="E291" s="260">
        <f t="shared" si="394"/>
        <v>0</v>
      </c>
      <c r="F291" s="261">
        <f t="shared" si="394"/>
        <v>0</v>
      </c>
      <c r="G291" s="259">
        <f t="shared" si="394"/>
        <v>0</v>
      </c>
      <c r="H291" s="260">
        <f t="shared" si="394"/>
        <v>0</v>
      </c>
      <c r="I291" s="261">
        <f t="shared" si="394"/>
        <v>0</v>
      </c>
      <c r="J291" s="259">
        <f t="shared" si="394"/>
        <v>0</v>
      </c>
      <c r="K291" s="260">
        <f t="shared" si="394"/>
        <v>0</v>
      </c>
      <c r="L291" s="261">
        <f t="shared" si="394"/>
        <v>0</v>
      </c>
      <c r="M291" s="259">
        <f t="shared" si="394"/>
        <v>0</v>
      </c>
      <c r="N291" s="260">
        <f t="shared" si="394"/>
        <v>0</v>
      </c>
      <c r="O291" s="261">
        <f t="shared" si="394"/>
        <v>0</v>
      </c>
      <c r="P291" s="262"/>
    </row>
    <row r="292" spans="1:16" s="28" customFormat="1" ht="13.5" hidden="1" thickTop="1" thickBot="1" x14ac:dyDescent="0.3">
      <c r="A292" s="155" t="s">
        <v>313</v>
      </c>
      <c r="B292" s="155" t="s">
        <v>314</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3" t="s">
        <v>315</v>
      </c>
      <c r="B293" s="263" t="s">
        <v>316</v>
      </c>
      <c r="C293" s="258">
        <f t="shared" si="371"/>
        <v>0</v>
      </c>
      <c r="D293" s="259">
        <f t="shared" ref="D293:O293" si="396">SUM(D294,D296,D298)-SUM(D295,D297,D299)</f>
        <v>0</v>
      </c>
      <c r="E293" s="260">
        <f t="shared" si="396"/>
        <v>0</v>
      </c>
      <c r="F293" s="261">
        <f t="shared" si="396"/>
        <v>0</v>
      </c>
      <c r="G293" s="259">
        <f t="shared" si="396"/>
        <v>0</v>
      </c>
      <c r="H293" s="260">
        <f t="shared" si="396"/>
        <v>0</v>
      </c>
      <c r="I293" s="261">
        <f t="shared" si="396"/>
        <v>0</v>
      </c>
      <c r="J293" s="259">
        <f t="shared" si="396"/>
        <v>0</v>
      </c>
      <c r="K293" s="260">
        <f t="shared" si="396"/>
        <v>0</v>
      </c>
      <c r="L293" s="261">
        <f t="shared" si="396"/>
        <v>0</v>
      </c>
      <c r="M293" s="259">
        <f t="shared" si="396"/>
        <v>0</v>
      </c>
      <c r="N293" s="260">
        <f t="shared" si="396"/>
        <v>0</v>
      </c>
      <c r="O293" s="261">
        <f t="shared" si="396"/>
        <v>0</v>
      </c>
      <c r="P293" s="262"/>
    </row>
    <row r="294" spans="1:16" ht="12" hidden="1" customHeight="1" x14ac:dyDescent="0.25">
      <c r="A294" s="264" t="s">
        <v>317</v>
      </c>
      <c r="B294" s="140" t="s">
        <v>318</v>
      </c>
      <c r="C294" s="96">
        <f t="shared" si="371"/>
        <v>0</v>
      </c>
      <c r="D294" s="234"/>
      <c r="E294" s="235"/>
      <c r="F294" s="236">
        <f t="shared" ref="F294:F301" si="397">D294+E294</f>
        <v>0</v>
      </c>
      <c r="G294" s="100"/>
      <c r="H294" s="101"/>
      <c r="I294" s="236">
        <f t="shared" ref="I294:I301" si="398">G294+H294</f>
        <v>0</v>
      </c>
      <c r="J294" s="100"/>
      <c r="K294" s="101"/>
      <c r="L294" s="236">
        <f t="shared" ref="L294:L301" si="399">K294+J294</f>
        <v>0</v>
      </c>
      <c r="M294" s="100"/>
      <c r="N294" s="101"/>
      <c r="O294" s="236">
        <f t="shared" ref="O294:O301" si="400">N294+M294</f>
        <v>0</v>
      </c>
      <c r="P294" s="105"/>
    </row>
    <row r="295" spans="1:16" ht="24" hidden="1" customHeight="1" x14ac:dyDescent="0.25">
      <c r="A295" s="198" t="s">
        <v>319</v>
      </c>
      <c r="B295" s="50" t="s">
        <v>320</v>
      </c>
      <c r="C295" s="88">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8" t="s">
        <v>321</v>
      </c>
      <c r="B296" s="50" t="s">
        <v>322</v>
      </c>
      <c r="C296" s="88">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8" t="s">
        <v>323</v>
      </c>
      <c r="B297" s="50" t="s">
        <v>324</v>
      </c>
      <c r="C297" s="88">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8" t="s">
        <v>325</v>
      </c>
      <c r="B298" s="50" t="s">
        <v>326</v>
      </c>
      <c r="C298" s="88">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5" t="s">
        <v>327</v>
      </c>
      <c r="B299" s="266" t="s">
        <v>328</v>
      </c>
      <c r="C299" s="206">
        <f t="shared" si="371"/>
        <v>0</v>
      </c>
      <c r="D299" s="208"/>
      <c r="E299" s="209"/>
      <c r="F299" s="210">
        <f t="shared" si="397"/>
        <v>0</v>
      </c>
      <c r="G299" s="211"/>
      <c r="H299" s="212"/>
      <c r="I299" s="210">
        <f t="shared" si="398"/>
        <v>0</v>
      </c>
      <c r="J299" s="211"/>
      <c r="K299" s="212"/>
      <c r="L299" s="210">
        <f t="shared" si="399"/>
        <v>0</v>
      </c>
      <c r="M299" s="211"/>
      <c r="N299" s="212"/>
      <c r="O299" s="210">
        <f t="shared" si="400"/>
        <v>0</v>
      </c>
      <c r="P299" s="213"/>
    </row>
    <row r="300" spans="1:16" s="28" customFormat="1" ht="13.5" hidden="1" customHeight="1" thickTop="1" thickBot="1" x14ac:dyDescent="0.3">
      <c r="A300" s="267" t="s">
        <v>329</v>
      </c>
      <c r="B300" s="267" t="s">
        <v>330</v>
      </c>
      <c r="C300" s="253">
        <f t="shared" si="371"/>
        <v>0</v>
      </c>
      <c r="D300" s="268"/>
      <c r="E300" s="269"/>
      <c r="F300" s="256">
        <f t="shared" si="397"/>
        <v>0</v>
      </c>
      <c r="G300" s="268"/>
      <c r="H300" s="269"/>
      <c r="I300" s="270">
        <f t="shared" si="398"/>
        <v>0</v>
      </c>
      <c r="J300" s="268"/>
      <c r="K300" s="269"/>
      <c r="L300" s="270">
        <f t="shared" si="399"/>
        <v>0</v>
      </c>
      <c r="M300" s="268"/>
      <c r="N300" s="269"/>
      <c r="O300" s="270">
        <f t="shared" si="400"/>
        <v>0</v>
      </c>
      <c r="P300" s="271"/>
    </row>
    <row r="301" spans="1:16" s="28" customFormat="1" ht="48.75" hidden="1" customHeight="1" thickTop="1" x14ac:dyDescent="0.25">
      <c r="A301" s="263" t="s">
        <v>331</v>
      </c>
      <c r="B301" s="272" t="s">
        <v>332</v>
      </c>
      <c r="C301" s="258">
        <f t="shared" si="371"/>
        <v>0</v>
      </c>
      <c r="D301" s="202"/>
      <c r="E301" s="203"/>
      <c r="F301" s="71">
        <f t="shared" si="397"/>
        <v>0</v>
      </c>
      <c r="G301" s="202"/>
      <c r="H301" s="203"/>
      <c r="I301" s="71">
        <f t="shared" si="398"/>
        <v>0</v>
      </c>
      <c r="J301" s="202"/>
      <c r="K301" s="203"/>
      <c r="L301" s="71">
        <f t="shared" si="399"/>
        <v>0</v>
      </c>
      <c r="M301" s="202"/>
      <c r="N301" s="203"/>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xQHeqnvLxSl/m/zfTdRaKGZRrxjdV21TdHJ/54YAWv+Bztuc167n058cTBNGca7VtJtE8qsghioCYf3/6TMiQw==" saltValue="EEhBInVnJ4nL/Tn4IjQVhA==" spinCount="100000" sheet="1" objects="1" scenarios="1" formatCells="0" formatColumns="0" formatRows="0" deleteColumns="0"/>
  <autoFilter ref="A18:P301">
    <filterColumn colId="2">
      <filters>
        <filter val="1 219"/>
        <filter val="1 332"/>
        <filter val="2 094"/>
        <filter val="284"/>
        <filter val="3 426"/>
        <filter val="591"/>
        <filter val="61 929"/>
        <filter val="62 010"/>
        <filter val="65 436"/>
        <filter val="81"/>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28.pielikums Jūrmalas pilsētas domes
2019.gada 23.maija saistošajiem noteikumiem Nr.19
(protokols Nr.7, 12.punkts)
 </firstHeader>
    <firstFooter>&amp;L&amp;9&amp;D; &amp;T&amp;R&amp;9&amp;P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4" sqref="T4"/>
    </sheetView>
  </sheetViews>
  <sheetFormatPr defaultRowHeight="12" outlineLevelCol="1" x14ac:dyDescent="0.25"/>
  <cols>
    <col min="1" max="1" width="10.85546875" style="273" customWidth="1"/>
    <col min="2" max="2" width="28" style="273" customWidth="1"/>
    <col min="3" max="3" width="8" style="273" customWidth="1"/>
    <col min="4" max="5" width="8.7109375" style="273" hidden="1" customWidth="1" outlineLevel="1"/>
    <col min="6" max="6" width="8.7109375" style="273" customWidth="1" collapsed="1"/>
    <col min="7" max="8" width="8.7109375" style="273" hidden="1" customWidth="1" outlineLevel="1"/>
    <col min="9" max="9" width="8.7109375" style="273" customWidth="1" collapsed="1"/>
    <col min="10" max="11" width="8.28515625" style="273" hidden="1" customWidth="1" outlineLevel="1"/>
    <col min="12" max="12" width="8.28515625" style="273" customWidth="1" collapsed="1"/>
    <col min="13" max="13" width="7.42578125" style="273"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777</v>
      </c>
      <c r="P1" s="1"/>
    </row>
    <row r="2" spans="1:17" ht="35.25" customHeight="1" x14ac:dyDescent="0.25">
      <c r="A2" s="788" t="s">
        <v>1</v>
      </c>
      <c r="B2" s="789"/>
      <c r="C2" s="789"/>
      <c r="D2" s="789"/>
      <c r="E2" s="789"/>
      <c r="F2" s="789"/>
      <c r="G2" s="789"/>
      <c r="H2" s="789"/>
      <c r="I2" s="789"/>
      <c r="J2" s="789"/>
      <c r="K2" s="789"/>
      <c r="L2" s="789"/>
      <c r="M2" s="789"/>
      <c r="N2" s="789"/>
      <c r="O2" s="789"/>
      <c r="P2" s="790"/>
      <c r="Q2" s="274"/>
    </row>
    <row r="3" spans="1:17" ht="12.75" customHeight="1" x14ac:dyDescent="0.25">
      <c r="A3" s="5" t="s">
        <v>2</v>
      </c>
      <c r="B3" s="6"/>
      <c r="C3" s="791" t="s">
        <v>333</v>
      </c>
      <c r="D3" s="791"/>
      <c r="E3" s="791"/>
      <c r="F3" s="791"/>
      <c r="G3" s="791"/>
      <c r="H3" s="791"/>
      <c r="I3" s="791"/>
      <c r="J3" s="791"/>
      <c r="K3" s="791"/>
      <c r="L3" s="791"/>
      <c r="M3" s="791"/>
      <c r="N3" s="791"/>
      <c r="O3" s="791"/>
      <c r="P3" s="792"/>
      <c r="Q3" s="274"/>
    </row>
    <row r="4" spans="1:17" ht="12.75" customHeight="1" x14ac:dyDescent="0.25">
      <c r="A4" s="5" t="s">
        <v>4</v>
      </c>
      <c r="B4" s="6"/>
      <c r="C4" s="791" t="s">
        <v>334</v>
      </c>
      <c r="D4" s="791"/>
      <c r="E4" s="791"/>
      <c r="F4" s="791"/>
      <c r="G4" s="791"/>
      <c r="H4" s="791"/>
      <c r="I4" s="791"/>
      <c r="J4" s="791"/>
      <c r="K4" s="791"/>
      <c r="L4" s="791"/>
      <c r="M4" s="791"/>
      <c r="N4" s="791"/>
      <c r="O4" s="791"/>
      <c r="P4" s="792"/>
      <c r="Q4" s="274"/>
    </row>
    <row r="5" spans="1:17" ht="12.75" customHeight="1" x14ac:dyDescent="0.25">
      <c r="A5" s="7" t="s">
        <v>6</v>
      </c>
      <c r="B5" s="8"/>
      <c r="C5" s="786" t="s">
        <v>335</v>
      </c>
      <c r="D5" s="786"/>
      <c r="E5" s="786"/>
      <c r="F5" s="786"/>
      <c r="G5" s="786"/>
      <c r="H5" s="786"/>
      <c r="I5" s="786"/>
      <c r="J5" s="786"/>
      <c r="K5" s="786"/>
      <c r="L5" s="786"/>
      <c r="M5" s="786"/>
      <c r="N5" s="786"/>
      <c r="O5" s="786"/>
      <c r="P5" s="787"/>
      <c r="Q5" s="274"/>
    </row>
    <row r="6" spans="1:17" ht="12.75" customHeight="1" x14ac:dyDescent="0.25">
      <c r="A6" s="7" t="s">
        <v>8</v>
      </c>
      <c r="B6" s="8"/>
      <c r="C6" s="786" t="s">
        <v>338</v>
      </c>
      <c r="D6" s="786"/>
      <c r="E6" s="786"/>
      <c r="F6" s="786"/>
      <c r="G6" s="786"/>
      <c r="H6" s="786"/>
      <c r="I6" s="786"/>
      <c r="J6" s="786"/>
      <c r="K6" s="786"/>
      <c r="L6" s="786"/>
      <c r="M6" s="786"/>
      <c r="N6" s="786"/>
      <c r="O6" s="786"/>
      <c r="P6" s="787"/>
      <c r="Q6" s="274"/>
    </row>
    <row r="7" spans="1:17" ht="24.75" customHeight="1" x14ac:dyDescent="0.25">
      <c r="A7" s="7" t="s">
        <v>10</v>
      </c>
      <c r="B7" s="8"/>
      <c r="C7" s="791" t="s">
        <v>336</v>
      </c>
      <c r="D7" s="791"/>
      <c r="E7" s="791"/>
      <c r="F7" s="791"/>
      <c r="G7" s="791"/>
      <c r="H7" s="791"/>
      <c r="I7" s="791"/>
      <c r="J7" s="791"/>
      <c r="K7" s="791"/>
      <c r="L7" s="791"/>
      <c r="M7" s="791"/>
      <c r="N7" s="791"/>
      <c r="O7" s="791"/>
      <c r="P7" s="792"/>
      <c r="Q7" s="274"/>
    </row>
    <row r="8" spans="1:17" ht="12.75" customHeight="1" x14ac:dyDescent="0.25">
      <c r="A8" s="9" t="s">
        <v>12</v>
      </c>
      <c r="B8" s="8"/>
      <c r="C8" s="793"/>
      <c r="D8" s="793"/>
      <c r="E8" s="793"/>
      <c r="F8" s="793"/>
      <c r="G8" s="793"/>
      <c r="H8" s="793"/>
      <c r="I8" s="793"/>
      <c r="J8" s="793"/>
      <c r="K8" s="793"/>
      <c r="L8" s="793"/>
      <c r="M8" s="793"/>
      <c r="N8" s="793"/>
      <c r="O8" s="793"/>
      <c r="P8" s="794"/>
      <c r="Q8" s="274"/>
    </row>
    <row r="9" spans="1:17" ht="12.75" customHeight="1" x14ac:dyDescent="0.25">
      <c r="A9" s="7"/>
      <c r="B9" s="8" t="s">
        <v>13</v>
      </c>
      <c r="C9" s="786" t="s">
        <v>337</v>
      </c>
      <c r="D9" s="786"/>
      <c r="E9" s="786"/>
      <c r="F9" s="786"/>
      <c r="G9" s="786"/>
      <c r="H9" s="786"/>
      <c r="I9" s="786"/>
      <c r="J9" s="786"/>
      <c r="K9" s="786"/>
      <c r="L9" s="786"/>
      <c r="M9" s="786"/>
      <c r="N9" s="786"/>
      <c r="O9" s="786"/>
      <c r="P9" s="787"/>
      <c r="Q9" s="274"/>
    </row>
    <row r="10" spans="1:17" ht="12.75" customHeight="1" x14ac:dyDescent="0.25">
      <c r="A10" s="7"/>
      <c r="B10" s="8" t="s">
        <v>15</v>
      </c>
      <c r="C10" s="786"/>
      <c r="D10" s="786"/>
      <c r="E10" s="786"/>
      <c r="F10" s="786"/>
      <c r="G10" s="786"/>
      <c r="H10" s="786"/>
      <c r="I10" s="786"/>
      <c r="J10" s="786"/>
      <c r="K10" s="786"/>
      <c r="L10" s="786"/>
      <c r="M10" s="786"/>
      <c r="N10" s="786"/>
      <c r="O10" s="786"/>
      <c r="P10" s="787"/>
      <c r="Q10" s="274"/>
    </row>
    <row r="11" spans="1:17" ht="12.75" customHeight="1" x14ac:dyDescent="0.25">
      <c r="A11" s="7"/>
      <c r="B11" s="8" t="s">
        <v>16</v>
      </c>
      <c r="C11" s="793"/>
      <c r="D11" s="793"/>
      <c r="E11" s="793"/>
      <c r="F11" s="793"/>
      <c r="G11" s="793"/>
      <c r="H11" s="793"/>
      <c r="I11" s="793"/>
      <c r="J11" s="793"/>
      <c r="K11" s="793"/>
      <c r="L11" s="793"/>
      <c r="M11" s="793"/>
      <c r="N11" s="793"/>
      <c r="O11" s="793"/>
      <c r="P11" s="794"/>
      <c r="Q11" s="274"/>
    </row>
    <row r="12" spans="1:17" ht="12.75" customHeight="1" x14ac:dyDescent="0.25">
      <c r="A12" s="7"/>
      <c r="B12" s="8" t="s">
        <v>17</v>
      </c>
      <c r="C12" s="786"/>
      <c r="D12" s="786"/>
      <c r="E12" s="786"/>
      <c r="F12" s="786"/>
      <c r="G12" s="786"/>
      <c r="H12" s="786"/>
      <c r="I12" s="786"/>
      <c r="J12" s="786"/>
      <c r="K12" s="786"/>
      <c r="L12" s="786"/>
      <c r="M12" s="786"/>
      <c r="N12" s="786"/>
      <c r="O12" s="786"/>
      <c r="P12" s="787"/>
      <c r="Q12" s="274"/>
    </row>
    <row r="13" spans="1:17" ht="12.75" customHeight="1" x14ac:dyDescent="0.25">
      <c r="A13" s="7"/>
      <c r="B13" s="8" t="s">
        <v>19</v>
      </c>
      <c r="C13" s="786"/>
      <c r="D13" s="786"/>
      <c r="E13" s="786"/>
      <c r="F13" s="786"/>
      <c r="G13" s="786"/>
      <c r="H13" s="786"/>
      <c r="I13" s="786"/>
      <c r="J13" s="786"/>
      <c r="K13" s="786"/>
      <c r="L13" s="786"/>
      <c r="M13" s="786"/>
      <c r="N13" s="786"/>
      <c r="O13" s="786"/>
      <c r="P13" s="787"/>
      <c r="Q13" s="274"/>
    </row>
    <row r="14" spans="1:17" ht="12.75" customHeight="1" x14ac:dyDescent="0.25">
      <c r="A14" s="10"/>
      <c r="B14" s="11"/>
      <c r="C14" s="766"/>
      <c r="D14" s="766"/>
      <c r="E14" s="766"/>
      <c r="F14" s="766"/>
      <c r="G14" s="766"/>
      <c r="H14" s="766"/>
      <c r="I14" s="766"/>
      <c r="J14" s="766"/>
      <c r="K14" s="766"/>
      <c r="L14" s="766"/>
      <c r="M14" s="766"/>
      <c r="N14" s="766"/>
      <c r="O14" s="766"/>
      <c r="P14" s="767"/>
      <c r="Q14" s="274"/>
    </row>
    <row r="15" spans="1:17" s="12" customFormat="1" ht="12.75" customHeight="1" x14ac:dyDescent="0.25">
      <c r="A15" s="768" t="s">
        <v>20</v>
      </c>
      <c r="B15" s="771" t="s">
        <v>21</v>
      </c>
      <c r="C15" s="773" t="s">
        <v>22</v>
      </c>
      <c r="D15" s="774"/>
      <c r="E15" s="774"/>
      <c r="F15" s="774"/>
      <c r="G15" s="774"/>
      <c r="H15" s="774"/>
      <c r="I15" s="774"/>
      <c r="J15" s="774"/>
      <c r="K15" s="774"/>
      <c r="L15" s="774"/>
      <c r="M15" s="774"/>
      <c r="N15" s="774"/>
      <c r="O15" s="774"/>
      <c r="P15" s="775"/>
      <c r="Q15" s="275"/>
    </row>
    <row r="16" spans="1:17" s="12" customFormat="1" ht="12.75" customHeight="1" x14ac:dyDescent="0.25">
      <c r="A16" s="769"/>
      <c r="B16" s="772"/>
      <c r="C16" s="776" t="s">
        <v>23</v>
      </c>
      <c r="D16" s="778" t="s">
        <v>24</v>
      </c>
      <c r="E16" s="780" t="s">
        <v>25</v>
      </c>
      <c r="F16" s="782" t="s">
        <v>26</v>
      </c>
      <c r="G16" s="764" t="s">
        <v>27</v>
      </c>
      <c r="H16" s="765" t="s">
        <v>28</v>
      </c>
      <c r="I16" s="763" t="s">
        <v>29</v>
      </c>
      <c r="J16" s="764" t="s">
        <v>30</v>
      </c>
      <c r="K16" s="765" t="s">
        <v>31</v>
      </c>
      <c r="L16" s="763" t="s">
        <v>32</v>
      </c>
      <c r="M16" s="764" t="s">
        <v>33</v>
      </c>
      <c r="N16" s="765" t="s">
        <v>34</v>
      </c>
      <c r="O16" s="763" t="s">
        <v>35</v>
      </c>
      <c r="P16" s="784" t="s">
        <v>36</v>
      </c>
      <c r="Q16" s="275"/>
    </row>
    <row r="17" spans="1:16" s="13" customFormat="1" ht="70.5" customHeight="1" thickBot="1" x14ac:dyDescent="0.3">
      <c r="A17" s="770"/>
      <c r="B17" s="772"/>
      <c r="C17" s="777"/>
      <c r="D17" s="779"/>
      <c r="E17" s="781"/>
      <c r="F17" s="783"/>
      <c r="G17" s="764"/>
      <c r="H17" s="765"/>
      <c r="I17" s="763"/>
      <c r="J17" s="764"/>
      <c r="K17" s="765"/>
      <c r="L17" s="763"/>
      <c r="M17" s="764"/>
      <c r="N17" s="765"/>
      <c r="O17" s="763"/>
      <c r="P17" s="78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589436</v>
      </c>
      <c r="D20" s="32">
        <f>SUM(D21,D24,D25,D41,D43)</f>
        <v>589436</v>
      </c>
      <c r="E20" s="33">
        <f t="shared" ref="E20:F20" si="1">SUM(E21,E24,E25,E41,E43)</f>
        <v>0</v>
      </c>
      <c r="F20" s="34">
        <f t="shared" si="1"/>
        <v>589436</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589436</v>
      </c>
      <c r="D24" s="60">
        <v>589436</v>
      </c>
      <c r="E24" s="61"/>
      <c r="F24" s="62">
        <f t="shared" si="9"/>
        <v>589436</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276"/>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thickTop="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69</v>
      </c>
      <c r="C50" s="156">
        <f t="shared" si="0"/>
        <v>589436</v>
      </c>
      <c r="D50" s="157">
        <f>SUM(D51,D286)</f>
        <v>589436</v>
      </c>
      <c r="E50" s="158">
        <f t="shared" ref="E50:F50" si="26">SUM(E51,E286)</f>
        <v>0</v>
      </c>
      <c r="F50" s="159">
        <f t="shared" si="26"/>
        <v>589436</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589436</v>
      </c>
      <c r="D51" s="163">
        <f>SUM(D52,D194)</f>
        <v>589436</v>
      </c>
      <c r="E51" s="164">
        <f t="shared" ref="E51:F51" si="30">SUM(E52,E194)</f>
        <v>0</v>
      </c>
      <c r="F51" s="165">
        <f t="shared" si="30"/>
        <v>589436</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71</v>
      </c>
      <c r="C52" s="170">
        <f t="shared" si="0"/>
        <v>311467</v>
      </c>
      <c r="D52" s="171">
        <f>SUM(D53,D75,D173,D187)</f>
        <v>311467</v>
      </c>
      <c r="E52" s="172">
        <f t="shared" ref="E52:F52" si="34">SUM(E53,E75,E173,E187)</f>
        <v>0</v>
      </c>
      <c r="F52" s="173">
        <f t="shared" si="34"/>
        <v>311467</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7" t="s">
        <v>78</v>
      </c>
      <c r="C58" s="88">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v>0</v>
      </c>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408">
        <v>1210</v>
      </c>
      <c r="B68" s="80" t="s">
        <v>88</v>
      </c>
      <c r="C68" s="81">
        <f t="shared" si="0"/>
        <v>0</v>
      </c>
      <c r="D68" s="46">
        <v>0</v>
      </c>
      <c r="E68" s="47"/>
      <c r="F68" s="132">
        <f>D68+E68</f>
        <v>0</v>
      </c>
      <c r="G68" s="46"/>
      <c r="H68" s="47"/>
      <c r="I68" s="132">
        <f>G68+H68</f>
        <v>0</v>
      </c>
      <c r="J68" s="46"/>
      <c r="K68" s="47"/>
      <c r="L68" s="132">
        <f>K68+J68</f>
        <v>0</v>
      </c>
      <c r="M68" s="46"/>
      <c r="N68" s="47"/>
      <c r="O68" s="132">
        <f>N68+M68</f>
        <v>0</v>
      </c>
      <c r="P68" s="49"/>
    </row>
    <row r="69" spans="1:16" ht="24" hidden="1" x14ac:dyDescent="0.25">
      <c r="A69" s="188">
        <v>1220</v>
      </c>
      <c r="B69" s="87" t="s">
        <v>89</v>
      </c>
      <c r="C69" s="88">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7" t="s">
        <v>90</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311467</v>
      </c>
      <c r="D75" s="177">
        <f>SUM(D76,D83,D130,D164,D165,D172)</f>
        <v>311467</v>
      </c>
      <c r="E75" s="178">
        <f t="shared" ref="E75:F75" si="74">SUM(E76,E83,E130,E164,E165,E172)</f>
        <v>0</v>
      </c>
      <c r="F75" s="179">
        <f t="shared" si="74"/>
        <v>311467</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408">
        <v>2110</v>
      </c>
      <c r="B77" s="80" t="s">
        <v>98</v>
      </c>
      <c r="C77" s="81">
        <f t="shared" si="0"/>
        <v>0</v>
      </c>
      <c r="D77" s="192">
        <f>SUM(D78:D79)</f>
        <v>0</v>
      </c>
      <c r="E77" s="193">
        <f t="shared" ref="E77:F77" si="82">SUM(E78:E79)</f>
        <v>0</v>
      </c>
      <c r="F77" s="132">
        <f t="shared" si="82"/>
        <v>0</v>
      </c>
      <c r="G77" s="192">
        <f>SUM(G78:G79)</f>
        <v>0</v>
      </c>
      <c r="H77" s="193">
        <f t="shared" ref="H77:I77" si="83">SUM(H78:H79)</f>
        <v>0</v>
      </c>
      <c r="I77" s="132">
        <f t="shared" si="83"/>
        <v>0</v>
      </c>
      <c r="J77" s="192">
        <f>SUM(J78:J79)</f>
        <v>0</v>
      </c>
      <c r="K77" s="193">
        <f t="shared" ref="K77:L77" si="84">SUM(K78:K79)</f>
        <v>0</v>
      </c>
      <c r="L77" s="132">
        <f t="shared" si="84"/>
        <v>0</v>
      </c>
      <c r="M77" s="192">
        <f>SUM(M78:M79)</f>
        <v>0</v>
      </c>
      <c r="N77" s="193">
        <f t="shared" ref="N77:O77" si="85">SUM(N78:N79)</f>
        <v>0</v>
      </c>
      <c r="O77" s="132">
        <f t="shared" si="85"/>
        <v>0</v>
      </c>
      <c r="P77" s="49"/>
    </row>
    <row r="78" spans="1:16" ht="12" hidden="1" customHeight="1" x14ac:dyDescent="0.25">
      <c r="A78" s="51">
        <v>2111</v>
      </c>
      <c r="B78" s="87" t="s">
        <v>99</v>
      </c>
      <c r="C78" s="88">
        <f t="shared" si="0"/>
        <v>0</v>
      </c>
      <c r="D78" s="194">
        <v>0</v>
      </c>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4">
        <v>0</v>
      </c>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7" t="s">
        <v>101</v>
      </c>
      <c r="C80" s="88">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7" t="s">
        <v>99</v>
      </c>
      <c r="C81" s="88">
        <f t="shared" si="0"/>
        <v>0</v>
      </c>
      <c r="D81" s="194">
        <v>0</v>
      </c>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4">
        <v>0</v>
      </c>
      <c r="E82" s="195"/>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303465</v>
      </c>
      <c r="D83" s="182">
        <f>SUM(D84,D89,D95,D103,D112,D116,D122,D128)</f>
        <v>303465</v>
      </c>
      <c r="E83" s="183">
        <f t="shared" ref="E83:F83" si="98">SUM(E84,E89,E95,E103,E112,E116,E122,E128)</f>
        <v>0</v>
      </c>
      <c r="F83" s="71">
        <f t="shared" si="98"/>
        <v>303465</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x14ac:dyDescent="0.25">
      <c r="A84" s="184">
        <v>2210</v>
      </c>
      <c r="B84" s="136" t="s">
        <v>103</v>
      </c>
      <c r="C84" s="141">
        <f t="shared" ref="C84:C147" si="102">F84+I84+L84+O84</f>
        <v>40000</v>
      </c>
      <c r="D84" s="185">
        <f>SUM(D85:D88)</f>
        <v>40000</v>
      </c>
      <c r="E84" s="186">
        <f t="shared" ref="E84:F84" si="103">SUM(E85:E88)</f>
        <v>0</v>
      </c>
      <c r="F84" s="139">
        <f t="shared" si="103"/>
        <v>40000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6">
        <v>0</v>
      </c>
      <c r="E85" s="197"/>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customHeight="1" x14ac:dyDescent="0.25">
      <c r="A86" s="51">
        <v>2212</v>
      </c>
      <c r="B86" s="87" t="s">
        <v>105</v>
      </c>
      <c r="C86" s="88">
        <f t="shared" si="102"/>
        <v>40000</v>
      </c>
      <c r="D86" s="194">
        <v>40000</v>
      </c>
      <c r="E86" s="195"/>
      <c r="F86" s="55">
        <f t="shared" si="107"/>
        <v>40000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4">
        <v>0</v>
      </c>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4">
        <v>0</v>
      </c>
      <c r="E88" s="195"/>
      <c r="F88" s="55">
        <f t="shared" si="107"/>
        <v>0</v>
      </c>
      <c r="G88" s="53"/>
      <c r="H88" s="54"/>
      <c r="I88" s="55">
        <f t="shared" si="108"/>
        <v>0</v>
      </c>
      <c r="J88" s="53"/>
      <c r="K88" s="54"/>
      <c r="L88" s="55">
        <f t="shared" si="109"/>
        <v>0</v>
      </c>
      <c r="M88" s="53"/>
      <c r="N88" s="54"/>
      <c r="O88" s="55">
        <f t="shared" si="110"/>
        <v>0</v>
      </c>
      <c r="P88" s="57"/>
    </row>
    <row r="89" spans="1:16" ht="24" x14ac:dyDescent="0.25">
      <c r="A89" s="188">
        <v>2220</v>
      </c>
      <c r="B89" s="87" t="s">
        <v>108</v>
      </c>
      <c r="C89" s="88">
        <f t="shared" si="102"/>
        <v>250</v>
      </c>
      <c r="D89" s="189">
        <f>SUM(D90:D94)</f>
        <v>250</v>
      </c>
      <c r="E89" s="190">
        <f t="shared" ref="E89:F89" si="111">SUM(E90:E94)</f>
        <v>0</v>
      </c>
      <c r="F89" s="55">
        <f t="shared" si="111"/>
        <v>250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7" t="s">
        <v>109</v>
      </c>
      <c r="C90" s="88">
        <f t="shared" si="102"/>
        <v>0</v>
      </c>
      <c r="D90" s="194">
        <v>0</v>
      </c>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4">
        <v>0</v>
      </c>
      <c r="E91" s="195"/>
      <c r="F91" s="55">
        <f t="shared" si="115"/>
        <v>0</v>
      </c>
      <c r="G91" s="53"/>
      <c r="H91" s="54"/>
      <c r="I91" s="55">
        <f t="shared" si="116"/>
        <v>0</v>
      </c>
      <c r="J91" s="53"/>
      <c r="K91" s="54"/>
      <c r="L91" s="55">
        <f t="shared" si="117"/>
        <v>0</v>
      </c>
      <c r="M91" s="53"/>
      <c r="N91" s="54"/>
      <c r="O91" s="55">
        <f t="shared" si="118"/>
        <v>0</v>
      </c>
      <c r="P91" s="57"/>
    </row>
    <row r="92" spans="1:16" ht="12" customHeight="1" x14ac:dyDescent="0.25">
      <c r="A92" s="51">
        <v>2223</v>
      </c>
      <c r="B92" s="87" t="s">
        <v>111</v>
      </c>
      <c r="C92" s="88">
        <f t="shared" si="102"/>
        <v>250</v>
      </c>
      <c r="D92" s="194">
        <v>250</v>
      </c>
      <c r="E92" s="195"/>
      <c r="F92" s="55">
        <f t="shared" si="115"/>
        <v>250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4">
        <v>0</v>
      </c>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4">
        <v>0</v>
      </c>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7" t="s">
        <v>114</v>
      </c>
      <c r="C95" s="88">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7" t="s">
        <v>115</v>
      </c>
      <c r="C96" s="88">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6">
        <v>0</v>
      </c>
      <c r="E98" s="197"/>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4">
        <v>0</v>
      </c>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4">
        <v>0</v>
      </c>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4">
        <v>0</v>
      </c>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121</v>
      </c>
      <c r="C102" s="88">
        <f t="shared" si="102"/>
        <v>0</v>
      </c>
      <c r="D102" s="194"/>
      <c r="E102" s="195"/>
      <c r="F102" s="55">
        <f t="shared" si="123"/>
        <v>0</v>
      </c>
      <c r="G102" s="53"/>
      <c r="H102" s="54"/>
      <c r="I102" s="55">
        <f t="shared" si="124"/>
        <v>0</v>
      </c>
      <c r="J102" s="53"/>
      <c r="K102" s="54"/>
      <c r="L102" s="55">
        <f t="shared" si="125"/>
        <v>0</v>
      </c>
      <c r="M102" s="53"/>
      <c r="N102" s="54"/>
      <c r="O102" s="55">
        <f t="shared" si="126"/>
        <v>0</v>
      </c>
      <c r="P102" s="57"/>
    </row>
    <row r="103" spans="1:16" ht="36" x14ac:dyDescent="0.25">
      <c r="A103" s="188">
        <v>2240</v>
      </c>
      <c r="B103" s="87" t="s">
        <v>122</v>
      </c>
      <c r="C103" s="88">
        <f t="shared" si="102"/>
        <v>1200</v>
      </c>
      <c r="D103" s="189">
        <f>SUM(D104:D111)</f>
        <v>1200</v>
      </c>
      <c r="E103" s="190">
        <f t="shared" ref="E103:F103" si="127">SUM(E104:E111)</f>
        <v>0</v>
      </c>
      <c r="F103" s="55">
        <f t="shared" si="127"/>
        <v>1200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7" t="s">
        <v>123</v>
      </c>
      <c r="C104" s="88">
        <f t="shared" si="102"/>
        <v>0</v>
      </c>
      <c r="D104" s="194">
        <v>0</v>
      </c>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4">
        <v>0</v>
      </c>
      <c r="E105" s="195"/>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7" t="s">
        <v>125</v>
      </c>
      <c r="C106" s="88">
        <f t="shared" si="102"/>
        <v>1200</v>
      </c>
      <c r="D106" s="194">
        <v>1200</v>
      </c>
      <c r="E106" s="195"/>
      <c r="F106" s="55">
        <f t="shared" si="131"/>
        <v>1200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4">
        <v>0</v>
      </c>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4">
        <v>0</v>
      </c>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4">
        <v>0</v>
      </c>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4">
        <v>0</v>
      </c>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4">
        <v>0</v>
      </c>
      <c r="E111" s="195"/>
      <c r="F111" s="55">
        <f t="shared" si="131"/>
        <v>0</v>
      </c>
      <c r="G111" s="53"/>
      <c r="H111" s="54"/>
      <c r="I111" s="55">
        <f t="shared" si="132"/>
        <v>0</v>
      </c>
      <c r="J111" s="53"/>
      <c r="K111" s="54"/>
      <c r="L111" s="55">
        <f t="shared" si="133"/>
        <v>0</v>
      </c>
      <c r="M111" s="53"/>
      <c r="N111" s="54"/>
      <c r="O111" s="55">
        <f t="shared" si="134"/>
        <v>0</v>
      </c>
      <c r="P111" s="57"/>
    </row>
    <row r="112" spans="1:16" x14ac:dyDescent="0.25">
      <c r="A112" s="188">
        <v>2250</v>
      </c>
      <c r="B112" s="87" t="s">
        <v>131</v>
      </c>
      <c r="C112" s="88">
        <f t="shared" si="102"/>
        <v>262015</v>
      </c>
      <c r="D112" s="189">
        <f>SUM(D113:D115)</f>
        <v>262015</v>
      </c>
      <c r="E112" s="190">
        <f t="shared" ref="E112:F112" si="135">SUM(E113:E115)</f>
        <v>0</v>
      </c>
      <c r="F112" s="55">
        <f t="shared" si="135"/>
        <v>262015</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customHeight="1" x14ac:dyDescent="0.25">
      <c r="A113" s="51">
        <v>2251</v>
      </c>
      <c r="B113" s="87" t="s">
        <v>132</v>
      </c>
      <c r="C113" s="88">
        <f t="shared" si="102"/>
        <v>117789</v>
      </c>
      <c r="D113" s="194">
        <v>118179</v>
      </c>
      <c r="E113" s="379">
        <v>-390</v>
      </c>
      <c r="F113" s="55">
        <f t="shared" ref="F113:F115" si="139">D113+E113</f>
        <v>117789</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7" t="s">
        <v>133</v>
      </c>
      <c r="C114" s="88">
        <f t="shared" si="102"/>
        <v>134770</v>
      </c>
      <c r="D114" s="194">
        <v>134380</v>
      </c>
      <c r="E114" s="379">
        <v>390</v>
      </c>
      <c r="F114" s="55">
        <f t="shared" si="139"/>
        <v>134770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7" t="s">
        <v>134</v>
      </c>
      <c r="C115" s="88">
        <f t="shared" si="102"/>
        <v>9456</v>
      </c>
      <c r="D115" s="194">
        <f>9456</f>
        <v>9456</v>
      </c>
      <c r="E115" s="195"/>
      <c r="F115" s="55">
        <f t="shared" si="139"/>
        <v>9456</v>
      </c>
      <c r="G115" s="53"/>
      <c r="H115" s="54"/>
      <c r="I115" s="55">
        <f t="shared" si="140"/>
        <v>0</v>
      </c>
      <c r="J115" s="53"/>
      <c r="K115" s="54"/>
      <c r="L115" s="55">
        <f t="shared" si="141"/>
        <v>0</v>
      </c>
      <c r="M115" s="53"/>
      <c r="N115" s="54"/>
      <c r="O115" s="55">
        <f t="shared" si="142"/>
        <v>0</v>
      </c>
      <c r="P115" s="57"/>
    </row>
    <row r="116" spans="1:16" hidden="1" x14ac:dyDescent="0.25">
      <c r="A116" s="188">
        <v>2260</v>
      </c>
      <c r="B116" s="87" t="s">
        <v>135</v>
      </c>
      <c r="C116" s="88">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7" t="s">
        <v>136</v>
      </c>
      <c r="C117" s="88">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4">
        <v>0</v>
      </c>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4">
        <v>0</v>
      </c>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4">
        <v>0</v>
      </c>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7" t="s">
        <v>141</v>
      </c>
      <c r="C122" s="88">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8" t="s">
        <v>142</v>
      </c>
      <c r="C123" s="88">
        <f t="shared" si="102"/>
        <v>0</v>
      </c>
      <c r="D123" s="194">
        <v>0</v>
      </c>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9" t="s">
        <v>143</v>
      </c>
      <c r="C124" s="88">
        <f t="shared" si="102"/>
        <v>0</v>
      </c>
      <c r="D124" s="194">
        <v>0</v>
      </c>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4">
        <v>0</v>
      </c>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4">
        <v>0</v>
      </c>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146</v>
      </c>
      <c r="C127" s="88">
        <f t="shared" si="102"/>
        <v>0</v>
      </c>
      <c r="D127" s="194"/>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408">
        <v>2280</v>
      </c>
      <c r="B128" s="80" t="s">
        <v>147</v>
      </c>
      <c r="C128" s="81">
        <f t="shared" si="102"/>
        <v>0</v>
      </c>
      <c r="D128" s="192">
        <f t="shared" ref="D128:O128" si="159">SUM(D129)</f>
        <v>0</v>
      </c>
      <c r="E128" s="193">
        <f t="shared" si="159"/>
        <v>0</v>
      </c>
      <c r="F128" s="132">
        <f t="shared" si="159"/>
        <v>0</v>
      </c>
      <c r="G128" s="192">
        <f t="shared" si="159"/>
        <v>0</v>
      </c>
      <c r="H128" s="193">
        <f t="shared" si="159"/>
        <v>0</v>
      </c>
      <c r="I128" s="132">
        <f t="shared" si="159"/>
        <v>0</v>
      </c>
      <c r="J128" s="192">
        <f t="shared" si="159"/>
        <v>0</v>
      </c>
      <c r="K128" s="193">
        <f t="shared" si="159"/>
        <v>0</v>
      </c>
      <c r="L128" s="132">
        <f t="shared" si="159"/>
        <v>0</v>
      </c>
      <c r="M128" s="192">
        <f t="shared" si="159"/>
        <v>0</v>
      </c>
      <c r="N128" s="193">
        <f t="shared" si="159"/>
        <v>0</v>
      </c>
      <c r="O128" s="132">
        <f t="shared" si="159"/>
        <v>0</v>
      </c>
      <c r="P128" s="49"/>
    </row>
    <row r="129" spans="1:16" ht="24" hidden="1" customHeight="1" x14ac:dyDescent="0.25">
      <c r="A129" s="51">
        <v>2283</v>
      </c>
      <c r="B129" s="87" t="s">
        <v>148</v>
      </c>
      <c r="C129" s="88">
        <f t="shared" si="102"/>
        <v>0</v>
      </c>
      <c r="D129" s="194">
        <v>0</v>
      </c>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8002</v>
      </c>
      <c r="D130" s="182">
        <f>SUM(D131,D136,D140,D141,D144,D151,D159,D160,D163)</f>
        <v>8002</v>
      </c>
      <c r="E130" s="183">
        <f t="shared" ref="E130:F130" si="160">SUM(E131,E136,E140,E141,E144,E151,E159,E160,E163)</f>
        <v>0</v>
      </c>
      <c r="F130" s="71">
        <f t="shared" si="160"/>
        <v>8002</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x14ac:dyDescent="0.25">
      <c r="A131" s="408">
        <v>2310</v>
      </c>
      <c r="B131" s="80" t="s">
        <v>150</v>
      </c>
      <c r="C131" s="81">
        <f t="shared" si="102"/>
        <v>7000</v>
      </c>
      <c r="D131" s="192">
        <f t="shared" ref="D131:O131" si="164">SUM(D132:D135)</f>
        <v>7000</v>
      </c>
      <c r="E131" s="193">
        <f t="shared" si="164"/>
        <v>0</v>
      </c>
      <c r="F131" s="132">
        <f t="shared" si="164"/>
        <v>7000</v>
      </c>
      <c r="G131" s="192">
        <f t="shared" si="164"/>
        <v>0</v>
      </c>
      <c r="H131" s="193">
        <f t="shared" si="164"/>
        <v>0</v>
      </c>
      <c r="I131" s="132">
        <f t="shared" si="164"/>
        <v>0</v>
      </c>
      <c r="J131" s="192">
        <f t="shared" si="164"/>
        <v>0</v>
      </c>
      <c r="K131" s="193">
        <f t="shared" si="164"/>
        <v>0</v>
      </c>
      <c r="L131" s="132">
        <f t="shared" si="164"/>
        <v>0</v>
      </c>
      <c r="M131" s="192">
        <f t="shared" si="164"/>
        <v>0</v>
      </c>
      <c r="N131" s="193">
        <f t="shared" si="164"/>
        <v>0</v>
      </c>
      <c r="O131" s="132">
        <f t="shared" si="164"/>
        <v>0</v>
      </c>
      <c r="P131" s="49"/>
    </row>
    <row r="132" spans="1:16" ht="12" customHeight="1" x14ac:dyDescent="0.25">
      <c r="A132" s="51">
        <v>2311</v>
      </c>
      <c r="B132" s="87" t="s">
        <v>151</v>
      </c>
      <c r="C132" s="88">
        <f t="shared" si="102"/>
        <v>7000</v>
      </c>
      <c r="D132" s="194">
        <f>7000</f>
        <v>7000</v>
      </c>
      <c r="E132" s="195"/>
      <c r="F132" s="55">
        <f t="shared" ref="F132:F135" si="165">D132+E132</f>
        <v>7000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152</v>
      </c>
      <c r="C133" s="88">
        <f t="shared" si="102"/>
        <v>0</v>
      </c>
      <c r="D133" s="194">
        <v>0</v>
      </c>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4">
        <v>0</v>
      </c>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4">
        <v>0</v>
      </c>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7" t="s">
        <v>155</v>
      </c>
      <c r="C136" s="88">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7" t="s">
        <v>156</v>
      </c>
      <c r="C137" s="88">
        <f t="shared" si="102"/>
        <v>0</v>
      </c>
      <c r="D137" s="194">
        <v>0</v>
      </c>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4">
        <v>0</v>
      </c>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4">
        <v>0</v>
      </c>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7" t="s">
        <v>159</v>
      </c>
      <c r="C140" s="88">
        <f t="shared" si="102"/>
        <v>0</v>
      </c>
      <c r="D140" s="194">
        <v>0</v>
      </c>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7" t="s">
        <v>160</v>
      </c>
      <c r="C141" s="88">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7" t="s">
        <v>161</v>
      </c>
      <c r="C142" s="88">
        <f t="shared" si="102"/>
        <v>0</v>
      </c>
      <c r="D142" s="194">
        <v>0</v>
      </c>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4">
        <v>0</v>
      </c>
      <c r="E143" s="195"/>
      <c r="F143" s="55">
        <f t="shared" si="181"/>
        <v>0</v>
      </c>
      <c r="G143" s="53"/>
      <c r="H143" s="54"/>
      <c r="I143" s="55">
        <f t="shared" si="182"/>
        <v>0</v>
      </c>
      <c r="J143" s="53"/>
      <c r="K143" s="54"/>
      <c r="L143" s="55">
        <f t="shared" si="183"/>
        <v>0</v>
      </c>
      <c r="M143" s="53"/>
      <c r="N143" s="54"/>
      <c r="O143" s="55">
        <f t="shared" si="184"/>
        <v>0</v>
      </c>
      <c r="P143" s="57"/>
    </row>
    <row r="144" spans="1:16" ht="24" x14ac:dyDescent="0.25">
      <c r="A144" s="184">
        <v>2350</v>
      </c>
      <c r="B144" s="136" t="s">
        <v>163</v>
      </c>
      <c r="C144" s="141">
        <f t="shared" si="102"/>
        <v>1002</v>
      </c>
      <c r="D144" s="185">
        <f>SUM(D145:D150)</f>
        <v>1002</v>
      </c>
      <c r="E144" s="186">
        <f t="shared" ref="E144:F144" si="185">SUM(E145:E150)</f>
        <v>0</v>
      </c>
      <c r="F144" s="139">
        <f t="shared" si="185"/>
        <v>1002</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6">
        <v>0</v>
      </c>
      <c r="E145" s="197"/>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4">
        <v>0</v>
      </c>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4">
        <v>0</v>
      </c>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4">
        <v>0</v>
      </c>
      <c r="E148" s="195"/>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7" t="s">
        <v>168</v>
      </c>
      <c r="C149" s="88">
        <f t="shared" si="193"/>
        <v>1002</v>
      </c>
      <c r="D149" s="194">
        <f>1002</f>
        <v>1002</v>
      </c>
      <c r="E149" s="195"/>
      <c r="F149" s="55">
        <f t="shared" si="189"/>
        <v>1002</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4">
        <v>0</v>
      </c>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7" t="s">
        <v>170</v>
      </c>
      <c r="C151" s="88">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7" t="s">
        <v>171</v>
      </c>
      <c r="C152" s="88">
        <f t="shared" si="193"/>
        <v>0</v>
      </c>
      <c r="D152" s="194">
        <v>0</v>
      </c>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4">
        <v>0</v>
      </c>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4">
        <v>0</v>
      </c>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4">
        <v>0</v>
      </c>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4">
        <v>0</v>
      </c>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4">
        <v>0</v>
      </c>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4">
        <v>0</v>
      </c>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200">
        <v>0</v>
      </c>
      <c r="E159" s="201"/>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6">
        <v>0</v>
      </c>
      <c r="E161" s="197"/>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4">
        <v>0</v>
      </c>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200">
        <v>0</v>
      </c>
      <c r="E163" s="201"/>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2">
        <v>0</v>
      </c>
      <c r="E164" s="203"/>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408">
        <v>2510</v>
      </c>
      <c r="B166" s="80" t="s">
        <v>185</v>
      </c>
      <c r="C166" s="81">
        <f t="shared" si="193"/>
        <v>0</v>
      </c>
      <c r="D166" s="192">
        <f>SUM(D167:D170)</f>
        <v>0</v>
      </c>
      <c r="E166" s="193">
        <f t="shared" ref="E166:O166" si="211">SUM(E167:E170)</f>
        <v>0</v>
      </c>
      <c r="F166" s="132">
        <f t="shared" si="211"/>
        <v>0</v>
      </c>
      <c r="G166" s="192">
        <f t="shared" si="211"/>
        <v>0</v>
      </c>
      <c r="H166" s="193">
        <f t="shared" si="211"/>
        <v>0</v>
      </c>
      <c r="I166" s="132">
        <f t="shared" si="211"/>
        <v>0</v>
      </c>
      <c r="J166" s="192">
        <f t="shared" si="211"/>
        <v>0</v>
      </c>
      <c r="K166" s="193">
        <f t="shared" si="211"/>
        <v>0</v>
      </c>
      <c r="L166" s="132">
        <f t="shared" si="211"/>
        <v>0</v>
      </c>
      <c r="M166" s="192">
        <f t="shared" si="211"/>
        <v>0</v>
      </c>
      <c r="N166" s="193">
        <f t="shared" si="211"/>
        <v>0</v>
      </c>
      <c r="O166" s="132">
        <f t="shared" si="211"/>
        <v>0</v>
      </c>
      <c r="P166" s="49"/>
    </row>
    <row r="167" spans="1:16" ht="24" hidden="1" customHeight="1" x14ac:dyDescent="0.25">
      <c r="A167" s="51">
        <v>2512</v>
      </c>
      <c r="B167" s="87" t="s">
        <v>186</v>
      </c>
      <c r="C167" s="88">
        <f t="shared" si="193"/>
        <v>0</v>
      </c>
      <c r="D167" s="194">
        <v>0</v>
      </c>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4">
        <v>0</v>
      </c>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4">
        <v>0</v>
      </c>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4">
        <v>0</v>
      </c>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7" t="s">
        <v>190</v>
      </c>
      <c r="C171" s="88">
        <f t="shared" si="193"/>
        <v>0</v>
      </c>
      <c r="D171" s="194">
        <v>0</v>
      </c>
      <c r="E171" s="195"/>
      <c r="F171" s="55">
        <f t="shared" si="212"/>
        <v>0</v>
      </c>
      <c r="G171" s="53"/>
      <c r="H171" s="54"/>
      <c r="I171" s="55">
        <f t="shared" si="213"/>
        <v>0</v>
      </c>
      <c r="J171" s="53"/>
      <c r="K171" s="54"/>
      <c r="L171" s="55">
        <f t="shared" si="214"/>
        <v>0</v>
      </c>
      <c r="M171" s="53"/>
      <c r="N171" s="54"/>
      <c r="O171" s="55">
        <f t="shared" si="215"/>
        <v>0</v>
      </c>
      <c r="P171" s="57"/>
    </row>
    <row r="172" spans="1:16" s="204" customFormat="1" ht="36" hidden="1" customHeight="1" x14ac:dyDescent="0.25">
      <c r="A172" s="23">
        <v>2800</v>
      </c>
      <c r="B172" s="80" t="s">
        <v>191</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5"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408">
        <v>3260</v>
      </c>
      <c r="B175" s="80" t="s">
        <v>194</v>
      </c>
      <c r="C175" s="81">
        <f t="shared" si="193"/>
        <v>0</v>
      </c>
      <c r="D175" s="192">
        <f>SUM(D176:D178)</f>
        <v>0</v>
      </c>
      <c r="E175" s="193">
        <f t="shared" ref="E175:F175" si="221">SUM(E176:E178)</f>
        <v>0</v>
      </c>
      <c r="F175" s="132">
        <f t="shared" si="221"/>
        <v>0</v>
      </c>
      <c r="G175" s="192">
        <f>SUM(G176:G178)</f>
        <v>0</v>
      </c>
      <c r="H175" s="193">
        <f t="shared" ref="H175:I175" si="222">SUM(H176:H178)</f>
        <v>0</v>
      </c>
      <c r="I175" s="132">
        <f t="shared" si="222"/>
        <v>0</v>
      </c>
      <c r="J175" s="192">
        <f>SUM(J176:J178)</f>
        <v>0</v>
      </c>
      <c r="K175" s="193">
        <f t="shared" ref="K175:L175" si="223">SUM(K176:K178)</f>
        <v>0</v>
      </c>
      <c r="L175" s="132">
        <f t="shared" si="223"/>
        <v>0</v>
      </c>
      <c r="M175" s="192">
        <f>SUM(M176:M178)</f>
        <v>0</v>
      </c>
      <c r="N175" s="193">
        <f t="shared" ref="N175:O175" si="224">SUM(N176:N178)</f>
        <v>0</v>
      </c>
      <c r="O175" s="132">
        <f t="shared" si="224"/>
        <v>0</v>
      </c>
      <c r="P175" s="49"/>
    </row>
    <row r="176" spans="1:16" ht="24" hidden="1" customHeight="1" x14ac:dyDescent="0.25">
      <c r="A176" s="51">
        <v>3261</v>
      </c>
      <c r="B176" s="87" t="s">
        <v>195</v>
      </c>
      <c r="C176" s="88">
        <f t="shared" si="193"/>
        <v>0</v>
      </c>
      <c r="D176" s="194">
        <v>0</v>
      </c>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4">
        <v>0</v>
      </c>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4">
        <v>0</v>
      </c>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408">
        <v>3290</v>
      </c>
      <c r="B179" s="80" t="s">
        <v>198</v>
      </c>
      <c r="C179" s="206">
        <f t="shared" si="193"/>
        <v>0</v>
      </c>
      <c r="D179" s="192">
        <f>SUM(D180:D183)</f>
        <v>0</v>
      </c>
      <c r="E179" s="193">
        <f t="shared" ref="E179:O179" si="229">SUM(E180:E183)</f>
        <v>0</v>
      </c>
      <c r="F179" s="132">
        <f t="shared" si="229"/>
        <v>0</v>
      </c>
      <c r="G179" s="192">
        <f t="shared" si="229"/>
        <v>0</v>
      </c>
      <c r="H179" s="193">
        <f t="shared" si="229"/>
        <v>0</v>
      </c>
      <c r="I179" s="132">
        <f t="shared" si="229"/>
        <v>0</v>
      </c>
      <c r="J179" s="192">
        <f t="shared" si="229"/>
        <v>0</v>
      </c>
      <c r="K179" s="193">
        <f t="shared" si="229"/>
        <v>0</v>
      </c>
      <c r="L179" s="132">
        <f t="shared" si="229"/>
        <v>0</v>
      </c>
      <c r="M179" s="192">
        <f t="shared" si="229"/>
        <v>0</v>
      </c>
      <c r="N179" s="193">
        <f t="shared" si="229"/>
        <v>0</v>
      </c>
      <c r="O179" s="132">
        <f t="shared" si="229"/>
        <v>0</v>
      </c>
      <c r="P179" s="49"/>
    </row>
    <row r="180" spans="1:16" ht="72" hidden="1" customHeight="1" x14ac:dyDescent="0.25">
      <c r="A180" s="51">
        <v>3291</v>
      </c>
      <c r="B180" s="87" t="s">
        <v>199</v>
      </c>
      <c r="C180" s="88">
        <f t="shared" si="193"/>
        <v>0</v>
      </c>
      <c r="D180" s="194">
        <v>0</v>
      </c>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4">
        <v>0</v>
      </c>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4">
        <v>0</v>
      </c>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7">
        <v>3294</v>
      </c>
      <c r="B183" s="87" t="s">
        <v>202</v>
      </c>
      <c r="C183" s="206">
        <f t="shared" si="193"/>
        <v>0</v>
      </c>
      <c r="D183" s="208">
        <v>0</v>
      </c>
      <c r="E183" s="209"/>
      <c r="F183" s="210">
        <f t="shared" si="230"/>
        <v>0</v>
      </c>
      <c r="G183" s="211"/>
      <c r="H183" s="212"/>
      <c r="I183" s="210">
        <f t="shared" si="231"/>
        <v>0</v>
      </c>
      <c r="J183" s="211"/>
      <c r="K183" s="212"/>
      <c r="L183" s="210">
        <f t="shared" si="232"/>
        <v>0</v>
      </c>
      <c r="M183" s="211"/>
      <c r="N183" s="212"/>
      <c r="O183" s="210">
        <f t="shared" si="233"/>
        <v>0</v>
      </c>
      <c r="P183" s="213"/>
    </row>
    <row r="184" spans="1:16" ht="48" hidden="1" x14ac:dyDescent="0.25">
      <c r="A184" s="214">
        <v>3300</v>
      </c>
      <c r="B184" s="205" t="s">
        <v>203</v>
      </c>
      <c r="C184" s="215">
        <f t="shared" si="193"/>
        <v>0</v>
      </c>
      <c r="D184" s="216">
        <f>SUM(D185:D186)</f>
        <v>0</v>
      </c>
      <c r="E184" s="217">
        <f t="shared" ref="E184:O184" si="234">SUM(E185:E186)</f>
        <v>0</v>
      </c>
      <c r="F184" s="218">
        <f t="shared" si="234"/>
        <v>0</v>
      </c>
      <c r="G184" s="216">
        <f t="shared" si="234"/>
        <v>0</v>
      </c>
      <c r="H184" s="217">
        <f t="shared" si="234"/>
        <v>0</v>
      </c>
      <c r="I184" s="218">
        <f t="shared" si="234"/>
        <v>0</v>
      </c>
      <c r="J184" s="216">
        <f t="shared" si="234"/>
        <v>0</v>
      </c>
      <c r="K184" s="217">
        <f t="shared" si="234"/>
        <v>0</v>
      </c>
      <c r="L184" s="218">
        <f t="shared" si="234"/>
        <v>0</v>
      </c>
      <c r="M184" s="216">
        <f t="shared" si="234"/>
        <v>0</v>
      </c>
      <c r="N184" s="217">
        <f t="shared" si="234"/>
        <v>0</v>
      </c>
      <c r="O184" s="218">
        <f t="shared" si="234"/>
        <v>0</v>
      </c>
      <c r="P184" s="219"/>
    </row>
    <row r="185" spans="1:16" ht="48" hidden="1" customHeight="1" x14ac:dyDescent="0.25">
      <c r="A185" s="135">
        <v>3310</v>
      </c>
      <c r="B185" s="136" t="s">
        <v>204</v>
      </c>
      <c r="C185" s="141">
        <f t="shared" si="193"/>
        <v>0</v>
      </c>
      <c r="D185" s="200">
        <v>0</v>
      </c>
      <c r="E185" s="201"/>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6">
        <v>0</v>
      </c>
      <c r="E186" s="197"/>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20">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1">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408">
        <v>4240</v>
      </c>
      <c r="B189" s="80" t="s">
        <v>208</v>
      </c>
      <c r="C189" s="81">
        <f t="shared" si="193"/>
        <v>0</v>
      </c>
      <c r="D189" s="196">
        <v>0</v>
      </c>
      <c r="E189" s="197"/>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8">
        <v>4250</v>
      </c>
      <c r="B190" s="87" t="s">
        <v>209</v>
      </c>
      <c r="C190" s="88">
        <f t="shared" si="193"/>
        <v>0</v>
      </c>
      <c r="D190" s="194">
        <v>0</v>
      </c>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408">
        <v>4310</v>
      </c>
      <c r="B192" s="80" t="s">
        <v>211</v>
      </c>
      <c r="C192" s="81">
        <f t="shared" si="193"/>
        <v>0</v>
      </c>
      <c r="D192" s="192">
        <f>SUM(D193:D193)</f>
        <v>0</v>
      </c>
      <c r="E192" s="193">
        <f t="shared" ref="E192:F192" si="255">SUM(E193:E193)</f>
        <v>0</v>
      </c>
      <c r="F192" s="132">
        <f t="shared" si="255"/>
        <v>0</v>
      </c>
      <c r="G192" s="192">
        <f>SUM(G193:G193)</f>
        <v>0</v>
      </c>
      <c r="H192" s="193">
        <f t="shared" ref="H192:I192" si="256">SUM(H193:H193)</f>
        <v>0</v>
      </c>
      <c r="I192" s="132">
        <f t="shared" si="256"/>
        <v>0</v>
      </c>
      <c r="J192" s="192">
        <f>SUM(J193:J193)</f>
        <v>0</v>
      </c>
      <c r="K192" s="193">
        <f t="shared" ref="K192:L192" si="257">SUM(K193:K193)</f>
        <v>0</v>
      </c>
      <c r="L192" s="132">
        <f t="shared" si="257"/>
        <v>0</v>
      </c>
      <c r="M192" s="192">
        <f>SUM(M193:M193)</f>
        <v>0</v>
      </c>
      <c r="N192" s="193">
        <f t="shared" ref="N192:O192" si="258">SUM(N193:N193)</f>
        <v>0</v>
      </c>
      <c r="O192" s="132">
        <f t="shared" si="258"/>
        <v>0</v>
      </c>
      <c r="P192" s="49"/>
    </row>
    <row r="193" spans="1:16" ht="36" hidden="1" customHeight="1" x14ac:dyDescent="0.25">
      <c r="A193" s="51">
        <v>4311</v>
      </c>
      <c r="B193" s="87" t="s">
        <v>212</v>
      </c>
      <c r="C193" s="88">
        <f t="shared" si="193"/>
        <v>0</v>
      </c>
      <c r="D193" s="194">
        <v>0</v>
      </c>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2"/>
      <c r="B194" s="23" t="s">
        <v>213</v>
      </c>
      <c r="C194" s="170">
        <f t="shared" si="193"/>
        <v>277969</v>
      </c>
      <c r="D194" s="171">
        <f>SUM(D195,D230,D269,D283)</f>
        <v>277969</v>
      </c>
      <c r="E194" s="172">
        <f t="shared" ref="E194:O194" si="259">SUM(E195,E230,E269,E283)</f>
        <v>0</v>
      </c>
      <c r="F194" s="173">
        <f t="shared" si="259"/>
        <v>277969</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277969</v>
      </c>
      <c r="D195" s="177">
        <f>D196+D204</f>
        <v>277969</v>
      </c>
      <c r="E195" s="178">
        <f t="shared" ref="E195:F195" si="260">E196+E204</f>
        <v>0</v>
      </c>
      <c r="F195" s="179">
        <f t="shared" si="260"/>
        <v>277969</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x14ac:dyDescent="0.25">
      <c r="A196" s="67">
        <v>5100</v>
      </c>
      <c r="B196" s="181" t="s">
        <v>215</v>
      </c>
      <c r="C196" s="68">
        <f t="shared" si="193"/>
        <v>106349</v>
      </c>
      <c r="D196" s="182">
        <f>D197+D198+D201+D202+D203</f>
        <v>106349</v>
      </c>
      <c r="E196" s="183">
        <f t="shared" ref="E196:F196" si="264">E197+E198+E201+E202+E203</f>
        <v>0</v>
      </c>
      <c r="F196" s="71">
        <f t="shared" si="264"/>
        <v>106349</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408">
        <v>5110</v>
      </c>
      <c r="B197" s="80" t="s">
        <v>216</v>
      </c>
      <c r="C197" s="81">
        <f t="shared" si="193"/>
        <v>0</v>
      </c>
      <c r="D197" s="196">
        <v>0</v>
      </c>
      <c r="E197" s="197"/>
      <c r="F197" s="132">
        <f>D197+E197</f>
        <v>0</v>
      </c>
      <c r="G197" s="46"/>
      <c r="H197" s="47"/>
      <c r="I197" s="132">
        <f>G197+H197</f>
        <v>0</v>
      </c>
      <c r="J197" s="46"/>
      <c r="K197" s="47"/>
      <c r="L197" s="132">
        <f>K197+J197</f>
        <v>0</v>
      </c>
      <c r="M197" s="46"/>
      <c r="N197" s="47"/>
      <c r="O197" s="132">
        <f>N197+M197</f>
        <v>0</v>
      </c>
      <c r="P197" s="49"/>
    </row>
    <row r="198" spans="1:16" ht="24" x14ac:dyDescent="0.25">
      <c r="A198" s="188">
        <v>5120</v>
      </c>
      <c r="B198" s="87" t="s">
        <v>217</v>
      </c>
      <c r="C198" s="88">
        <f t="shared" si="193"/>
        <v>106349</v>
      </c>
      <c r="D198" s="189">
        <f>D199+D200</f>
        <v>106349</v>
      </c>
      <c r="E198" s="190">
        <f t="shared" ref="E198:F198" si="268">E199+E200</f>
        <v>0</v>
      </c>
      <c r="F198" s="55">
        <f t="shared" si="268"/>
        <v>106349</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customHeight="1" x14ac:dyDescent="0.25">
      <c r="A199" s="51">
        <v>5121</v>
      </c>
      <c r="B199" s="87" t="s">
        <v>218</v>
      </c>
      <c r="C199" s="88">
        <f t="shared" si="193"/>
        <v>106349</v>
      </c>
      <c r="D199" s="194">
        <f>106349</f>
        <v>106349</v>
      </c>
      <c r="E199" s="195"/>
      <c r="F199" s="55">
        <f t="shared" ref="F199:F203" si="272">D199+E199</f>
        <v>106349</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4">
        <v>0</v>
      </c>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7" t="s">
        <v>220</v>
      </c>
      <c r="C201" s="88">
        <f t="shared" si="193"/>
        <v>0</v>
      </c>
      <c r="D201" s="194">
        <v>0</v>
      </c>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7" t="s">
        <v>221</v>
      </c>
      <c r="C202" s="88">
        <f t="shared" si="193"/>
        <v>0</v>
      </c>
      <c r="D202" s="194">
        <v>0</v>
      </c>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7" t="s">
        <v>222</v>
      </c>
      <c r="C203" s="88">
        <f t="shared" si="193"/>
        <v>0</v>
      </c>
      <c r="D203" s="194">
        <v>0</v>
      </c>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171620</v>
      </c>
      <c r="D204" s="182">
        <f>D205+D215+D216+D225+D226+D227+D229</f>
        <v>171620</v>
      </c>
      <c r="E204" s="183">
        <f t="shared" ref="E204:F204" si="276">E205+E215+E216+E225+E226+E227+E229</f>
        <v>0</v>
      </c>
      <c r="F204" s="71">
        <f t="shared" si="276"/>
        <v>171620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6">
        <v>0</v>
      </c>
      <c r="E206" s="197"/>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4">
        <v>0</v>
      </c>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4">
        <v>0</v>
      </c>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4">
        <v>0</v>
      </c>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4">
        <v>0</v>
      </c>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4">
        <v>0</v>
      </c>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4">
        <v>0</v>
      </c>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4">
        <v>0</v>
      </c>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4">
        <v>0</v>
      </c>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7" t="s">
        <v>234</v>
      </c>
      <c r="C215" s="88">
        <f t="shared" si="288"/>
        <v>0</v>
      </c>
      <c r="D215" s="194">
        <v>0</v>
      </c>
      <c r="E215" s="195"/>
      <c r="F215" s="55">
        <f t="shared" si="284"/>
        <v>0</v>
      </c>
      <c r="G215" s="53"/>
      <c r="H215" s="54"/>
      <c r="I215" s="55">
        <f t="shared" si="285"/>
        <v>0</v>
      </c>
      <c r="J215" s="53"/>
      <c r="K215" s="54"/>
      <c r="L215" s="55">
        <f t="shared" si="286"/>
        <v>0</v>
      </c>
      <c r="M215" s="53"/>
      <c r="N215" s="54"/>
      <c r="O215" s="55">
        <f t="shared" si="287"/>
        <v>0</v>
      </c>
      <c r="P215" s="57"/>
    </row>
    <row r="216" spans="1:16" x14ac:dyDescent="0.25">
      <c r="A216" s="188">
        <v>5230</v>
      </c>
      <c r="B216" s="87" t="s">
        <v>235</v>
      </c>
      <c r="C216" s="88">
        <f t="shared" si="288"/>
        <v>11520</v>
      </c>
      <c r="D216" s="189">
        <f>SUM(D217:D224)</f>
        <v>11520</v>
      </c>
      <c r="E216" s="190">
        <f t="shared" ref="E216:F216" si="289">SUM(E217:E224)</f>
        <v>0</v>
      </c>
      <c r="F216" s="55">
        <f t="shared" si="289"/>
        <v>11520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7" t="s">
        <v>236</v>
      </c>
      <c r="C217" s="88">
        <f t="shared" si="288"/>
        <v>0</v>
      </c>
      <c r="D217" s="194">
        <v>0</v>
      </c>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4">
        <v>0</v>
      </c>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4">
        <v>0</v>
      </c>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4">
        <v>0</v>
      </c>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4">
        <v>0</v>
      </c>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4">
        <v>0</v>
      </c>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4">
        <v>0</v>
      </c>
      <c r="E223" s="195"/>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7" t="s">
        <v>243</v>
      </c>
      <c r="C224" s="88">
        <f t="shared" si="288"/>
        <v>11520</v>
      </c>
      <c r="D224" s="194">
        <f>11520</f>
        <v>11520</v>
      </c>
      <c r="E224" s="195"/>
      <c r="F224" s="55">
        <f t="shared" si="293"/>
        <v>11520</v>
      </c>
      <c r="G224" s="53"/>
      <c r="H224" s="54"/>
      <c r="I224" s="55">
        <f t="shared" si="294"/>
        <v>0</v>
      </c>
      <c r="J224" s="53"/>
      <c r="K224" s="54"/>
      <c r="L224" s="55">
        <f t="shared" si="295"/>
        <v>0</v>
      </c>
      <c r="M224" s="53"/>
      <c r="N224" s="54"/>
      <c r="O224" s="55">
        <f t="shared" si="296"/>
        <v>0</v>
      </c>
      <c r="P224" s="57"/>
    </row>
    <row r="225" spans="1:16" ht="24" customHeight="1" x14ac:dyDescent="0.25">
      <c r="A225" s="188">
        <v>5240</v>
      </c>
      <c r="B225" s="87" t="s">
        <v>244</v>
      </c>
      <c r="C225" s="88">
        <f t="shared" si="288"/>
        <v>160100</v>
      </c>
      <c r="D225" s="194">
        <f>160100</f>
        <v>160100</v>
      </c>
      <c r="E225" s="195"/>
      <c r="F225" s="55">
        <f t="shared" si="293"/>
        <v>160100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7" t="s">
        <v>245</v>
      </c>
      <c r="C226" s="88">
        <f t="shared" si="288"/>
        <v>0</v>
      </c>
      <c r="D226" s="194">
        <v>0</v>
      </c>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7" t="s">
        <v>246</v>
      </c>
      <c r="C227" s="88">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7" t="s">
        <v>247</v>
      </c>
      <c r="C228" s="88">
        <f t="shared" si="288"/>
        <v>0</v>
      </c>
      <c r="D228" s="194">
        <v>0</v>
      </c>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200">
        <v>0</v>
      </c>
      <c r="E229" s="201"/>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4">
        <v>6200</v>
      </c>
      <c r="B231" s="205" t="s">
        <v>250</v>
      </c>
      <c r="C231" s="215">
        <f t="shared" si="288"/>
        <v>0</v>
      </c>
      <c r="D231" s="216">
        <f>SUM(D232,D233,D235,D238,D244,D245,D246)</f>
        <v>0</v>
      </c>
      <c r="E231" s="217">
        <f t="shared" ref="E231:F231" si="309">SUM(E232,E233,E235,E238,E244,E245,E246)</f>
        <v>0</v>
      </c>
      <c r="F231" s="218">
        <f t="shared" si="309"/>
        <v>0</v>
      </c>
      <c r="G231" s="216">
        <f>SUM(G232,G233,G235,G238,G244,G245,G246)</f>
        <v>0</v>
      </c>
      <c r="H231" s="217">
        <f t="shared" ref="H231:I231" si="310">SUM(H232,H233,H235,H238,H244,H245,H246)</f>
        <v>0</v>
      </c>
      <c r="I231" s="218">
        <f t="shared" si="310"/>
        <v>0</v>
      </c>
      <c r="J231" s="216">
        <f>SUM(J232,J233,J235,J238,J244,J245,J246)</f>
        <v>0</v>
      </c>
      <c r="K231" s="217">
        <f t="shared" ref="K231:L231" si="311">SUM(K232,K233,K235,K238,K244,K245,K246)</f>
        <v>0</v>
      </c>
      <c r="L231" s="218">
        <f t="shared" si="311"/>
        <v>0</v>
      </c>
      <c r="M231" s="216">
        <f>SUM(M232,M233,M235,M238,M244,M245,M246)</f>
        <v>0</v>
      </c>
      <c r="N231" s="217">
        <f t="shared" ref="N231:O231" si="312">SUM(N232,N233,N235,N238,N244,N245,N246)</f>
        <v>0</v>
      </c>
      <c r="O231" s="218">
        <f t="shared" si="312"/>
        <v>0</v>
      </c>
      <c r="P231" s="219"/>
    </row>
    <row r="232" spans="1:16" ht="24" hidden="1" customHeight="1" x14ac:dyDescent="0.25">
      <c r="A232" s="408">
        <v>6220</v>
      </c>
      <c r="B232" s="80" t="s">
        <v>251</v>
      </c>
      <c r="C232" s="81">
        <f t="shared" si="288"/>
        <v>0</v>
      </c>
      <c r="D232" s="196">
        <v>0</v>
      </c>
      <c r="E232" s="197"/>
      <c r="F232" s="132">
        <f>D232+E232</f>
        <v>0</v>
      </c>
      <c r="G232" s="46"/>
      <c r="H232" s="47"/>
      <c r="I232" s="132">
        <f>G232+H232</f>
        <v>0</v>
      </c>
      <c r="J232" s="46"/>
      <c r="K232" s="47"/>
      <c r="L232" s="132">
        <f>K232+J232</f>
        <v>0</v>
      </c>
      <c r="M232" s="46"/>
      <c r="N232" s="47"/>
      <c r="O232" s="132">
        <f>N232+M232</f>
        <v>0</v>
      </c>
      <c r="P232" s="49"/>
    </row>
    <row r="233" spans="1:16" hidden="1" x14ac:dyDescent="0.25">
      <c r="A233" s="188">
        <v>6230</v>
      </c>
      <c r="B233" s="87" t="s">
        <v>252</v>
      </c>
      <c r="C233" s="88">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0" t="s">
        <v>253</v>
      </c>
      <c r="C234" s="88">
        <f t="shared" si="288"/>
        <v>0</v>
      </c>
      <c r="D234" s="196">
        <v>0</v>
      </c>
      <c r="E234" s="197"/>
      <c r="F234" s="132">
        <f>D234+E234</f>
        <v>0</v>
      </c>
      <c r="G234" s="46"/>
      <c r="H234" s="47"/>
      <c r="I234" s="132">
        <f>G234+H234</f>
        <v>0</v>
      </c>
      <c r="J234" s="46"/>
      <c r="K234" s="47"/>
      <c r="L234" s="132">
        <f>K234+J234</f>
        <v>0</v>
      </c>
      <c r="M234" s="46"/>
      <c r="N234" s="47"/>
      <c r="O234" s="132">
        <f>N234+M234</f>
        <v>0</v>
      </c>
      <c r="P234" s="49"/>
    </row>
    <row r="235" spans="1:16" ht="24" hidden="1" x14ac:dyDescent="0.25">
      <c r="A235" s="188">
        <v>6240</v>
      </c>
      <c r="B235" s="87" t="s">
        <v>254</v>
      </c>
      <c r="C235" s="88">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7" t="s">
        <v>255</v>
      </c>
      <c r="C236" s="88">
        <f t="shared" si="288"/>
        <v>0</v>
      </c>
      <c r="D236" s="194">
        <v>0</v>
      </c>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4">
        <v>0</v>
      </c>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7" t="s">
        <v>257</v>
      </c>
      <c r="C238" s="88">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7" t="s">
        <v>258</v>
      </c>
      <c r="C239" s="88">
        <f t="shared" si="288"/>
        <v>0</v>
      </c>
      <c r="D239" s="194">
        <v>0</v>
      </c>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4">
        <v>0</v>
      </c>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4">
        <v>0</v>
      </c>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4">
        <v>0</v>
      </c>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4">
        <v>0</v>
      </c>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7" t="s">
        <v>263</v>
      </c>
      <c r="C244" s="88">
        <f t="shared" si="288"/>
        <v>0</v>
      </c>
      <c r="D244" s="194">
        <v>0</v>
      </c>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7" t="s">
        <v>264</v>
      </c>
      <c r="C245" s="88">
        <f t="shared" si="288"/>
        <v>0</v>
      </c>
      <c r="D245" s="194">
        <v>0</v>
      </c>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408">
        <v>6290</v>
      </c>
      <c r="B246" s="80" t="s">
        <v>265</v>
      </c>
      <c r="C246" s="206">
        <f t="shared" si="288"/>
        <v>0</v>
      </c>
      <c r="D246" s="192">
        <f>SUM(D247:D250)</f>
        <v>0</v>
      </c>
      <c r="E246" s="193">
        <f t="shared" ref="E246:O246" si="330">SUM(E247:E250)</f>
        <v>0</v>
      </c>
      <c r="F246" s="132">
        <f t="shared" si="330"/>
        <v>0</v>
      </c>
      <c r="G246" s="192">
        <f t="shared" si="330"/>
        <v>0</v>
      </c>
      <c r="H246" s="193">
        <f t="shared" si="330"/>
        <v>0</v>
      </c>
      <c r="I246" s="132">
        <f t="shared" si="330"/>
        <v>0</v>
      </c>
      <c r="J246" s="192">
        <f t="shared" si="330"/>
        <v>0</v>
      </c>
      <c r="K246" s="193">
        <f t="shared" si="330"/>
        <v>0</v>
      </c>
      <c r="L246" s="132">
        <f t="shared" si="330"/>
        <v>0</v>
      </c>
      <c r="M246" s="192">
        <f t="shared" si="330"/>
        <v>0</v>
      </c>
      <c r="N246" s="193">
        <f t="shared" si="330"/>
        <v>0</v>
      </c>
      <c r="O246" s="132">
        <f t="shared" si="330"/>
        <v>0</v>
      </c>
      <c r="P246" s="49"/>
    </row>
    <row r="247" spans="1:16" ht="12" hidden="1" customHeight="1" x14ac:dyDescent="0.25">
      <c r="A247" s="51">
        <v>6291</v>
      </c>
      <c r="B247" s="87" t="s">
        <v>266</v>
      </c>
      <c r="C247" s="88">
        <f t="shared" si="288"/>
        <v>0</v>
      </c>
      <c r="D247" s="194">
        <v>0</v>
      </c>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4">
        <v>0</v>
      </c>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4">
        <v>0</v>
      </c>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4">
        <v>0</v>
      </c>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408">
        <v>6320</v>
      </c>
      <c r="B252" s="80" t="s">
        <v>271</v>
      </c>
      <c r="C252" s="206">
        <f t="shared" si="288"/>
        <v>0</v>
      </c>
      <c r="D252" s="192">
        <f>SUM(D253:D256)</f>
        <v>0</v>
      </c>
      <c r="E252" s="193">
        <f t="shared" ref="E252:O252" si="336">SUM(E253:E256)</f>
        <v>0</v>
      </c>
      <c r="F252" s="132">
        <f t="shared" si="336"/>
        <v>0</v>
      </c>
      <c r="G252" s="192">
        <f t="shared" si="336"/>
        <v>0</v>
      </c>
      <c r="H252" s="193">
        <f t="shared" si="336"/>
        <v>0</v>
      </c>
      <c r="I252" s="132">
        <f t="shared" si="336"/>
        <v>0</v>
      </c>
      <c r="J252" s="192">
        <f t="shared" si="336"/>
        <v>0</v>
      </c>
      <c r="K252" s="193">
        <f t="shared" si="336"/>
        <v>0</v>
      </c>
      <c r="L252" s="132">
        <f t="shared" si="336"/>
        <v>0</v>
      </c>
      <c r="M252" s="192">
        <f t="shared" si="336"/>
        <v>0</v>
      </c>
      <c r="N252" s="193">
        <f t="shared" si="336"/>
        <v>0</v>
      </c>
      <c r="O252" s="132">
        <f t="shared" si="336"/>
        <v>0</v>
      </c>
      <c r="P252" s="49"/>
    </row>
    <row r="253" spans="1:16" ht="12" hidden="1" customHeight="1" x14ac:dyDescent="0.25">
      <c r="A253" s="51">
        <v>6322</v>
      </c>
      <c r="B253" s="87" t="s">
        <v>272</v>
      </c>
      <c r="C253" s="88">
        <f t="shared" si="288"/>
        <v>0</v>
      </c>
      <c r="D253" s="194">
        <v>0</v>
      </c>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4">
        <v>0</v>
      </c>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4">
        <v>0</v>
      </c>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6">
        <v>0</v>
      </c>
      <c r="E256" s="197"/>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3">
        <v>6330</v>
      </c>
      <c r="B257" s="224" t="s">
        <v>276</v>
      </c>
      <c r="C257" s="206">
        <f t="shared" si="288"/>
        <v>0</v>
      </c>
      <c r="D257" s="208">
        <v>0</v>
      </c>
      <c r="E257" s="209"/>
      <c r="F257" s="210">
        <f t="shared" si="337"/>
        <v>0</v>
      </c>
      <c r="G257" s="211"/>
      <c r="H257" s="212"/>
      <c r="I257" s="210">
        <f t="shared" si="338"/>
        <v>0</v>
      </c>
      <c r="J257" s="211"/>
      <c r="K257" s="212"/>
      <c r="L257" s="210">
        <f t="shared" si="339"/>
        <v>0</v>
      </c>
      <c r="M257" s="211"/>
      <c r="N257" s="212"/>
      <c r="O257" s="210">
        <f t="shared" si="340"/>
        <v>0</v>
      </c>
      <c r="P257" s="213"/>
    </row>
    <row r="258" spans="1:16" ht="12" hidden="1" customHeight="1" x14ac:dyDescent="0.25">
      <c r="A258" s="188">
        <v>6360</v>
      </c>
      <c r="B258" s="87" t="s">
        <v>277</v>
      </c>
      <c r="C258" s="88">
        <f t="shared" si="288"/>
        <v>0</v>
      </c>
      <c r="D258" s="194">
        <v>0</v>
      </c>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408">
        <v>6410</v>
      </c>
      <c r="B260" s="80" t="s">
        <v>279</v>
      </c>
      <c r="C260" s="81">
        <f t="shared" si="288"/>
        <v>0</v>
      </c>
      <c r="D260" s="192">
        <f>SUM(D261:D263)</f>
        <v>0</v>
      </c>
      <c r="E260" s="193">
        <f t="shared" ref="E260:O260" si="342">SUM(E261:E263)</f>
        <v>0</v>
      </c>
      <c r="F260" s="132">
        <f t="shared" si="342"/>
        <v>0</v>
      </c>
      <c r="G260" s="192">
        <f t="shared" si="342"/>
        <v>0</v>
      </c>
      <c r="H260" s="193">
        <f t="shared" si="342"/>
        <v>0</v>
      </c>
      <c r="I260" s="132">
        <f t="shared" si="342"/>
        <v>0</v>
      </c>
      <c r="J260" s="192">
        <f t="shared" si="342"/>
        <v>0</v>
      </c>
      <c r="K260" s="193">
        <f t="shared" si="342"/>
        <v>0</v>
      </c>
      <c r="L260" s="132">
        <f t="shared" si="342"/>
        <v>0</v>
      </c>
      <c r="M260" s="192">
        <f t="shared" si="342"/>
        <v>0</v>
      </c>
      <c r="N260" s="193">
        <f t="shared" si="342"/>
        <v>0</v>
      </c>
      <c r="O260" s="132">
        <f t="shared" si="342"/>
        <v>0</v>
      </c>
      <c r="P260" s="49"/>
    </row>
    <row r="261" spans="1:16" ht="12" hidden="1" customHeight="1" x14ac:dyDescent="0.25">
      <c r="A261" s="51">
        <v>6411</v>
      </c>
      <c r="B261" s="198" t="s">
        <v>280</v>
      </c>
      <c r="C261" s="88">
        <f t="shared" si="288"/>
        <v>0</v>
      </c>
      <c r="D261" s="194">
        <v>0</v>
      </c>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4">
        <v>0</v>
      </c>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4">
        <v>0</v>
      </c>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7" t="s">
        <v>283</v>
      </c>
      <c r="C264" s="88">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7" t="s">
        <v>284</v>
      </c>
      <c r="C265" s="88">
        <f t="shared" si="288"/>
        <v>0</v>
      </c>
      <c r="D265" s="194">
        <v>0</v>
      </c>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4">
        <v>0</v>
      </c>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4">
        <v>0</v>
      </c>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4">
        <v>0</v>
      </c>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5">
        <v>7000</v>
      </c>
      <c r="B269" s="225" t="s">
        <v>288</v>
      </c>
      <c r="C269" s="226">
        <f t="shared" si="288"/>
        <v>0</v>
      </c>
      <c r="D269" s="227">
        <f>SUM(D270,D281)</f>
        <v>0</v>
      </c>
      <c r="E269" s="228">
        <f t="shared" ref="E269:F269" si="355">SUM(E270,E281)</f>
        <v>0</v>
      </c>
      <c r="F269" s="229">
        <f t="shared" si="355"/>
        <v>0</v>
      </c>
      <c r="G269" s="227">
        <f>SUM(G270,G281)</f>
        <v>0</v>
      </c>
      <c r="H269" s="228">
        <f t="shared" ref="H269:I269" si="356">SUM(H270,H281)</f>
        <v>0</v>
      </c>
      <c r="I269" s="229">
        <f t="shared" si="356"/>
        <v>0</v>
      </c>
      <c r="J269" s="227">
        <f>SUM(J270,J281)</f>
        <v>0</v>
      </c>
      <c r="K269" s="228">
        <f t="shared" ref="K269:L269" si="357">SUM(K270,K281)</f>
        <v>0</v>
      </c>
      <c r="L269" s="229">
        <f t="shared" si="357"/>
        <v>0</v>
      </c>
      <c r="M269" s="227">
        <f>SUM(M270,M281)</f>
        <v>0</v>
      </c>
      <c r="N269" s="228">
        <f t="shared" ref="N269:O269" si="358">SUM(N270,N281)</f>
        <v>0</v>
      </c>
      <c r="O269" s="229">
        <f t="shared" si="358"/>
        <v>0</v>
      </c>
      <c r="P269" s="230"/>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408">
        <v>7210</v>
      </c>
      <c r="B271" s="80" t="s">
        <v>290</v>
      </c>
      <c r="C271" s="81">
        <f t="shared" si="288"/>
        <v>0</v>
      </c>
      <c r="D271" s="196">
        <v>0</v>
      </c>
      <c r="E271" s="197"/>
      <c r="F271" s="132">
        <f>D271+E271</f>
        <v>0</v>
      </c>
      <c r="G271" s="46"/>
      <c r="H271" s="47"/>
      <c r="I271" s="132">
        <f>G271+H271</f>
        <v>0</v>
      </c>
      <c r="J271" s="46"/>
      <c r="K271" s="47"/>
      <c r="L271" s="132">
        <f>K271+J271</f>
        <v>0</v>
      </c>
      <c r="M271" s="46"/>
      <c r="N271" s="47"/>
      <c r="O271" s="132">
        <f>N271+M271</f>
        <v>0</v>
      </c>
      <c r="P271" s="49"/>
    </row>
    <row r="272" spans="1:16" s="231" customFormat="1" ht="24" hidden="1" x14ac:dyDescent="0.25">
      <c r="A272" s="188">
        <v>7220</v>
      </c>
      <c r="B272" s="87" t="s">
        <v>291</v>
      </c>
      <c r="C272" s="88">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1" customFormat="1" ht="36" hidden="1" customHeight="1" x14ac:dyDescent="0.25">
      <c r="A273" s="51">
        <v>7221</v>
      </c>
      <c r="B273" s="87" t="s">
        <v>292</v>
      </c>
      <c r="C273" s="88">
        <f t="shared" si="288"/>
        <v>0</v>
      </c>
      <c r="D273" s="194">
        <v>0</v>
      </c>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1" customFormat="1" ht="36" hidden="1" customHeight="1" x14ac:dyDescent="0.25">
      <c r="A274" s="51">
        <v>7222</v>
      </c>
      <c r="B274" s="87" t="s">
        <v>293</v>
      </c>
      <c r="C274" s="88">
        <f t="shared" si="288"/>
        <v>0</v>
      </c>
      <c r="D274" s="194">
        <v>0</v>
      </c>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7" t="s">
        <v>294</v>
      </c>
      <c r="C275" s="88">
        <f t="shared" si="288"/>
        <v>0</v>
      </c>
      <c r="D275" s="194">
        <v>0</v>
      </c>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7" t="s">
        <v>295</v>
      </c>
      <c r="C276" s="88">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7" t="s">
        <v>296</v>
      </c>
      <c r="C277" s="88">
        <f t="shared" si="371"/>
        <v>0</v>
      </c>
      <c r="D277" s="194">
        <v>0</v>
      </c>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4">
        <v>0</v>
      </c>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4">
        <v>0</v>
      </c>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408">
        <v>7260</v>
      </c>
      <c r="B280" s="80" t="s">
        <v>299</v>
      </c>
      <c r="C280" s="81">
        <f t="shared" si="371"/>
        <v>0</v>
      </c>
      <c r="D280" s="196">
        <v>0</v>
      </c>
      <c r="E280" s="197"/>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2">
        <f t="shared" ref="D281:O281" si="378">D282</f>
        <v>0</v>
      </c>
      <c r="E281" s="233">
        <f t="shared" si="378"/>
        <v>0</v>
      </c>
      <c r="F281" s="129">
        <f t="shared" si="378"/>
        <v>0</v>
      </c>
      <c r="G281" s="232">
        <f t="shared" si="378"/>
        <v>0</v>
      </c>
      <c r="H281" s="233">
        <f t="shared" si="378"/>
        <v>0</v>
      </c>
      <c r="I281" s="129">
        <f t="shared" si="378"/>
        <v>0</v>
      </c>
      <c r="J281" s="232">
        <f t="shared" si="378"/>
        <v>0</v>
      </c>
      <c r="K281" s="233">
        <f t="shared" si="378"/>
        <v>0</v>
      </c>
      <c r="L281" s="129">
        <f t="shared" si="378"/>
        <v>0</v>
      </c>
      <c r="M281" s="232">
        <f t="shared" si="378"/>
        <v>0</v>
      </c>
      <c r="N281" s="233">
        <f t="shared" si="378"/>
        <v>0</v>
      </c>
      <c r="O281" s="129">
        <f t="shared" si="378"/>
        <v>0</v>
      </c>
      <c r="P281" s="117"/>
    </row>
    <row r="282" spans="1:16" ht="12" hidden="1" customHeight="1" x14ac:dyDescent="0.25">
      <c r="A282" s="184">
        <v>7720</v>
      </c>
      <c r="B282" s="80" t="s">
        <v>301</v>
      </c>
      <c r="C282" s="96">
        <f t="shared" si="371"/>
        <v>0</v>
      </c>
      <c r="D282" s="234">
        <v>0</v>
      </c>
      <c r="E282" s="235"/>
      <c r="F282" s="236">
        <f>D282+E282</f>
        <v>0</v>
      </c>
      <c r="G282" s="100"/>
      <c r="H282" s="101"/>
      <c r="I282" s="236">
        <f>G282+H282</f>
        <v>0</v>
      </c>
      <c r="J282" s="100"/>
      <c r="K282" s="101"/>
      <c r="L282" s="236">
        <f>K282+J282</f>
        <v>0</v>
      </c>
      <c r="M282" s="100"/>
      <c r="N282" s="101"/>
      <c r="O282" s="236">
        <f>N282+M282</f>
        <v>0</v>
      </c>
      <c r="P282" s="105"/>
    </row>
    <row r="283" spans="1:16" hidden="1" x14ac:dyDescent="0.25">
      <c r="A283" s="237">
        <v>9000</v>
      </c>
      <c r="B283" s="238" t="s">
        <v>302</v>
      </c>
      <c r="C283" s="239">
        <f t="shared" si="371"/>
        <v>0</v>
      </c>
      <c r="D283" s="240">
        <f t="shared" ref="D283:O284" si="379">D284</f>
        <v>0</v>
      </c>
      <c r="E283" s="241">
        <f t="shared" si="379"/>
        <v>0</v>
      </c>
      <c r="F283" s="242">
        <f t="shared" si="379"/>
        <v>0</v>
      </c>
      <c r="G283" s="240">
        <f>G284</f>
        <v>0</v>
      </c>
      <c r="H283" s="241">
        <f t="shared" ref="H283:I283" si="380">H284</f>
        <v>0</v>
      </c>
      <c r="I283" s="242">
        <f t="shared" si="380"/>
        <v>0</v>
      </c>
      <c r="J283" s="240">
        <f t="shared" si="379"/>
        <v>0</v>
      </c>
      <c r="K283" s="241">
        <f t="shared" si="379"/>
        <v>0</v>
      </c>
      <c r="L283" s="242">
        <f t="shared" si="379"/>
        <v>0</v>
      </c>
      <c r="M283" s="240">
        <f t="shared" si="379"/>
        <v>0</v>
      </c>
      <c r="N283" s="241">
        <f t="shared" si="379"/>
        <v>0</v>
      </c>
      <c r="O283" s="242">
        <f t="shared" si="379"/>
        <v>0</v>
      </c>
      <c r="P283" s="243"/>
    </row>
    <row r="284" spans="1:16" ht="24" hidden="1" x14ac:dyDescent="0.25">
      <c r="A284" s="244">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5">
        <v>9230</v>
      </c>
      <c r="B285" s="87" t="s">
        <v>304</v>
      </c>
      <c r="C285" s="141">
        <f t="shared" si="371"/>
        <v>0</v>
      </c>
      <c r="D285" s="200">
        <v>0</v>
      </c>
      <c r="E285" s="201"/>
      <c r="F285" s="139">
        <f>D285+E285</f>
        <v>0</v>
      </c>
      <c r="G285" s="142"/>
      <c r="H285" s="143"/>
      <c r="I285" s="139">
        <f>G285+H285</f>
        <v>0</v>
      </c>
      <c r="J285" s="142"/>
      <c r="K285" s="143"/>
      <c r="L285" s="139">
        <f>K285+J285</f>
        <v>0</v>
      </c>
      <c r="M285" s="142"/>
      <c r="N285" s="143"/>
      <c r="O285" s="139">
        <f>N285+M285</f>
        <v>0</v>
      </c>
      <c r="P285" s="127"/>
    </row>
    <row r="286" spans="1:16" hidden="1" x14ac:dyDescent="0.25">
      <c r="A286" s="198"/>
      <c r="B286" s="87" t="s">
        <v>305</v>
      </c>
      <c r="C286" s="88">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8" t="s">
        <v>306</v>
      </c>
      <c r="B287" s="51" t="s">
        <v>307</v>
      </c>
      <c r="C287" s="88">
        <f t="shared" si="371"/>
        <v>0</v>
      </c>
      <c r="D287" s="194">
        <v>0</v>
      </c>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8" t="s">
        <v>308</v>
      </c>
      <c r="B288" s="246" t="s">
        <v>309</v>
      </c>
      <c r="C288" s="81">
        <f t="shared" si="371"/>
        <v>0</v>
      </c>
      <c r="D288" s="196">
        <v>0</v>
      </c>
      <c r="E288" s="197"/>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7"/>
      <c r="B289" s="247" t="s">
        <v>310</v>
      </c>
      <c r="C289" s="248">
        <f t="shared" si="371"/>
        <v>589436</v>
      </c>
      <c r="D289" s="249">
        <f t="shared" ref="D289:O289" si="389">SUM(D286,D269,D230,D195,D187,D173,D75,D53,D283)</f>
        <v>589436</v>
      </c>
      <c r="E289" s="250">
        <f t="shared" si="389"/>
        <v>0</v>
      </c>
      <c r="F289" s="251">
        <f t="shared" si="389"/>
        <v>589436</v>
      </c>
      <c r="G289" s="249">
        <f t="shared" si="389"/>
        <v>0</v>
      </c>
      <c r="H289" s="250">
        <f t="shared" si="389"/>
        <v>0</v>
      </c>
      <c r="I289" s="251">
        <f t="shared" si="389"/>
        <v>0</v>
      </c>
      <c r="J289" s="249">
        <f t="shared" si="389"/>
        <v>0</v>
      </c>
      <c r="K289" s="250">
        <f t="shared" si="389"/>
        <v>0</v>
      </c>
      <c r="L289" s="251">
        <f t="shared" si="389"/>
        <v>0</v>
      </c>
      <c r="M289" s="249">
        <f t="shared" si="389"/>
        <v>0</v>
      </c>
      <c r="N289" s="250">
        <f t="shared" si="389"/>
        <v>0</v>
      </c>
      <c r="O289" s="251">
        <f t="shared" si="389"/>
        <v>0</v>
      </c>
      <c r="P289" s="252"/>
    </row>
    <row r="290" spans="1:16" s="28" customFormat="1" ht="13.5" hidden="1" thickTop="1" thickBot="1" x14ac:dyDescent="0.3">
      <c r="A290" s="759" t="s">
        <v>311</v>
      </c>
      <c r="B290" s="760"/>
      <c r="C290" s="253">
        <f t="shared" si="371"/>
        <v>0</v>
      </c>
      <c r="D290" s="254">
        <f>SUM(D24,D25,D41)-D51</f>
        <v>0</v>
      </c>
      <c r="E290" s="255">
        <f t="shared" ref="E290:F290" si="390">SUM(E24,E25,E41)-E51</f>
        <v>0</v>
      </c>
      <c r="F290" s="256">
        <f t="shared" si="390"/>
        <v>0</v>
      </c>
      <c r="G290" s="254">
        <f>SUM(G24,G25,G41)-G51</f>
        <v>0</v>
      </c>
      <c r="H290" s="255">
        <f t="shared" ref="H290:I290" si="391">SUM(H24,H25,H41)-H51</f>
        <v>0</v>
      </c>
      <c r="I290" s="256">
        <f t="shared" si="391"/>
        <v>0</v>
      </c>
      <c r="J290" s="254">
        <f>(J26+J43)-J51</f>
        <v>0</v>
      </c>
      <c r="K290" s="255">
        <f t="shared" ref="K290:L290" si="392">(K26+K43)-K51</f>
        <v>0</v>
      </c>
      <c r="L290" s="256">
        <f t="shared" si="392"/>
        <v>0</v>
      </c>
      <c r="M290" s="254">
        <f>M45-M51</f>
        <v>0</v>
      </c>
      <c r="N290" s="255">
        <f t="shared" ref="N290:O290" si="393">N45-N51</f>
        <v>0</v>
      </c>
      <c r="O290" s="256">
        <f t="shared" si="393"/>
        <v>0</v>
      </c>
      <c r="P290" s="257"/>
    </row>
    <row r="291" spans="1:16" s="28" customFormat="1" ht="12.75" hidden="1" thickTop="1" x14ac:dyDescent="0.25">
      <c r="A291" s="761" t="s">
        <v>312</v>
      </c>
      <c r="B291" s="762"/>
      <c r="C291" s="258">
        <f t="shared" si="371"/>
        <v>0</v>
      </c>
      <c r="D291" s="259">
        <f t="shared" ref="D291:O291" si="394">SUM(D292,D293)-D300+D301</f>
        <v>0</v>
      </c>
      <c r="E291" s="260">
        <f t="shared" si="394"/>
        <v>0</v>
      </c>
      <c r="F291" s="261">
        <f t="shared" si="394"/>
        <v>0</v>
      </c>
      <c r="G291" s="259">
        <f t="shared" si="394"/>
        <v>0</v>
      </c>
      <c r="H291" s="260">
        <f t="shared" si="394"/>
        <v>0</v>
      </c>
      <c r="I291" s="261">
        <f t="shared" si="394"/>
        <v>0</v>
      </c>
      <c r="J291" s="259">
        <f t="shared" si="394"/>
        <v>0</v>
      </c>
      <c r="K291" s="260">
        <f t="shared" si="394"/>
        <v>0</v>
      </c>
      <c r="L291" s="261">
        <f t="shared" si="394"/>
        <v>0</v>
      </c>
      <c r="M291" s="259">
        <f t="shared" si="394"/>
        <v>0</v>
      </c>
      <c r="N291" s="260">
        <f t="shared" si="394"/>
        <v>0</v>
      </c>
      <c r="O291" s="261">
        <f t="shared" si="394"/>
        <v>0</v>
      </c>
      <c r="P291" s="262"/>
    </row>
    <row r="292" spans="1:16" s="28" customFormat="1" ht="13.5" hidden="1" thickTop="1" thickBot="1" x14ac:dyDescent="0.3">
      <c r="A292" s="155" t="s">
        <v>313</v>
      </c>
      <c r="B292" s="155" t="s">
        <v>314</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3" t="s">
        <v>315</v>
      </c>
      <c r="B293" s="263" t="s">
        <v>316</v>
      </c>
      <c r="C293" s="258">
        <f t="shared" si="371"/>
        <v>0</v>
      </c>
      <c r="D293" s="259">
        <f t="shared" ref="D293:O293" si="396">SUM(D294,D296,D298)-SUM(D295,D297,D299)</f>
        <v>0</v>
      </c>
      <c r="E293" s="260">
        <f t="shared" si="396"/>
        <v>0</v>
      </c>
      <c r="F293" s="261">
        <f t="shared" si="396"/>
        <v>0</v>
      </c>
      <c r="G293" s="259">
        <f t="shared" si="396"/>
        <v>0</v>
      </c>
      <c r="H293" s="260">
        <f t="shared" si="396"/>
        <v>0</v>
      </c>
      <c r="I293" s="261">
        <f t="shared" si="396"/>
        <v>0</v>
      </c>
      <c r="J293" s="259">
        <f t="shared" si="396"/>
        <v>0</v>
      </c>
      <c r="K293" s="260">
        <f t="shared" si="396"/>
        <v>0</v>
      </c>
      <c r="L293" s="261">
        <f t="shared" si="396"/>
        <v>0</v>
      </c>
      <c r="M293" s="259">
        <f t="shared" si="396"/>
        <v>0</v>
      </c>
      <c r="N293" s="260">
        <f t="shared" si="396"/>
        <v>0</v>
      </c>
      <c r="O293" s="261">
        <f t="shared" si="396"/>
        <v>0</v>
      </c>
      <c r="P293" s="262"/>
    </row>
    <row r="294" spans="1:16" ht="12" hidden="1" customHeight="1" x14ac:dyDescent="0.25">
      <c r="A294" s="264" t="s">
        <v>317</v>
      </c>
      <c r="B294" s="140" t="s">
        <v>318</v>
      </c>
      <c r="C294" s="96">
        <f t="shared" si="371"/>
        <v>0</v>
      </c>
      <c r="D294" s="234"/>
      <c r="E294" s="235"/>
      <c r="F294" s="236">
        <f t="shared" ref="F294:F301" si="397">D294+E294</f>
        <v>0</v>
      </c>
      <c r="G294" s="100"/>
      <c r="H294" s="101"/>
      <c r="I294" s="236">
        <f t="shared" ref="I294:I301" si="398">G294+H294</f>
        <v>0</v>
      </c>
      <c r="J294" s="100"/>
      <c r="K294" s="101"/>
      <c r="L294" s="236">
        <f t="shared" ref="L294:L301" si="399">K294+J294</f>
        <v>0</v>
      </c>
      <c r="M294" s="100"/>
      <c r="N294" s="101"/>
      <c r="O294" s="236">
        <f t="shared" ref="O294:O301" si="400">N294+M294</f>
        <v>0</v>
      </c>
      <c r="P294" s="105"/>
    </row>
    <row r="295" spans="1:16" ht="24" hidden="1" customHeight="1" x14ac:dyDescent="0.25">
      <c r="A295" s="198" t="s">
        <v>319</v>
      </c>
      <c r="B295" s="50" t="s">
        <v>320</v>
      </c>
      <c r="C295" s="88">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8" t="s">
        <v>321</v>
      </c>
      <c r="B296" s="50" t="s">
        <v>322</v>
      </c>
      <c r="C296" s="88">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8" t="s">
        <v>323</v>
      </c>
      <c r="B297" s="50" t="s">
        <v>324</v>
      </c>
      <c r="C297" s="88">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8" t="s">
        <v>325</v>
      </c>
      <c r="B298" s="50" t="s">
        <v>326</v>
      </c>
      <c r="C298" s="88">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5" t="s">
        <v>327</v>
      </c>
      <c r="B299" s="266" t="s">
        <v>328</v>
      </c>
      <c r="C299" s="206">
        <f t="shared" si="371"/>
        <v>0</v>
      </c>
      <c r="D299" s="208"/>
      <c r="E299" s="209"/>
      <c r="F299" s="210">
        <f t="shared" si="397"/>
        <v>0</v>
      </c>
      <c r="G299" s="211"/>
      <c r="H299" s="212"/>
      <c r="I299" s="210">
        <f t="shared" si="398"/>
        <v>0</v>
      </c>
      <c r="J299" s="211"/>
      <c r="K299" s="212"/>
      <c r="L299" s="210">
        <f t="shared" si="399"/>
        <v>0</v>
      </c>
      <c r="M299" s="211"/>
      <c r="N299" s="212"/>
      <c r="O299" s="210">
        <f t="shared" si="400"/>
        <v>0</v>
      </c>
      <c r="P299" s="213"/>
    </row>
    <row r="300" spans="1:16" s="28" customFormat="1" ht="13.5" hidden="1" customHeight="1" thickTop="1" thickBot="1" x14ac:dyDescent="0.3">
      <c r="A300" s="267" t="s">
        <v>329</v>
      </c>
      <c r="B300" s="267" t="s">
        <v>330</v>
      </c>
      <c r="C300" s="253">
        <f t="shared" si="371"/>
        <v>0</v>
      </c>
      <c r="D300" s="268"/>
      <c r="E300" s="269"/>
      <c r="F300" s="256">
        <f t="shared" si="397"/>
        <v>0</v>
      </c>
      <c r="G300" s="268"/>
      <c r="H300" s="269"/>
      <c r="I300" s="270">
        <f t="shared" si="398"/>
        <v>0</v>
      </c>
      <c r="J300" s="268"/>
      <c r="K300" s="269"/>
      <c r="L300" s="270">
        <f t="shared" si="399"/>
        <v>0</v>
      </c>
      <c r="M300" s="268"/>
      <c r="N300" s="269"/>
      <c r="O300" s="270">
        <f t="shared" si="400"/>
        <v>0</v>
      </c>
      <c r="P300" s="271"/>
    </row>
    <row r="301" spans="1:16" s="28" customFormat="1" ht="48.75" hidden="1" customHeight="1" thickTop="1" x14ac:dyDescent="0.25">
      <c r="A301" s="263" t="s">
        <v>331</v>
      </c>
      <c r="B301" s="272" t="s">
        <v>332</v>
      </c>
      <c r="C301" s="258">
        <f t="shared" si="371"/>
        <v>0</v>
      </c>
      <c r="D301" s="202"/>
      <c r="E301" s="203"/>
      <c r="F301" s="71">
        <f t="shared" si="397"/>
        <v>0</v>
      </c>
      <c r="G301" s="202"/>
      <c r="H301" s="203"/>
      <c r="I301" s="71">
        <f t="shared" si="398"/>
        <v>0</v>
      </c>
      <c r="J301" s="202"/>
      <c r="K301" s="203"/>
      <c r="L301" s="71">
        <f t="shared" si="399"/>
        <v>0</v>
      </c>
      <c r="M301" s="202"/>
      <c r="N301" s="203"/>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2XpNWzWF87A0eCr0iyw0diRUrzea7lg0a/KZL0cdYBvD+bcyDNhQ7rMVxxcRylXR5GPrpFE+jy10YfM3zjbKIg==" saltValue="yqHretAPH5LtvpxsHDfJkw==" spinCount="100000" sheet="1" objects="1" scenarios="1" formatCells="0" formatColumns="0" formatRows="0" deleteColumns="0"/>
  <autoFilter ref="A18:P301">
    <filterColumn colId="2">
      <filters>
        <filter val="1 002"/>
        <filter val="1 200"/>
        <filter val="106 349"/>
        <filter val="11 520"/>
        <filter val="117 789"/>
        <filter val="134 770"/>
        <filter val="160 100"/>
        <filter val="171 620"/>
        <filter val="250"/>
        <filter val="262 015"/>
        <filter val="277 969"/>
        <filter val="303 465"/>
        <filter val="311 467"/>
        <filter val="40 000"/>
        <filter val="589 436"/>
        <filter val="7 000"/>
        <filter val="8 002"/>
        <filter val="9 456"/>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4.pielikums Jūrmalas pilsētas domes
2019.gada 23.maija saistošajiem noteikumiem Nr.19
(protokols Nr.7, 12.punkts)
 </firstHeader>
    <firstFooter>&amp;L&amp;9&amp;D; &amp;T&amp;R&amp;9&amp;P (&amp;N)</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6" sqref="T6"/>
    </sheetView>
  </sheetViews>
  <sheetFormatPr defaultRowHeight="12" outlineLevelCol="1" x14ac:dyDescent="0.25"/>
  <cols>
    <col min="1" max="1" width="10.85546875" style="273" customWidth="1"/>
    <col min="2" max="2" width="28" style="273" customWidth="1"/>
    <col min="3" max="3" width="8" style="273" customWidth="1"/>
    <col min="4" max="5" width="8.7109375" style="273" hidden="1" customWidth="1" outlineLevel="1"/>
    <col min="6" max="6" width="8.7109375" style="273" customWidth="1" collapsed="1"/>
    <col min="7" max="8" width="8.7109375" style="273" hidden="1" customWidth="1" outlineLevel="1"/>
    <col min="9" max="9" width="8.7109375" style="273" customWidth="1" collapsed="1"/>
    <col min="10" max="11" width="8.28515625" style="273" hidden="1" customWidth="1" outlineLevel="1"/>
    <col min="12" max="12" width="8.28515625" style="273" customWidth="1" collapsed="1"/>
    <col min="13" max="13" width="7.42578125" style="273"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893</v>
      </c>
      <c r="P1" s="1"/>
    </row>
    <row r="2" spans="1:17" ht="35.25" customHeight="1" x14ac:dyDescent="0.25">
      <c r="A2" s="788" t="s">
        <v>1</v>
      </c>
      <c r="B2" s="789"/>
      <c r="C2" s="789"/>
      <c r="D2" s="789"/>
      <c r="E2" s="789"/>
      <c r="F2" s="789"/>
      <c r="G2" s="789"/>
      <c r="H2" s="789"/>
      <c r="I2" s="789"/>
      <c r="J2" s="789"/>
      <c r="K2" s="789"/>
      <c r="L2" s="789"/>
      <c r="M2" s="789"/>
      <c r="N2" s="789"/>
      <c r="O2" s="789"/>
      <c r="P2" s="790"/>
      <c r="Q2" s="274"/>
    </row>
    <row r="3" spans="1:17" ht="12.75" customHeight="1" x14ac:dyDescent="0.25">
      <c r="A3" s="5" t="s">
        <v>2</v>
      </c>
      <c r="B3" s="6"/>
      <c r="C3" s="791" t="s">
        <v>894</v>
      </c>
      <c r="D3" s="791"/>
      <c r="E3" s="791"/>
      <c r="F3" s="791"/>
      <c r="G3" s="791"/>
      <c r="H3" s="791"/>
      <c r="I3" s="791"/>
      <c r="J3" s="791"/>
      <c r="K3" s="791"/>
      <c r="L3" s="791"/>
      <c r="M3" s="791"/>
      <c r="N3" s="791"/>
      <c r="O3" s="791"/>
      <c r="P3" s="792"/>
      <c r="Q3" s="274"/>
    </row>
    <row r="4" spans="1:17" ht="12.75" customHeight="1" x14ac:dyDescent="0.25">
      <c r="A4" s="5" t="s">
        <v>4</v>
      </c>
      <c r="B4" s="6"/>
      <c r="C4" s="791" t="s">
        <v>895</v>
      </c>
      <c r="D4" s="791"/>
      <c r="E4" s="791"/>
      <c r="F4" s="791"/>
      <c r="G4" s="791"/>
      <c r="H4" s="791"/>
      <c r="I4" s="791"/>
      <c r="J4" s="791"/>
      <c r="K4" s="791"/>
      <c r="L4" s="791"/>
      <c r="M4" s="791"/>
      <c r="N4" s="791"/>
      <c r="O4" s="791"/>
      <c r="P4" s="792"/>
      <c r="Q4" s="274"/>
    </row>
    <row r="5" spans="1:17" ht="12.75" customHeight="1" x14ac:dyDescent="0.25">
      <c r="A5" s="7" t="s">
        <v>6</v>
      </c>
      <c r="B5" s="8"/>
      <c r="C5" s="786" t="s">
        <v>896</v>
      </c>
      <c r="D5" s="786"/>
      <c r="E5" s="786"/>
      <c r="F5" s="786"/>
      <c r="G5" s="786"/>
      <c r="H5" s="786"/>
      <c r="I5" s="786"/>
      <c r="J5" s="786"/>
      <c r="K5" s="786"/>
      <c r="L5" s="786"/>
      <c r="M5" s="786"/>
      <c r="N5" s="786"/>
      <c r="O5" s="786"/>
      <c r="P5" s="787"/>
      <c r="Q5" s="274"/>
    </row>
    <row r="6" spans="1:17" ht="12.75" customHeight="1" x14ac:dyDescent="0.25">
      <c r="A6" s="7" t="s">
        <v>8</v>
      </c>
      <c r="B6" s="8"/>
      <c r="C6" s="786" t="s">
        <v>424</v>
      </c>
      <c r="D6" s="786"/>
      <c r="E6" s="786"/>
      <c r="F6" s="786"/>
      <c r="G6" s="786"/>
      <c r="H6" s="786"/>
      <c r="I6" s="786"/>
      <c r="J6" s="786"/>
      <c r="K6" s="786"/>
      <c r="L6" s="786"/>
      <c r="M6" s="786"/>
      <c r="N6" s="786"/>
      <c r="O6" s="786"/>
      <c r="P6" s="787"/>
      <c r="Q6" s="274"/>
    </row>
    <row r="7" spans="1:17" ht="25.5" customHeight="1" x14ac:dyDescent="0.25">
      <c r="A7" s="7" t="s">
        <v>10</v>
      </c>
      <c r="B7" s="8"/>
      <c r="C7" s="791" t="s">
        <v>757</v>
      </c>
      <c r="D7" s="791"/>
      <c r="E7" s="791"/>
      <c r="F7" s="791"/>
      <c r="G7" s="791"/>
      <c r="H7" s="791"/>
      <c r="I7" s="791"/>
      <c r="J7" s="791"/>
      <c r="K7" s="791"/>
      <c r="L7" s="791"/>
      <c r="M7" s="791"/>
      <c r="N7" s="791"/>
      <c r="O7" s="791"/>
      <c r="P7" s="792"/>
      <c r="Q7" s="274"/>
    </row>
    <row r="8" spans="1:17" ht="12.75" customHeight="1" x14ac:dyDescent="0.25">
      <c r="A8" s="9" t="s">
        <v>12</v>
      </c>
      <c r="B8" s="8"/>
      <c r="C8" s="793"/>
      <c r="D8" s="793"/>
      <c r="E8" s="793"/>
      <c r="F8" s="793"/>
      <c r="G8" s="793"/>
      <c r="H8" s="793"/>
      <c r="I8" s="793"/>
      <c r="J8" s="793"/>
      <c r="K8" s="793"/>
      <c r="L8" s="793"/>
      <c r="M8" s="793"/>
      <c r="N8" s="793"/>
      <c r="O8" s="793"/>
      <c r="P8" s="794"/>
      <c r="Q8" s="274"/>
    </row>
    <row r="9" spans="1:17" ht="12.75" customHeight="1" x14ac:dyDescent="0.25">
      <c r="A9" s="7"/>
      <c r="B9" s="8" t="s">
        <v>13</v>
      </c>
      <c r="C9" s="786" t="s">
        <v>897</v>
      </c>
      <c r="D9" s="786"/>
      <c r="E9" s="786"/>
      <c r="F9" s="786"/>
      <c r="G9" s="786"/>
      <c r="H9" s="786"/>
      <c r="I9" s="786"/>
      <c r="J9" s="786"/>
      <c r="K9" s="786"/>
      <c r="L9" s="786"/>
      <c r="M9" s="786"/>
      <c r="N9" s="786"/>
      <c r="O9" s="786"/>
      <c r="P9" s="787"/>
      <c r="Q9" s="274"/>
    </row>
    <row r="10" spans="1:17" ht="12.75" customHeight="1" x14ac:dyDescent="0.25">
      <c r="A10" s="7"/>
      <c r="B10" s="8" t="s">
        <v>15</v>
      </c>
      <c r="C10" s="786" t="s">
        <v>898</v>
      </c>
      <c r="D10" s="786"/>
      <c r="E10" s="786"/>
      <c r="F10" s="786"/>
      <c r="G10" s="786"/>
      <c r="H10" s="786"/>
      <c r="I10" s="786"/>
      <c r="J10" s="786"/>
      <c r="K10" s="786"/>
      <c r="L10" s="786"/>
      <c r="M10" s="786"/>
      <c r="N10" s="786"/>
      <c r="O10" s="786"/>
      <c r="P10" s="787"/>
      <c r="Q10" s="274"/>
    </row>
    <row r="11" spans="1:17" ht="12.75" customHeight="1" x14ac:dyDescent="0.25">
      <c r="A11" s="7"/>
      <c r="B11" s="8" t="s">
        <v>16</v>
      </c>
      <c r="C11" s="793"/>
      <c r="D11" s="793"/>
      <c r="E11" s="793"/>
      <c r="F11" s="793"/>
      <c r="G11" s="793"/>
      <c r="H11" s="793"/>
      <c r="I11" s="793"/>
      <c r="J11" s="793"/>
      <c r="K11" s="793"/>
      <c r="L11" s="793"/>
      <c r="M11" s="793"/>
      <c r="N11" s="793"/>
      <c r="O11" s="793"/>
      <c r="P11" s="794"/>
      <c r="Q11" s="274"/>
    </row>
    <row r="12" spans="1:17" ht="12.75" customHeight="1" x14ac:dyDescent="0.25">
      <c r="A12" s="7"/>
      <c r="B12" s="8" t="s">
        <v>17</v>
      </c>
      <c r="C12" s="786" t="s">
        <v>899</v>
      </c>
      <c r="D12" s="786"/>
      <c r="E12" s="786"/>
      <c r="F12" s="786"/>
      <c r="G12" s="786"/>
      <c r="H12" s="786"/>
      <c r="I12" s="786"/>
      <c r="J12" s="786"/>
      <c r="K12" s="786"/>
      <c r="L12" s="786"/>
      <c r="M12" s="786"/>
      <c r="N12" s="786"/>
      <c r="O12" s="786"/>
      <c r="P12" s="787"/>
      <c r="Q12" s="274"/>
    </row>
    <row r="13" spans="1:17" ht="12.75" customHeight="1" x14ac:dyDescent="0.25">
      <c r="A13" s="7"/>
      <c r="B13" s="8" t="s">
        <v>19</v>
      </c>
      <c r="C13" s="786"/>
      <c r="D13" s="786"/>
      <c r="E13" s="786"/>
      <c r="F13" s="786"/>
      <c r="G13" s="786"/>
      <c r="H13" s="786"/>
      <c r="I13" s="786"/>
      <c r="J13" s="786"/>
      <c r="K13" s="786"/>
      <c r="L13" s="786"/>
      <c r="M13" s="786"/>
      <c r="N13" s="786"/>
      <c r="O13" s="786"/>
      <c r="P13" s="787"/>
      <c r="Q13" s="274"/>
    </row>
    <row r="14" spans="1:17" ht="12.75" customHeight="1" x14ac:dyDescent="0.25">
      <c r="A14" s="10"/>
      <c r="B14" s="11"/>
      <c r="C14" s="766"/>
      <c r="D14" s="766"/>
      <c r="E14" s="766"/>
      <c r="F14" s="766"/>
      <c r="G14" s="766"/>
      <c r="H14" s="766"/>
      <c r="I14" s="766"/>
      <c r="J14" s="766"/>
      <c r="K14" s="766"/>
      <c r="L14" s="766"/>
      <c r="M14" s="766"/>
      <c r="N14" s="766"/>
      <c r="O14" s="766"/>
      <c r="P14" s="767"/>
      <c r="Q14" s="274"/>
    </row>
    <row r="15" spans="1:17" s="12" customFormat="1" ht="12.75" customHeight="1" x14ac:dyDescent="0.25">
      <c r="A15" s="768" t="s">
        <v>20</v>
      </c>
      <c r="B15" s="771" t="s">
        <v>21</v>
      </c>
      <c r="C15" s="773" t="s">
        <v>22</v>
      </c>
      <c r="D15" s="774"/>
      <c r="E15" s="774"/>
      <c r="F15" s="774"/>
      <c r="G15" s="774"/>
      <c r="H15" s="774"/>
      <c r="I15" s="774"/>
      <c r="J15" s="774"/>
      <c r="K15" s="774"/>
      <c r="L15" s="774"/>
      <c r="M15" s="774"/>
      <c r="N15" s="774"/>
      <c r="O15" s="774"/>
      <c r="P15" s="775"/>
      <c r="Q15" s="275"/>
    </row>
    <row r="16" spans="1:17" s="12" customFormat="1" ht="12.75" customHeight="1" x14ac:dyDescent="0.25">
      <c r="A16" s="769"/>
      <c r="B16" s="772"/>
      <c r="C16" s="776" t="s">
        <v>23</v>
      </c>
      <c r="D16" s="778" t="s">
        <v>24</v>
      </c>
      <c r="E16" s="780" t="s">
        <v>25</v>
      </c>
      <c r="F16" s="782" t="s">
        <v>26</v>
      </c>
      <c r="G16" s="764" t="s">
        <v>27</v>
      </c>
      <c r="H16" s="765" t="s">
        <v>28</v>
      </c>
      <c r="I16" s="763" t="s">
        <v>29</v>
      </c>
      <c r="J16" s="764" t="s">
        <v>30</v>
      </c>
      <c r="K16" s="765" t="s">
        <v>31</v>
      </c>
      <c r="L16" s="763" t="s">
        <v>32</v>
      </c>
      <c r="M16" s="764" t="s">
        <v>33</v>
      </c>
      <c r="N16" s="765" t="s">
        <v>34</v>
      </c>
      <c r="O16" s="763" t="s">
        <v>35</v>
      </c>
      <c r="P16" s="784" t="s">
        <v>36</v>
      </c>
    </row>
    <row r="17" spans="1:16" s="13" customFormat="1" ht="70.5" customHeight="1" thickBot="1" x14ac:dyDescent="0.3">
      <c r="A17" s="770"/>
      <c r="B17" s="772"/>
      <c r="C17" s="777"/>
      <c r="D17" s="779"/>
      <c r="E17" s="781"/>
      <c r="F17" s="783"/>
      <c r="G17" s="764"/>
      <c r="H17" s="765"/>
      <c r="I17" s="763"/>
      <c r="J17" s="764"/>
      <c r="K17" s="765"/>
      <c r="L17" s="763"/>
      <c r="M17" s="764"/>
      <c r="N17" s="765"/>
      <c r="O17" s="763"/>
      <c r="P17" s="78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940052</v>
      </c>
      <c r="D20" s="32">
        <f>SUM(D21,D24,D25,D41,D43)</f>
        <v>407899</v>
      </c>
      <c r="E20" s="33">
        <f t="shared" ref="E20:F20" si="1">SUM(E21,E24,E25,E41,E43)</f>
        <v>0</v>
      </c>
      <c r="F20" s="34">
        <f t="shared" si="1"/>
        <v>407899</v>
      </c>
      <c r="G20" s="32">
        <f>SUM(G21,G24,G43)</f>
        <v>522052</v>
      </c>
      <c r="H20" s="33">
        <f t="shared" ref="H20:I20" si="2">SUM(H21,H24,H43)</f>
        <v>0</v>
      </c>
      <c r="I20" s="34">
        <f t="shared" si="2"/>
        <v>522052</v>
      </c>
      <c r="J20" s="32">
        <f>SUM(J21,J26,J43)</f>
        <v>10001</v>
      </c>
      <c r="K20" s="33">
        <f t="shared" ref="K20:L20" si="3">SUM(K21,K26,K43)</f>
        <v>100</v>
      </c>
      <c r="L20" s="34">
        <f t="shared" si="3"/>
        <v>10101</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929951</v>
      </c>
      <c r="D24" s="60">
        <v>407899</v>
      </c>
      <c r="E24" s="61"/>
      <c r="F24" s="62">
        <f t="shared" si="9"/>
        <v>407899</v>
      </c>
      <c r="G24" s="60">
        <v>522052</v>
      </c>
      <c r="H24" s="61"/>
      <c r="I24" s="62">
        <f t="shared" si="10"/>
        <v>522052</v>
      </c>
      <c r="J24" s="63" t="s">
        <v>44</v>
      </c>
      <c r="K24" s="64" t="s">
        <v>44</v>
      </c>
      <c r="L24" s="65" t="s">
        <v>44</v>
      </c>
      <c r="M24" s="63" t="s">
        <v>44</v>
      </c>
      <c r="N24" s="64" t="s">
        <v>44</v>
      </c>
      <c r="O24" s="65" t="s">
        <v>44</v>
      </c>
      <c r="P24" s="66"/>
    </row>
    <row r="25" spans="1:16" s="28" customFormat="1" ht="24.75" hidden="1" customHeight="1" thickTop="1" x14ac:dyDescent="0.25">
      <c r="A25" s="6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customHeight="1" thickTop="1" x14ac:dyDescent="0.25">
      <c r="A26" s="67">
        <v>21300</v>
      </c>
      <c r="B26" s="67" t="s">
        <v>46</v>
      </c>
      <c r="C26" s="68">
        <f>L26</f>
        <v>9881</v>
      </c>
      <c r="D26" s="72" t="s">
        <v>44</v>
      </c>
      <c r="E26" s="73" t="s">
        <v>44</v>
      </c>
      <c r="F26" s="74" t="s">
        <v>44</v>
      </c>
      <c r="G26" s="72" t="s">
        <v>44</v>
      </c>
      <c r="H26" s="73" t="s">
        <v>44</v>
      </c>
      <c r="I26" s="74" t="s">
        <v>44</v>
      </c>
      <c r="J26" s="76">
        <f>SUM(J27,J31,J33,J36)</f>
        <v>9881</v>
      </c>
      <c r="K26" s="77">
        <f t="shared" ref="K26:L26" si="11">SUM(K27,K31,K33,K36)</f>
        <v>0</v>
      </c>
      <c r="L26" s="78">
        <f t="shared" si="11"/>
        <v>9881</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customHeight="1" x14ac:dyDescent="0.25">
      <c r="A33" s="79">
        <v>21380</v>
      </c>
      <c r="B33" s="67" t="s">
        <v>53</v>
      </c>
      <c r="C33" s="68">
        <f t="shared" si="16"/>
        <v>5443</v>
      </c>
      <c r="D33" s="72" t="s">
        <v>44</v>
      </c>
      <c r="E33" s="73" t="s">
        <v>44</v>
      </c>
      <c r="F33" s="74" t="s">
        <v>44</v>
      </c>
      <c r="G33" s="72" t="s">
        <v>44</v>
      </c>
      <c r="H33" s="73" t="s">
        <v>44</v>
      </c>
      <c r="I33" s="74" t="s">
        <v>44</v>
      </c>
      <c r="J33" s="76">
        <f>SUM(J34:J35)</f>
        <v>5443</v>
      </c>
      <c r="K33" s="77">
        <f t="shared" ref="K33:L33" si="17">SUM(K34:K35)</f>
        <v>0</v>
      </c>
      <c r="L33" s="78">
        <f t="shared" si="17"/>
        <v>5443</v>
      </c>
      <c r="M33" s="76" t="s">
        <v>44</v>
      </c>
      <c r="N33" s="77" t="s">
        <v>44</v>
      </c>
      <c r="O33" s="78" t="s">
        <v>44</v>
      </c>
      <c r="P33" s="75"/>
    </row>
    <row r="34" spans="1:16" ht="12" customHeight="1" x14ac:dyDescent="0.25">
      <c r="A34" s="44">
        <v>21381</v>
      </c>
      <c r="B34" s="80" t="s">
        <v>54</v>
      </c>
      <c r="C34" s="81">
        <f t="shared" si="16"/>
        <v>5443</v>
      </c>
      <c r="D34" s="82" t="s">
        <v>44</v>
      </c>
      <c r="E34" s="83" t="s">
        <v>44</v>
      </c>
      <c r="F34" s="84" t="s">
        <v>44</v>
      </c>
      <c r="G34" s="82" t="s">
        <v>44</v>
      </c>
      <c r="H34" s="83" t="s">
        <v>44</v>
      </c>
      <c r="I34" s="84" t="s">
        <v>44</v>
      </c>
      <c r="J34" s="46">
        <v>5443</v>
      </c>
      <c r="K34" s="47"/>
      <c r="L34" s="48">
        <f t="shared" ref="L34:L35" si="18">K34+J34</f>
        <v>5443</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customHeight="1" x14ac:dyDescent="0.25">
      <c r="A36" s="79">
        <v>21390</v>
      </c>
      <c r="B36" s="67" t="s">
        <v>56</v>
      </c>
      <c r="C36" s="68">
        <f t="shared" si="16"/>
        <v>4438</v>
      </c>
      <c r="D36" s="72" t="s">
        <v>44</v>
      </c>
      <c r="E36" s="73" t="s">
        <v>44</v>
      </c>
      <c r="F36" s="74" t="s">
        <v>44</v>
      </c>
      <c r="G36" s="72" t="s">
        <v>44</v>
      </c>
      <c r="H36" s="73" t="s">
        <v>44</v>
      </c>
      <c r="I36" s="74" t="s">
        <v>44</v>
      </c>
      <c r="J36" s="76">
        <f>SUM(J37:J40)</f>
        <v>4438</v>
      </c>
      <c r="K36" s="77">
        <f t="shared" ref="K36:L36" si="19">SUM(K37:K40)</f>
        <v>0</v>
      </c>
      <c r="L36" s="78">
        <f t="shared" si="19"/>
        <v>4438</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customHeight="1" x14ac:dyDescent="0.25">
      <c r="A40" s="106">
        <v>21399</v>
      </c>
      <c r="B40" s="107" t="s">
        <v>60</v>
      </c>
      <c r="C40" s="108">
        <f t="shared" si="16"/>
        <v>4438</v>
      </c>
      <c r="D40" s="109" t="s">
        <v>44</v>
      </c>
      <c r="E40" s="110" t="s">
        <v>44</v>
      </c>
      <c r="F40" s="111" t="s">
        <v>44</v>
      </c>
      <c r="G40" s="109" t="s">
        <v>44</v>
      </c>
      <c r="H40" s="110" t="s">
        <v>44</v>
      </c>
      <c r="I40" s="111" t="s">
        <v>44</v>
      </c>
      <c r="J40" s="112">
        <v>4438</v>
      </c>
      <c r="K40" s="113"/>
      <c r="L40" s="114">
        <f t="shared" si="20"/>
        <v>4438</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x14ac:dyDescent="0.25">
      <c r="A43" s="79">
        <v>21490</v>
      </c>
      <c r="B43" s="67" t="s">
        <v>63</v>
      </c>
      <c r="C43" s="130">
        <f>F43+I43+L43</f>
        <v>220</v>
      </c>
      <c r="D43" s="76">
        <f>D44</f>
        <v>0</v>
      </c>
      <c r="E43" s="77">
        <f t="shared" ref="E43:L43" si="22">E44</f>
        <v>0</v>
      </c>
      <c r="F43" s="78">
        <f t="shared" si="22"/>
        <v>0</v>
      </c>
      <c r="G43" s="76">
        <f t="shared" si="22"/>
        <v>0</v>
      </c>
      <c r="H43" s="77">
        <f t="shared" si="22"/>
        <v>0</v>
      </c>
      <c r="I43" s="78">
        <f t="shared" si="22"/>
        <v>0</v>
      </c>
      <c r="J43" s="76">
        <f t="shared" si="22"/>
        <v>120</v>
      </c>
      <c r="K43" s="77">
        <f t="shared" si="22"/>
        <v>100</v>
      </c>
      <c r="L43" s="78">
        <f t="shared" si="22"/>
        <v>220</v>
      </c>
      <c r="M43" s="76" t="s">
        <v>44</v>
      </c>
      <c r="N43" s="77" t="s">
        <v>44</v>
      </c>
      <c r="O43" s="78" t="s">
        <v>44</v>
      </c>
      <c r="P43" s="75"/>
    </row>
    <row r="44" spans="1:16" s="28" customFormat="1" ht="24" customHeight="1" x14ac:dyDescent="0.25">
      <c r="A44" s="51">
        <v>21499</v>
      </c>
      <c r="B44" s="87" t="s">
        <v>64</v>
      </c>
      <c r="C44" s="131">
        <f>F44+I44+L44</f>
        <v>220</v>
      </c>
      <c r="D44" s="46"/>
      <c r="E44" s="47"/>
      <c r="F44" s="132">
        <f>D44+E44</f>
        <v>0</v>
      </c>
      <c r="G44" s="46"/>
      <c r="H44" s="47"/>
      <c r="I44" s="132">
        <f>G44+H44</f>
        <v>0</v>
      </c>
      <c r="J44" s="46">
        <v>120</v>
      </c>
      <c r="K44" s="751">
        <v>100</v>
      </c>
      <c r="L44" s="48">
        <f>K44+J44</f>
        <v>220</v>
      </c>
      <c r="M44" s="85" t="s">
        <v>44</v>
      </c>
      <c r="N44" s="86" t="s">
        <v>44</v>
      </c>
      <c r="O44" s="48" t="s">
        <v>44</v>
      </c>
      <c r="P44" s="752" t="s">
        <v>900</v>
      </c>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940052</v>
      </c>
      <c r="D50" s="157">
        <f>SUM(D51,D286)</f>
        <v>407899</v>
      </c>
      <c r="E50" s="158">
        <f t="shared" ref="E50:F50" si="26">SUM(E51,E286)</f>
        <v>0</v>
      </c>
      <c r="F50" s="159">
        <f t="shared" si="26"/>
        <v>407899</v>
      </c>
      <c r="G50" s="157">
        <f>SUM(G51,G286)</f>
        <v>522052</v>
      </c>
      <c r="H50" s="158">
        <f>SUM(H51,H286)</f>
        <v>0</v>
      </c>
      <c r="I50" s="159">
        <f t="shared" ref="I50" si="27">SUM(I51,I286)</f>
        <v>522052</v>
      </c>
      <c r="J50" s="32">
        <f>SUM(J51,J286)</f>
        <v>10001</v>
      </c>
      <c r="K50" s="33">
        <f t="shared" ref="K50:L50" si="28">SUM(K51,K286)</f>
        <v>100</v>
      </c>
      <c r="L50" s="34">
        <f t="shared" si="28"/>
        <v>10101</v>
      </c>
      <c r="M50" s="32">
        <f>SUM(M51,M286)</f>
        <v>0</v>
      </c>
      <c r="N50" s="33">
        <f t="shared" ref="N50:O50" si="29">SUM(N51,N286)</f>
        <v>0</v>
      </c>
      <c r="O50" s="34">
        <f t="shared" si="29"/>
        <v>0</v>
      </c>
      <c r="P50" s="35"/>
    </row>
    <row r="51" spans="1:16" s="28" customFormat="1" ht="36.75" thickTop="1" x14ac:dyDescent="0.25">
      <c r="A51" s="160"/>
      <c r="B51" s="161" t="s">
        <v>70</v>
      </c>
      <c r="C51" s="162">
        <f t="shared" si="0"/>
        <v>940052</v>
      </c>
      <c r="D51" s="163">
        <f>SUM(D52,D194)</f>
        <v>407899</v>
      </c>
      <c r="E51" s="164">
        <f t="shared" ref="E51:F51" si="30">SUM(E52,E194)</f>
        <v>0</v>
      </c>
      <c r="F51" s="165">
        <f t="shared" si="30"/>
        <v>407899</v>
      </c>
      <c r="G51" s="163">
        <f>SUM(G52,G194)</f>
        <v>522052</v>
      </c>
      <c r="H51" s="164">
        <f t="shared" ref="H51:I51" si="31">SUM(H52,H194)</f>
        <v>0</v>
      </c>
      <c r="I51" s="165">
        <f t="shared" si="31"/>
        <v>522052</v>
      </c>
      <c r="J51" s="166">
        <f>SUM(J52,J194)</f>
        <v>10001</v>
      </c>
      <c r="K51" s="167">
        <f t="shared" ref="K51:L51" si="32">SUM(K52,K194)</f>
        <v>100</v>
      </c>
      <c r="L51" s="168">
        <f t="shared" si="32"/>
        <v>10101</v>
      </c>
      <c r="M51" s="166">
        <f>SUM(M52,M194)</f>
        <v>0</v>
      </c>
      <c r="N51" s="167">
        <f t="shared" ref="N51:O51" si="33">SUM(N52,N194)</f>
        <v>0</v>
      </c>
      <c r="O51" s="168">
        <f t="shared" si="33"/>
        <v>0</v>
      </c>
      <c r="P51" s="169"/>
    </row>
    <row r="52" spans="1:16" s="28" customFormat="1" ht="24" x14ac:dyDescent="0.25">
      <c r="A52" s="24"/>
      <c r="B52" s="22" t="s">
        <v>71</v>
      </c>
      <c r="C52" s="170">
        <f t="shared" si="0"/>
        <v>927938</v>
      </c>
      <c r="D52" s="171">
        <f>SUM(D53,D75,D173,D187)</f>
        <v>396799</v>
      </c>
      <c r="E52" s="172">
        <f t="shared" ref="E52:F52" si="34">SUM(E53,E75,E173,E187)</f>
        <v>0</v>
      </c>
      <c r="F52" s="173">
        <f t="shared" si="34"/>
        <v>396799</v>
      </c>
      <c r="G52" s="171">
        <f>SUM(G53,G75,G173,G187)</f>
        <v>521038</v>
      </c>
      <c r="H52" s="172">
        <f t="shared" ref="H52:I52" si="35">SUM(H53,H75,H173,H187)</f>
        <v>0</v>
      </c>
      <c r="I52" s="173">
        <f t="shared" si="35"/>
        <v>521038</v>
      </c>
      <c r="J52" s="171">
        <f>SUM(J53,J75,J173,J187)</f>
        <v>10001</v>
      </c>
      <c r="K52" s="172">
        <f t="shared" ref="K52:L52" si="36">SUM(K53,K75,K173,K187)</f>
        <v>100</v>
      </c>
      <c r="L52" s="173">
        <f t="shared" si="36"/>
        <v>10101</v>
      </c>
      <c r="M52" s="171">
        <f>SUM(M53,M75,M173,M187)</f>
        <v>0</v>
      </c>
      <c r="N52" s="172">
        <f t="shared" ref="N52:O52" si="37">SUM(N53,N75,N173,N187)</f>
        <v>0</v>
      </c>
      <c r="O52" s="173">
        <f t="shared" si="37"/>
        <v>0</v>
      </c>
      <c r="P52" s="174"/>
    </row>
    <row r="53" spans="1:16" s="28" customFormat="1" x14ac:dyDescent="0.25">
      <c r="A53" s="175">
        <v>1000</v>
      </c>
      <c r="B53" s="175" t="s">
        <v>72</v>
      </c>
      <c r="C53" s="176">
        <f t="shared" si="0"/>
        <v>819894</v>
      </c>
      <c r="D53" s="177">
        <f>SUM(D54,D67)</f>
        <v>305932</v>
      </c>
      <c r="E53" s="178">
        <f t="shared" ref="E53:F53" si="38">SUM(E54,E67)</f>
        <v>0</v>
      </c>
      <c r="F53" s="179">
        <f t="shared" si="38"/>
        <v>305932</v>
      </c>
      <c r="G53" s="177">
        <f>SUM(G54,G67)</f>
        <v>513962</v>
      </c>
      <c r="H53" s="178">
        <f t="shared" ref="H53:I53" si="39">SUM(H54,H67)</f>
        <v>0</v>
      </c>
      <c r="I53" s="179">
        <f t="shared" si="39"/>
        <v>513962</v>
      </c>
      <c r="J53" s="177">
        <f>SUM(J54,J67)</f>
        <v>0</v>
      </c>
      <c r="K53" s="178">
        <f t="shared" ref="K53:L53" si="40">SUM(K54,K67)</f>
        <v>0</v>
      </c>
      <c r="L53" s="179">
        <f t="shared" si="40"/>
        <v>0</v>
      </c>
      <c r="M53" s="177">
        <f>SUM(M54,M67)</f>
        <v>0</v>
      </c>
      <c r="N53" s="178">
        <f t="shared" ref="N53:O53" si="41">SUM(N54,N67)</f>
        <v>0</v>
      </c>
      <c r="O53" s="179">
        <f t="shared" si="41"/>
        <v>0</v>
      </c>
      <c r="P53" s="180"/>
    </row>
    <row r="54" spans="1:16" x14ac:dyDescent="0.25">
      <c r="A54" s="67">
        <v>1100</v>
      </c>
      <c r="B54" s="181" t="s">
        <v>73</v>
      </c>
      <c r="C54" s="68">
        <f t="shared" si="0"/>
        <v>619836</v>
      </c>
      <c r="D54" s="182">
        <f>SUM(D55,D58,D66)</f>
        <v>211822</v>
      </c>
      <c r="E54" s="183">
        <f t="shared" ref="E54:F54" si="42">SUM(E55,E58,E66)</f>
        <v>0</v>
      </c>
      <c r="F54" s="71">
        <f t="shared" si="42"/>
        <v>211822</v>
      </c>
      <c r="G54" s="182">
        <f>SUM(G55,G58,G66)</f>
        <v>408014</v>
      </c>
      <c r="H54" s="183">
        <f t="shared" ref="H54:I54" si="43">SUM(H55,H58,H66)</f>
        <v>0</v>
      </c>
      <c r="I54" s="71">
        <f t="shared" si="43"/>
        <v>408014</v>
      </c>
      <c r="J54" s="182">
        <f>SUM(J55,J58,J66)</f>
        <v>0</v>
      </c>
      <c r="K54" s="183">
        <f t="shared" ref="K54:L54" si="44">SUM(K55,K58,K66)</f>
        <v>0</v>
      </c>
      <c r="L54" s="71">
        <f t="shared" si="44"/>
        <v>0</v>
      </c>
      <c r="M54" s="182">
        <f>SUM(M55,M58,M66)</f>
        <v>0</v>
      </c>
      <c r="N54" s="183">
        <f t="shared" ref="N54:O54" si="45">SUM(N55,N58,N66)</f>
        <v>0</v>
      </c>
      <c r="O54" s="71">
        <f t="shared" si="45"/>
        <v>0</v>
      </c>
      <c r="P54" s="75"/>
    </row>
    <row r="55" spans="1:16" x14ac:dyDescent="0.25">
      <c r="A55" s="184">
        <v>1110</v>
      </c>
      <c r="B55" s="136" t="s">
        <v>74</v>
      </c>
      <c r="C55" s="141">
        <f t="shared" si="0"/>
        <v>537546</v>
      </c>
      <c r="D55" s="185">
        <f>SUM(D56:D57)</f>
        <v>170854</v>
      </c>
      <c r="E55" s="186">
        <f t="shared" ref="E55:F55" si="46">SUM(E56:E57)</f>
        <v>0</v>
      </c>
      <c r="F55" s="139">
        <f t="shared" si="46"/>
        <v>170854</v>
      </c>
      <c r="G55" s="185">
        <f>SUM(G56:G57)</f>
        <v>366692</v>
      </c>
      <c r="H55" s="186">
        <f t="shared" ref="H55:I55" si="47">SUM(H56:H57)</f>
        <v>0</v>
      </c>
      <c r="I55" s="139">
        <f t="shared" si="47"/>
        <v>366692</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customHeight="1" x14ac:dyDescent="0.25">
      <c r="A57" s="51">
        <v>1119</v>
      </c>
      <c r="B57" s="87" t="s">
        <v>76</v>
      </c>
      <c r="C57" s="88">
        <f t="shared" si="0"/>
        <v>537546</v>
      </c>
      <c r="D57" s="53">
        <v>170854</v>
      </c>
      <c r="E57" s="54"/>
      <c r="F57" s="55">
        <f t="shared" si="50"/>
        <v>170854</v>
      </c>
      <c r="G57" s="53">
        <v>366692</v>
      </c>
      <c r="H57" s="54"/>
      <c r="I57" s="55">
        <f t="shared" si="51"/>
        <v>366692</v>
      </c>
      <c r="J57" s="53"/>
      <c r="K57" s="54"/>
      <c r="L57" s="55">
        <f t="shared" si="52"/>
        <v>0</v>
      </c>
      <c r="M57" s="53"/>
      <c r="N57" s="54"/>
      <c r="O57" s="55">
        <f t="shared" si="53"/>
        <v>0</v>
      </c>
      <c r="P57" s="57"/>
    </row>
    <row r="58" spans="1:16" x14ac:dyDescent="0.25">
      <c r="A58" s="188">
        <v>1140</v>
      </c>
      <c r="B58" s="87" t="s">
        <v>78</v>
      </c>
      <c r="C58" s="88">
        <f t="shared" si="0"/>
        <v>79281</v>
      </c>
      <c r="D58" s="189">
        <f>SUM(D59:D65)</f>
        <v>37959</v>
      </c>
      <c r="E58" s="190">
        <f>SUM(E59:E65)</f>
        <v>0</v>
      </c>
      <c r="F58" s="55">
        <f t="shared" ref="F58" si="54">SUM(F59:F65)</f>
        <v>37959</v>
      </c>
      <c r="G58" s="189">
        <f>SUM(G59:G65)</f>
        <v>41322</v>
      </c>
      <c r="H58" s="190">
        <f t="shared" ref="H58:I58" si="55">SUM(H59:H65)</f>
        <v>0</v>
      </c>
      <c r="I58" s="55">
        <f t="shared" si="55"/>
        <v>41322</v>
      </c>
      <c r="J58" s="189">
        <f>SUM(J59:J65)</f>
        <v>0</v>
      </c>
      <c r="K58" s="190">
        <f t="shared" ref="K58:L58" si="56">SUM(K59:K65)</f>
        <v>0</v>
      </c>
      <c r="L58" s="55">
        <f t="shared" si="56"/>
        <v>0</v>
      </c>
      <c r="M58" s="189">
        <f>SUM(M59:M65)</f>
        <v>0</v>
      </c>
      <c r="N58" s="190">
        <f t="shared" ref="N58:O58" si="57">SUM(N59:N65)</f>
        <v>0</v>
      </c>
      <c r="O58" s="55">
        <f t="shared" si="57"/>
        <v>0</v>
      </c>
      <c r="P58" s="57"/>
    </row>
    <row r="59" spans="1:16" ht="12" customHeight="1" x14ac:dyDescent="0.25">
      <c r="A59" s="51">
        <v>1141</v>
      </c>
      <c r="B59" s="87" t="s">
        <v>79</v>
      </c>
      <c r="C59" s="88">
        <f t="shared" si="0"/>
        <v>4193</v>
      </c>
      <c r="D59" s="53">
        <v>4193</v>
      </c>
      <c r="E59" s="54"/>
      <c r="F59" s="55">
        <f t="shared" ref="F59:F66" si="58">D59+E59</f>
        <v>4193</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7" t="s">
        <v>80</v>
      </c>
      <c r="C60" s="88">
        <f t="shared" si="0"/>
        <v>1098</v>
      </c>
      <c r="D60" s="53">
        <v>1098</v>
      </c>
      <c r="E60" s="54"/>
      <c r="F60" s="55">
        <f t="shared" si="58"/>
        <v>1098</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4.25" customHeight="1" x14ac:dyDescent="0.25">
      <c r="A63" s="51">
        <v>1147</v>
      </c>
      <c r="B63" s="87" t="s">
        <v>83</v>
      </c>
      <c r="C63" s="88">
        <f t="shared" si="0"/>
        <v>5986</v>
      </c>
      <c r="D63" s="53">
        <v>3391</v>
      </c>
      <c r="E63" s="54"/>
      <c r="F63" s="55">
        <f t="shared" si="58"/>
        <v>3391</v>
      </c>
      <c r="G63" s="53"/>
      <c r="H63" s="723">
        <v>2595</v>
      </c>
      <c r="I63" s="55">
        <f t="shared" si="59"/>
        <v>2595</v>
      </c>
      <c r="J63" s="53"/>
      <c r="K63" s="54"/>
      <c r="L63" s="55">
        <f t="shared" si="60"/>
        <v>0</v>
      </c>
      <c r="M63" s="53"/>
      <c r="N63" s="54"/>
      <c r="O63" s="55">
        <f t="shared" si="61"/>
        <v>0</v>
      </c>
      <c r="P63" s="724" t="s">
        <v>901</v>
      </c>
    </row>
    <row r="64" spans="1:16" ht="12" customHeight="1" x14ac:dyDescent="0.25">
      <c r="A64" s="51">
        <v>1148</v>
      </c>
      <c r="B64" s="87" t="s">
        <v>84</v>
      </c>
      <c r="C64" s="88">
        <f t="shared" si="0"/>
        <v>29043</v>
      </c>
      <c r="D64" s="53">
        <v>29043</v>
      </c>
      <c r="E64" s="54"/>
      <c r="F64" s="55">
        <f t="shared" si="58"/>
        <v>29043</v>
      </c>
      <c r="G64" s="53"/>
      <c r="H64" s="54"/>
      <c r="I64" s="55">
        <f t="shared" si="59"/>
        <v>0</v>
      </c>
      <c r="J64" s="53"/>
      <c r="K64" s="54"/>
      <c r="L64" s="55">
        <f t="shared" si="60"/>
        <v>0</v>
      </c>
      <c r="M64" s="53"/>
      <c r="N64" s="54"/>
      <c r="O64" s="55">
        <f t="shared" si="61"/>
        <v>0</v>
      </c>
      <c r="P64" s="57"/>
    </row>
    <row r="65" spans="1:16" ht="27" customHeight="1" x14ac:dyDescent="0.25">
      <c r="A65" s="51">
        <v>1149</v>
      </c>
      <c r="B65" s="87" t="s">
        <v>85</v>
      </c>
      <c r="C65" s="88">
        <f t="shared" si="0"/>
        <v>38961</v>
      </c>
      <c r="D65" s="53">
        <v>234</v>
      </c>
      <c r="E65" s="54"/>
      <c r="F65" s="55">
        <f t="shared" si="58"/>
        <v>234</v>
      </c>
      <c r="G65" s="53">
        <v>41322</v>
      </c>
      <c r="H65" s="723">
        <v>-2595</v>
      </c>
      <c r="I65" s="55">
        <f t="shared" si="59"/>
        <v>38727</v>
      </c>
      <c r="J65" s="53"/>
      <c r="K65" s="54"/>
      <c r="L65" s="55">
        <f t="shared" si="60"/>
        <v>0</v>
      </c>
      <c r="M65" s="53"/>
      <c r="N65" s="54"/>
      <c r="O65" s="55">
        <f t="shared" si="61"/>
        <v>0</v>
      </c>
      <c r="P65" s="724" t="s">
        <v>902</v>
      </c>
    </row>
    <row r="66" spans="1:16" ht="36" customHeight="1" x14ac:dyDescent="0.25">
      <c r="A66" s="184">
        <v>1150</v>
      </c>
      <c r="B66" s="136" t="s">
        <v>86</v>
      </c>
      <c r="C66" s="141">
        <f t="shared" si="0"/>
        <v>3009</v>
      </c>
      <c r="D66" s="142">
        <v>3009</v>
      </c>
      <c r="E66" s="143"/>
      <c r="F66" s="139">
        <f t="shared" si="58"/>
        <v>3009</v>
      </c>
      <c r="G66" s="142"/>
      <c r="H66" s="143"/>
      <c r="I66" s="139">
        <f t="shared" si="59"/>
        <v>0</v>
      </c>
      <c r="J66" s="142"/>
      <c r="K66" s="143"/>
      <c r="L66" s="139">
        <f t="shared" si="60"/>
        <v>0</v>
      </c>
      <c r="M66" s="142"/>
      <c r="N66" s="143"/>
      <c r="O66" s="139">
        <f t="shared" si="61"/>
        <v>0</v>
      </c>
      <c r="P66" s="127"/>
    </row>
    <row r="67" spans="1:16" ht="24" x14ac:dyDescent="0.25">
      <c r="A67" s="67">
        <v>1200</v>
      </c>
      <c r="B67" s="181" t="s">
        <v>87</v>
      </c>
      <c r="C67" s="68">
        <f t="shared" si="0"/>
        <v>200058</v>
      </c>
      <c r="D67" s="182">
        <f>SUM(D68:D69)</f>
        <v>94110</v>
      </c>
      <c r="E67" s="183">
        <f t="shared" ref="E67:F67" si="62">SUM(E68:E69)</f>
        <v>0</v>
      </c>
      <c r="F67" s="71">
        <f t="shared" si="62"/>
        <v>94110</v>
      </c>
      <c r="G67" s="182">
        <f>SUM(G68:G69)</f>
        <v>105948</v>
      </c>
      <c r="H67" s="183">
        <f t="shared" ref="H67:I67" si="63">SUM(H68:H69)</f>
        <v>0</v>
      </c>
      <c r="I67" s="71">
        <f t="shared" si="63"/>
        <v>105948</v>
      </c>
      <c r="J67" s="182">
        <f>SUM(J68:J69)</f>
        <v>0</v>
      </c>
      <c r="K67" s="183">
        <f t="shared" ref="K67:L67" si="64">SUM(K68:K69)</f>
        <v>0</v>
      </c>
      <c r="L67" s="71">
        <f t="shared" si="64"/>
        <v>0</v>
      </c>
      <c r="M67" s="182">
        <f>SUM(M68:M69)</f>
        <v>0</v>
      </c>
      <c r="N67" s="183">
        <f t="shared" ref="N67:O67" si="65">SUM(N68:N69)</f>
        <v>0</v>
      </c>
      <c r="O67" s="71">
        <f t="shared" si="65"/>
        <v>0</v>
      </c>
      <c r="P67" s="75"/>
    </row>
    <row r="68" spans="1:16" ht="27" customHeight="1" x14ac:dyDescent="0.25">
      <c r="A68" s="408">
        <v>1210</v>
      </c>
      <c r="B68" s="80" t="s">
        <v>88</v>
      </c>
      <c r="C68" s="81">
        <f t="shared" si="0"/>
        <v>153975</v>
      </c>
      <c r="D68" s="46">
        <v>56057</v>
      </c>
      <c r="E68" s="751">
        <v>-860</v>
      </c>
      <c r="F68" s="132">
        <f>D68+E68</f>
        <v>55197</v>
      </c>
      <c r="G68" s="46">
        <v>99778</v>
      </c>
      <c r="H68" s="751">
        <v>-1000</v>
      </c>
      <c r="I68" s="132">
        <f>G68+H68</f>
        <v>98778</v>
      </c>
      <c r="J68" s="46"/>
      <c r="K68" s="47"/>
      <c r="L68" s="132">
        <f>K68+J68</f>
        <v>0</v>
      </c>
      <c r="M68" s="46"/>
      <c r="N68" s="47"/>
      <c r="O68" s="132">
        <f>N68+M68</f>
        <v>0</v>
      </c>
      <c r="P68" s="752" t="s">
        <v>903</v>
      </c>
    </row>
    <row r="69" spans="1:16" ht="24" x14ac:dyDescent="0.25">
      <c r="A69" s="188">
        <v>1220</v>
      </c>
      <c r="B69" s="87" t="s">
        <v>89</v>
      </c>
      <c r="C69" s="88">
        <f t="shared" si="0"/>
        <v>46083</v>
      </c>
      <c r="D69" s="189">
        <f>SUM(D70:D74)</f>
        <v>38053</v>
      </c>
      <c r="E69" s="190">
        <f t="shared" ref="E69:F69" si="66">SUM(E70:E74)</f>
        <v>860</v>
      </c>
      <c r="F69" s="55">
        <f t="shared" si="66"/>
        <v>38913</v>
      </c>
      <c r="G69" s="189">
        <f>SUM(G70:G74)</f>
        <v>6170</v>
      </c>
      <c r="H69" s="190">
        <f t="shared" ref="H69:I69" si="67">SUM(H70:H74)</f>
        <v>1000</v>
      </c>
      <c r="I69" s="55">
        <f t="shared" si="67"/>
        <v>7170</v>
      </c>
      <c r="J69" s="189">
        <f>SUM(J70:J74)</f>
        <v>0</v>
      </c>
      <c r="K69" s="190">
        <f t="shared" ref="K69:L69" si="68">SUM(K70:K74)</f>
        <v>0</v>
      </c>
      <c r="L69" s="55">
        <f t="shared" si="68"/>
        <v>0</v>
      </c>
      <c r="M69" s="189">
        <f>SUM(M70:M74)</f>
        <v>0</v>
      </c>
      <c r="N69" s="190">
        <f t="shared" ref="N69:O69" si="69">SUM(N70:N74)</f>
        <v>0</v>
      </c>
      <c r="O69" s="55">
        <f t="shared" si="69"/>
        <v>0</v>
      </c>
      <c r="P69" s="57"/>
    </row>
    <row r="70" spans="1:16" ht="48" x14ac:dyDescent="0.25">
      <c r="A70" s="51">
        <v>1221</v>
      </c>
      <c r="B70" s="87" t="s">
        <v>90</v>
      </c>
      <c r="C70" s="88">
        <f t="shared" si="0"/>
        <v>32224</v>
      </c>
      <c r="D70" s="53">
        <v>24694</v>
      </c>
      <c r="E70" s="723">
        <v>360</v>
      </c>
      <c r="F70" s="55">
        <f t="shared" ref="F70:F74" si="70">D70+E70</f>
        <v>25054</v>
      </c>
      <c r="G70" s="53">
        <v>6170</v>
      </c>
      <c r="H70" s="723">
        <v>1000</v>
      </c>
      <c r="I70" s="55">
        <f t="shared" ref="I70:I74" si="71">G70+H70</f>
        <v>7170</v>
      </c>
      <c r="J70" s="53"/>
      <c r="K70" s="54"/>
      <c r="L70" s="55">
        <f t="shared" ref="L70:L74" si="72">K70+J70</f>
        <v>0</v>
      </c>
      <c r="M70" s="53"/>
      <c r="N70" s="54"/>
      <c r="O70" s="55">
        <f t="shared" ref="O70:O74" si="73">N70+M70</f>
        <v>0</v>
      </c>
      <c r="P70" s="724" t="s">
        <v>904</v>
      </c>
    </row>
    <row r="71" spans="1:16" ht="12" hidden="1" customHeight="1" x14ac:dyDescent="0.25">
      <c r="A71" s="51">
        <v>1223</v>
      </c>
      <c r="B71" s="87" t="s">
        <v>91</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7" t="s">
        <v>93</v>
      </c>
      <c r="C73" s="88">
        <f t="shared" si="0"/>
        <v>12513</v>
      </c>
      <c r="D73" s="53">
        <v>12513</v>
      </c>
      <c r="E73" s="54"/>
      <c r="F73" s="55">
        <f t="shared" si="70"/>
        <v>12513</v>
      </c>
      <c r="G73" s="53"/>
      <c r="H73" s="54"/>
      <c r="I73" s="55">
        <f t="shared" si="71"/>
        <v>0</v>
      </c>
      <c r="J73" s="53"/>
      <c r="K73" s="54"/>
      <c r="L73" s="55">
        <f t="shared" si="72"/>
        <v>0</v>
      </c>
      <c r="M73" s="53"/>
      <c r="N73" s="54"/>
      <c r="O73" s="55">
        <f t="shared" si="73"/>
        <v>0</v>
      </c>
      <c r="P73" s="57"/>
    </row>
    <row r="74" spans="1:16" ht="49.5" customHeight="1" x14ac:dyDescent="0.25">
      <c r="A74" s="51">
        <v>1228</v>
      </c>
      <c r="B74" s="87" t="s">
        <v>94</v>
      </c>
      <c r="C74" s="88">
        <f t="shared" si="0"/>
        <v>1346</v>
      </c>
      <c r="D74" s="53">
        <v>846</v>
      </c>
      <c r="E74" s="723">
        <v>500</v>
      </c>
      <c r="F74" s="55">
        <f t="shared" si="70"/>
        <v>1346</v>
      </c>
      <c r="G74" s="53"/>
      <c r="H74" s="54"/>
      <c r="I74" s="55">
        <f t="shared" si="71"/>
        <v>0</v>
      </c>
      <c r="J74" s="53"/>
      <c r="K74" s="54"/>
      <c r="L74" s="55">
        <f t="shared" si="72"/>
        <v>0</v>
      </c>
      <c r="M74" s="53"/>
      <c r="N74" s="54"/>
      <c r="O74" s="55">
        <f t="shared" si="73"/>
        <v>0</v>
      </c>
      <c r="P74" s="724" t="s">
        <v>905</v>
      </c>
    </row>
    <row r="75" spans="1:16" x14ac:dyDescent="0.25">
      <c r="A75" s="175">
        <v>2000</v>
      </c>
      <c r="B75" s="175" t="s">
        <v>96</v>
      </c>
      <c r="C75" s="176">
        <f t="shared" si="0"/>
        <v>108044</v>
      </c>
      <c r="D75" s="177">
        <f>SUM(D76,D83,D130,D164,D165,D172)</f>
        <v>90867</v>
      </c>
      <c r="E75" s="178">
        <f t="shared" ref="E75:F75" si="74">SUM(E76,E83,E130,E164,E165,E172)</f>
        <v>0</v>
      </c>
      <c r="F75" s="179">
        <f t="shared" si="74"/>
        <v>90867</v>
      </c>
      <c r="G75" s="177">
        <f>SUM(G76,G83,G130,G164,G165,G172)</f>
        <v>7076</v>
      </c>
      <c r="H75" s="178">
        <f t="shared" ref="H75:I75" si="75">SUM(H76,H83,H130,H164,H165,H172)</f>
        <v>0</v>
      </c>
      <c r="I75" s="179">
        <f t="shared" si="75"/>
        <v>7076</v>
      </c>
      <c r="J75" s="177">
        <f>SUM(J76,J83,J130,J164,J165,J172)</f>
        <v>10001</v>
      </c>
      <c r="K75" s="178">
        <f t="shared" ref="K75:L75" si="76">SUM(K76,K83,K130,K164,K165,K172)</f>
        <v>100</v>
      </c>
      <c r="L75" s="179">
        <f t="shared" si="76"/>
        <v>10101</v>
      </c>
      <c r="M75" s="177">
        <f>SUM(M76,M83,M130,M164,M165,M172)</f>
        <v>0</v>
      </c>
      <c r="N75" s="178">
        <f t="shared" ref="N75:O75" si="77">SUM(N76,N83,N130,N164,N165,N172)</f>
        <v>0</v>
      </c>
      <c r="O75" s="179">
        <f t="shared" si="77"/>
        <v>0</v>
      </c>
      <c r="P75" s="180"/>
    </row>
    <row r="76" spans="1:16" ht="24" x14ac:dyDescent="0.25">
      <c r="A76" s="67">
        <v>2100</v>
      </c>
      <c r="B76" s="181" t="s">
        <v>97</v>
      </c>
      <c r="C76" s="68">
        <f t="shared" si="0"/>
        <v>533</v>
      </c>
      <c r="D76" s="182">
        <f>SUM(D77,D80)</f>
        <v>533</v>
      </c>
      <c r="E76" s="183">
        <f t="shared" ref="E76:F76" si="78">SUM(E77,E80)</f>
        <v>0</v>
      </c>
      <c r="F76" s="71">
        <f t="shared" si="78"/>
        <v>533</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x14ac:dyDescent="0.25">
      <c r="A77" s="408">
        <v>2110</v>
      </c>
      <c r="B77" s="80" t="s">
        <v>98</v>
      </c>
      <c r="C77" s="81">
        <f t="shared" si="0"/>
        <v>98</v>
      </c>
      <c r="D77" s="192">
        <f>SUM(D78:D79)</f>
        <v>98</v>
      </c>
      <c r="E77" s="193">
        <f t="shared" ref="E77:F77" si="82">SUM(E78:E79)</f>
        <v>0</v>
      </c>
      <c r="F77" s="132">
        <f t="shared" si="82"/>
        <v>98</v>
      </c>
      <c r="G77" s="192">
        <f>SUM(G78:G79)</f>
        <v>0</v>
      </c>
      <c r="H77" s="193">
        <f t="shared" ref="H77:I77" si="83">SUM(H78:H79)</f>
        <v>0</v>
      </c>
      <c r="I77" s="132">
        <f t="shared" si="83"/>
        <v>0</v>
      </c>
      <c r="J77" s="192">
        <f>SUM(J78:J79)</f>
        <v>0</v>
      </c>
      <c r="K77" s="193">
        <f t="shared" ref="K77:L77" si="84">SUM(K78:K79)</f>
        <v>0</v>
      </c>
      <c r="L77" s="132">
        <f t="shared" si="84"/>
        <v>0</v>
      </c>
      <c r="M77" s="192">
        <f>SUM(M78:M79)</f>
        <v>0</v>
      </c>
      <c r="N77" s="193">
        <f t="shared" ref="N77:O77" si="85">SUM(N78:N79)</f>
        <v>0</v>
      </c>
      <c r="O77" s="132">
        <f t="shared" si="85"/>
        <v>0</v>
      </c>
      <c r="P77" s="49"/>
    </row>
    <row r="78" spans="1:16" ht="12" customHeight="1" x14ac:dyDescent="0.25">
      <c r="A78" s="51">
        <v>2111</v>
      </c>
      <c r="B78" s="87" t="s">
        <v>99</v>
      </c>
      <c r="C78" s="88">
        <f t="shared" si="0"/>
        <v>24</v>
      </c>
      <c r="D78" s="194">
        <v>24</v>
      </c>
      <c r="E78" s="195"/>
      <c r="F78" s="55">
        <f t="shared" ref="F78:F79" si="86">D78+E78</f>
        <v>24</v>
      </c>
      <c r="G78" s="53"/>
      <c r="H78" s="54"/>
      <c r="I78" s="55">
        <f t="shared" ref="I78:I79" si="87">G78+H78</f>
        <v>0</v>
      </c>
      <c r="J78" s="53"/>
      <c r="K78" s="54"/>
      <c r="L78" s="55">
        <f t="shared" ref="L78:L79" si="88">K78+J78</f>
        <v>0</v>
      </c>
      <c r="M78" s="53"/>
      <c r="N78" s="54"/>
      <c r="O78" s="55">
        <f t="shared" ref="O78:O79" si="89">N78+M78</f>
        <v>0</v>
      </c>
      <c r="P78" s="57"/>
    </row>
    <row r="79" spans="1:16" ht="24" customHeight="1" x14ac:dyDescent="0.25">
      <c r="A79" s="51">
        <v>2112</v>
      </c>
      <c r="B79" s="87" t="s">
        <v>100</v>
      </c>
      <c r="C79" s="88">
        <f t="shared" si="0"/>
        <v>74</v>
      </c>
      <c r="D79" s="194">
        <v>74</v>
      </c>
      <c r="E79" s="195"/>
      <c r="F79" s="55">
        <f t="shared" si="86"/>
        <v>74</v>
      </c>
      <c r="G79" s="53"/>
      <c r="H79" s="54"/>
      <c r="I79" s="55">
        <f t="shared" si="87"/>
        <v>0</v>
      </c>
      <c r="J79" s="53"/>
      <c r="K79" s="54"/>
      <c r="L79" s="55">
        <f t="shared" si="88"/>
        <v>0</v>
      </c>
      <c r="M79" s="53"/>
      <c r="N79" s="54"/>
      <c r="O79" s="55">
        <f t="shared" si="89"/>
        <v>0</v>
      </c>
      <c r="P79" s="57"/>
    </row>
    <row r="80" spans="1:16" ht="24" x14ac:dyDescent="0.25">
      <c r="A80" s="188">
        <v>2120</v>
      </c>
      <c r="B80" s="87" t="s">
        <v>101</v>
      </c>
      <c r="C80" s="88">
        <f t="shared" si="0"/>
        <v>435</v>
      </c>
      <c r="D80" s="189">
        <f>SUM(D81:D82)</f>
        <v>435</v>
      </c>
      <c r="E80" s="190">
        <f t="shared" ref="E80:F80" si="90">SUM(E81:E82)</f>
        <v>0</v>
      </c>
      <c r="F80" s="55">
        <f t="shared" si="90"/>
        <v>435</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customHeight="1" x14ac:dyDescent="0.25">
      <c r="A81" s="51">
        <v>2121</v>
      </c>
      <c r="B81" s="87" t="s">
        <v>99</v>
      </c>
      <c r="C81" s="88">
        <f t="shared" si="0"/>
        <v>267</v>
      </c>
      <c r="D81" s="194">
        <v>267</v>
      </c>
      <c r="E81" s="195"/>
      <c r="F81" s="55">
        <f t="shared" ref="F81:F82" si="94">D81+E81</f>
        <v>267</v>
      </c>
      <c r="G81" s="53"/>
      <c r="H81" s="54"/>
      <c r="I81" s="55">
        <f t="shared" ref="I81:I82" si="95">G81+H81</f>
        <v>0</v>
      </c>
      <c r="J81" s="53"/>
      <c r="K81" s="54"/>
      <c r="L81" s="55">
        <f t="shared" ref="L81:L82" si="96">K81+J81</f>
        <v>0</v>
      </c>
      <c r="M81" s="53"/>
      <c r="N81" s="54"/>
      <c r="O81" s="55">
        <f t="shared" ref="O81:O82" si="97">N81+M81</f>
        <v>0</v>
      </c>
      <c r="P81" s="57"/>
    </row>
    <row r="82" spans="1:16" ht="24" customHeight="1" x14ac:dyDescent="0.25">
      <c r="A82" s="51">
        <v>2122</v>
      </c>
      <c r="B82" s="87" t="s">
        <v>100</v>
      </c>
      <c r="C82" s="88">
        <f t="shared" si="0"/>
        <v>168</v>
      </c>
      <c r="D82" s="194">
        <v>168</v>
      </c>
      <c r="E82" s="195"/>
      <c r="F82" s="55">
        <f t="shared" si="94"/>
        <v>168</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77020</v>
      </c>
      <c r="D83" s="182">
        <f>SUM(D84,D89,D95,D103,D112,D116,D122,D128)</f>
        <v>66742</v>
      </c>
      <c r="E83" s="183">
        <f t="shared" ref="E83:F83" si="98">SUM(E84,E89,E95,E103,E112,E116,E122,E128)</f>
        <v>0</v>
      </c>
      <c r="F83" s="71">
        <f t="shared" si="98"/>
        <v>66742</v>
      </c>
      <c r="G83" s="182">
        <f>SUM(G84,G89,G95,G103,G112,G116,G122,G128)</f>
        <v>2226</v>
      </c>
      <c r="H83" s="183">
        <f t="shared" ref="H83:I83" si="99">SUM(H84,H89,H95,H103,H112,H116,H122,H128)</f>
        <v>0</v>
      </c>
      <c r="I83" s="71">
        <f t="shared" si="99"/>
        <v>2226</v>
      </c>
      <c r="J83" s="182">
        <f>SUM(J84,J89,J95,J103,J112,J116,J122,J128)</f>
        <v>7952</v>
      </c>
      <c r="K83" s="183">
        <f t="shared" ref="K83:L83" si="100">SUM(K84,K89,K95,K103,K112,K116,K122,K128)</f>
        <v>100</v>
      </c>
      <c r="L83" s="71">
        <f t="shared" si="100"/>
        <v>8052</v>
      </c>
      <c r="M83" s="182">
        <f>SUM(M84,M89,M95,M103,M112,M116,M122,M128)</f>
        <v>0</v>
      </c>
      <c r="N83" s="183">
        <f t="shared" ref="N83:O83" si="101">SUM(N84,N89,N95,N103,N112,N116,N122,N128)</f>
        <v>0</v>
      </c>
      <c r="O83" s="71">
        <f t="shared" si="101"/>
        <v>0</v>
      </c>
      <c r="P83" s="75"/>
    </row>
    <row r="84" spans="1:16" x14ac:dyDescent="0.25">
      <c r="A84" s="184">
        <v>2210</v>
      </c>
      <c r="B84" s="136" t="s">
        <v>103</v>
      </c>
      <c r="C84" s="141">
        <f t="shared" ref="C84:C147" si="102">F84+I84+L84+O84</f>
        <v>826</v>
      </c>
      <c r="D84" s="185">
        <f>SUM(D85:D88)</f>
        <v>656</v>
      </c>
      <c r="E84" s="186">
        <f t="shared" ref="E84:F84" si="103">SUM(E85:E88)</f>
        <v>0</v>
      </c>
      <c r="F84" s="139">
        <f t="shared" si="103"/>
        <v>656</v>
      </c>
      <c r="G84" s="185">
        <f>SUM(G85:G88)</f>
        <v>0</v>
      </c>
      <c r="H84" s="186">
        <f t="shared" ref="H84:I84" si="104">SUM(H85:H88)</f>
        <v>0</v>
      </c>
      <c r="I84" s="139">
        <f t="shared" si="104"/>
        <v>0</v>
      </c>
      <c r="J84" s="185">
        <f>SUM(J85:J88)</f>
        <v>70</v>
      </c>
      <c r="K84" s="186">
        <f t="shared" ref="K84:L84" si="105">SUM(K85:K88)</f>
        <v>100</v>
      </c>
      <c r="L84" s="139">
        <f t="shared" si="105"/>
        <v>170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6"/>
      <c r="E85" s="197"/>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customHeight="1" x14ac:dyDescent="0.25">
      <c r="A86" s="51">
        <v>2212</v>
      </c>
      <c r="B86" s="87" t="s">
        <v>105</v>
      </c>
      <c r="C86" s="88">
        <f t="shared" si="102"/>
        <v>481</v>
      </c>
      <c r="D86" s="194">
        <v>461</v>
      </c>
      <c r="E86" s="195"/>
      <c r="F86" s="55">
        <f t="shared" si="107"/>
        <v>461</v>
      </c>
      <c r="G86" s="53"/>
      <c r="H86" s="54"/>
      <c r="I86" s="55">
        <f t="shared" si="108"/>
        <v>0</v>
      </c>
      <c r="J86" s="53">
        <v>20</v>
      </c>
      <c r="K86" s="54"/>
      <c r="L86" s="55">
        <f t="shared" si="109"/>
        <v>20</v>
      </c>
      <c r="M86" s="53"/>
      <c r="N86" s="54"/>
      <c r="O86" s="55">
        <f t="shared" si="110"/>
        <v>0</v>
      </c>
      <c r="P86" s="57"/>
    </row>
    <row r="87" spans="1:16" ht="24" customHeight="1" x14ac:dyDescent="0.25">
      <c r="A87" s="51">
        <v>2214</v>
      </c>
      <c r="B87" s="87" t="s">
        <v>106</v>
      </c>
      <c r="C87" s="88">
        <f t="shared" si="102"/>
        <v>315</v>
      </c>
      <c r="D87" s="194">
        <v>165</v>
      </c>
      <c r="E87" s="195"/>
      <c r="F87" s="55">
        <f t="shared" si="107"/>
        <v>165</v>
      </c>
      <c r="G87" s="53"/>
      <c r="H87" s="54"/>
      <c r="I87" s="55">
        <f t="shared" si="108"/>
        <v>0</v>
      </c>
      <c r="J87" s="53">
        <v>50</v>
      </c>
      <c r="K87" s="723">
        <v>100</v>
      </c>
      <c r="L87" s="55">
        <f t="shared" si="109"/>
        <v>150</v>
      </c>
      <c r="M87" s="53"/>
      <c r="N87" s="54"/>
      <c r="O87" s="55">
        <f t="shared" si="110"/>
        <v>0</v>
      </c>
      <c r="P87" s="724" t="s">
        <v>906</v>
      </c>
    </row>
    <row r="88" spans="1:16" ht="12" customHeight="1" x14ac:dyDescent="0.25">
      <c r="A88" s="51">
        <v>2219</v>
      </c>
      <c r="B88" s="87" t="s">
        <v>107</v>
      </c>
      <c r="C88" s="88">
        <f t="shared" si="102"/>
        <v>30</v>
      </c>
      <c r="D88" s="194">
        <v>30</v>
      </c>
      <c r="E88" s="195"/>
      <c r="F88" s="55">
        <f t="shared" si="107"/>
        <v>30</v>
      </c>
      <c r="G88" s="53"/>
      <c r="H88" s="54"/>
      <c r="I88" s="55">
        <f t="shared" si="108"/>
        <v>0</v>
      </c>
      <c r="J88" s="53"/>
      <c r="K88" s="54"/>
      <c r="L88" s="55">
        <f t="shared" si="109"/>
        <v>0</v>
      </c>
      <c r="M88" s="53"/>
      <c r="N88" s="54"/>
      <c r="O88" s="55">
        <f t="shared" si="110"/>
        <v>0</v>
      </c>
      <c r="P88" s="57"/>
    </row>
    <row r="89" spans="1:16" ht="24" x14ac:dyDescent="0.25">
      <c r="A89" s="188">
        <v>2220</v>
      </c>
      <c r="B89" s="87" t="s">
        <v>108</v>
      </c>
      <c r="C89" s="88">
        <f t="shared" si="102"/>
        <v>61052</v>
      </c>
      <c r="D89" s="189">
        <f>SUM(D90:D94)</f>
        <v>53928</v>
      </c>
      <c r="E89" s="190">
        <f t="shared" ref="E89:F89" si="111">SUM(E90:E94)</f>
        <v>0</v>
      </c>
      <c r="F89" s="55">
        <f t="shared" si="111"/>
        <v>53928</v>
      </c>
      <c r="G89" s="189">
        <f>SUM(G90:G94)</f>
        <v>0</v>
      </c>
      <c r="H89" s="190">
        <f t="shared" ref="H89:I89" si="112">SUM(H90:H94)</f>
        <v>0</v>
      </c>
      <c r="I89" s="55">
        <f t="shared" si="112"/>
        <v>0</v>
      </c>
      <c r="J89" s="189">
        <f>SUM(J90:J94)</f>
        <v>7124</v>
      </c>
      <c r="K89" s="190">
        <f t="shared" ref="K89:L89" si="113">SUM(K90:K94)</f>
        <v>0</v>
      </c>
      <c r="L89" s="55">
        <f t="shared" si="113"/>
        <v>7124</v>
      </c>
      <c r="M89" s="189">
        <f>SUM(M90:M94)</f>
        <v>0</v>
      </c>
      <c r="N89" s="190">
        <f t="shared" ref="N89:O89" si="114">SUM(N90:N94)</f>
        <v>0</v>
      </c>
      <c r="O89" s="55">
        <f t="shared" si="114"/>
        <v>0</v>
      </c>
      <c r="P89" s="57"/>
    </row>
    <row r="90" spans="1:16" ht="24" customHeight="1" x14ac:dyDescent="0.25">
      <c r="A90" s="51">
        <v>2221</v>
      </c>
      <c r="B90" s="87" t="s">
        <v>109</v>
      </c>
      <c r="C90" s="88">
        <f t="shared" si="102"/>
        <v>40832</v>
      </c>
      <c r="D90" s="194">
        <v>36714</v>
      </c>
      <c r="E90" s="722">
        <v>2000</v>
      </c>
      <c r="F90" s="55">
        <f t="shared" ref="F90:F94" si="115">D90+E90</f>
        <v>38714</v>
      </c>
      <c r="G90" s="53"/>
      <c r="H90" s="54"/>
      <c r="I90" s="55">
        <f t="shared" ref="I90:I94" si="116">G90+H90</f>
        <v>0</v>
      </c>
      <c r="J90" s="53">
        <v>618</v>
      </c>
      <c r="K90" s="723">
        <v>1500</v>
      </c>
      <c r="L90" s="55">
        <f t="shared" ref="L90:L94" si="117">K90+J90</f>
        <v>2118</v>
      </c>
      <c r="M90" s="53"/>
      <c r="N90" s="54"/>
      <c r="O90" s="55">
        <f t="shared" ref="O90:O94" si="118">N90+M90</f>
        <v>0</v>
      </c>
      <c r="P90" s="724" t="s">
        <v>907</v>
      </c>
    </row>
    <row r="91" spans="1:16" ht="12" customHeight="1" x14ac:dyDescent="0.25">
      <c r="A91" s="51">
        <v>2222</v>
      </c>
      <c r="B91" s="87" t="s">
        <v>110</v>
      </c>
      <c r="C91" s="88">
        <f t="shared" si="102"/>
        <v>3393</v>
      </c>
      <c r="D91" s="194">
        <v>1609</v>
      </c>
      <c r="E91" s="195"/>
      <c r="F91" s="55">
        <f t="shared" si="115"/>
        <v>1609</v>
      </c>
      <c r="G91" s="53"/>
      <c r="H91" s="54"/>
      <c r="I91" s="55">
        <f t="shared" si="116"/>
        <v>0</v>
      </c>
      <c r="J91" s="53">
        <v>1784</v>
      </c>
      <c r="K91" s="54"/>
      <c r="L91" s="55">
        <f t="shared" si="117"/>
        <v>1784</v>
      </c>
      <c r="M91" s="53"/>
      <c r="N91" s="54"/>
      <c r="O91" s="55">
        <f t="shared" si="118"/>
        <v>0</v>
      </c>
      <c r="P91" s="57"/>
    </row>
    <row r="92" spans="1:16" ht="12" customHeight="1" x14ac:dyDescent="0.25">
      <c r="A92" s="51">
        <v>2223</v>
      </c>
      <c r="B92" s="87" t="s">
        <v>111</v>
      </c>
      <c r="C92" s="88">
        <f t="shared" si="102"/>
        <v>16331</v>
      </c>
      <c r="D92" s="194">
        <v>15194</v>
      </c>
      <c r="E92" s="722">
        <v>-2000</v>
      </c>
      <c r="F92" s="55">
        <f t="shared" si="115"/>
        <v>13194</v>
      </c>
      <c r="G92" s="53"/>
      <c r="H92" s="54"/>
      <c r="I92" s="55">
        <f t="shared" si="116"/>
        <v>0</v>
      </c>
      <c r="J92" s="53">
        <v>4637</v>
      </c>
      <c r="K92" s="723">
        <v>-1500</v>
      </c>
      <c r="L92" s="55">
        <f t="shared" si="117"/>
        <v>3137</v>
      </c>
      <c r="M92" s="53"/>
      <c r="N92" s="54"/>
      <c r="O92" s="55">
        <f t="shared" si="118"/>
        <v>0</v>
      </c>
      <c r="P92" s="724" t="s">
        <v>907</v>
      </c>
    </row>
    <row r="93" spans="1:16" ht="48" customHeight="1" x14ac:dyDescent="0.25">
      <c r="A93" s="51">
        <v>2224</v>
      </c>
      <c r="B93" s="87" t="s">
        <v>112</v>
      </c>
      <c r="C93" s="88">
        <f t="shared" si="102"/>
        <v>496</v>
      </c>
      <c r="D93" s="194">
        <v>411</v>
      </c>
      <c r="E93" s="195"/>
      <c r="F93" s="55">
        <f t="shared" si="115"/>
        <v>411</v>
      </c>
      <c r="G93" s="53"/>
      <c r="H93" s="54"/>
      <c r="I93" s="55">
        <f t="shared" si="116"/>
        <v>0</v>
      </c>
      <c r="J93" s="53">
        <v>85</v>
      </c>
      <c r="K93" s="54"/>
      <c r="L93" s="55">
        <f t="shared" si="117"/>
        <v>85</v>
      </c>
      <c r="M93" s="53"/>
      <c r="N93" s="54"/>
      <c r="O93" s="55">
        <f t="shared" si="118"/>
        <v>0</v>
      </c>
      <c r="P93" s="57"/>
    </row>
    <row r="94" spans="1:16" ht="24" hidden="1" customHeight="1" x14ac:dyDescent="0.25">
      <c r="A94" s="51">
        <v>2229</v>
      </c>
      <c r="B94" s="87" t="s">
        <v>113</v>
      </c>
      <c r="C94" s="88">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7" t="s">
        <v>114</v>
      </c>
      <c r="C95" s="88">
        <f t="shared" si="102"/>
        <v>1797</v>
      </c>
      <c r="D95" s="189">
        <f>SUM(D96:D102)</f>
        <v>1797</v>
      </c>
      <c r="E95" s="190">
        <f t="shared" ref="E95:F95" si="119">SUM(E96:E102)</f>
        <v>0</v>
      </c>
      <c r="F95" s="55">
        <f t="shared" si="119"/>
        <v>1797</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7" t="s">
        <v>115</v>
      </c>
      <c r="C96" s="88">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6"/>
      <c r="E98" s="197"/>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7" t="s">
        <v>119</v>
      </c>
      <c r="C100" s="88">
        <f t="shared" si="102"/>
        <v>121</v>
      </c>
      <c r="D100" s="194">
        <v>121</v>
      </c>
      <c r="E100" s="195"/>
      <c r="F100" s="55">
        <f t="shared" si="123"/>
        <v>121</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121</v>
      </c>
      <c r="C102" s="88">
        <f t="shared" si="102"/>
        <v>1676</v>
      </c>
      <c r="D102" s="194">
        <v>1676</v>
      </c>
      <c r="E102" s="195"/>
      <c r="F102" s="55">
        <f t="shared" si="123"/>
        <v>1676</v>
      </c>
      <c r="G102" s="53"/>
      <c r="H102" s="54"/>
      <c r="I102" s="55">
        <f t="shared" si="124"/>
        <v>0</v>
      </c>
      <c r="J102" s="53"/>
      <c r="K102" s="54"/>
      <c r="L102" s="55">
        <f t="shared" si="125"/>
        <v>0</v>
      </c>
      <c r="M102" s="53"/>
      <c r="N102" s="54"/>
      <c r="O102" s="55">
        <f t="shared" si="126"/>
        <v>0</v>
      </c>
      <c r="P102" s="57"/>
    </row>
    <row r="103" spans="1:16" ht="36" x14ac:dyDescent="0.25">
      <c r="A103" s="188">
        <v>2240</v>
      </c>
      <c r="B103" s="87" t="s">
        <v>122</v>
      </c>
      <c r="C103" s="88">
        <f t="shared" si="102"/>
        <v>8198</v>
      </c>
      <c r="D103" s="189">
        <f>SUM(D104:D111)</f>
        <v>7440</v>
      </c>
      <c r="E103" s="190">
        <f t="shared" ref="E103:F103" si="127">SUM(E104:E111)</f>
        <v>0</v>
      </c>
      <c r="F103" s="55">
        <f t="shared" si="127"/>
        <v>7440</v>
      </c>
      <c r="G103" s="189">
        <f>SUM(G104:G111)</f>
        <v>0</v>
      </c>
      <c r="H103" s="190">
        <f t="shared" ref="H103:I103" si="128">SUM(H104:H111)</f>
        <v>0</v>
      </c>
      <c r="I103" s="55">
        <f t="shared" si="128"/>
        <v>0</v>
      </c>
      <c r="J103" s="189">
        <f>SUM(J104:J111)</f>
        <v>758</v>
      </c>
      <c r="K103" s="190">
        <f t="shared" ref="K103:L103" si="129">SUM(K104:K111)</f>
        <v>0</v>
      </c>
      <c r="L103" s="55">
        <f t="shared" si="129"/>
        <v>758</v>
      </c>
      <c r="M103" s="189">
        <f>SUM(M104:M111)</f>
        <v>0</v>
      </c>
      <c r="N103" s="190">
        <f t="shared" ref="N103:O103" si="130">SUM(N104:N111)</f>
        <v>0</v>
      </c>
      <c r="O103" s="55">
        <f t="shared" si="130"/>
        <v>0</v>
      </c>
      <c r="P103" s="57"/>
    </row>
    <row r="104" spans="1:16" ht="12" hidden="1" customHeight="1" x14ac:dyDescent="0.25">
      <c r="A104" s="51">
        <v>2241</v>
      </c>
      <c r="B104" s="87" t="s">
        <v>123</v>
      </c>
      <c r="C104" s="88">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customHeight="1" x14ac:dyDescent="0.25">
      <c r="A105" s="51">
        <v>2242</v>
      </c>
      <c r="B105" s="87" t="s">
        <v>124</v>
      </c>
      <c r="C105" s="88">
        <f t="shared" si="102"/>
        <v>2956</v>
      </c>
      <c r="D105" s="194">
        <v>2198</v>
      </c>
      <c r="E105" s="195"/>
      <c r="F105" s="55">
        <f t="shared" si="131"/>
        <v>2198</v>
      </c>
      <c r="G105" s="53"/>
      <c r="H105" s="54"/>
      <c r="I105" s="55">
        <f t="shared" si="132"/>
        <v>0</v>
      </c>
      <c r="J105" s="53">
        <v>758</v>
      </c>
      <c r="K105" s="54"/>
      <c r="L105" s="55">
        <f t="shared" si="133"/>
        <v>758</v>
      </c>
      <c r="M105" s="53"/>
      <c r="N105" s="54"/>
      <c r="O105" s="55">
        <f t="shared" si="134"/>
        <v>0</v>
      </c>
      <c r="P105" s="57"/>
    </row>
    <row r="106" spans="1:16" ht="24" customHeight="1" x14ac:dyDescent="0.25">
      <c r="A106" s="51">
        <v>2243</v>
      </c>
      <c r="B106" s="87" t="s">
        <v>125</v>
      </c>
      <c r="C106" s="88">
        <f t="shared" si="102"/>
        <v>944</v>
      </c>
      <c r="D106" s="194">
        <v>944</v>
      </c>
      <c r="E106" s="195"/>
      <c r="F106" s="55">
        <f t="shared" si="131"/>
        <v>944</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7" t="s">
        <v>126</v>
      </c>
      <c r="C107" s="88">
        <f t="shared" si="102"/>
        <v>4298</v>
      </c>
      <c r="D107" s="194">
        <v>4298</v>
      </c>
      <c r="E107" s="195"/>
      <c r="F107" s="55">
        <f t="shared" si="131"/>
        <v>4298</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x14ac:dyDescent="0.25">
      <c r="A112" s="188">
        <v>2250</v>
      </c>
      <c r="B112" s="87" t="s">
        <v>131</v>
      </c>
      <c r="C112" s="88">
        <f t="shared" si="102"/>
        <v>2742</v>
      </c>
      <c r="D112" s="189">
        <f>SUM(D113:D115)</f>
        <v>2742</v>
      </c>
      <c r="E112" s="190">
        <f t="shared" ref="E112:F112" si="135">SUM(E113:E115)</f>
        <v>0</v>
      </c>
      <c r="F112" s="55">
        <f t="shared" si="135"/>
        <v>2742</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customHeight="1" x14ac:dyDescent="0.25">
      <c r="A113" s="51">
        <v>2251</v>
      </c>
      <c r="B113" s="87" t="s">
        <v>132</v>
      </c>
      <c r="C113" s="88">
        <f t="shared" si="102"/>
        <v>85</v>
      </c>
      <c r="D113" s="194">
        <v>85</v>
      </c>
      <c r="E113" s="195"/>
      <c r="F113" s="55">
        <f t="shared" ref="F113:F115" si="139">D113+E113</f>
        <v>85</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7" t="s">
        <v>133</v>
      </c>
      <c r="C114" s="88">
        <f t="shared" si="102"/>
        <v>2053</v>
      </c>
      <c r="D114" s="194">
        <v>2053</v>
      </c>
      <c r="E114" s="195"/>
      <c r="F114" s="55">
        <f t="shared" si="139"/>
        <v>2053</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7" t="s">
        <v>134</v>
      </c>
      <c r="C115" s="88">
        <f t="shared" si="102"/>
        <v>604</v>
      </c>
      <c r="D115" s="194">
        <v>604</v>
      </c>
      <c r="E115" s="195"/>
      <c r="F115" s="55">
        <f t="shared" si="139"/>
        <v>604</v>
      </c>
      <c r="G115" s="53"/>
      <c r="H115" s="54"/>
      <c r="I115" s="55">
        <f t="shared" si="140"/>
        <v>0</v>
      </c>
      <c r="J115" s="53"/>
      <c r="K115" s="54"/>
      <c r="L115" s="55">
        <f t="shared" si="141"/>
        <v>0</v>
      </c>
      <c r="M115" s="53"/>
      <c r="N115" s="54"/>
      <c r="O115" s="55">
        <f t="shared" si="142"/>
        <v>0</v>
      </c>
      <c r="P115" s="57"/>
    </row>
    <row r="116" spans="1:16" x14ac:dyDescent="0.25">
      <c r="A116" s="188">
        <v>2260</v>
      </c>
      <c r="B116" s="87" t="s">
        <v>135</v>
      </c>
      <c r="C116" s="88">
        <f t="shared" si="102"/>
        <v>763</v>
      </c>
      <c r="D116" s="189">
        <f>SUM(D117:D121)</f>
        <v>52</v>
      </c>
      <c r="E116" s="190">
        <f t="shared" ref="E116:F116" si="143">SUM(E117:E121)</f>
        <v>0</v>
      </c>
      <c r="F116" s="55">
        <f t="shared" si="143"/>
        <v>52</v>
      </c>
      <c r="G116" s="189">
        <f>SUM(G117:G121)</f>
        <v>711</v>
      </c>
      <c r="H116" s="190">
        <f t="shared" ref="H116:I116" si="144">SUM(H117:H121)</f>
        <v>0</v>
      </c>
      <c r="I116" s="55">
        <f t="shared" si="144"/>
        <v>711</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7" t="s">
        <v>136</v>
      </c>
      <c r="C117" s="88">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7" t="s">
        <v>137</v>
      </c>
      <c r="C118" s="88">
        <f t="shared" si="102"/>
        <v>711</v>
      </c>
      <c r="D118" s="194"/>
      <c r="E118" s="195"/>
      <c r="F118" s="55">
        <f t="shared" si="147"/>
        <v>0</v>
      </c>
      <c r="G118" s="53">
        <v>711</v>
      </c>
      <c r="H118" s="54"/>
      <c r="I118" s="55">
        <f t="shared" si="148"/>
        <v>711</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7" t="s">
        <v>140</v>
      </c>
      <c r="C121" s="88">
        <f t="shared" si="102"/>
        <v>52</v>
      </c>
      <c r="D121" s="194">
        <v>52</v>
      </c>
      <c r="E121" s="195"/>
      <c r="F121" s="55">
        <f t="shared" si="147"/>
        <v>52</v>
      </c>
      <c r="G121" s="53"/>
      <c r="H121" s="54"/>
      <c r="I121" s="55">
        <f t="shared" si="148"/>
        <v>0</v>
      </c>
      <c r="J121" s="53"/>
      <c r="K121" s="54"/>
      <c r="L121" s="55">
        <f t="shared" si="149"/>
        <v>0</v>
      </c>
      <c r="M121" s="53"/>
      <c r="N121" s="54"/>
      <c r="O121" s="55">
        <f t="shared" si="150"/>
        <v>0</v>
      </c>
      <c r="P121" s="57"/>
    </row>
    <row r="122" spans="1:16" x14ac:dyDescent="0.25">
      <c r="A122" s="188">
        <v>2270</v>
      </c>
      <c r="B122" s="87" t="s">
        <v>141</v>
      </c>
      <c r="C122" s="88">
        <f t="shared" si="102"/>
        <v>1642</v>
      </c>
      <c r="D122" s="189">
        <f>SUM(D123:D127)</f>
        <v>127</v>
      </c>
      <c r="E122" s="190">
        <f t="shared" ref="E122:F122" si="151">SUM(E123:E127)</f>
        <v>0</v>
      </c>
      <c r="F122" s="55">
        <f t="shared" si="151"/>
        <v>127</v>
      </c>
      <c r="G122" s="189">
        <f>SUM(G123:G127)</f>
        <v>1515</v>
      </c>
      <c r="H122" s="190">
        <f t="shared" ref="H122:I122" si="152">SUM(H123:H127)</f>
        <v>0</v>
      </c>
      <c r="I122" s="55">
        <f t="shared" si="152"/>
        <v>1515</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8" t="s">
        <v>142</v>
      </c>
      <c r="C123" s="88">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9" t="s">
        <v>143</v>
      </c>
      <c r="C124" s="88">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7" customHeight="1" x14ac:dyDescent="0.25">
      <c r="A127" s="51">
        <v>2279</v>
      </c>
      <c r="B127" s="87" t="s">
        <v>146</v>
      </c>
      <c r="C127" s="88">
        <f t="shared" si="102"/>
        <v>1642</v>
      </c>
      <c r="D127" s="194">
        <v>127</v>
      </c>
      <c r="E127" s="195"/>
      <c r="F127" s="55">
        <f t="shared" si="155"/>
        <v>127</v>
      </c>
      <c r="G127" s="53">
        <v>1515</v>
      </c>
      <c r="H127" s="54"/>
      <c r="I127" s="55">
        <f t="shared" si="156"/>
        <v>1515</v>
      </c>
      <c r="J127" s="53"/>
      <c r="K127" s="54"/>
      <c r="L127" s="55">
        <f t="shared" si="157"/>
        <v>0</v>
      </c>
      <c r="M127" s="53"/>
      <c r="N127" s="54"/>
      <c r="O127" s="55">
        <f t="shared" si="158"/>
        <v>0</v>
      </c>
      <c r="P127" s="57"/>
    </row>
    <row r="128" spans="1:16" ht="48" hidden="1" x14ac:dyDescent="0.25">
      <c r="A128" s="408">
        <v>2280</v>
      </c>
      <c r="B128" s="80" t="s">
        <v>147</v>
      </c>
      <c r="C128" s="81">
        <f t="shared" si="102"/>
        <v>0</v>
      </c>
      <c r="D128" s="192">
        <f t="shared" ref="D128:O128" si="159">SUM(D129)</f>
        <v>0</v>
      </c>
      <c r="E128" s="193">
        <f t="shared" si="159"/>
        <v>0</v>
      </c>
      <c r="F128" s="132">
        <f t="shared" si="159"/>
        <v>0</v>
      </c>
      <c r="G128" s="192">
        <f t="shared" si="159"/>
        <v>0</v>
      </c>
      <c r="H128" s="193">
        <f t="shared" si="159"/>
        <v>0</v>
      </c>
      <c r="I128" s="132">
        <f t="shared" si="159"/>
        <v>0</v>
      </c>
      <c r="J128" s="192">
        <f t="shared" si="159"/>
        <v>0</v>
      </c>
      <c r="K128" s="193">
        <f t="shared" si="159"/>
        <v>0</v>
      </c>
      <c r="L128" s="132">
        <f t="shared" si="159"/>
        <v>0</v>
      </c>
      <c r="M128" s="192">
        <f t="shared" si="159"/>
        <v>0</v>
      </c>
      <c r="N128" s="193">
        <f t="shared" si="159"/>
        <v>0</v>
      </c>
      <c r="O128" s="132">
        <f t="shared" si="159"/>
        <v>0</v>
      </c>
      <c r="P128" s="49"/>
    </row>
    <row r="129" spans="1:16" ht="24" hidden="1" customHeight="1" x14ac:dyDescent="0.25">
      <c r="A129" s="51">
        <v>2283</v>
      </c>
      <c r="B129" s="87" t="s">
        <v>148</v>
      </c>
      <c r="C129" s="88">
        <f t="shared" si="102"/>
        <v>0</v>
      </c>
      <c r="D129" s="194"/>
      <c r="E129" s="195"/>
      <c r="F129" s="55">
        <f>D129+E129</f>
        <v>0</v>
      </c>
      <c r="G129" s="53"/>
      <c r="H129" s="54"/>
      <c r="I129" s="55">
        <f>G129+H129</f>
        <v>0</v>
      </c>
      <c r="J129" s="53"/>
      <c r="K129" s="54"/>
      <c r="L129" s="55">
        <f>K129+J129</f>
        <v>0</v>
      </c>
      <c r="M129" s="53"/>
      <c r="N129" s="54"/>
      <c r="O129" s="55">
        <f>N129+M129</f>
        <v>0</v>
      </c>
      <c r="P129" s="57"/>
    </row>
    <row r="130" spans="1:16" ht="35.25" customHeight="1" x14ac:dyDescent="0.25">
      <c r="A130" s="67">
        <v>2300</v>
      </c>
      <c r="B130" s="181" t="s">
        <v>149</v>
      </c>
      <c r="C130" s="68">
        <f t="shared" si="102"/>
        <v>30204</v>
      </c>
      <c r="D130" s="182">
        <f>SUM(D131,D136,D140,D141,D144,D151,D159,D160,D163)</f>
        <v>23305</v>
      </c>
      <c r="E130" s="183">
        <f t="shared" ref="E130:F130" si="160">SUM(E131,E136,E140,E141,E144,E151,E159,E160,E163)</f>
        <v>0</v>
      </c>
      <c r="F130" s="71">
        <f t="shared" si="160"/>
        <v>23305</v>
      </c>
      <c r="G130" s="182">
        <f>SUM(G131,G136,G140,G141,G144,G151,G159,G160,G163)</f>
        <v>4850</v>
      </c>
      <c r="H130" s="183">
        <f t="shared" ref="H130:I130" si="161">SUM(H131,H136,H140,H141,H144,H151,H159,H160,H163)</f>
        <v>0</v>
      </c>
      <c r="I130" s="71">
        <f t="shared" si="161"/>
        <v>4850</v>
      </c>
      <c r="J130" s="182">
        <f>SUM(J131,J136,J140,J141,J144,J151,J159,J160,J163)</f>
        <v>2049</v>
      </c>
      <c r="K130" s="183">
        <f t="shared" ref="K130:L130" si="162">SUM(K131,K136,K140,K141,K144,K151,K159,K160,K163)</f>
        <v>0</v>
      </c>
      <c r="L130" s="71">
        <f t="shared" si="162"/>
        <v>2049</v>
      </c>
      <c r="M130" s="182">
        <f>SUM(M131,M136,M140,M141,M144,M151,M159,M160,M163)</f>
        <v>0</v>
      </c>
      <c r="N130" s="183">
        <f t="shared" ref="N130:O130" si="163">SUM(N131,N136,N140,N141,N144,N151,N159,N160,N163)</f>
        <v>0</v>
      </c>
      <c r="O130" s="71">
        <f t="shared" si="163"/>
        <v>0</v>
      </c>
      <c r="P130" s="75"/>
    </row>
    <row r="131" spans="1:16" ht="24" x14ac:dyDescent="0.25">
      <c r="A131" s="408">
        <v>2310</v>
      </c>
      <c r="B131" s="80" t="s">
        <v>150</v>
      </c>
      <c r="C131" s="81">
        <f t="shared" si="102"/>
        <v>6466</v>
      </c>
      <c r="D131" s="192">
        <f t="shared" ref="D131:O131" si="164">SUM(D132:D135)</f>
        <v>6330</v>
      </c>
      <c r="E131" s="193">
        <f t="shared" si="164"/>
        <v>0</v>
      </c>
      <c r="F131" s="132">
        <f t="shared" si="164"/>
        <v>6330</v>
      </c>
      <c r="G131" s="192">
        <f t="shared" si="164"/>
        <v>0</v>
      </c>
      <c r="H131" s="193">
        <f t="shared" si="164"/>
        <v>0</v>
      </c>
      <c r="I131" s="132">
        <f t="shared" si="164"/>
        <v>0</v>
      </c>
      <c r="J131" s="192">
        <f t="shared" si="164"/>
        <v>136</v>
      </c>
      <c r="K131" s="193">
        <f t="shared" si="164"/>
        <v>0</v>
      </c>
      <c r="L131" s="132">
        <f t="shared" si="164"/>
        <v>136</v>
      </c>
      <c r="M131" s="192">
        <f t="shared" si="164"/>
        <v>0</v>
      </c>
      <c r="N131" s="193">
        <f t="shared" si="164"/>
        <v>0</v>
      </c>
      <c r="O131" s="132">
        <f t="shared" si="164"/>
        <v>0</v>
      </c>
      <c r="P131" s="49"/>
    </row>
    <row r="132" spans="1:16" ht="12" customHeight="1" x14ac:dyDescent="0.25">
      <c r="A132" s="51">
        <v>2311</v>
      </c>
      <c r="B132" s="87" t="s">
        <v>151</v>
      </c>
      <c r="C132" s="88">
        <f t="shared" si="102"/>
        <v>1630</v>
      </c>
      <c r="D132" s="194">
        <v>1630</v>
      </c>
      <c r="E132" s="195"/>
      <c r="F132" s="55">
        <f t="shared" ref="F132:F135" si="165">D132+E132</f>
        <v>1630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7" t="s">
        <v>152</v>
      </c>
      <c r="C133" s="88">
        <f t="shared" si="102"/>
        <v>4460</v>
      </c>
      <c r="D133" s="194">
        <v>4460</v>
      </c>
      <c r="E133" s="195"/>
      <c r="F133" s="55">
        <f t="shared" si="165"/>
        <v>4460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154</v>
      </c>
      <c r="C135" s="88">
        <f t="shared" si="102"/>
        <v>376</v>
      </c>
      <c r="D135" s="194">
        <v>240</v>
      </c>
      <c r="E135" s="195"/>
      <c r="F135" s="55">
        <f t="shared" si="165"/>
        <v>240</v>
      </c>
      <c r="G135" s="53"/>
      <c r="H135" s="54"/>
      <c r="I135" s="55">
        <f t="shared" si="166"/>
        <v>0</v>
      </c>
      <c r="J135" s="53">
        <v>136</v>
      </c>
      <c r="K135" s="54"/>
      <c r="L135" s="55">
        <f t="shared" si="167"/>
        <v>136</v>
      </c>
      <c r="M135" s="53"/>
      <c r="N135" s="54"/>
      <c r="O135" s="55">
        <f t="shared" si="168"/>
        <v>0</v>
      </c>
      <c r="P135" s="57"/>
    </row>
    <row r="136" spans="1:16" x14ac:dyDescent="0.25">
      <c r="A136" s="188">
        <v>2320</v>
      </c>
      <c r="B136" s="87" t="s">
        <v>155</v>
      </c>
      <c r="C136" s="88">
        <f t="shared" si="102"/>
        <v>3952</v>
      </c>
      <c r="D136" s="189">
        <f>SUM(D137:D139)</f>
        <v>2209</v>
      </c>
      <c r="E136" s="190">
        <f t="shared" ref="E136:F136" si="169">SUM(E137:E139)</f>
        <v>0</v>
      </c>
      <c r="F136" s="55">
        <f t="shared" si="169"/>
        <v>2209</v>
      </c>
      <c r="G136" s="189">
        <f>SUM(G137:G139)</f>
        <v>0</v>
      </c>
      <c r="H136" s="190">
        <f t="shared" ref="H136:I136" si="170">SUM(H137:H139)</f>
        <v>0</v>
      </c>
      <c r="I136" s="55">
        <f t="shared" si="170"/>
        <v>0</v>
      </c>
      <c r="J136" s="189">
        <f>SUM(J137:J139)</f>
        <v>1743</v>
      </c>
      <c r="K136" s="190">
        <f t="shared" ref="K136:L136" si="171">SUM(K137:K139)</f>
        <v>0</v>
      </c>
      <c r="L136" s="55">
        <f t="shared" si="171"/>
        <v>1743</v>
      </c>
      <c r="M136" s="189">
        <f>SUM(M137:M139)</f>
        <v>0</v>
      </c>
      <c r="N136" s="190">
        <f t="shared" ref="N136:O136" si="172">SUM(N137:N139)</f>
        <v>0</v>
      </c>
      <c r="O136" s="55">
        <f t="shared" si="172"/>
        <v>0</v>
      </c>
      <c r="P136" s="57"/>
    </row>
    <row r="137" spans="1:16" ht="12" hidden="1" customHeight="1" x14ac:dyDescent="0.25">
      <c r="A137" s="51">
        <v>2321</v>
      </c>
      <c r="B137" s="87" t="s">
        <v>156</v>
      </c>
      <c r="C137" s="88">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7" t="s">
        <v>157</v>
      </c>
      <c r="C138" s="88">
        <f t="shared" si="102"/>
        <v>3952</v>
      </c>
      <c r="D138" s="194">
        <v>2209</v>
      </c>
      <c r="E138" s="195"/>
      <c r="F138" s="55">
        <f t="shared" si="173"/>
        <v>2209</v>
      </c>
      <c r="G138" s="53"/>
      <c r="H138" s="54"/>
      <c r="I138" s="55">
        <f t="shared" si="174"/>
        <v>0</v>
      </c>
      <c r="J138" s="53">
        <v>1743</v>
      </c>
      <c r="K138" s="54"/>
      <c r="L138" s="55">
        <f t="shared" si="175"/>
        <v>1743</v>
      </c>
      <c r="M138" s="53"/>
      <c r="N138" s="54"/>
      <c r="O138" s="55">
        <f t="shared" si="176"/>
        <v>0</v>
      </c>
      <c r="P138" s="57"/>
    </row>
    <row r="139" spans="1:16" ht="10.5" hidden="1" customHeight="1" x14ac:dyDescent="0.25">
      <c r="A139" s="51">
        <v>2329</v>
      </c>
      <c r="B139" s="87" t="s">
        <v>158</v>
      </c>
      <c r="C139" s="88">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7" t="s">
        <v>159</v>
      </c>
      <c r="C140" s="88">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x14ac:dyDescent="0.25">
      <c r="A141" s="188">
        <v>2340</v>
      </c>
      <c r="B141" s="87" t="s">
        <v>160</v>
      </c>
      <c r="C141" s="88">
        <f t="shared" si="102"/>
        <v>250</v>
      </c>
      <c r="D141" s="189">
        <f>SUM(D142:D143)</f>
        <v>250</v>
      </c>
      <c r="E141" s="190">
        <f t="shared" ref="E141:F141" si="177">SUM(E142:E143)</f>
        <v>0</v>
      </c>
      <c r="F141" s="55">
        <f t="shared" si="177"/>
        <v>250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customHeight="1" x14ac:dyDescent="0.25">
      <c r="A142" s="51">
        <v>2341</v>
      </c>
      <c r="B142" s="87" t="s">
        <v>161</v>
      </c>
      <c r="C142" s="88">
        <f t="shared" si="102"/>
        <v>250</v>
      </c>
      <c r="D142" s="194">
        <v>250</v>
      </c>
      <c r="E142" s="195"/>
      <c r="F142" s="55">
        <f t="shared" ref="F142:F143" si="181">D142+E142</f>
        <v>250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x14ac:dyDescent="0.25">
      <c r="A144" s="184">
        <v>2350</v>
      </c>
      <c r="B144" s="136" t="s">
        <v>163</v>
      </c>
      <c r="C144" s="141">
        <f t="shared" si="102"/>
        <v>2680</v>
      </c>
      <c r="D144" s="185">
        <f>SUM(D145:D150)</f>
        <v>2510</v>
      </c>
      <c r="E144" s="186">
        <f t="shared" ref="E144:F144" si="185">SUM(E145:E150)</f>
        <v>0</v>
      </c>
      <c r="F144" s="139">
        <f t="shared" si="185"/>
        <v>2510</v>
      </c>
      <c r="G144" s="185">
        <f>SUM(G145:G150)</f>
        <v>0</v>
      </c>
      <c r="H144" s="186">
        <f t="shared" ref="H144:I144" si="186">SUM(H145:H150)</f>
        <v>0</v>
      </c>
      <c r="I144" s="139">
        <f t="shared" si="186"/>
        <v>0</v>
      </c>
      <c r="J144" s="185">
        <f>SUM(J145:J150)</f>
        <v>170</v>
      </c>
      <c r="K144" s="186">
        <f t="shared" ref="K144:L144" si="187">SUM(K145:K150)</f>
        <v>0</v>
      </c>
      <c r="L144" s="139">
        <f t="shared" si="187"/>
        <v>170</v>
      </c>
      <c r="M144" s="185">
        <f>SUM(M145:M150)</f>
        <v>0</v>
      </c>
      <c r="N144" s="186">
        <f t="shared" ref="N144:O144" si="188">SUM(N145:N150)</f>
        <v>0</v>
      </c>
      <c r="O144" s="139">
        <f t="shared" si="188"/>
        <v>0</v>
      </c>
      <c r="P144" s="127"/>
    </row>
    <row r="145" spans="1:16" ht="12" customHeight="1" x14ac:dyDescent="0.25">
      <c r="A145" s="44">
        <v>2351</v>
      </c>
      <c r="B145" s="80" t="s">
        <v>164</v>
      </c>
      <c r="C145" s="81">
        <f t="shared" si="102"/>
        <v>350</v>
      </c>
      <c r="D145" s="196">
        <v>350</v>
      </c>
      <c r="E145" s="197"/>
      <c r="F145" s="132">
        <f t="shared" ref="F145:F150" si="189">D145+E145</f>
        <v>350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customHeight="1" x14ac:dyDescent="0.25">
      <c r="A146" s="51">
        <v>2352</v>
      </c>
      <c r="B146" s="87" t="s">
        <v>165</v>
      </c>
      <c r="C146" s="88">
        <f t="shared" si="102"/>
        <v>1720</v>
      </c>
      <c r="D146" s="194">
        <v>1720</v>
      </c>
      <c r="E146" s="195"/>
      <c r="F146" s="55">
        <f t="shared" si="189"/>
        <v>1720</v>
      </c>
      <c r="G146" s="53"/>
      <c r="H146" s="54"/>
      <c r="I146" s="55">
        <f t="shared" si="190"/>
        <v>0</v>
      </c>
      <c r="J146" s="53"/>
      <c r="K146" s="54"/>
      <c r="L146" s="55">
        <f t="shared" si="191"/>
        <v>0</v>
      </c>
      <c r="M146" s="53"/>
      <c r="N146" s="54"/>
      <c r="O146" s="55">
        <f t="shared" si="192"/>
        <v>0</v>
      </c>
      <c r="P146" s="57"/>
    </row>
    <row r="147" spans="1:16" ht="24" customHeight="1" x14ac:dyDescent="0.25">
      <c r="A147" s="51">
        <v>2353</v>
      </c>
      <c r="B147" s="87" t="s">
        <v>166</v>
      </c>
      <c r="C147" s="88">
        <f t="shared" si="102"/>
        <v>200</v>
      </c>
      <c r="D147" s="194">
        <v>200</v>
      </c>
      <c r="E147" s="195"/>
      <c r="F147" s="55">
        <f t="shared" si="189"/>
        <v>200</v>
      </c>
      <c r="G147" s="53"/>
      <c r="H147" s="54"/>
      <c r="I147" s="55">
        <f t="shared" si="190"/>
        <v>0</v>
      </c>
      <c r="J147" s="53"/>
      <c r="K147" s="54"/>
      <c r="L147" s="55">
        <f t="shared" si="191"/>
        <v>0</v>
      </c>
      <c r="M147" s="53"/>
      <c r="N147" s="54"/>
      <c r="O147" s="55">
        <f t="shared" si="192"/>
        <v>0</v>
      </c>
      <c r="P147" s="57"/>
    </row>
    <row r="148" spans="1:16" ht="24" customHeight="1" x14ac:dyDescent="0.25">
      <c r="A148" s="51">
        <v>2354</v>
      </c>
      <c r="B148" s="87" t="s">
        <v>167</v>
      </c>
      <c r="C148" s="88">
        <f t="shared" ref="C148:C211" si="193">F148+I148+L148+O148</f>
        <v>170</v>
      </c>
      <c r="D148" s="194"/>
      <c r="E148" s="195"/>
      <c r="F148" s="55">
        <f t="shared" si="189"/>
        <v>0</v>
      </c>
      <c r="G148" s="53"/>
      <c r="H148" s="54"/>
      <c r="I148" s="55">
        <f t="shared" si="190"/>
        <v>0</v>
      </c>
      <c r="J148" s="53">
        <v>170</v>
      </c>
      <c r="K148" s="54"/>
      <c r="L148" s="55">
        <f t="shared" si="191"/>
        <v>170</v>
      </c>
      <c r="M148" s="53"/>
      <c r="N148" s="54"/>
      <c r="O148" s="55">
        <f t="shared" si="192"/>
        <v>0</v>
      </c>
      <c r="P148" s="57"/>
    </row>
    <row r="149" spans="1:16" ht="22.5" customHeight="1" x14ac:dyDescent="0.25">
      <c r="A149" s="51">
        <v>2355</v>
      </c>
      <c r="B149" s="87" t="s">
        <v>168</v>
      </c>
      <c r="C149" s="88">
        <f t="shared" si="193"/>
        <v>240</v>
      </c>
      <c r="D149" s="194">
        <v>240</v>
      </c>
      <c r="E149" s="195"/>
      <c r="F149" s="55">
        <f t="shared" si="189"/>
        <v>240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8">
        <v>2360</v>
      </c>
      <c r="B151" s="87" t="s">
        <v>170</v>
      </c>
      <c r="C151" s="88">
        <f t="shared" si="193"/>
        <v>543</v>
      </c>
      <c r="D151" s="189">
        <f>SUM(D152:D158)</f>
        <v>543</v>
      </c>
      <c r="E151" s="190">
        <f t="shared" ref="E151:F151" si="194">SUM(E152:E158)</f>
        <v>0</v>
      </c>
      <c r="F151" s="55">
        <f t="shared" si="194"/>
        <v>543</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7" t="s">
        <v>171</v>
      </c>
      <c r="C152" s="88">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customHeight="1" x14ac:dyDescent="0.25">
      <c r="A154" s="50">
        <v>2363</v>
      </c>
      <c r="B154" s="87" t="s">
        <v>173</v>
      </c>
      <c r="C154" s="88">
        <f t="shared" si="193"/>
        <v>543</v>
      </c>
      <c r="D154" s="194">
        <v>543</v>
      </c>
      <c r="E154" s="195"/>
      <c r="F154" s="55">
        <f t="shared" si="198"/>
        <v>543</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4">
        <v>2370</v>
      </c>
      <c r="B159" s="136" t="s">
        <v>178</v>
      </c>
      <c r="C159" s="141">
        <f t="shared" si="193"/>
        <v>16313</v>
      </c>
      <c r="D159" s="200">
        <v>11463</v>
      </c>
      <c r="E159" s="201"/>
      <c r="F159" s="139">
        <f t="shared" si="198"/>
        <v>11463</v>
      </c>
      <c r="G159" s="142">
        <v>4850</v>
      </c>
      <c r="H159" s="143"/>
      <c r="I159" s="139">
        <f t="shared" si="199"/>
        <v>4850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6"/>
      <c r="E161" s="197"/>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200"/>
      <c r="E163" s="201"/>
      <c r="F163" s="139">
        <f t="shared" si="206"/>
        <v>0</v>
      </c>
      <c r="G163" s="142"/>
      <c r="H163" s="143"/>
      <c r="I163" s="139">
        <f t="shared" si="207"/>
        <v>0</v>
      </c>
      <c r="J163" s="142"/>
      <c r="K163" s="143"/>
      <c r="L163" s="139">
        <f t="shared" si="208"/>
        <v>0</v>
      </c>
      <c r="M163" s="142"/>
      <c r="N163" s="143"/>
      <c r="O163" s="139">
        <f t="shared" si="209"/>
        <v>0</v>
      </c>
      <c r="P163" s="127"/>
    </row>
    <row r="164" spans="1:16" ht="12" customHeight="1" x14ac:dyDescent="0.25">
      <c r="A164" s="67">
        <v>2400</v>
      </c>
      <c r="B164" s="181" t="s">
        <v>183</v>
      </c>
      <c r="C164" s="68">
        <f t="shared" si="193"/>
        <v>176</v>
      </c>
      <c r="D164" s="202">
        <v>176</v>
      </c>
      <c r="E164" s="203"/>
      <c r="F164" s="71">
        <f t="shared" si="206"/>
        <v>176</v>
      </c>
      <c r="G164" s="69"/>
      <c r="H164" s="70"/>
      <c r="I164" s="71">
        <f t="shared" si="207"/>
        <v>0</v>
      </c>
      <c r="J164" s="69"/>
      <c r="K164" s="70"/>
      <c r="L164" s="71">
        <f t="shared" si="208"/>
        <v>0</v>
      </c>
      <c r="M164" s="69"/>
      <c r="N164" s="70"/>
      <c r="O164" s="71">
        <f t="shared" si="209"/>
        <v>0</v>
      </c>
      <c r="P164" s="75"/>
    </row>
    <row r="165" spans="1:16" ht="25.5" customHeight="1" x14ac:dyDescent="0.25">
      <c r="A165" s="67">
        <v>2500</v>
      </c>
      <c r="B165" s="181" t="s">
        <v>184</v>
      </c>
      <c r="C165" s="68">
        <f t="shared" si="193"/>
        <v>111</v>
      </c>
      <c r="D165" s="182">
        <f>SUM(D166,D171)</f>
        <v>111</v>
      </c>
      <c r="E165" s="183">
        <f t="shared" ref="E165:O165" si="210">SUM(E166,E171)</f>
        <v>0</v>
      </c>
      <c r="F165" s="71">
        <f t="shared" si="210"/>
        <v>111</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24.75" customHeight="1" x14ac:dyDescent="0.25">
      <c r="A166" s="408">
        <v>2510</v>
      </c>
      <c r="B166" s="80" t="s">
        <v>185</v>
      </c>
      <c r="C166" s="81">
        <f t="shared" si="193"/>
        <v>111</v>
      </c>
      <c r="D166" s="192">
        <f>SUM(D167:D170)</f>
        <v>111</v>
      </c>
      <c r="E166" s="193">
        <f t="shared" ref="E166:O166" si="211">SUM(E167:E170)</f>
        <v>0</v>
      </c>
      <c r="F166" s="132">
        <f t="shared" si="211"/>
        <v>111</v>
      </c>
      <c r="G166" s="192">
        <f t="shared" si="211"/>
        <v>0</v>
      </c>
      <c r="H166" s="193">
        <f t="shared" si="211"/>
        <v>0</v>
      </c>
      <c r="I166" s="132">
        <f t="shared" si="211"/>
        <v>0</v>
      </c>
      <c r="J166" s="192">
        <f t="shared" si="211"/>
        <v>0</v>
      </c>
      <c r="K166" s="193">
        <f t="shared" si="211"/>
        <v>0</v>
      </c>
      <c r="L166" s="132">
        <f t="shared" si="211"/>
        <v>0</v>
      </c>
      <c r="M166" s="192">
        <f t="shared" si="211"/>
        <v>0</v>
      </c>
      <c r="N166" s="193">
        <f t="shared" si="211"/>
        <v>0</v>
      </c>
      <c r="O166" s="132">
        <f t="shared" si="211"/>
        <v>0</v>
      </c>
      <c r="P166" s="49"/>
    </row>
    <row r="167" spans="1:16" ht="24" hidden="1" customHeight="1" x14ac:dyDescent="0.25">
      <c r="A167" s="51">
        <v>2512</v>
      </c>
      <c r="B167" s="87" t="s">
        <v>186</v>
      </c>
      <c r="C167" s="88">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3.25" customHeight="1" x14ac:dyDescent="0.25">
      <c r="A170" s="51">
        <v>2519</v>
      </c>
      <c r="B170" s="87" t="s">
        <v>189</v>
      </c>
      <c r="C170" s="88">
        <f t="shared" si="193"/>
        <v>111</v>
      </c>
      <c r="D170" s="194">
        <v>111</v>
      </c>
      <c r="E170" s="195"/>
      <c r="F170" s="55">
        <f t="shared" si="212"/>
        <v>111</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7" t="s">
        <v>190</v>
      </c>
      <c r="C171" s="88">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4"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5"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408">
        <v>3260</v>
      </c>
      <c r="B175" s="80" t="s">
        <v>194</v>
      </c>
      <c r="C175" s="81">
        <f t="shared" si="193"/>
        <v>0</v>
      </c>
      <c r="D175" s="192">
        <f>SUM(D176:D178)</f>
        <v>0</v>
      </c>
      <c r="E175" s="193">
        <f t="shared" ref="E175:F175" si="221">SUM(E176:E178)</f>
        <v>0</v>
      </c>
      <c r="F175" s="132">
        <f t="shared" si="221"/>
        <v>0</v>
      </c>
      <c r="G175" s="192">
        <f>SUM(G176:G178)</f>
        <v>0</v>
      </c>
      <c r="H175" s="193">
        <f t="shared" ref="H175:I175" si="222">SUM(H176:H178)</f>
        <v>0</v>
      </c>
      <c r="I175" s="132">
        <f t="shared" si="222"/>
        <v>0</v>
      </c>
      <c r="J175" s="192">
        <f>SUM(J176:J178)</f>
        <v>0</v>
      </c>
      <c r="K175" s="193">
        <f t="shared" ref="K175:L175" si="223">SUM(K176:K178)</f>
        <v>0</v>
      </c>
      <c r="L175" s="132">
        <f t="shared" si="223"/>
        <v>0</v>
      </c>
      <c r="M175" s="192">
        <f>SUM(M176:M178)</f>
        <v>0</v>
      </c>
      <c r="N175" s="193">
        <f t="shared" ref="N175:O175" si="224">SUM(N176:N178)</f>
        <v>0</v>
      </c>
      <c r="O175" s="132">
        <f t="shared" si="224"/>
        <v>0</v>
      </c>
      <c r="P175" s="49"/>
    </row>
    <row r="176" spans="1:16" ht="24" hidden="1" customHeight="1" x14ac:dyDescent="0.25">
      <c r="A176" s="51">
        <v>3261</v>
      </c>
      <c r="B176" s="87" t="s">
        <v>195</v>
      </c>
      <c r="C176" s="88">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408">
        <v>3290</v>
      </c>
      <c r="B179" s="80" t="s">
        <v>198</v>
      </c>
      <c r="C179" s="206">
        <f t="shared" si="193"/>
        <v>0</v>
      </c>
      <c r="D179" s="192">
        <f>SUM(D180:D183)</f>
        <v>0</v>
      </c>
      <c r="E179" s="193">
        <f t="shared" ref="E179:O179" si="229">SUM(E180:E183)</f>
        <v>0</v>
      </c>
      <c r="F179" s="132">
        <f t="shared" si="229"/>
        <v>0</v>
      </c>
      <c r="G179" s="192">
        <f t="shared" si="229"/>
        <v>0</v>
      </c>
      <c r="H179" s="193">
        <f t="shared" si="229"/>
        <v>0</v>
      </c>
      <c r="I179" s="132">
        <f t="shared" si="229"/>
        <v>0</v>
      </c>
      <c r="J179" s="192">
        <f t="shared" si="229"/>
        <v>0</v>
      </c>
      <c r="K179" s="193">
        <f t="shared" si="229"/>
        <v>0</v>
      </c>
      <c r="L179" s="132">
        <f t="shared" si="229"/>
        <v>0</v>
      </c>
      <c r="M179" s="192">
        <f t="shared" si="229"/>
        <v>0</v>
      </c>
      <c r="N179" s="193">
        <f t="shared" si="229"/>
        <v>0</v>
      </c>
      <c r="O179" s="132">
        <f t="shared" si="229"/>
        <v>0</v>
      </c>
      <c r="P179" s="49"/>
    </row>
    <row r="180" spans="1:16" ht="72" hidden="1" customHeight="1" x14ac:dyDescent="0.25">
      <c r="A180" s="51">
        <v>3291</v>
      </c>
      <c r="B180" s="87" t="s">
        <v>199</v>
      </c>
      <c r="C180" s="88">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7">
        <v>3294</v>
      </c>
      <c r="B183" s="87" t="s">
        <v>202</v>
      </c>
      <c r="C183" s="206">
        <f t="shared" si="193"/>
        <v>0</v>
      </c>
      <c r="D183" s="208"/>
      <c r="E183" s="209"/>
      <c r="F183" s="210">
        <f t="shared" si="230"/>
        <v>0</v>
      </c>
      <c r="G183" s="211"/>
      <c r="H183" s="212"/>
      <c r="I183" s="210">
        <f t="shared" si="231"/>
        <v>0</v>
      </c>
      <c r="J183" s="211"/>
      <c r="K183" s="212"/>
      <c r="L183" s="210">
        <f t="shared" si="232"/>
        <v>0</v>
      </c>
      <c r="M183" s="211"/>
      <c r="N183" s="212"/>
      <c r="O183" s="210">
        <f t="shared" si="233"/>
        <v>0</v>
      </c>
      <c r="P183" s="213"/>
    </row>
    <row r="184" spans="1:16" ht="48" hidden="1" x14ac:dyDescent="0.25">
      <c r="A184" s="214">
        <v>3300</v>
      </c>
      <c r="B184" s="205" t="s">
        <v>203</v>
      </c>
      <c r="C184" s="215">
        <f t="shared" si="193"/>
        <v>0</v>
      </c>
      <c r="D184" s="216">
        <f>SUM(D185:D186)</f>
        <v>0</v>
      </c>
      <c r="E184" s="217">
        <f t="shared" ref="E184:O184" si="234">SUM(E185:E186)</f>
        <v>0</v>
      </c>
      <c r="F184" s="218">
        <f t="shared" si="234"/>
        <v>0</v>
      </c>
      <c r="G184" s="216">
        <f t="shared" si="234"/>
        <v>0</v>
      </c>
      <c r="H184" s="217">
        <f t="shared" si="234"/>
        <v>0</v>
      </c>
      <c r="I184" s="218">
        <f t="shared" si="234"/>
        <v>0</v>
      </c>
      <c r="J184" s="216">
        <f t="shared" si="234"/>
        <v>0</v>
      </c>
      <c r="K184" s="217">
        <f t="shared" si="234"/>
        <v>0</v>
      </c>
      <c r="L184" s="218">
        <f t="shared" si="234"/>
        <v>0</v>
      </c>
      <c r="M184" s="216">
        <f t="shared" si="234"/>
        <v>0</v>
      </c>
      <c r="N184" s="217">
        <f t="shared" si="234"/>
        <v>0</v>
      </c>
      <c r="O184" s="218">
        <f t="shared" si="234"/>
        <v>0</v>
      </c>
      <c r="P184" s="219"/>
    </row>
    <row r="185" spans="1:16" ht="48" hidden="1" customHeight="1" x14ac:dyDescent="0.25">
      <c r="A185" s="135">
        <v>3310</v>
      </c>
      <c r="B185" s="136" t="s">
        <v>204</v>
      </c>
      <c r="C185" s="141">
        <f t="shared" si="193"/>
        <v>0</v>
      </c>
      <c r="D185" s="200"/>
      <c r="E185" s="201"/>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6"/>
      <c r="E186" s="197"/>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20">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1">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408">
        <v>4240</v>
      </c>
      <c r="B189" s="80" t="s">
        <v>208</v>
      </c>
      <c r="C189" s="81">
        <f t="shared" si="193"/>
        <v>0</v>
      </c>
      <c r="D189" s="196"/>
      <c r="E189" s="197"/>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8">
        <v>4250</v>
      </c>
      <c r="B190" s="87" t="s">
        <v>209</v>
      </c>
      <c r="C190" s="88">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408">
        <v>4310</v>
      </c>
      <c r="B192" s="80" t="s">
        <v>211</v>
      </c>
      <c r="C192" s="81">
        <f t="shared" si="193"/>
        <v>0</v>
      </c>
      <c r="D192" s="192">
        <f>SUM(D193:D193)</f>
        <v>0</v>
      </c>
      <c r="E192" s="193">
        <f t="shared" ref="E192:F192" si="255">SUM(E193:E193)</f>
        <v>0</v>
      </c>
      <c r="F192" s="132">
        <f t="shared" si="255"/>
        <v>0</v>
      </c>
      <c r="G192" s="192">
        <f>SUM(G193:G193)</f>
        <v>0</v>
      </c>
      <c r="H192" s="193">
        <f t="shared" ref="H192:I192" si="256">SUM(H193:H193)</f>
        <v>0</v>
      </c>
      <c r="I192" s="132">
        <f t="shared" si="256"/>
        <v>0</v>
      </c>
      <c r="J192" s="192">
        <f>SUM(J193:J193)</f>
        <v>0</v>
      </c>
      <c r="K192" s="193">
        <f t="shared" ref="K192:L192" si="257">SUM(K193:K193)</f>
        <v>0</v>
      </c>
      <c r="L192" s="132">
        <f t="shared" si="257"/>
        <v>0</v>
      </c>
      <c r="M192" s="192">
        <f>SUM(M193:M193)</f>
        <v>0</v>
      </c>
      <c r="N192" s="193">
        <f t="shared" ref="N192:O192" si="258">SUM(N193:N193)</f>
        <v>0</v>
      </c>
      <c r="O192" s="132">
        <f t="shared" si="258"/>
        <v>0</v>
      </c>
      <c r="P192" s="49"/>
    </row>
    <row r="193" spans="1:16" ht="36" hidden="1" customHeight="1" x14ac:dyDescent="0.25">
      <c r="A193" s="51">
        <v>4311</v>
      </c>
      <c r="B193" s="87" t="s">
        <v>212</v>
      </c>
      <c r="C193" s="88">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2"/>
      <c r="B194" s="23" t="s">
        <v>213</v>
      </c>
      <c r="C194" s="170">
        <f t="shared" si="193"/>
        <v>12114</v>
      </c>
      <c r="D194" s="171">
        <f t="shared" ref="D194:O194" si="259">SUM(D195,D230,D269,D283)</f>
        <v>11100</v>
      </c>
      <c r="E194" s="172">
        <f t="shared" si="259"/>
        <v>0</v>
      </c>
      <c r="F194" s="173">
        <f t="shared" si="259"/>
        <v>11100</v>
      </c>
      <c r="G194" s="171">
        <f t="shared" si="259"/>
        <v>1014</v>
      </c>
      <c r="H194" s="172">
        <f t="shared" si="259"/>
        <v>0</v>
      </c>
      <c r="I194" s="173">
        <f t="shared" si="259"/>
        <v>1014</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12114</v>
      </c>
      <c r="D195" s="177">
        <f>D196+D204</f>
        <v>11100</v>
      </c>
      <c r="E195" s="178">
        <f t="shared" ref="E195:F195" si="260">E196+E204</f>
        <v>0</v>
      </c>
      <c r="F195" s="179">
        <f t="shared" si="260"/>
        <v>11100</v>
      </c>
      <c r="G195" s="177">
        <f>G196+G204</f>
        <v>1014</v>
      </c>
      <c r="H195" s="178">
        <f t="shared" ref="H195:I195" si="261">H196+H204</f>
        <v>0</v>
      </c>
      <c r="I195" s="179">
        <f t="shared" si="261"/>
        <v>1014</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408">
        <v>5110</v>
      </c>
      <c r="B197" s="80" t="s">
        <v>216</v>
      </c>
      <c r="C197" s="81">
        <f t="shared" si="193"/>
        <v>0</v>
      </c>
      <c r="D197" s="196"/>
      <c r="E197" s="197"/>
      <c r="F197" s="132">
        <f>D197+E197</f>
        <v>0</v>
      </c>
      <c r="G197" s="46"/>
      <c r="H197" s="47"/>
      <c r="I197" s="132">
        <f>G197+H197</f>
        <v>0</v>
      </c>
      <c r="J197" s="46"/>
      <c r="K197" s="47"/>
      <c r="L197" s="132">
        <f>K197+J197</f>
        <v>0</v>
      </c>
      <c r="M197" s="46"/>
      <c r="N197" s="47"/>
      <c r="O197" s="132">
        <f>N197+M197</f>
        <v>0</v>
      </c>
      <c r="P197" s="49"/>
    </row>
    <row r="198" spans="1:16" ht="24" hidden="1" x14ac:dyDescent="0.25">
      <c r="A198" s="188">
        <v>5120</v>
      </c>
      <c r="B198" s="87" t="s">
        <v>217</v>
      </c>
      <c r="C198" s="88">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7" t="s">
        <v>218</v>
      </c>
      <c r="C199" s="88">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7" t="s">
        <v>220</v>
      </c>
      <c r="C201" s="88">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7" t="s">
        <v>221</v>
      </c>
      <c r="C202" s="88">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7" t="s">
        <v>222</v>
      </c>
      <c r="C203" s="88">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12114</v>
      </c>
      <c r="D204" s="182">
        <f>D205+D215+D216+D225+D226+D227+D229</f>
        <v>11100</v>
      </c>
      <c r="E204" s="183">
        <f t="shared" ref="E204:F204" si="276">E205+E215+E216+E225+E226+E227+E229</f>
        <v>0</v>
      </c>
      <c r="F204" s="71">
        <f t="shared" si="276"/>
        <v>11100</v>
      </c>
      <c r="G204" s="182">
        <f>G205+G215+G216+G225+G226+G227+G229</f>
        <v>1014</v>
      </c>
      <c r="H204" s="183">
        <f t="shared" ref="H204:I204" si="277">H205+H215+H216+H225+H226+H227+H229</f>
        <v>0</v>
      </c>
      <c r="I204" s="71">
        <f t="shared" si="277"/>
        <v>1014</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6"/>
      <c r="E206" s="197"/>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7" t="s">
        <v>234</v>
      </c>
      <c r="C215" s="88">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x14ac:dyDescent="0.25">
      <c r="A216" s="188">
        <v>5230</v>
      </c>
      <c r="B216" s="87" t="s">
        <v>235</v>
      </c>
      <c r="C216" s="88">
        <f t="shared" si="288"/>
        <v>12114</v>
      </c>
      <c r="D216" s="189">
        <f>SUM(D217:D224)</f>
        <v>11100</v>
      </c>
      <c r="E216" s="190">
        <f t="shared" ref="E216:F216" si="289">SUM(E217:E224)</f>
        <v>0</v>
      </c>
      <c r="F216" s="55">
        <f t="shared" si="289"/>
        <v>11100</v>
      </c>
      <c r="G216" s="189">
        <f>SUM(G217:G224)</f>
        <v>1014</v>
      </c>
      <c r="H216" s="190">
        <f t="shared" ref="H216:I216" si="290">SUM(H217:H224)</f>
        <v>0</v>
      </c>
      <c r="I216" s="55">
        <f t="shared" si="290"/>
        <v>1014</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7" t="s">
        <v>236</v>
      </c>
      <c r="C217" s="88">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7" t="s">
        <v>238</v>
      </c>
      <c r="C219" s="88">
        <f t="shared" si="288"/>
        <v>3014</v>
      </c>
      <c r="D219" s="194">
        <v>2000</v>
      </c>
      <c r="E219" s="195"/>
      <c r="F219" s="55">
        <f t="shared" si="293"/>
        <v>2000</v>
      </c>
      <c r="G219" s="53">
        <v>1014</v>
      </c>
      <c r="H219" s="54"/>
      <c r="I219" s="55">
        <f t="shared" si="294"/>
        <v>1014</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2.5" customHeight="1" x14ac:dyDescent="0.25">
      <c r="A223" s="51">
        <v>5238</v>
      </c>
      <c r="B223" s="87" t="s">
        <v>242</v>
      </c>
      <c r="C223" s="88">
        <f t="shared" si="288"/>
        <v>9100</v>
      </c>
      <c r="D223" s="194">
        <v>9100</v>
      </c>
      <c r="E223" s="195"/>
      <c r="F223" s="55">
        <f t="shared" si="293"/>
        <v>9100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7" t="s">
        <v>244</v>
      </c>
      <c r="C225" s="88">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7" t="s">
        <v>245</v>
      </c>
      <c r="C226" s="88">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7" t="s">
        <v>246</v>
      </c>
      <c r="C227" s="88">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7" t="s">
        <v>247</v>
      </c>
      <c r="C228" s="88">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200"/>
      <c r="E229" s="201"/>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4">
        <v>6200</v>
      </c>
      <c r="B231" s="205" t="s">
        <v>250</v>
      </c>
      <c r="C231" s="215">
        <f t="shared" si="288"/>
        <v>0</v>
      </c>
      <c r="D231" s="216">
        <f>SUM(D232,D233,D235,D238,D244,D245,D246)</f>
        <v>0</v>
      </c>
      <c r="E231" s="217">
        <f t="shared" ref="E231:F231" si="309">SUM(E232,E233,E235,E238,E244,E245,E246)</f>
        <v>0</v>
      </c>
      <c r="F231" s="218">
        <f t="shared" si="309"/>
        <v>0</v>
      </c>
      <c r="G231" s="216">
        <f>SUM(G232,G233,G235,G238,G244,G245,G246)</f>
        <v>0</v>
      </c>
      <c r="H231" s="217">
        <f t="shared" ref="H231:I231" si="310">SUM(H232,H233,H235,H238,H244,H245,H246)</f>
        <v>0</v>
      </c>
      <c r="I231" s="218">
        <f t="shared" si="310"/>
        <v>0</v>
      </c>
      <c r="J231" s="216">
        <f>SUM(J232,J233,J235,J238,J244,J245,J246)</f>
        <v>0</v>
      </c>
      <c r="K231" s="217">
        <f t="shared" ref="K231:L231" si="311">SUM(K232,K233,K235,K238,K244,K245,K246)</f>
        <v>0</v>
      </c>
      <c r="L231" s="218">
        <f t="shared" si="311"/>
        <v>0</v>
      </c>
      <c r="M231" s="216">
        <f>SUM(M232,M233,M235,M238,M244,M245,M246)</f>
        <v>0</v>
      </c>
      <c r="N231" s="217">
        <f t="shared" ref="N231:O231" si="312">SUM(N232,N233,N235,N238,N244,N245,N246)</f>
        <v>0</v>
      </c>
      <c r="O231" s="218">
        <f t="shared" si="312"/>
        <v>0</v>
      </c>
      <c r="P231" s="219"/>
    </row>
    <row r="232" spans="1:16" ht="24" hidden="1" customHeight="1" x14ac:dyDescent="0.25">
      <c r="A232" s="408">
        <v>6220</v>
      </c>
      <c r="B232" s="80" t="s">
        <v>251</v>
      </c>
      <c r="C232" s="81">
        <f t="shared" si="288"/>
        <v>0</v>
      </c>
      <c r="D232" s="196"/>
      <c r="E232" s="197"/>
      <c r="F232" s="132">
        <f>D232+E232</f>
        <v>0</v>
      </c>
      <c r="G232" s="46"/>
      <c r="H232" s="47"/>
      <c r="I232" s="132">
        <f>G232+H232</f>
        <v>0</v>
      </c>
      <c r="J232" s="46"/>
      <c r="K232" s="47"/>
      <c r="L232" s="132">
        <f>K232+J232</f>
        <v>0</v>
      </c>
      <c r="M232" s="46"/>
      <c r="N232" s="47"/>
      <c r="O232" s="132">
        <f>N232+M232</f>
        <v>0</v>
      </c>
      <c r="P232" s="49"/>
    </row>
    <row r="233" spans="1:16" hidden="1" x14ac:dyDescent="0.25">
      <c r="A233" s="188">
        <v>6230</v>
      </c>
      <c r="B233" s="87" t="s">
        <v>252</v>
      </c>
      <c r="C233" s="88">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0" t="s">
        <v>253</v>
      </c>
      <c r="C234" s="88">
        <f t="shared" si="288"/>
        <v>0</v>
      </c>
      <c r="D234" s="196"/>
      <c r="E234" s="197"/>
      <c r="F234" s="132">
        <f>D234+E234</f>
        <v>0</v>
      </c>
      <c r="G234" s="46"/>
      <c r="H234" s="47"/>
      <c r="I234" s="132">
        <f>G234+H234</f>
        <v>0</v>
      </c>
      <c r="J234" s="46"/>
      <c r="K234" s="47"/>
      <c r="L234" s="132">
        <f>K234+J234</f>
        <v>0</v>
      </c>
      <c r="M234" s="46"/>
      <c r="N234" s="47"/>
      <c r="O234" s="132">
        <f>N234+M234</f>
        <v>0</v>
      </c>
      <c r="P234" s="49"/>
    </row>
    <row r="235" spans="1:16" ht="24" hidden="1" x14ac:dyDescent="0.25">
      <c r="A235" s="188">
        <v>6240</v>
      </c>
      <c r="B235" s="87" t="s">
        <v>254</v>
      </c>
      <c r="C235" s="88">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7" t="s">
        <v>255</v>
      </c>
      <c r="C236" s="88">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7" t="s">
        <v>257</v>
      </c>
      <c r="C238" s="88">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7" t="s">
        <v>258</v>
      </c>
      <c r="C239" s="88">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7" t="s">
        <v>263</v>
      </c>
      <c r="C244" s="88">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7" t="s">
        <v>264</v>
      </c>
      <c r="C245" s="88">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408">
        <v>6290</v>
      </c>
      <c r="B246" s="80" t="s">
        <v>265</v>
      </c>
      <c r="C246" s="206">
        <f t="shared" si="288"/>
        <v>0</v>
      </c>
      <c r="D246" s="192">
        <f>SUM(D247:D250)</f>
        <v>0</v>
      </c>
      <c r="E246" s="193">
        <f t="shared" ref="E246:O246" si="330">SUM(E247:E250)</f>
        <v>0</v>
      </c>
      <c r="F246" s="132">
        <f t="shared" si="330"/>
        <v>0</v>
      </c>
      <c r="G246" s="192">
        <f t="shared" si="330"/>
        <v>0</v>
      </c>
      <c r="H246" s="193">
        <f t="shared" si="330"/>
        <v>0</v>
      </c>
      <c r="I246" s="132">
        <f t="shared" si="330"/>
        <v>0</v>
      </c>
      <c r="J246" s="192">
        <f t="shared" si="330"/>
        <v>0</v>
      </c>
      <c r="K246" s="193">
        <f t="shared" si="330"/>
        <v>0</v>
      </c>
      <c r="L246" s="132">
        <f t="shared" si="330"/>
        <v>0</v>
      </c>
      <c r="M246" s="192">
        <f t="shared" si="330"/>
        <v>0</v>
      </c>
      <c r="N246" s="193">
        <f t="shared" si="330"/>
        <v>0</v>
      </c>
      <c r="O246" s="132">
        <f t="shared" si="330"/>
        <v>0</v>
      </c>
      <c r="P246" s="49"/>
    </row>
    <row r="247" spans="1:16" ht="12" hidden="1" customHeight="1" x14ac:dyDescent="0.25">
      <c r="A247" s="51">
        <v>6291</v>
      </c>
      <c r="B247" s="87" t="s">
        <v>266</v>
      </c>
      <c r="C247" s="88">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408">
        <v>6320</v>
      </c>
      <c r="B252" s="80" t="s">
        <v>271</v>
      </c>
      <c r="C252" s="206">
        <f t="shared" si="288"/>
        <v>0</v>
      </c>
      <c r="D252" s="192">
        <f>SUM(D253:D256)</f>
        <v>0</v>
      </c>
      <c r="E252" s="193">
        <f t="shared" ref="E252:O252" si="336">SUM(E253:E256)</f>
        <v>0</v>
      </c>
      <c r="F252" s="132">
        <f t="shared" si="336"/>
        <v>0</v>
      </c>
      <c r="G252" s="192">
        <f t="shared" si="336"/>
        <v>0</v>
      </c>
      <c r="H252" s="193">
        <f t="shared" si="336"/>
        <v>0</v>
      </c>
      <c r="I252" s="132">
        <f t="shared" si="336"/>
        <v>0</v>
      </c>
      <c r="J252" s="192">
        <f t="shared" si="336"/>
        <v>0</v>
      </c>
      <c r="K252" s="193">
        <f t="shared" si="336"/>
        <v>0</v>
      </c>
      <c r="L252" s="132">
        <f t="shared" si="336"/>
        <v>0</v>
      </c>
      <c r="M252" s="192">
        <f t="shared" si="336"/>
        <v>0</v>
      </c>
      <c r="N252" s="193">
        <f t="shared" si="336"/>
        <v>0</v>
      </c>
      <c r="O252" s="132">
        <f t="shared" si="336"/>
        <v>0</v>
      </c>
      <c r="P252" s="49"/>
    </row>
    <row r="253" spans="1:16" ht="12" hidden="1" customHeight="1" x14ac:dyDescent="0.25">
      <c r="A253" s="51">
        <v>6322</v>
      </c>
      <c r="B253" s="87" t="s">
        <v>272</v>
      </c>
      <c r="C253" s="88">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6"/>
      <c r="E256" s="197"/>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3">
        <v>6330</v>
      </c>
      <c r="B257" s="224" t="s">
        <v>276</v>
      </c>
      <c r="C257" s="206">
        <f t="shared" si="288"/>
        <v>0</v>
      </c>
      <c r="D257" s="208"/>
      <c r="E257" s="209"/>
      <c r="F257" s="210">
        <f t="shared" si="337"/>
        <v>0</v>
      </c>
      <c r="G257" s="211"/>
      <c r="H257" s="212"/>
      <c r="I257" s="210">
        <f t="shared" si="338"/>
        <v>0</v>
      </c>
      <c r="J257" s="211"/>
      <c r="K257" s="212"/>
      <c r="L257" s="210">
        <f t="shared" si="339"/>
        <v>0</v>
      </c>
      <c r="M257" s="211"/>
      <c r="N257" s="212"/>
      <c r="O257" s="210">
        <f t="shared" si="340"/>
        <v>0</v>
      </c>
      <c r="P257" s="213"/>
    </row>
    <row r="258" spans="1:16" ht="12" hidden="1" customHeight="1" x14ac:dyDescent="0.25">
      <c r="A258" s="188">
        <v>6360</v>
      </c>
      <c r="B258" s="87" t="s">
        <v>277</v>
      </c>
      <c r="C258" s="88">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408">
        <v>6410</v>
      </c>
      <c r="B260" s="80" t="s">
        <v>279</v>
      </c>
      <c r="C260" s="81">
        <f t="shared" si="288"/>
        <v>0</v>
      </c>
      <c r="D260" s="192">
        <f>SUM(D261:D263)</f>
        <v>0</v>
      </c>
      <c r="E260" s="193">
        <f t="shared" ref="E260:O260" si="342">SUM(E261:E263)</f>
        <v>0</v>
      </c>
      <c r="F260" s="132">
        <f t="shared" si="342"/>
        <v>0</v>
      </c>
      <c r="G260" s="192">
        <f t="shared" si="342"/>
        <v>0</v>
      </c>
      <c r="H260" s="193">
        <f t="shared" si="342"/>
        <v>0</v>
      </c>
      <c r="I260" s="132">
        <f t="shared" si="342"/>
        <v>0</v>
      </c>
      <c r="J260" s="192">
        <f t="shared" si="342"/>
        <v>0</v>
      </c>
      <c r="K260" s="193">
        <f t="shared" si="342"/>
        <v>0</v>
      </c>
      <c r="L260" s="132">
        <f t="shared" si="342"/>
        <v>0</v>
      </c>
      <c r="M260" s="192">
        <f t="shared" si="342"/>
        <v>0</v>
      </c>
      <c r="N260" s="193">
        <f t="shared" si="342"/>
        <v>0</v>
      </c>
      <c r="O260" s="132">
        <f t="shared" si="342"/>
        <v>0</v>
      </c>
      <c r="P260" s="49"/>
    </row>
    <row r="261" spans="1:16" ht="12" hidden="1" customHeight="1" x14ac:dyDescent="0.25">
      <c r="A261" s="51">
        <v>6411</v>
      </c>
      <c r="B261" s="198" t="s">
        <v>280</v>
      </c>
      <c r="C261" s="88">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7" t="s">
        <v>283</v>
      </c>
      <c r="C264" s="88">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7" t="s">
        <v>284</v>
      </c>
      <c r="C265" s="88">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5">
        <v>7000</v>
      </c>
      <c r="B269" s="225" t="s">
        <v>288</v>
      </c>
      <c r="C269" s="226">
        <f t="shared" si="288"/>
        <v>0</v>
      </c>
      <c r="D269" s="227">
        <f>SUM(D270,D281)</f>
        <v>0</v>
      </c>
      <c r="E269" s="228">
        <f t="shared" ref="E269:F269" si="355">SUM(E270,E281)</f>
        <v>0</v>
      </c>
      <c r="F269" s="229">
        <f t="shared" si="355"/>
        <v>0</v>
      </c>
      <c r="G269" s="227">
        <f>SUM(G270,G281)</f>
        <v>0</v>
      </c>
      <c r="H269" s="228">
        <f t="shared" ref="H269:I269" si="356">SUM(H270,H281)</f>
        <v>0</v>
      </c>
      <c r="I269" s="229">
        <f t="shared" si="356"/>
        <v>0</v>
      </c>
      <c r="J269" s="227">
        <f>SUM(J270,J281)</f>
        <v>0</v>
      </c>
      <c r="K269" s="228">
        <f t="shared" ref="K269:L269" si="357">SUM(K270,K281)</f>
        <v>0</v>
      </c>
      <c r="L269" s="229">
        <f t="shared" si="357"/>
        <v>0</v>
      </c>
      <c r="M269" s="227">
        <f>SUM(M270,M281)</f>
        <v>0</v>
      </c>
      <c r="N269" s="228">
        <f t="shared" ref="N269:O269" si="358">SUM(N270,N281)</f>
        <v>0</v>
      </c>
      <c r="O269" s="229">
        <f t="shared" si="358"/>
        <v>0</v>
      </c>
      <c r="P269" s="230"/>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408">
        <v>7210</v>
      </c>
      <c r="B271" s="80" t="s">
        <v>290</v>
      </c>
      <c r="C271" s="81">
        <f t="shared" si="288"/>
        <v>0</v>
      </c>
      <c r="D271" s="196"/>
      <c r="E271" s="197"/>
      <c r="F271" s="132">
        <f>D271+E271</f>
        <v>0</v>
      </c>
      <c r="G271" s="46"/>
      <c r="H271" s="47"/>
      <c r="I271" s="132">
        <f>G271+H271</f>
        <v>0</v>
      </c>
      <c r="J271" s="46"/>
      <c r="K271" s="47"/>
      <c r="L271" s="132">
        <f>K271+J271</f>
        <v>0</v>
      </c>
      <c r="M271" s="46"/>
      <c r="N271" s="47"/>
      <c r="O271" s="132">
        <f>N271+M271</f>
        <v>0</v>
      </c>
      <c r="P271" s="49"/>
    </row>
    <row r="272" spans="1:16" s="231" customFormat="1" ht="24" hidden="1" x14ac:dyDescent="0.25">
      <c r="A272" s="188">
        <v>7220</v>
      </c>
      <c r="B272" s="87" t="s">
        <v>291</v>
      </c>
      <c r="C272" s="88">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1" customFormat="1" ht="36" hidden="1" customHeight="1" x14ac:dyDescent="0.25">
      <c r="A273" s="51">
        <v>7221</v>
      </c>
      <c r="B273" s="87" t="s">
        <v>292</v>
      </c>
      <c r="C273" s="88">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1" customFormat="1" ht="36" hidden="1" customHeight="1" x14ac:dyDescent="0.25">
      <c r="A274" s="51">
        <v>7222</v>
      </c>
      <c r="B274" s="87" t="s">
        <v>293</v>
      </c>
      <c r="C274" s="88">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7" t="s">
        <v>294</v>
      </c>
      <c r="C275" s="88">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7" t="s">
        <v>295</v>
      </c>
      <c r="C276" s="88">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7" t="s">
        <v>296</v>
      </c>
      <c r="C277" s="88">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408">
        <v>7260</v>
      </c>
      <c r="B280" s="80" t="s">
        <v>299</v>
      </c>
      <c r="C280" s="81">
        <f t="shared" si="371"/>
        <v>0</v>
      </c>
      <c r="D280" s="196"/>
      <c r="E280" s="197"/>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2">
        <f t="shared" ref="D281:O281" si="378">D282</f>
        <v>0</v>
      </c>
      <c r="E281" s="233">
        <f t="shared" si="378"/>
        <v>0</v>
      </c>
      <c r="F281" s="129">
        <f t="shared" si="378"/>
        <v>0</v>
      </c>
      <c r="G281" s="232">
        <f t="shared" si="378"/>
        <v>0</v>
      </c>
      <c r="H281" s="233">
        <f t="shared" si="378"/>
        <v>0</v>
      </c>
      <c r="I281" s="129">
        <f t="shared" si="378"/>
        <v>0</v>
      </c>
      <c r="J281" s="232">
        <f t="shared" si="378"/>
        <v>0</v>
      </c>
      <c r="K281" s="233">
        <f t="shared" si="378"/>
        <v>0</v>
      </c>
      <c r="L281" s="129">
        <f t="shared" si="378"/>
        <v>0</v>
      </c>
      <c r="M281" s="232">
        <f t="shared" si="378"/>
        <v>0</v>
      </c>
      <c r="N281" s="233">
        <f t="shared" si="378"/>
        <v>0</v>
      </c>
      <c r="O281" s="129">
        <f t="shared" si="378"/>
        <v>0</v>
      </c>
      <c r="P281" s="117"/>
    </row>
    <row r="282" spans="1:16" ht="12" hidden="1" customHeight="1" x14ac:dyDescent="0.25">
      <c r="A282" s="184">
        <v>7720</v>
      </c>
      <c r="B282" s="80" t="s">
        <v>301</v>
      </c>
      <c r="C282" s="96">
        <f t="shared" si="371"/>
        <v>0</v>
      </c>
      <c r="D282" s="234"/>
      <c r="E282" s="235"/>
      <c r="F282" s="236">
        <f>D282+E282</f>
        <v>0</v>
      </c>
      <c r="G282" s="100"/>
      <c r="H282" s="101"/>
      <c r="I282" s="236">
        <f>G282+H282</f>
        <v>0</v>
      </c>
      <c r="J282" s="100"/>
      <c r="K282" s="101"/>
      <c r="L282" s="236">
        <f>K282+J282</f>
        <v>0</v>
      </c>
      <c r="M282" s="100"/>
      <c r="N282" s="101"/>
      <c r="O282" s="236">
        <f>N282+M282</f>
        <v>0</v>
      </c>
      <c r="P282" s="105"/>
    </row>
    <row r="283" spans="1:16" hidden="1" x14ac:dyDescent="0.25">
      <c r="A283" s="237">
        <v>9000</v>
      </c>
      <c r="B283" s="238" t="s">
        <v>302</v>
      </c>
      <c r="C283" s="239">
        <f t="shared" si="371"/>
        <v>0</v>
      </c>
      <c r="D283" s="240">
        <f t="shared" ref="D283:O284" si="379">D284</f>
        <v>0</v>
      </c>
      <c r="E283" s="241">
        <f t="shared" si="379"/>
        <v>0</v>
      </c>
      <c r="F283" s="242">
        <f t="shared" si="379"/>
        <v>0</v>
      </c>
      <c r="G283" s="240">
        <f>G284</f>
        <v>0</v>
      </c>
      <c r="H283" s="241">
        <f t="shared" ref="H283:I283" si="380">H284</f>
        <v>0</v>
      </c>
      <c r="I283" s="242">
        <f t="shared" si="380"/>
        <v>0</v>
      </c>
      <c r="J283" s="240">
        <f t="shared" si="379"/>
        <v>0</v>
      </c>
      <c r="K283" s="241">
        <f t="shared" si="379"/>
        <v>0</v>
      </c>
      <c r="L283" s="242">
        <f t="shared" si="379"/>
        <v>0</v>
      </c>
      <c r="M283" s="240">
        <f t="shared" si="379"/>
        <v>0</v>
      </c>
      <c r="N283" s="241">
        <f t="shared" si="379"/>
        <v>0</v>
      </c>
      <c r="O283" s="242">
        <f t="shared" si="379"/>
        <v>0</v>
      </c>
      <c r="P283" s="243"/>
    </row>
    <row r="284" spans="1:16" ht="24" hidden="1" x14ac:dyDescent="0.25">
      <c r="A284" s="244">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5">
        <v>9230</v>
      </c>
      <c r="B285" s="87" t="s">
        <v>304</v>
      </c>
      <c r="C285" s="141">
        <f t="shared" si="371"/>
        <v>0</v>
      </c>
      <c r="D285" s="200"/>
      <c r="E285" s="201"/>
      <c r="F285" s="139">
        <f>D285+E285</f>
        <v>0</v>
      </c>
      <c r="G285" s="142"/>
      <c r="H285" s="143"/>
      <c r="I285" s="139">
        <f>G285+H285</f>
        <v>0</v>
      </c>
      <c r="J285" s="142"/>
      <c r="K285" s="143"/>
      <c r="L285" s="139">
        <f>K285+J285</f>
        <v>0</v>
      </c>
      <c r="M285" s="142"/>
      <c r="N285" s="143"/>
      <c r="O285" s="139">
        <f>N285+M285</f>
        <v>0</v>
      </c>
      <c r="P285" s="127"/>
    </row>
    <row r="286" spans="1:16" hidden="1" x14ac:dyDescent="0.25">
      <c r="A286" s="198"/>
      <c r="B286" s="87" t="s">
        <v>305</v>
      </c>
      <c r="C286" s="88">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8" t="s">
        <v>306</v>
      </c>
      <c r="B287" s="51" t="s">
        <v>307</v>
      </c>
      <c r="C287" s="88">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8" t="s">
        <v>308</v>
      </c>
      <c r="B288" s="246" t="s">
        <v>309</v>
      </c>
      <c r="C288" s="81">
        <f t="shared" si="371"/>
        <v>0</v>
      </c>
      <c r="D288" s="196"/>
      <c r="E288" s="197"/>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7"/>
      <c r="B289" s="247" t="s">
        <v>310</v>
      </c>
      <c r="C289" s="248">
        <f t="shared" si="371"/>
        <v>940052</v>
      </c>
      <c r="D289" s="249">
        <f t="shared" ref="D289:O289" si="389">SUM(D286,D269,D230,D195,D187,D173,D75,D53,D283)</f>
        <v>407899</v>
      </c>
      <c r="E289" s="250">
        <f t="shared" si="389"/>
        <v>0</v>
      </c>
      <c r="F289" s="251">
        <f t="shared" si="389"/>
        <v>407899</v>
      </c>
      <c r="G289" s="249">
        <f t="shared" si="389"/>
        <v>522052</v>
      </c>
      <c r="H289" s="250">
        <f t="shared" si="389"/>
        <v>0</v>
      </c>
      <c r="I289" s="251">
        <f t="shared" si="389"/>
        <v>522052</v>
      </c>
      <c r="J289" s="249">
        <f t="shared" si="389"/>
        <v>10001</v>
      </c>
      <c r="K289" s="250">
        <f t="shared" si="389"/>
        <v>100</v>
      </c>
      <c r="L289" s="251">
        <f t="shared" si="389"/>
        <v>10101</v>
      </c>
      <c r="M289" s="249">
        <f t="shared" si="389"/>
        <v>0</v>
      </c>
      <c r="N289" s="250">
        <f t="shared" si="389"/>
        <v>0</v>
      </c>
      <c r="O289" s="251">
        <f t="shared" si="389"/>
        <v>0</v>
      </c>
      <c r="P289" s="252"/>
    </row>
    <row r="290" spans="1:16" s="28" customFormat="1" ht="13.5" hidden="1" thickTop="1" thickBot="1" x14ac:dyDescent="0.3">
      <c r="A290" s="759" t="s">
        <v>311</v>
      </c>
      <c r="B290" s="760"/>
      <c r="C290" s="253">
        <f t="shared" si="371"/>
        <v>0</v>
      </c>
      <c r="D290" s="254">
        <f>SUM(D24,D25,D41)-D51</f>
        <v>0</v>
      </c>
      <c r="E290" s="255">
        <f t="shared" ref="E290:F290" si="390">SUM(E24,E25,E41)-E51</f>
        <v>0</v>
      </c>
      <c r="F290" s="256">
        <f t="shared" si="390"/>
        <v>0</v>
      </c>
      <c r="G290" s="254">
        <f>SUM(G24,G25,G41)-G51</f>
        <v>0</v>
      </c>
      <c r="H290" s="255">
        <f t="shared" ref="H290:I290" si="391">SUM(H24,H25,H41)-H51</f>
        <v>0</v>
      </c>
      <c r="I290" s="256">
        <f t="shared" si="391"/>
        <v>0</v>
      </c>
      <c r="J290" s="254">
        <f>(J26+J43)-J51</f>
        <v>0</v>
      </c>
      <c r="K290" s="255">
        <f t="shared" ref="K290:L290" si="392">(K26+K43)-K51</f>
        <v>0</v>
      </c>
      <c r="L290" s="256">
        <f t="shared" si="392"/>
        <v>0</v>
      </c>
      <c r="M290" s="254">
        <f>M45-M51</f>
        <v>0</v>
      </c>
      <c r="N290" s="255">
        <f t="shared" ref="N290:O290" si="393">N45-N51</f>
        <v>0</v>
      </c>
      <c r="O290" s="256">
        <f t="shared" si="393"/>
        <v>0</v>
      </c>
      <c r="P290" s="257"/>
    </row>
    <row r="291" spans="1:16" s="28" customFormat="1" ht="12.75" hidden="1" thickTop="1" x14ac:dyDescent="0.25">
      <c r="A291" s="761" t="s">
        <v>312</v>
      </c>
      <c r="B291" s="762"/>
      <c r="C291" s="258">
        <f t="shared" si="371"/>
        <v>0</v>
      </c>
      <c r="D291" s="259">
        <f t="shared" ref="D291:O291" si="394">SUM(D292,D293)-D300+D301</f>
        <v>0</v>
      </c>
      <c r="E291" s="260">
        <f t="shared" si="394"/>
        <v>0</v>
      </c>
      <c r="F291" s="261">
        <f t="shared" si="394"/>
        <v>0</v>
      </c>
      <c r="G291" s="259">
        <f t="shared" si="394"/>
        <v>0</v>
      </c>
      <c r="H291" s="260">
        <f t="shared" si="394"/>
        <v>0</v>
      </c>
      <c r="I291" s="261">
        <f t="shared" si="394"/>
        <v>0</v>
      </c>
      <c r="J291" s="259">
        <f t="shared" si="394"/>
        <v>0</v>
      </c>
      <c r="K291" s="260">
        <f t="shared" si="394"/>
        <v>0</v>
      </c>
      <c r="L291" s="261">
        <f t="shared" si="394"/>
        <v>0</v>
      </c>
      <c r="M291" s="259">
        <f t="shared" si="394"/>
        <v>0</v>
      </c>
      <c r="N291" s="260">
        <f t="shared" si="394"/>
        <v>0</v>
      </c>
      <c r="O291" s="261">
        <f t="shared" si="394"/>
        <v>0</v>
      </c>
      <c r="P291" s="262"/>
    </row>
    <row r="292" spans="1:16" s="28" customFormat="1" ht="13.5" hidden="1" thickTop="1" thickBot="1" x14ac:dyDescent="0.3">
      <c r="A292" s="155" t="s">
        <v>313</v>
      </c>
      <c r="B292" s="155" t="s">
        <v>314</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3" t="s">
        <v>315</v>
      </c>
      <c r="B293" s="263" t="s">
        <v>316</v>
      </c>
      <c r="C293" s="258">
        <f t="shared" si="371"/>
        <v>0</v>
      </c>
      <c r="D293" s="259">
        <f t="shared" ref="D293:O293" si="396">SUM(D294,D296,D298)-SUM(D295,D297,D299)</f>
        <v>0</v>
      </c>
      <c r="E293" s="260">
        <f t="shared" si="396"/>
        <v>0</v>
      </c>
      <c r="F293" s="261">
        <f t="shared" si="396"/>
        <v>0</v>
      </c>
      <c r="G293" s="259">
        <f t="shared" si="396"/>
        <v>0</v>
      </c>
      <c r="H293" s="260">
        <f t="shared" si="396"/>
        <v>0</v>
      </c>
      <c r="I293" s="261">
        <f t="shared" si="396"/>
        <v>0</v>
      </c>
      <c r="J293" s="259">
        <f t="shared" si="396"/>
        <v>0</v>
      </c>
      <c r="K293" s="260">
        <f t="shared" si="396"/>
        <v>0</v>
      </c>
      <c r="L293" s="261">
        <f t="shared" si="396"/>
        <v>0</v>
      </c>
      <c r="M293" s="259">
        <f t="shared" si="396"/>
        <v>0</v>
      </c>
      <c r="N293" s="260">
        <f t="shared" si="396"/>
        <v>0</v>
      </c>
      <c r="O293" s="261">
        <f t="shared" si="396"/>
        <v>0</v>
      </c>
      <c r="P293" s="262"/>
    </row>
    <row r="294" spans="1:16" ht="12" hidden="1" customHeight="1" x14ac:dyDescent="0.25">
      <c r="A294" s="264" t="s">
        <v>317</v>
      </c>
      <c r="B294" s="140" t="s">
        <v>318</v>
      </c>
      <c r="C294" s="96">
        <f t="shared" si="371"/>
        <v>0</v>
      </c>
      <c r="D294" s="234"/>
      <c r="E294" s="235"/>
      <c r="F294" s="236">
        <f t="shared" ref="F294:F301" si="397">D294+E294</f>
        <v>0</v>
      </c>
      <c r="G294" s="100"/>
      <c r="H294" s="101"/>
      <c r="I294" s="236">
        <f t="shared" ref="I294:I301" si="398">G294+H294</f>
        <v>0</v>
      </c>
      <c r="J294" s="100"/>
      <c r="K294" s="101"/>
      <c r="L294" s="236">
        <f t="shared" ref="L294:L301" si="399">K294+J294</f>
        <v>0</v>
      </c>
      <c r="M294" s="100"/>
      <c r="N294" s="101"/>
      <c r="O294" s="236">
        <f t="shared" ref="O294:O301" si="400">N294+M294</f>
        <v>0</v>
      </c>
      <c r="P294" s="105"/>
    </row>
    <row r="295" spans="1:16" ht="24" hidden="1" customHeight="1" x14ac:dyDescent="0.25">
      <c r="A295" s="198" t="s">
        <v>319</v>
      </c>
      <c r="B295" s="50" t="s">
        <v>320</v>
      </c>
      <c r="C295" s="88">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8" t="s">
        <v>321</v>
      </c>
      <c r="B296" s="50" t="s">
        <v>322</v>
      </c>
      <c r="C296" s="88">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8" t="s">
        <v>323</v>
      </c>
      <c r="B297" s="50" t="s">
        <v>324</v>
      </c>
      <c r="C297" s="88">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8" t="s">
        <v>325</v>
      </c>
      <c r="B298" s="50" t="s">
        <v>326</v>
      </c>
      <c r="C298" s="88">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5" t="s">
        <v>327</v>
      </c>
      <c r="B299" s="266" t="s">
        <v>328</v>
      </c>
      <c r="C299" s="206">
        <f t="shared" si="371"/>
        <v>0</v>
      </c>
      <c r="D299" s="208"/>
      <c r="E299" s="209"/>
      <c r="F299" s="210">
        <f t="shared" si="397"/>
        <v>0</v>
      </c>
      <c r="G299" s="211"/>
      <c r="H299" s="212"/>
      <c r="I299" s="210">
        <f t="shared" si="398"/>
        <v>0</v>
      </c>
      <c r="J299" s="211"/>
      <c r="K299" s="212"/>
      <c r="L299" s="210">
        <f t="shared" si="399"/>
        <v>0</v>
      </c>
      <c r="M299" s="211"/>
      <c r="N299" s="212"/>
      <c r="O299" s="210">
        <f t="shared" si="400"/>
        <v>0</v>
      </c>
      <c r="P299" s="213"/>
    </row>
    <row r="300" spans="1:16" s="28" customFormat="1" ht="13.5" hidden="1" customHeight="1" thickTop="1" thickBot="1" x14ac:dyDescent="0.3">
      <c r="A300" s="267" t="s">
        <v>329</v>
      </c>
      <c r="B300" s="267" t="s">
        <v>330</v>
      </c>
      <c r="C300" s="253">
        <f t="shared" si="371"/>
        <v>0</v>
      </c>
      <c r="D300" s="268"/>
      <c r="E300" s="269"/>
      <c r="F300" s="256">
        <f t="shared" si="397"/>
        <v>0</v>
      </c>
      <c r="G300" s="268"/>
      <c r="H300" s="269"/>
      <c r="I300" s="270">
        <f t="shared" si="398"/>
        <v>0</v>
      </c>
      <c r="J300" s="268"/>
      <c r="K300" s="269"/>
      <c r="L300" s="270">
        <f t="shared" si="399"/>
        <v>0</v>
      </c>
      <c r="M300" s="268"/>
      <c r="N300" s="269"/>
      <c r="O300" s="270">
        <f t="shared" si="400"/>
        <v>0</v>
      </c>
      <c r="P300" s="271"/>
    </row>
    <row r="301" spans="1:16" s="28" customFormat="1" ht="48.75" hidden="1" customHeight="1" thickTop="1" x14ac:dyDescent="0.25">
      <c r="A301" s="263" t="s">
        <v>331</v>
      </c>
      <c r="B301" s="272" t="s">
        <v>332</v>
      </c>
      <c r="C301" s="258">
        <f t="shared" si="371"/>
        <v>0</v>
      </c>
      <c r="D301" s="202"/>
      <c r="E301" s="203"/>
      <c r="F301" s="71">
        <f t="shared" si="397"/>
        <v>0</v>
      </c>
      <c r="G301" s="202"/>
      <c r="H301" s="203"/>
      <c r="I301" s="71">
        <f t="shared" si="398"/>
        <v>0</v>
      </c>
      <c r="J301" s="202"/>
      <c r="K301" s="203"/>
      <c r="L301" s="71">
        <f t="shared" si="399"/>
        <v>0</v>
      </c>
      <c r="M301" s="202"/>
      <c r="N301" s="203"/>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0V9QipNfW5+pdWrOo/3G9JZgU9Zo4IK2/enq0GOjJyexDyYRjsm5Nc0YLG81epcITKVjKrxoVpHTjieprIWVEw==" saltValue="0cPOcCqDEfBN1B0lWCA76g==" spinCount="100000" sheet="1" objects="1" scenarios="1" formatCells="0" formatColumns="0" formatRows="0" deleteColumns="0"/>
  <autoFilter ref="A18:P301">
    <filterColumn colId="2">
      <filters>
        <filter val="1 098"/>
        <filter val="1 346"/>
        <filter val="1 630"/>
        <filter val="1 642"/>
        <filter val="1 676"/>
        <filter val="1 720"/>
        <filter val="1 797"/>
        <filter val="108 044"/>
        <filter val="111"/>
        <filter val="12 114"/>
        <filter val="12 513"/>
        <filter val="121"/>
        <filter val="153 975"/>
        <filter val="16 313"/>
        <filter val="16 331"/>
        <filter val="168"/>
        <filter val="170"/>
        <filter val="176"/>
        <filter val="2 053"/>
        <filter val="2 680"/>
        <filter val="2 742"/>
        <filter val="2 956"/>
        <filter val="200"/>
        <filter val="200 058"/>
        <filter val="220"/>
        <filter val="24"/>
        <filter val="240"/>
        <filter val="250"/>
        <filter val="267"/>
        <filter val="29 043"/>
        <filter val="3 009"/>
        <filter val="3 014"/>
        <filter val="3 393"/>
        <filter val="3 952"/>
        <filter val="30"/>
        <filter val="30 204"/>
        <filter val="315"/>
        <filter val="32 224"/>
        <filter val="350"/>
        <filter val="376"/>
        <filter val="38 961"/>
        <filter val="4 193"/>
        <filter val="4 298"/>
        <filter val="4 438"/>
        <filter val="4 460"/>
        <filter val="40 832"/>
        <filter val="435"/>
        <filter val="46 083"/>
        <filter val="481"/>
        <filter val="496"/>
        <filter val="5 443"/>
        <filter val="5 986"/>
        <filter val="52"/>
        <filter val="533"/>
        <filter val="537 546"/>
        <filter val="543"/>
        <filter val="6 466"/>
        <filter val="604"/>
        <filter val="61 052"/>
        <filter val="619 836"/>
        <filter val="711"/>
        <filter val="74"/>
        <filter val="763"/>
        <filter val="77 020"/>
        <filter val="79 281"/>
        <filter val="8 198"/>
        <filter val="819 894"/>
        <filter val="826"/>
        <filter val="85"/>
        <filter val="9 100"/>
        <filter val="9 881"/>
        <filter val="927 938"/>
        <filter val="929 951"/>
        <filter val="940 052"/>
        <filter val="944"/>
        <filter val="98"/>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29.pielikums Jūrmalas pilsētas domes
2019.gada 23.maija saistošajiem noteikumiem Nr.19
(protokols Nr.7, 12.punkts)
 </firstHeader>
    <firstFooter>&amp;L&amp;9&amp;D; &amp;T&amp;R&amp;9&amp;P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139"/>
  <sheetViews>
    <sheetView view="pageLayout" zoomScaleNormal="100" workbookViewId="0">
      <selection activeCell="N7" sqref="N7"/>
    </sheetView>
  </sheetViews>
  <sheetFormatPr defaultRowHeight="12" outlineLevelCol="1" x14ac:dyDescent="0.25"/>
  <cols>
    <col min="1" max="1" width="3.28515625" style="409" bestFit="1" customWidth="1"/>
    <col min="2" max="2" width="35.28515625" style="409" customWidth="1"/>
    <col min="3" max="3" width="11.5703125" style="409" customWidth="1"/>
    <col min="4" max="4" width="11" style="409" hidden="1" customWidth="1" outlineLevel="1"/>
    <col min="5" max="5" width="9.42578125" style="409" hidden="1" customWidth="1" outlineLevel="1"/>
    <col min="6" max="6" width="11.5703125" style="409" hidden="1" customWidth="1" outlineLevel="1"/>
    <col min="7" max="7" width="9.42578125" style="409" hidden="1" customWidth="1" outlineLevel="1"/>
    <col min="8" max="8" width="10.5703125" style="409" customWidth="1" collapsed="1"/>
    <col min="9" max="9" width="9.42578125" style="409" customWidth="1"/>
    <col min="10" max="10" width="27.140625" style="409" hidden="1" customWidth="1" outlineLevel="1"/>
    <col min="11" max="11" width="19.140625" style="409" customWidth="1" collapsed="1"/>
    <col min="12" max="12" width="9.140625" style="409" customWidth="1"/>
    <col min="13" max="16384" width="9.140625" style="409"/>
  </cols>
  <sheetData>
    <row r="1" spans="1:12" x14ac:dyDescent="0.2">
      <c r="K1" s="373" t="s">
        <v>892</v>
      </c>
    </row>
    <row r="2" spans="1:12" ht="15" customHeight="1" x14ac:dyDescent="0.2">
      <c r="I2" s="750"/>
      <c r="J2" s="750"/>
      <c r="K2" s="373" t="s">
        <v>476</v>
      </c>
    </row>
    <row r="3" spans="1:12" x14ac:dyDescent="0.25">
      <c r="A3" s="849" t="s">
        <v>2</v>
      </c>
      <c r="B3" s="849"/>
      <c r="C3" s="409" t="s">
        <v>333</v>
      </c>
    </row>
    <row r="4" spans="1:12" x14ac:dyDescent="0.25">
      <c r="A4" s="849" t="s">
        <v>4</v>
      </c>
      <c r="B4" s="849"/>
      <c r="C4" s="455">
        <v>90000056357</v>
      </c>
    </row>
    <row r="5" spans="1:12" x14ac:dyDescent="0.25">
      <c r="A5" s="455"/>
      <c r="B5" s="455"/>
    </row>
    <row r="6" spans="1:12" ht="15.75" x14ac:dyDescent="0.25">
      <c r="A6" s="811" t="s">
        <v>502</v>
      </c>
      <c r="B6" s="811"/>
      <c r="C6" s="811"/>
      <c r="D6" s="811"/>
      <c r="E6" s="811"/>
      <c r="F6" s="811"/>
      <c r="G6" s="811"/>
      <c r="H6" s="811"/>
      <c r="I6" s="811"/>
      <c r="J6" s="811"/>
      <c r="K6" s="811"/>
    </row>
    <row r="7" spans="1:12" ht="12" customHeight="1" x14ac:dyDescent="0.25">
      <c r="A7" s="410"/>
      <c r="B7" s="410"/>
      <c r="C7" s="410"/>
      <c r="D7" s="410"/>
      <c r="E7" s="410"/>
      <c r="F7" s="410"/>
      <c r="G7" s="410"/>
      <c r="H7" s="410"/>
      <c r="I7" s="410"/>
      <c r="J7" s="410"/>
      <c r="K7" s="410"/>
    </row>
    <row r="8" spans="1:12" ht="15.75" x14ac:dyDescent="0.25">
      <c r="A8" s="849" t="s">
        <v>487</v>
      </c>
      <c r="B8" s="849"/>
      <c r="C8" s="725" t="s">
        <v>778</v>
      </c>
      <c r="D8" s="725"/>
      <c r="E8" s="725"/>
      <c r="F8" s="725"/>
      <c r="G8" s="725"/>
      <c r="H8" s="725"/>
      <c r="I8" s="725"/>
      <c r="J8" s="725"/>
      <c r="K8" s="725"/>
    </row>
    <row r="9" spans="1:12" x14ac:dyDescent="0.2">
      <c r="A9" s="849" t="s">
        <v>345</v>
      </c>
      <c r="B9" s="849"/>
      <c r="C9" s="726" t="s">
        <v>779</v>
      </c>
      <c r="D9" s="726"/>
      <c r="E9" s="726"/>
      <c r="F9" s="726"/>
      <c r="G9" s="726"/>
      <c r="H9" s="726"/>
      <c r="I9" s="726"/>
      <c r="J9" s="726"/>
      <c r="K9" s="726"/>
    </row>
    <row r="10" spans="1:12" x14ac:dyDescent="0.2">
      <c r="A10" s="849" t="s">
        <v>347</v>
      </c>
      <c r="B10" s="849"/>
      <c r="C10" s="727" t="s">
        <v>363</v>
      </c>
      <c r="D10" s="727"/>
      <c r="E10" s="727"/>
      <c r="F10" s="727"/>
      <c r="G10" s="727"/>
      <c r="H10" s="727"/>
      <c r="I10" s="727"/>
      <c r="J10" s="727"/>
      <c r="K10" s="727"/>
    </row>
    <row r="11" spans="1:12" ht="28.5" customHeight="1" x14ac:dyDescent="0.25">
      <c r="A11" s="865" t="s">
        <v>349</v>
      </c>
      <c r="B11" s="865" t="s">
        <v>350</v>
      </c>
      <c r="C11" s="865" t="s">
        <v>351</v>
      </c>
      <c r="D11" s="869" t="s">
        <v>352</v>
      </c>
      <c r="E11" s="870"/>
      <c r="F11" s="869" t="s">
        <v>353</v>
      </c>
      <c r="G11" s="870"/>
      <c r="H11" s="869" t="s">
        <v>354</v>
      </c>
      <c r="I11" s="870"/>
      <c r="J11" s="871" t="s">
        <v>36</v>
      </c>
      <c r="K11" s="868" t="s">
        <v>355</v>
      </c>
    </row>
    <row r="12" spans="1:12" ht="31.5" customHeight="1" x14ac:dyDescent="0.25">
      <c r="A12" s="866"/>
      <c r="B12" s="866"/>
      <c r="C12" s="866"/>
      <c r="D12" s="412" t="s">
        <v>507</v>
      </c>
      <c r="E12" s="412" t="s">
        <v>508</v>
      </c>
      <c r="F12" s="412" t="s">
        <v>507</v>
      </c>
      <c r="G12" s="412" t="s">
        <v>508</v>
      </c>
      <c r="H12" s="412" t="s">
        <v>507</v>
      </c>
      <c r="I12" s="412" t="s">
        <v>508</v>
      </c>
      <c r="J12" s="872"/>
      <c r="K12" s="873"/>
    </row>
    <row r="13" spans="1:12" ht="12.75" customHeight="1" x14ac:dyDescent="0.25">
      <c r="A13" s="862" t="s">
        <v>356</v>
      </c>
      <c r="B13" s="863"/>
      <c r="C13" s="414"/>
      <c r="D13" s="414">
        <f>SUM(D14:D33)</f>
        <v>165344</v>
      </c>
      <c r="E13" s="414">
        <f>SUM(E14:E33)</f>
        <v>20018</v>
      </c>
      <c r="F13" s="414">
        <f>SUM(F14:F33)</f>
        <v>0</v>
      </c>
      <c r="G13" s="414">
        <f>SUM(G14:G33)</f>
        <v>0</v>
      </c>
      <c r="H13" s="414">
        <f>D13+F13</f>
        <v>165344</v>
      </c>
      <c r="I13" s="414">
        <f>E13+G13</f>
        <v>20018</v>
      </c>
      <c r="J13" s="416"/>
      <c r="K13" s="416"/>
    </row>
    <row r="14" spans="1:12" ht="13.5" customHeight="1" x14ac:dyDescent="0.25">
      <c r="A14" s="321">
        <v>1</v>
      </c>
      <c r="B14" s="728" t="s">
        <v>780</v>
      </c>
      <c r="C14" s="729">
        <v>2212</v>
      </c>
      <c r="D14" s="418">
        <v>300</v>
      </c>
      <c r="E14" s="418">
        <v>200</v>
      </c>
      <c r="F14" s="418"/>
      <c r="G14" s="418"/>
      <c r="H14" s="418">
        <f>D14+F14</f>
        <v>300</v>
      </c>
      <c r="I14" s="418">
        <f>E14+G14</f>
        <v>200</v>
      </c>
      <c r="J14" s="422"/>
      <c r="K14" s="730" t="s">
        <v>781</v>
      </c>
      <c r="L14" s="424"/>
    </row>
    <row r="15" spans="1:12" ht="53.25" customHeight="1" x14ac:dyDescent="0.25">
      <c r="A15" s="321">
        <v>2</v>
      </c>
      <c r="B15" s="731" t="s">
        <v>782</v>
      </c>
      <c r="C15" s="729">
        <v>2223</v>
      </c>
      <c r="D15" s="418">
        <v>5000</v>
      </c>
      <c r="E15" s="418"/>
      <c r="F15" s="418"/>
      <c r="G15" s="418"/>
      <c r="H15" s="418">
        <f t="shared" ref="H15:I33" si="0">D15+F15</f>
        <v>5000</v>
      </c>
      <c r="I15" s="418">
        <f t="shared" si="0"/>
        <v>0</v>
      </c>
      <c r="J15" s="422"/>
      <c r="K15" s="730" t="s">
        <v>783</v>
      </c>
    </row>
    <row r="16" spans="1:12" ht="44.25" customHeight="1" x14ac:dyDescent="0.25">
      <c r="A16" s="321">
        <v>3</v>
      </c>
      <c r="B16" s="731" t="s">
        <v>784</v>
      </c>
      <c r="C16" s="729">
        <v>2243</v>
      </c>
      <c r="D16" s="418">
        <v>1890</v>
      </c>
      <c r="E16" s="418">
        <v>2610</v>
      </c>
      <c r="F16" s="418"/>
      <c r="G16" s="418"/>
      <c r="H16" s="418">
        <f t="shared" si="0"/>
        <v>1890</v>
      </c>
      <c r="I16" s="418">
        <f t="shared" si="0"/>
        <v>2610</v>
      </c>
      <c r="J16" s="422"/>
      <c r="K16" s="730" t="s">
        <v>785</v>
      </c>
    </row>
    <row r="17" spans="1:11" ht="41.25" customHeight="1" x14ac:dyDescent="0.25">
      <c r="A17" s="321">
        <v>4</v>
      </c>
      <c r="B17" s="731" t="s">
        <v>786</v>
      </c>
      <c r="C17" s="729">
        <v>2244</v>
      </c>
      <c r="D17" s="418">
        <v>1500</v>
      </c>
      <c r="E17" s="418"/>
      <c r="F17" s="418"/>
      <c r="G17" s="418"/>
      <c r="H17" s="418">
        <f t="shared" si="0"/>
        <v>1500</v>
      </c>
      <c r="I17" s="418">
        <f t="shared" si="0"/>
        <v>0</v>
      </c>
      <c r="J17" s="422"/>
      <c r="K17" s="730" t="s">
        <v>785</v>
      </c>
    </row>
    <row r="18" spans="1:11" ht="32.25" customHeight="1" x14ac:dyDescent="0.25">
      <c r="A18" s="321">
        <v>5</v>
      </c>
      <c r="B18" s="731" t="s">
        <v>132</v>
      </c>
      <c r="C18" s="729">
        <v>2251</v>
      </c>
      <c r="D18" s="418">
        <v>1900</v>
      </c>
      <c r="E18" s="418"/>
      <c r="F18" s="418"/>
      <c r="G18" s="418"/>
      <c r="H18" s="418">
        <f t="shared" si="0"/>
        <v>1900</v>
      </c>
      <c r="I18" s="418">
        <f t="shared" si="0"/>
        <v>0</v>
      </c>
      <c r="J18" s="422"/>
      <c r="K18" s="730" t="s">
        <v>787</v>
      </c>
    </row>
    <row r="19" spans="1:11" ht="27" customHeight="1" x14ac:dyDescent="0.25">
      <c r="A19" s="321">
        <v>6</v>
      </c>
      <c r="B19" s="731" t="s">
        <v>788</v>
      </c>
      <c r="C19" s="729">
        <v>2259</v>
      </c>
      <c r="D19" s="418">
        <v>730</v>
      </c>
      <c r="E19" s="418"/>
      <c r="F19" s="418"/>
      <c r="G19" s="418"/>
      <c r="H19" s="418">
        <f t="shared" si="0"/>
        <v>730</v>
      </c>
      <c r="I19" s="418">
        <f t="shared" si="0"/>
        <v>0</v>
      </c>
      <c r="J19" s="422"/>
      <c r="K19" s="730" t="s">
        <v>787</v>
      </c>
    </row>
    <row r="20" spans="1:11" ht="24" x14ac:dyDescent="0.25">
      <c r="A20" s="321">
        <v>7</v>
      </c>
      <c r="B20" s="731" t="s">
        <v>139</v>
      </c>
      <c r="C20" s="729">
        <v>2264</v>
      </c>
      <c r="D20" s="418">
        <v>2500</v>
      </c>
      <c r="E20" s="418"/>
      <c r="F20" s="418"/>
      <c r="G20" s="418"/>
      <c r="H20" s="418">
        <f t="shared" si="0"/>
        <v>2500</v>
      </c>
      <c r="I20" s="418">
        <f t="shared" si="0"/>
        <v>0</v>
      </c>
      <c r="J20" s="422"/>
      <c r="K20" s="730" t="s">
        <v>787</v>
      </c>
    </row>
    <row r="21" spans="1:11" ht="41.25" customHeight="1" x14ac:dyDescent="0.25">
      <c r="A21" s="321">
        <v>8</v>
      </c>
      <c r="B21" s="731" t="s">
        <v>789</v>
      </c>
      <c r="C21" s="729">
        <v>2311</v>
      </c>
      <c r="D21" s="418">
        <v>5000</v>
      </c>
      <c r="E21" s="420">
        <v>1000</v>
      </c>
      <c r="F21" s="420"/>
      <c r="G21" s="420"/>
      <c r="H21" s="418">
        <f t="shared" si="0"/>
        <v>5000</v>
      </c>
      <c r="I21" s="418">
        <f t="shared" si="0"/>
        <v>1000</v>
      </c>
      <c r="J21" s="425"/>
      <c r="K21" s="730" t="s">
        <v>785</v>
      </c>
    </row>
    <row r="22" spans="1:11" ht="29.25" customHeight="1" x14ac:dyDescent="0.25">
      <c r="A22" s="321">
        <v>9</v>
      </c>
      <c r="B22" s="731" t="s">
        <v>790</v>
      </c>
      <c r="C22" s="729">
        <v>2311</v>
      </c>
      <c r="D22" s="428"/>
      <c r="E22" s="431">
        <v>30</v>
      </c>
      <c r="F22" s="420"/>
      <c r="G22" s="420"/>
      <c r="H22" s="418">
        <f t="shared" si="0"/>
        <v>0</v>
      </c>
      <c r="I22" s="418">
        <f t="shared" si="0"/>
        <v>30</v>
      </c>
      <c r="J22" s="425"/>
      <c r="K22" s="730" t="s">
        <v>787</v>
      </c>
    </row>
    <row r="23" spans="1:11" ht="29.25" customHeight="1" x14ac:dyDescent="0.25">
      <c r="A23" s="321">
        <v>10</v>
      </c>
      <c r="B23" s="731" t="s">
        <v>152</v>
      </c>
      <c r="C23" s="729">
        <v>2312</v>
      </c>
      <c r="D23" s="428"/>
      <c r="E23" s="431">
        <v>752</v>
      </c>
      <c r="F23" s="420"/>
      <c r="G23" s="420"/>
      <c r="H23" s="418">
        <f t="shared" si="0"/>
        <v>0</v>
      </c>
      <c r="I23" s="418">
        <f t="shared" si="0"/>
        <v>752</v>
      </c>
      <c r="J23" s="425"/>
      <c r="K23" s="730" t="s">
        <v>787</v>
      </c>
    </row>
    <row r="24" spans="1:11" ht="54" customHeight="1" x14ac:dyDescent="0.25">
      <c r="A24" s="321">
        <v>11</v>
      </c>
      <c r="B24" s="731" t="s">
        <v>153</v>
      </c>
      <c r="C24" s="729">
        <v>2313</v>
      </c>
      <c r="D24" s="428"/>
      <c r="E24" s="431">
        <v>480</v>
      </c>
      <c r="F24" s="420"/>
      <c r="G24" s="420"/>
      <c r="H24" s="418">
        <f t="shared" si="0"/>
        <v>0</v>
      </c>
      <c r="I24" s="418">
        <f t="shared" si="0"/>
        <v>480</v>
      </c>
      <c r="J24" s="732"/>
      <c r="K24" s="733" t="s">
        <v>787</v>
      </c>
    </row>
    <row r="25" spans="1:11" ht="37.5" customHeight="1" x14ac:dyDescent="0.25">
      <c r="A25" s="321">
        <v>12</v>
      </c>
      <c r="B25" s="731" t="s">
        <v>791</v>
      </c>
      <c r="C25" s="729">
        <v>2512</v>
      </c>
      <c r="D25" s="428"/>
      <c r="E25" s="431">
        <f>3679+578</f>
        <v>4257</v>
      </c>
      <c r="F25" s="420"/>
      <c r="G25" s="420"/>
      <c r="H25" s="418">
        <f t="shared" si="0"/>
        <v>0</v>
      </c>
      <c r="I25" s="418">
        <f t="shared" si="0"/>
        <v>4257</v>
      </c>
      <c r="J25" s="425"/>
      <c r="K25" s="730" t="s">
        <v>785</v>
      </c>
    </row>
    <row r="26" spans="1:11" ht="45.75" customHeight="1" x14ac:dyDescent="0.25">
      <c r="A26" s="321">
        <v>13</v>
      </c>
      <c r="B26" s="731" t="s">
        <v>218</v>
      </c>
      <c r="C26" s="729">
        <v>5121</v>
      </c>
      <c r="D26" s="428">
        <v>62600</v>
      </c>
      <c r="E26" s="431"/>
      <c r="F26" s="420"/>
      <c r="G26" s="420"/>
      <c r="H26" s="418">
        <f t="shared" si="0"/>
        <v>62600</v>
      </c>
      <c r="I26" s="418">
        <f t="shared" si="0"/>
        <v>0</v>
      </c>
      <c r="J26" s="425"/>
      <c r="K26" s="734" t="s">
        <v>792</v>
      </c>
    </row>
    <row r="27" spans="1:11" ht="30" customHeight="1" x14ac:dyDescent="0.25">
      <c r="A27" s="321">
        <v>14</v>
      </c>
      <c r="B27" s="731" t="s">
        <v>793</v>
      </c>
      <c r="C27" s="729">
        <v>5238</v>
      </c>
      <c r="D27" s="431">
        <v>16000</v>
      </c>
      <c r="E27" s="431"/>
      <c r="F27" s="420"/>
      <c r="G27" s="420"/>
      <c r="H27" s="418">
        <f t="shared" si="0"/>
        <v>16000</v>
      </c>
      <c r="I27" s="418">
        <f t="shared" si="0"/>
        <v>0</v>
      </c>
      <c r="J27" s="425"/>
      <c r="K27" s="730" t="s">
        <v>787</v>
      </c>
    </row>
    <row r="28" spans="1:11" ht="29.25" customHeight="1" x14ac:dyDescent="0.25">
      <c r="A28" s="321">
        <v>15</v>
      </c>
      <c r="B28" s="731" t="s">
        <v>235</v>
      </c>
      <c r="C28" s="729">
        <v>5239</v>
      </c>
      <c r="D28" s="431">
        <v>13520</v>
      </c>
      <c r="E28" s="431">
        <v>1440</v>
      </c>
      <c r="F28" s="420"/>
      <c r="G28" s="420"/>
      <c r="H28" s="418">
        <f t="shared" si="0"/>
        <v>13520</v>
      </c>
      <c r="I28" s="418">
        <f t="shared" si="0"/>
        <v>1440</v>
      </c>
      <c r="J28" s="735"/>
      <c r="K28" s="730" t="s">
        <v>787</v>
      </c>
    </row>
    <row r="29" spans="1:11" ht="28.5" customHeight="1" x14ac:dyDescent="0.25">
      <c r="A29" s="321">
        <v>16</v>
      </c>
      <c r="B29" s="731" t="s">
        <v>794</v>
      </c>
      <c r="C29" s="729">
        <v>5239</v>
      </c>
      <c r="D29" s="428"/>
      <c r="E29" s="428">
        <v>640</v>
      </c>
      <c r="F29" s="418"/>
      <c r="G29" s="418"/>
      <c r="H29" s="418">
        <f t="shared" si="0"/>
        <v>0</v>
      </c>
      <c r="I29" s="418">
        <f t="shared" si="0"/>
        <v>640</v>
      </c>
      <c r="J29" s="736"/>
      <c r="K29" s="730" t="s">
        <v>787</v>
      </c>
    </row>
    <row r="30" spans="1:11" ht="27.75" customHeight="1" x14ac:dyDescent="0.25">
      <c r="A30" s="321">
        <v>17</v>
      </c>
      <c r="B30" s="731" t="s">
        <v>795</v>
      </c>
      <c r="C30" s="729">
        <v>5240</v>
      </c>
      <c r="D30" s="418">
        <v>48874</v>
      </c>
      <c r="E30" s="418"/>
      <c r="F30" s="418"/>
      <c r="G30" s="418"/>
      <c r="H30" s="418">
        <f t="shared" si="0"/>
        <v>48874</v>
      </c>
      <c r="I30" s="418">
        <f t="shared" si="0"/>
        <v>0</v>
      </c>
      <c r="J30" s="422"/>
      <c r="K30" s="730" t="s">
        <v>787</v>
      </c>
    </row>
    <row r="31" spans="1:11" ht="29.25" customHeight="1" x14ac:dyDescent="0.25">
      <c r="A31" s="321">
        <v>18</v>
      </c>
      <c r="B31" s="731" t="s">
        <v>796</v>
      </c>
      <c r="C31" s="729">
        <v>1142</v>
      </c>
      <c r="D31" s="418">
        <v>3000</v>
      </c>
      <c r="E31" s="418">
        <v>2700</v>
      </c>
      <c r="F31" s="418"/>
      <c r="G31" s="418"/>
      <c r="H31" s="418">
        <f t="shared" si="0"/>
        <v>3000</v>
      </c>
      <c r="I31" s="418">
        <f t="shared" si="0"/>
        <v>2700</v>
      </c>
      <c r="J31" s="422"/>
      <c r="K31" s="730" t="s">
        <v>787</v>
      </c>
    </row>
    <row r="32" spans="1:11" ht="24" customHeight="1" x14ac:dyDescent="0.25">
      <c r="A32" s="321">
        <v>19</v>
      </c>
      <c r="B32" s="731" t="s">
        <v>797</v>
      </c>
      <c r="C32" s="729">
        <v>1150</v>
      </c>
      <c r="D32" s="418">
        <v>2530</v>
      </c>
      <c r="E32" s="418">
        <v>4270</v>
      </c>
      <c r="F32" s="418"/>
      <c r="G32" s="418"/>
      <c r="H32" s="418">
        <f t="shared" si="0"/>
        <v>2530</v>
      </c>
      <c r="I32" s="418">
        <f t="shared" si="0"/>
        <v>4270</v>
      </c>
      <c r="J32" s="422"/>
      <c r="K32" s="730" t="s">
        <v>787</v>
      </c>
    </row>
    <row r="33" spans="1:27" ht="24.75" customHeight="1" x14ac:dyDescent="0.25">
      <c r="A33" s="321">
        <v>20</v>
      </c>
      <c r="B33" s="731" t="s">
        <v>798</v>
      </c>
      <c r="C33" s="729">
        <v>1210</v>
      </c>
      <c r="D33" s="418"/>
      <c r="E33" s="418">
        <v>1639</v>
      </c>
      <c r="F33" s="418"/>
      <c r="G33" s="418"/>
      <c r="H33" s="418">
        <f t="shared" si="0"/>
        <v>0</v>
      </c>
      <c r="I33" s="418">
        <f t="shared" si="0"/>
        <v>1639</v>
      </c>
      <c r="J33" s="422"/>
      <c r="K33" s="730" t="s">
        <v>787</v>
      </c>
    </row>
    <row r="34" spans="1:27" s="454" customFormat="1" x14ac:dyDescent="0.25">
      <c r="A34" s="849"/>
      <c r="B34" s="849"/>
      <c r="C34" s="409"/>
      <c r="D34" s="409"/>
      <c r="E34" s="409"/>
      <c r="F34" s="409"/>
      <c r="G34" s="409"/>
      <c r="H34" s="409"/>
      <c r="I34" s="409"/>
      <c r="J34" s="409"/>
      <c r="K34" s="409"/>
      <c r="L34" s="409"/>
      <c r="M34" s="409"/>
      <c r="N34" s="409"/>
      <c r="O34" s="409"/>
      <c r="P34" s="409"/>
      <c r="Q34" s="409"/>
      <c r="R34" s="409"/>
      <c r="S34" s="409"/>
      <c r="T34" s="409"/>
      <c r="U34" s="409"/>
      <c r="V34" s="409"/>
      <c r="W34" s="409"/>
      <c r="X34" s="409"/>
      <c r="Y34" s="409"/>
      <c r="Z34" s="409"/>
      <c r="AA34" s="409"/>
    </row>
    <row r="35" spans="1:27" s="454" customFormat="1" x14ac:dyDescent="0.25">
      <c r="A35" s="409"/>
      <c r="B35" s="409"/>
      <c r="C35" s="409"/>
      <c r="D35" s="409"/>
      <c r="E35" s="409"/>
      <c r="F35" s="409"/>
      <c r="G35" s="409"/>
      <c r="H35" s="409"/>
      <c r="I35" s="409"/>
      <c r="J35" s="409"/>
      <c r="K35" s="409"/>
      <c r="L35" s="409"/>
      <c r="M35" s="409"/>
      <c r="N35" s="409"/>
      <c r="O35" s="409"/>
      <c r="P35" s="409"/>
      <c r="Q35" s="409"/>
      <c r="R35" s="409"/>
      <c r="S35" s="409"/>
      <c r="T35" s="409"/>
      <c r="U35" s="409"/>
      <c r="V35" s="409"/>
      <c r="W35" s="409"/>
      <c r="X35" s="409"/>
      <c r="Y35" s="409"/>
      <c r="Z35" s="409"/>
      <c r="AA35" s="409"/>
    </row>
    <row r="36" spans="1:27" s="454" customFormat="1" x14ac:dyDescent="0.2">
      <c r="A36" s="737" t="s">
        <v>345</v>
      </c>
      <c r="B36" s="737"/>
      <c r="C36" s="726" t="s">
        <v>336</v>
      </c>
      <c r="D36" s="726"/>
      <c r="E36" s="726"/>
      <c r="F36" s="726"/>
      <c r="G36" s="726"/>
      <c r="H36" s="409"/>
      <c r="I36" s="409"/>
      <c r="J36" s="409"/>
      <c r="K36" s="409"/>
      <c r="L36" s="409"/>
      <c r="M36" s="409"/>
      <c r="N36" s="409"/>
      <c r="O36" s="409"/>
      <c r="P36" s="409"/>
      <c r="Q36" s="409"/>
      <c r="R36" s="409"/>
      <c r="S36" s="409"/>
      <c r="T36" s="409"/>
      <c r="U36" s="409"/>
      <c r="V36" s="409"/>
      <c r="W36" s="409"/>
      <c r="X36" s="409"/>
      <c r="Y36" s="409"/>
      <c r="Z36" s="409"/>
      <c r="AA36" s="409"/>
    </row>
    <row r="37" spans="1:27" s="454" customFormat="1" x14ac:dyDescent="0.2">
      <c r="A37" s="738" t="s">
        <v>347</v>
      </c>
      <c r="B37" s="738"/>
      <c r="C37" s="727" t="s">
        <v>338</v>
      </c>
      <c r="D37" s="727"/>
      <c r="E37" s="727"/>
      <c r="F37" s="727"/>
      <c r="G37" s="727"/>
      <c r="H37" s="409"/>
      <c r="I37" s="409"/>
      <c r="J37" s="409"/>
      <c r="K37" s="409"/>
      <c r="L37" s="409"/>
      <c r="M37" s="409"/>
      <c r="N37" s="409"/>
      <c r="O37" s="409"/>
      <c r="P37" s="409"/>
      <c r="Q37" s="409"/>
      <c r="R37" s="409"/>
      <c r="S37" s="409"/>
      <c r="T37" s="409"/>
      <c r="U37" s="409"/>
      <c r="V37" s="409"/>
      <c r="W37" s="409"/>
      <c r="X37" s="409"/>
      <c r="Y37" s="409"/>
      <c r="Z37" s="409"/>
      <c r="AA37" s="409"/>
    </row>
    <row r="38" spans="1:27" ht="28.5" customHeight="1" x14ac:dyDescent="0.25">
      <c r="A38" s="865" t="s">
        <v>349</v>
      </c>
      <c r="B38" s="865" t="s">
        <v>350</v>
      </c>
      <c r="C38" s="865" t="s">
        <v>351</v>
      </c>
      <c r="D38" s="869" t="s">
        <v>352</v>
      </c>
      <c r="E38" s="870"/>
      <c r="F38" s="869" t="s">
        <v>353</v>
      </c>
      <c r="G38" s="870"/>
      <c r="H38" s="869" t="s">
        <v>354</v>
      </c>
      <c r="I38" s="870"/>
      <c r="J38" s="871" t="s">
        <v>36</v>
      </c>
      <c r="K38" s="868" t="s">
        <v>355</v>
      </c>
    </row>
    <row r="39" spans="1:27" ht="31.5" customHeight="1" x14ac:dyDescent="0.25">
      <c r="A39" s="866"/>
      <c r="B39" s="866"/>
      <c r="C39" s="866"/>
      <c r="D39" s="412" t="s">
        <v>507</v>
      </c>
      <c r="E39" s="412" t="s">
        <v>508</v>
      </c>
      <c r="F39" s="412" t="s">
        <v>507</v>
      </c>
      <c r="G39" s="412" t="s">
        <v>508</v>
      </c>
      <c r="H39" s="412" t="s">
        <v>507</v>
      </c>
      <c r="I39" s="412" t="s">
        <v>508</v>
      </c>
      <c r="J39" s="872"/>
      <c r="K39" s="873"/>
    </row>
    <row r="40" spans="1:27" ht="12.75" customHeight="1" x14ac:dyDescent="0.25">
      <c r="A40" s="862" t="s">
        <v>356</v>
      </c>
      <c r="B40" s="863"/>
      <c r="C40" s="414"/>
      <c r="D40" s="414">
        <f>SUM(D41:D51)</f>
        <v>589436</v>
      </c>
      <c r="E40" s="414">
        <f t="shared" ref="E40:G40" si="1">SUM(E41:E51)</f>
        <v>0</v>
      </c>
      <c r="F40" s="414">
        <f t="shared" si="1"/>
        <v>0</v>
      </c>
      <c r="G40" s="414">
        <f t="shared" si="1"/>
        <v>0</v>
      </c>
      <c r="H40" s="414">
        <f>D40+F40</f>
        <v>589436</v>
      </c>
      <c r="I40" s="414">
        <f>E40+G40</f>
        <v>0</v>
      </c>
      <c r="J40" s="416"/>
      <c r="K40" s="416"/>
    </row>
    <row r="41" spans="1:27" s="454" customFormat="1" ht="24" x14ac:dyDescent="0.25">
      <c r="A41" s="321">
        <v>1</v>
      </c>
      <c r="B41" s="739" t="s">
        <v>799</v>
      </c>
      <c r="C41" s="729">
        <v>2212</v>
      </c>
      <c r="D41" s="428">
        <v>40000</v>
      </c>
      <c r="E41" s="431"/>
      <c r="F41" s="420"/>
      <c r="G41" s="420"/>
      <c r="H41" s="418">
        <f t="shared" ref="H41:I51" si="2">D41+F41</f>
        <v>40000</v>
      </c>
      <c r="I41" s="418">
        <f t="shared" si="2"/>
        <v>0</v>
      </c>
      <c r="J41" s="422"/>
      <c r="K41" s="730" t="s">
        <v>800</v>
      </c>
      <c r="L41" s="409"/>
      <c r="M41" s="409"/>
      <c r="N41" s="409"/>
      <c r="O41" s="409"/>
      <c r="P41" s="409"/>
      <c r="Q41" s="409"/>
      <c r="R41" s="409"/>
      <c r="S41" s="409"/>
      <c r="T41" s="409"/>
      <c r="U41" s="409"/>
      <c r="V41" s="409"/>
      <c r="W41" s="409"/>
      <c r="X41" s="409"/>
      <c r="Y41" s="409"/>
      <c r="Z41" s="409"/>
      <c r="AA41" s="409"/>
    </row>
    <row r="42" spans="1:27" s="454" customFormat="1" ht="36" x14ac:dyDescent="0.25">
      <c r="A42" s="321">
        <v>2</v>
      </c>
      <c r="B42" s="739" t="s">
        <v>801</v>
      </c>
      <c r="C42" s="729">
        <v>2223</v>
      </c>
      <c r="D42" s="431">
        <v>250</v>
      </c>
      <c r="E42" s="431"/>
      <c r="F42" s="420"/>
      <c r="G42" s="420"/>
      <c r="H42" s="418">
        <f t="shared" si="2"/>
        <v>250</v>
      </c>
      <c r="I42" s="418">
        <f t="shared" si="2"/>
        <v>0</v>
      </c>
      <c r="J42" s="422"/>
      <c r="K42" s="730" t="s">
        <v>802</v>
      </c>
      <c r="L42" s="409"/>
      <c r="M42" s="409"/>
      <c r="N42" s="409"/>
      <c r="O42" s="409"/>
      <c r="P42" s="409"/>
      <c r="Q42" s="409"/>
      <c r="R42" s="409"/>
      <c r="S42" s="409"/>
      <c r="T42" s="409"/>
      <c r="U42" s="409"/>
      <c r="V42" s="409"/>
      <c r="W42" s="409"/>
      <c r="X42" s="409"/>
      <c r="Y42" s="409"/>
      <c r="Z42" s="409"/>
      <c r="AA42" s="409"/>
    </row>
    <row r="43" spans="1:27" s="454" customFormat="1" ht="48" x14ac:dyDescent="0.25">
      <c r="A43" s="321">
        <v>3</v>
      </c>
      <c r="B43" s="739" t="s">
        <v>803</v>
      </c>
      <c r="C43" s="729">
        <v>2243</v>
      </c>
      <c r="D43" s="431">
        <v>1200</v>
      </c>
      <c r="E43" s="431"/>
      <c r="F43" s="420"/>
      <c r="G43" s="420"/>
      <c r="H43" s="418">
        <f t="shared" si="2"/>
        <v>1200</v>
      </c>
      <c r="I43" s="418">
        <f t="shared" si="2"/>
        <v>0</v>
      </c>
      <c r="J43" s="422"/>
      <c r="K43" s="730" t="s">
        <v>804</v>
      </c>
      <c r="L43" s="409"/>
      <c r="M43" s="409"/>
      <c r="N43" s="409"/>
      <c r="O43" s="409"/>
      <c r="P43" s="409"/>
      <c r="Q43" s="409"/>
      <c r="R43" s="409"/>
      <c r="S43" s="409"/>
      <c r="T43" s="409"/>
      <c r="U43" s="409"/>
      <c r="V43" s="409"/>
      <c r="W43" s="409"/>
      <c r="X43" s="409"/>
      <c r="Y43" s="409"/>
      <c r="Z43" s="409"/>
      <c r="AA43" s="409"/>
    </row>
    <row r="44" spans="1:27" s="454" customFormat="1" ht="120" x14ac:dyDescent="0.25">
      <c r="A44" s="321">
        <v>4</v>
      </c>
      <c r="B44" s="739" t="s">
        <v>132</v>
      </c>
      <c r="C44" s="729">
        <v>2251</v>
      </c>
      <c r="D44" s="428">
        <v>118179</v>
      </c>
      <c r="E44" s="428"/>
      <c r="F44" s="740">
        <v>-390</v>
      </c>
      <c r="G44" s="418"/>
      <c r="H44" s="418">
        <f t="shared" si="2"/>
        <v>117789</v>
      </c>
      <c r="I44" s="418">
        <f t="shared" si="2"/>
        <v>0</v>
      </c>
      <c r="J44" s="422"/>
      <c r="K44" s="741" t="s">
        <v>805</v>
      </c>
      <c r="L44" s="409"/>
      <c r="M44" s="409"/>
      <c r="N44" s="409"/>
      <c r="O44" s="409"/>
      <c r="P44" s="409"/>
      <c r="Q44" s="409"/>
      <c r="R44" s="409"/>
      <c r="S44" s="409"/>
      <c r="T44" s="409"/>
      <c r="U44" s="409"/>
      <c r="V44" s="409"/>
      <c r="W44" s="409"/>
      <c r="X44" s="409"/>
      <c r="Y44" s="409"/>
      <c r="Z44" s="409"/>
      <c r="AA44" s="409"/>
    </row>
    <row r="45" spans="1:27" s="454" customFormat="1" ht="60" x14ac:dyDescent="0.25">
      <c r="A45" s="321">
        <v>5</v>
      </c>
      <c r="B45" s="739" t="s">
        <v>133</v>
      </c>
      <c r="C45" s="729">
        <v>2252</v>
      </c>
      <c r="D45" s="418">
        <v>134380</v>
      </c>
      <c r="E45" s="418"/>
      <c r="F45" s="740">
        <v>390</v>
      </c>
      <c r="G45" s="418"/>
      <c r="H45" s="418">
        <f t="shared" si="2"/>
        <v>134770</v>
      </c>
      <c r="I45" s="418">
        <f t="shared" si="2"/>
        <v>0</v>
      </c>
      <c r="J45" s="422" t="s">
        <v>806</v>
      </c>
      <c r="K45" s="730" t="s">
        <v>807</v>
      </c>
      <c r="L45" s="409"/>
      <c r="M45" s="409"/>
      <c r="N45" s="409"/>
      <c r="O45" s="409"/>
      <c r="P45" s="409"/>
      <c r="Q45" s="409"/>
      <c r="R45" s="409"/>
      <c r="S45" s="409"/>
      <c r="T45" s="409"/>
      <c r="U45" s="409"/>
      <c r="V45" s="409"/>
      <c r="W45" s="409"/>
      <c r="X45" s="409"/>
      <c r="Y45" s="409"/>
      <c r="Z45" s="409"/>
      <c r="AA45" s="409"/>
    </row>
    <row r="46" spans="1:27" s="454" customFormat="1" ht="108" x14ac:dyDescent="0.25">
      <c r="A46" s="321">
        <v>6</v>
      </c>
      <c r="B46" s="739" t="s">
        <v>134</v>
      </c>
      <c r="C46" s="729">
        <v>2259</v>
      </c>
      <c r="D46" s="418">
        <v>9456</v>
      </c>
      <c r="E46" s="418"/>
      <c r="F46" s="418"/>
      <c r="G46" s="418"/>
      <c r="H46" s="418">
        <f t="shared" si="2"/>
        <v>9456</v>
      </c>
      <c r="I46" s="418">
        <f t="shared" si="2"/>
        <v>0</v>
      </c>
      <c r="J46" s="422"/>
      <c r="K46" s="730" t="s">
        <v>808</v>
      </c>
      <c r="L46" s="409"/>
      <c r="M46" s="409"/>
      <c r="N46" s="409"/>
      <c r="O46" s="409"/>
      <c r="P46" s="409"/>
      <c r="Q46" s="409"/>
      <c r="R46" s="409"/>
      <c r="S46" s="409"/>
      <c r="T46" s="409"/>
      <c r="U46" s="409"/>
      <c r="V46" s="409"/>
      <c r="W46" s="409"/>
      <c r="X46" s="409"/>
      <c r="Y46" s="409"/>
      <c r="Z46" s="409"/>
      <c r="AA46" s="409"/>
    </row>
    <row r="47" spans="1:27" ht="24" x14ac:dyDescent="0.25">
      <c r="A47" s="321">
        <v>7</v>
      </c>
      <c r="B47" s="739" t="s">
        <v>809</v>
      </c>
      <c r="C47" s="729">
        <v>2311</v>
      </c>
      <c r="D47" s="418">
        <v>7000</v>
      </c>
      <c r="E47" s="418"/>
      <c r="F47" s="418"/>
      <c r="G47" s="418"/>
      <c r="H47" s="418">
        <f t="shared" si="2"/>
        <v>7000</v>
      </c>
      <c r="I47" s="418">
        <f t="shared" si="2"/>
        <v>0</v>
      </c>
      <c r="J47" s="422"/>
      <c r="K47" s="730" t="s">
        <v>810</v>
      </c>
    </row>
    <row r="48" spans="1:27" ht="24" x14ac:dyDescent="0.25">
      <c r="A48" s="321">
        <v>8</v>
      </c>
      <c r="B48" s="739" t="s">
        <v>811</v>
      </c>
      <c r="C48" s="729">
        <v>2355</v>
      </c>
      <c r="D48" s="418">
        <v>1002</v>
      </c>
      <c r="E48" s="418"/>
      <c r="F48" s="418"/>
      <c r="G48" s="418"/>
      <c r="H48" s="418">
        <f t="shared" si="2"/>
        <v>1002</v>
      </c>
      <c r="I48" s="418">
        <f t="shared" si="2"/>
        <v>0</v>
      </c>
      <c r="J48" s="422"/>
      <c r="K48" s="730" t="s">
        <v>810</v>
      </c>
    </row>
    <row r="49" spans="1:13" ht="264" x14ac:dyDescent="0.25">
      <c r="A49" s="321">
        <v>9</v>
      </c>
      <c r="B49" s="739" t="s">
        <v>218</v>
      </c>
      <c r="C49" s="729">
        <v>5121</v>
      </c>
      <c r="D49" s="418">
        <f>101349+5000</f>
        <v>106349</v>
      </c>
      <c r="E49" s="418"/>
      <c r="F49" s="418"/>
      <c r="G49" s="418"/>
      <c r="H49" s="418">
        <f t="shared" si="2"/>
        <v>106349</v>
      </c>
      <c r="I49" s="418">
        <f t="shared" si="2"/>
        <v>0</v>
      </c>
      <c r="J49" s="422"/>
      <c r="K49" s="730" t="s">
        <v>812</v>
      </c>
    </row>
    <row r="50" spans="1:13" ht="36" x14ac:dyDescent="0.25">
      <c r="A50" s="321">
        <v>10</v>
      </c>
      <c r="B50" s="739" t="s">
        <v>235</v>
      </c>
      <c r="C50" s="729">
        <v>5239</v>
      </c>
      <c r="D50" s="418">
        <v>11520</v>
      </c>
      <c r="E50" s="418"/>
      <c r="F50" s="418"/>
      <c r="G50" s="418"/>
      <c r="H50" s="418">
        <f t="shared" si="2"/>
        <v>11520</v>
      </c>
      <c r="I50" s="418">
        <f t="shared" si="2"/>
        <v>0</v>
      </c>
      <c r="J50" s="422"/>
      <c r="K50" s="730" t="s">
        <v>802</v>
      </c>
    </row>
    <row r="51" spans="1:13" ht="180" x14ac:dyDescent="0.25">
      <c r="A51" s="321">
        <v>11</v>
      </c>
      <c r="B51" s="488" t="s">
        <v>795</v>
      </c>
      <c r="C51" s="729">
        <v>5240</v>
      </c>
      <c r="D51" s="418">
        <v>160100</v>
      </c>
      <c r="E51" s="418"/>
      <c r="F51" s="418"/>
      <c r="G51" s="418"/>
      <c r="H51" s="418">
        <f t="shared" si="2"/>
        <v>160100</v>
      </c>
      <c r="I51" s="418">
        <f t="shared" si="2"/>
        <v>0</v>
      </c>
      <c r="J51" s="422"/>
      <c r="K51" s="742" t="s">
        <v>813</v>
      </c>
    </row>
    <row r="53" spans="1:13" x14ac:dyDescent="0.2">
      <c r="A53" s="743" t="s">
        <v>447</v>
      </c>
      <c r="B53" s="744"/>
    </row>
    <row r="54" spans="1:13" x14ac:dyDescent="0.2">
      <c r="A54" s="743" t="s">
        <v>496</v>
      </c>
      <c r="B54" s="745"/>
    </row>
    <row r="55" spans="1:13" x14ac:dyDescent="0.2">
      <c r="A55" s="743"/>
      <c r="B55" s="746"/>
    </row>
    <row r="56" spans="1:13" x14ac:dyDescent="0.2">
      <c r="A56" s="747" t="s">
        <v>448</v>
      </c>
      <c r="B56" s="746"/>
    </row>
    <row r="57" spans="1:13" x14ac:dyDescent="0.2">
      <c r="A57" s="743" t="s">
        <v>814</v>
      </c>
      <c r="B57" s="746"/>
    </row>
    <row r="58" spans="1:13" x14ac:dyDescent="0.2">
      <c r="A58" s="748" t="s">
        <v>815</v>
      </c>
      <c r="B58" s="746"/>
    </row>
    <row r="59" spans="1:13" x14ac:dyDescent="0.2">
      <c r="A59" s="748" t="s">
        <v>816</v>
      </c>
      <c r="B59" s="746"/>
    </row>
    <row r="60" spans="1:13" x14ac:dyDescent="0.2">
      <c r="A60" s="748" t="s">
        <v>817</v>
      </c>
      <c r="B60" s="746"/>
    </row>
    <row r="61" spans="1:13" x14ac:dyDescent="0.2">
      <c r="A61" s="748" t="s">
        <v>818</v>
      </c>
      <c r="B61" s="746"/>
    </row>
    <row r="62" spans="1:13" ht="24.75" customHeight="1" x14ac:dyDescent="0.2">
      <c r="A62" s="888" t="s">
        <v>819</v>
      </c>
      <c r="B62" s="888"/>
      <c r="C62" s="888"/>
      <c r="D62" s="888"/>
      <c r="E62" s="888"/>
      <c r="F62" s="888"/>
      <c r="G62" s="888"/>
      <c r="H62" s="888"/>
      <c r="I62" s="888"/>
      <c r="J62" s="888"/>
      <c r="K62" s="888"/>
      <c r="L62" s="888"/>
      <c r="M62" s="888"/>
    </row>
    <row r="63" spans="1:13" x14ac:dyDescent="0.2">
      <c r="A63" s="748" t="s">
        <v>820</v>
      </c>
      <c r="B63" s="746"/>
    </row>
    <row r="64" spans="1:13" x14ac:dyDescent="0.2">
      <c r="A64" s="748" t="s">
        <v>821</v>
      </c>
      <c r="B64" s="746"/>
    </row>
    <row r="65" spans="1:2" x14ac:dyDescent="0.2">
      <c r="A65" s="748" t="s">
        <v>822</v>
      </c>
      <c r="B65" s="746"/>
    </row>
    <row r="66" spans="1:2" x14ac:dyDescent="0.2">
      <c r="A66" s="748" t="s">
        <v>823</v>
      </c>
      <c r="B66" s="746"/>
    </row>
    <row r="67" spans="1:2" x14ac:dyDescent="0.2">
      <c r="A67" s="748" t="s">
        <v>605</v>
      </c>
      <c r="B67" s="746"/>
    </row>
    <row r="68" spans="1:2" x14ac:dyDescent="0.2">
      <c r="A68" s="748" t="s">
        <v>824</v>
      </c>
      <c r="B68" s="746"/>
    </row>
    <row r="69" spans="1:2" x14ac:dyDescent="0.2">
      <c r="A69" s="748" t="s">
        <v>825</v>
      </c>
      <c r="B69" s="746"/>
    </row>
    <row r="70" spans="1:2" x14ac:dyDescent="0.2">
      <c r="A70" s="748" t="s">
        <v>826</v>
      </c>
      <c r="B70" s="746"/>
    </row>
    <row r="71" spans="1:2" x14ac:dyDescent="0.2">
      <c r="A71" s="748" t="s">
        <v>827</v>
      </c>
      <c r="B71" s="746"/>
    </row>
    <row r="72" spans="1:2" x14ac:dyDescent="0.2">
      <c r="A72" s="748" t="s">
        <v>606</v>
      </c>
      <c r="B72" s="746"/>
    </row>
    <row r="73" spans="1:2" x14ac:dyDescent="0.2">
      <c r="A73" s="748" t="s">
        <v>828</v>
      </c>
      <c r="B73" s="746"/>
    </row>
    <row r="74" spans="1:2" x14ac:dyDescent="0.2">
      <c r="A74" s="748" t="s">
        <v>829</v>
      </c>
      <c r="B74" s="746"/>
    </row>
    <row r="75" spans="1:2" x14ac:dyDescent="0.2">
      <c r="A75" s="748" t="s">
        <v>830</v>
      </c>
      <c r="B75" s="746"/>
    </row>
    <row r="76" spans="1:2" x14ac:dyDescent="0.2">
      <c r="A76" s="748" t="s">
        <v>831</v>
      </c>
      <c r="B76" s="746"/>
    </row>
    <row r="77" spans="1:2" x14ac:dyDescent="0.2">
      <c r="A77" s="748" t="s">
        <v>832</v>
      </c>
      <c r="B77" s="746"/>
    </row>
    <row r="78" spans="1:2" x14ac:dyDescent="0.2">
      <c r="A78" s="748" t="s">
        <v>833</v>
      </c>
      <c r="B78" s="746"/>
    </row>
    <row r="79" spans="1:2" x14ac:dyDescent="0.2">
      <c r="A79" s="748" t="s">
        <v>834</v>
      </c>
      <c r="B79" s="746"/>
    </row>
    <row r="80" spans="1:2" x14ac:dyDescent="0.2">
      <c r="A80" s="748" t="s">
        <v>835</v>
      </c>
      <c r="B80" s="746"/>
    </row>
    <row r="81" spans="1:2" x14ac:dyDescent="0.2">
      <c r="A81" s="748" t="s">
        <v>836</v>
      </c>
      <c r="B81" s="746"/>
    </row>
    <row r="82" spans="1:2" x14ac:dyDescent="0.2">
      <c r="A82" s="748" t="s">
        <v>837</v>
      </c>
      <c r="B82" s="746"/>
    </row>
    <row r="83" spans="1:2" x14ac:dyDescent="0.2">
      <c r="A83" s="748" t="s">
        <v>838</v>
      </c>
      <c r="B83" s="746"/>
    </row>
    <row r="84" spans="1:2" x14ac:dyDescent="0.2">
      <c r="A84" s="748" t="s">
        <v>839</v>
      </c>
      <c r="B84" s="746"/>
    </row>
    <row r="85" spans="1:2" x14ac:dyDescent="0.2">
      <c r="A85" s="748" t="s">
        <v>840</v>
      </c>
      <c r="B85" s="746"/>
    </row>
    <row r="86" spans="1:2" x14ac:dyDescent="0.2">
      <c r="A86" s="748" t="s">
        <v>841</v>
      </c>
      <c r="B86" s="746"/>
    </row>
    <row r="87" spans="1:2" x14ac:dyDescent="0.2">
      <c r="A87" s="748" t="s">
        <v>842</v>
      </c>
      <c r="B87" s="746"/>
    </row>
    <row r="88" spans="1:2" x14ac:dyDescent="0.2">
      <c r="A88" s="748" t="s">
        <v>843</v>
      </c>
      <c r="B88" s="746"/>
    </row>
    <row r="89" spans="1:2" x14ac:dyDescent="0.2">
      <c r="A89" s="748" t="s">
        <v>844</v>
      </c>
      <c r="B89" s="746"/>
    </row>
    <row r="90" spans="1:2" x14ac:dyDescent="0.2">
      <c r="A90" s="748" t="s">
        <v>845</v>
      </c>
      <c r="B90" s="746"/>
    </row>
    <row r="91" spans="1:2" x14ac:dyDescent="0.2">
      <c r="A91" s="748" t="s">
        <v>846</v>
      </c>
      <c r="B91" s="746"/>
    </row>
    <row r="92" spans="1:2" x14ac:dyDescent="0.2">
      <c r="A92" s="748" t="s">
        <v>847</v>
      </c>
      <c r="B92" s="746"/>
    </row>
    <row r="93" spans="1:2" x14ac:dyDescent="0.2">
      <c r="A93" s="748" t="s">
        <v>848</v>
      </c>
      <c r="B93" s="746"/>
    </row>
    <row r="94" spans="1:2" x14ac:dyDescent="0.2">
      <c r="A94" s="748" t="s">
        <v>849</v>
      </c>
      <c r="B94" s="746"/>
    </row>
    <row r="95" spans="1:2" x14ac:dyDescent="0.2">
      <c r="A95" s="748" t="s">
        <v>850</v>
      </c>
      <c r="B95" s="746"/>
    </row>
    <row r="96" spans="1:2" x14ac:dyDescent="0.2">
      <c r="A96" s="748" t="s">
        <v>851</v>
      </c>
      <c r="B96" s="746"/>
    </row>
    <row r="97" spans="1:2" x14ac:dyDescent="0.2">
      <c r="A97" s="748" t="s">
        <v>611</v>
      </c>
      <c r="B97" s="746"/>
    </row>
    <row r="98" spans="1:2" x14ac:dyDescent="0.2">
      <c r="A98" s="748" t="s">
        <v>852</v>
      </c>
      <c r="B98" s="746"/>
    </row>
    <row r="99" spans="1:2" x14ac:dyDescent="0.2">
      <c r="A99" s="748" t="s">
        <v>853</v>
      </c>
      <c r="B99" s="746"/>
    </row>
    <row r="100" spans="1:2" x14ac:dyDescent="0.2">
      <c r="A100" s="748"/>
      <c r="B100" s="746"/>
    </row>
    <row r="101" spans="1:2" x14ac:dyDescent="0.2">
      <c r="A101" s="749" t="s">
        <v>854</v>
      </c>
      <c r="B101" s="746"/>
    </row>
    <row r="102" spans="1:2" x14ac:dyDescent="0.2">
      <c r="A102" s="748" t="s">
        <v>855</v>
      </c>
      <c r="B102" s="746"/>
    </row>
    <row r="103" spans="1:2" x14ac:dyDescent="0.2">
      <c r="A103" s="748" t="s">
        <v>856</v>
      </c>
      <c r="B103" s="746"/>
    </row>
    <row r="104" spans="1:2" x14ac:dyDescent="0.2">
      <c r="A104" s="748" t="s">
        <v>857</v>
      </c>
      <c r="B104" s="746"/>
    </row>
    <row r="105" spans="1:2" x14ac:dyDescent="0.2">
      <c r="A105" s="748" t="s">
        <v>858</v>
      </c>
      <c r="B105" s="746"/>
    </row>
    <row r="106" spans="1:2" x14ac:dyDescent="0.2">
      <c r="A106" s="748" t="s">
        <v>859</v>
      </c>
      <c r="B106" s="746"/>
    </row>
    <row r="107" spans="1:2" x14ac:dyDescent="0.2">
      <c r="A107" s="748" t="s">
        <v>860</v>
      </c>
      <c r="B107" s="746"/>
    </row>
    <row r="108" spans="1:2" x14ac:dyDescent="0.2">
      <c r="A108" s="748" t="s">
        <v>861</v>
      </c>
      <c r="B108" s="746"/>
    </row>
    <row r="109" spans="1:2" x14ac:dyDescent="0.2">
      <c r="A109" s="748" t="s">
        <v>862</v>
      </c>
      <c r="B109" s="746"/>
    </row>
    <row r="110" spans="1:2" x14ac:dyDescent="0.2">
      <c r="A110" s="748" t="s">
        <v>863</v>
      </c>
      <c r="B110" s="746"/>
    </row>
    <row r="111" spans="1:2" x14ac:dyDescent="0.2">
      <c r="A111" s="748" t="s">
        <v>864</v>
      </c>
      <c r="B111" s="746"/>
    </row>
    <row r="112" spans="1:2" x14ac:dyDescent="0.2">
      <c r="A112" s="748" t="s">
        <v>865</v>
      </c>
      <c r="B112" s="746"/>
    </row>
    <row r="113" spans="1:2" x14ac:dyDescent="0.2">
      <c r="A113" s="748" t="s">
        <v>866</v>
      </c>
      <c r="B113" s="746"/>
    </row>
    <row r="114" spans="1:2" x14ac:dyDescent="0.2">
      <c r="A114" s="748" t="s">
        <v>867</v>
      </c>
      <c r="B114" s="746"/>
    </row>
    <row r="115" spans="1:2" x14ac:dyDescent="0.2">
      <c r="A115" s="748" t="s">
        <v>868</v>
      </c>
      <c r="B115" s="746"/>
    </row>
    <row r="116" spans="1:2" x14ac:dyDescent="0.2">
      <c r="A116" s="748" t="s">
        <v>869</v>
      </c>
      <c r="B116" s="746"/>
    </row>
    <row r="117" spans="1:2" x14ac:dyDescent="0.2">
      <c r="A117" s="748" t="s">
        <v>870</v>
      </c>
      <c r="B117" s="746"/>
    </row>
    <row r="118" spans="1:2" x14ac:dyDescent="0.2">
      <c r="A118" s="748" t="s">
        <v>871</v>
      </c>
      <c r="B118" s="746"/>
    </row>
    <row r="119" spans="1:2" x14ac:dyDescent="0.2">
      <c r="A119" s="748" t="s">
        <v>872</v>
      </c>
      <c r="B119" s="746"/>
    </row>
    <row r="120" spans="1:2" x14ac:dyDescent="0.2">
      <c r="A120" s="748" t="s">
        <v>873</v>
      </c>
      <c r="B120" s="746"/>
    </row>
    <row r="121" spans="1:2" x14ac:dyDescent="0.2">
      <c r="A121" s="748" t="s">
        <v>874</v>
      </c>
      <c r="B121" s="746"/>
    </row>
    <row r="122" spans="1:2" x14ac:dyDescent="0.2">
      <c r="A122" s="748" t="s">
        <v>875</v>
      </c>
      <c r="B122" s="746"/>
    </row>
    <row r="123" spans="1:2" x14ac:dyDescent="0.2">
      <c r="A123" s="748" t="s">
        <v>876</v>
      </c>
      <c r="B123" s="746"/>
    </row>
    <row r="124" spans="1:2" x14ac:dyDescent="0.2">
      <c r="A124" s="748" t="s">
        <v>877</v>
      </c>
      <c r="B124" s="746"/>
    </row>
    <row r="125" spans="1:2" x14ac:dyDescent="0.2">
      <c r="A125" s="748" t="s">
        <v>841</v>
      </c>
      <c r="B125" s="746"/>
    </row>
    <row r="126" spans="1:2" x14ac:dyDescent="0.2">
      <c r="A126" s="748" t="s">
        <v>878</v>
      </c>
      <c r="B126" s="746"/>
    </row>
    <row r="127" spans="1:2" x14ac:dyDescent="0.2">
      <c r="A127" s="748" t="s">
        <v>879</v>
      </c>
      <c r="B127" s="746"/>
    </row>
    <row r="128" spans="1:2" x14ac:dyDescent="0.2">
      <c r="A128" s="748" t="s">
        <v>880</v>
      </c>
      <c r="B128" s="746"/>
    </row>
    <row r="129" spans="1:2" x14ac:dyDescent="0.2">
      <c r="A129" s="748" t="s">
        <v>881</v>
      </c>
      <c r="B129" s="746"/>
    </row>
    <row r="130" spans="1:2" x14ac:dyDescent="0.2">
      <c r="A130" s="748" t="s">
        <v>882</v>
      </c>
      <c r="B130" s="746"/>
    </row>
    <row r="131" spans="1:2" x14ac:dyDescent="0.2">
      <c r="A131" s="748" t="s">
        <v>883</v>
      </c>
      <c r="B131" s="746"/>
    </row>
    <row r="132" spans="1:2" x14ac:dyDescent="0.2">
      <c r="A132" s="748" t="s">
        <v>884</v>
      </c>
      <c r="B132" s="746"/>
    </row>
    <row r="133" spans="1:2" x14ac:dyDescent="0.2">
      <c r="A133" s="748" t="s">
        <v>885</v>
      </c>
      <c r="B133" s="746"/>
    </row>
    <row r="134" spans="1:2" x14ac:dyDescent="0.2">
      <c r="A134" s="748" t="s">
        <v>886</v>
      </c>
      <c r="B134" s="746"/>
    </row>
    <row r="135" spans="1:2" x14ac:dyDescent="0.2">
      <c r="A135" s="748" t="s">
        <v>887</v>
      </c>
      <c r="B135" s="746"/>
    </row>
    <row r="136" spans="1:2" x14ac:dyDescent="0.2">
      <c r="A136" s="748" t="s">
        <v>888</v>
      </c>
      <c r="B136" s="746"/>
    </row>
    <row r="137" spans="1:2" x14ac:dyDescent="0.2">
      <c r="A137" s="748" t="s">
        <v>889</v>
      </c>
      <c r="B137" s="746"/>
    </row>
    <row r="138" spans="1:2" x14ac:dyDescent="0.2">
      <c r="A138" s="748" t="s">
        <v>890</v>
      </c>
      <c r="B138" s="746"/>
    </row>
    <row r="139" spans="1:2" x14ac:dyDescent="0.2">
      <c r="A139" s="748" t="s">
        <v>891</v>
      </c>
      <c r="B139" s="746"/>
    </row>
  </sheetData>
  <sheetProtection algorithmName="SHA-512" hashValue="637x5rokDleDJeZfehssvq7gCpOprkig/nbJNewE1/UhpXiyYmRBNvUSdIW51knDt/TtDNNgK6HnRZ33hl+zBQ==" saltValue="kCUvuTYzfJac93pHNVcwQQ==" spinCount="100000" sheet="1" objects="1" scenarios="1"/>
  <mergeCells count="26">
    <mergeCell ref="J38:J39"/>
    <mergeCell ref="K38:K39"/>
    <mergeCell ref="A40:B40"/>
    <mergeCell ref="A62:M62"/>
    <mergeCell ref="J11:J12"/>
    <mergeCell ref="K11:K12"/>
    <mergeCell ref="A13:B13"/>
    <mergeCell ref="A34:B34"/>
    <mergeCell ref="A38:A39"/>
    <mergeCell ref="B38:B39"/>
    <mergeCell ref="C38:C39"/>
    <mergeCell ref="D38:E38"/>
    <mergeCell ref="F38:G38"/>
    <mergeCell ref="H38:I38"/>
    <mergeCell ref="A11:A12"/>
    <mergeCell ref="B11:B12"/>
    <mergeCell ref="C11:C12"/>
    <mergeCell ref="D11:E11"/>
    <mergeCell ref="F11:G11"/>
    <mergeCell ref="H11:I11"/>
    <mergeCell ref="A3:B3"/>
    <mergeCell ref="A4:B4"/>
    <mergeCell ref="A6:K6"/>
    <mergeCell ref="A8:B8"/>
    <mergeCell ref="A9:B9"/>
    <mergeCell ref="A10:B10"/>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30.pielikums Jūrmalas pilsētas domes
2019.gada 23.maija saistošajiem noteikumiem Nr.19
(protokols Nr.7, 12.punkts)
 </firstHeader>
    <firstFooter>&amp;L&amp;9&amp;D; &amp;T&amp;R&amp;9&amp;P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topLeftCell="B1" zoomScaleNormal="100" workbookViewId="0">
      <selection activeCell="S4" sqref="S4"/>
    </sheetView>
  </sheetViews>
  <sheetFormatPr defaultRowHeight="12" outlineLevelCol="1" x14ac:dyDescent="0.25"/>
  <cols>
    <col min="1" max="1" width="10.85546875" style="273" customWidth="1"/>
    <col min="2" max="2" width="28" style="273" customWidth="1"/>
    <col min="3" max="3" width="8" style="273" customWidth="1"/>
    <col min="4" max="5" width="8.7109375" style="273" hidden="1" customWidth="1" outlineLevel="1"/>
    <col min="6" max="6" width="8.7109375" style="273" customWidth="1" collapsed="1"/>
    <col min="7" max="8" width="8.7109375" style="273" hidden="1" customWidth="1" outlineLevel="1"/>
    <col min="9" max="9" width="8.7109375" style="273" customWidth="1" collapsed="1"/>
    <col min="10" max="11" width="8.28515625" style="273" hidden="1" customWidth="1" outlineLevel="1"/>
    <col min="12" max="12" width="8.28515625" style="273" customWidth="1" collapsed="1"/>
    <col min="13" max="13" width="7.42578125" style="273"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951</v>
      </c>
      <c r="P1" s="758"/>
    </row>
    <row r="2" spans="1:17" ht="35.25" customHeight="1" x14ac:dyDescent="0.25">
      <c r="A2" s="788" t="s">
        <v>1</v>
      </c>
      <c r="B2" s="789"/>
      <c r="C2" s="789"/>
      <c r="D2" s="789"/>
      <c r="E2" s="789"/>
      <c r="F2" s="789"/>
      <c r="G2" s="789"/>
      <c r="H2" s="789"/>
      <c r="I2" s="789"/>
      <c r="J2" s="789"/>
      <c r="K2" s="789"/>
      <c r="L2" s="789"/>
      <c r="M2" s="789"/>
      <c r="N2" s="789"/>
      <c r="O2" s="789"/>
      <c r="P2" s="790"/>
      <c r="Q2" s="274"/>
    </row>
    <row r="3" spans="1:17" ht="12.75" customHeight="1" x14ac:dyDescent="0.25">
      <c r="A3" s="5" t="s">
        <v>2</v>
      </c>
      <c r="B3" s="6"/>
      <c r="C3" s="791" t="s">
        <v>966</v>
      </c>
      <c r="D3" s="791"/>
      <c r="E3" s="791"/>
      <c r="F3" s="791"/>
      <c r="G3" s="791"/>
      <c r="H3" s="791"/>
      <c r="I3" s="791"/>
      <c r="J3" s="791"/>
      <c r="K3" s="791"/>
      <c r="L3" s="791"/>
      <c r="M3" s="791"/>
      <c r="N3" s="791"/>
      <c r="O3" s="791"/>
      <c r="P3" s="792"/>
      <c r="Q3" s="274"/>
    </row>
    <row r="4" spans="1:17" ht="12.75" customHeight="1" x14ac:dyDescent="0.25">
      <c r="A4" s="5" t="s">
        <v>4</v>
      </c>
      <c r="B4" s="6"/>
      <c r="C4" s="791" t="s">
        <v>952</v>
      </c>
      <c r="D4" s="791"/>
      <c r="E4" s="791"/>
      <c r="F4" s="791"/>
      <c r="G4" s="791"/>
      <c r="H4" s="791"/>
      <c r="I4" s="791"/>
      <c r="J4" s="791"/>
      <c r="K4" s="791"/>
      <c r="L4" s="791"/>
      <c r="M4" s="791"/>
      <c r="N4" s="791"/>
      <c r="O4" s="791"/>
      <c r="P4" s="792"/>
      <c r="Q4" s="274"/>
    </row>
    <row r="5" spans="1:17" ht="12.75" customHeight="1" x14ac:dyDescent="0.25">
      <c r="A5" s="7" t="s">
        <v>6</v>
      </c>
      <c r="B5" s="8"/>
      <c r="C5" s="786" t="s">
        <v>953</v>
      </c>
      <c r="D5" s="786"/>
      <c r="E5" s="786"/>
      <c r="F5" s="786"/>
      <c r="G5" s="786"/>
      <c r="H5" s="786"/>
      <c r="I5" s="786"/>
      <c r="J5" s="786"/>
      <c r="K5" s="786"/>
      <c r="L5" s="786"/>
      <c r="M5" s="786"/>
      <c r="N5" s="786"/>
      <c r="O5" s="786"/>
      <c r="P5" s="787"/>
      <c r="Q5" s="274"/>
    </row>
    <row r="6" spans="1:17" ht="12.75" customHeight="1" x14ac:dyDescent="0.25">
      <c r="A6" s="7" t="s">
        <v>8</v>
      </c>
      <c r="B6" s="8"/>
      <c r="C6" s="786" t="s">
        <v>424</v>
      </c>
      <c r="D6" s="786"/>
      <c r="E6" s="786"/>
      <c r="F6" s="786"/>
      <c r="G6" s="786"/>
      <c r="H6" s="786"/>
      <c r="I6" s="786"/>
      <c r="J6" s="786"/>
      <c r="K6" s="786"/>
      <c r="L6" s="786"/>
      <c r="M6" s="786"/>
      <c r="N6" s="786"/>
      <c r="O6" s="786"/>
      <c r="P6" s="787"/>
      <c r="Q6" s="274"/>
    </row>
    <row r="7" spans="1:17" ht="24.75" customHeight="1" x14ac:dyDescent="0.25">
      <c r="A7" s="7" t="s">
        <v>10</v>
      </c>
      <c r="B7" s="8"/>
      <c r="C7" s="791" t="s">
        <v>757</v>
      </c>
      <c r="D7" s="791"/>
      <c r="E7" s="791"/>
      <c r="F7" s="791"/>
      <c r="G7" s="791"/>
      <c r="H7" s="791"/>
      <c r="I7" s="791"/>
      <c r="J7" s="791"/>
      <c r="K7" s="791"/>
      <c r="L7" s="791"/>
      <c r="M7" s="791"/>
      <c r="N7" s="791"/>
      <c r="O7" s="791"/>
      <c r="P7" s="792"/>
      <c r="Q7" s="274"/>
    </row>
    <row r="8" spans="1:17" ht="12.75" customHeight="1" x14ac:dyDescent="0.25">
      <c r="A8" s="9" t="s">
        <v>12</v>
      </c>
      <c r="B8" s="8"/>
      <c r="C8" s="793"/>
      <c r="D8" s="793"/>
      <c r="E8" s="793"/>
      <c r="F8" s="793"/>
      <c r="G8" s="793"/>
      <c r="H8" s="793"/>
      <c r="I8" s="793"/>
      <c r="J8" s="793"/>
      <c r="K8" s="793"/>
      <c r="L8" s="793"/>
      <c r="M8" s="793"/>
      <c r="N8" s="793"/>
      <c r="O8" s="793"/>
      <c r="P8" s="794"/>
      <c r="Q8" s="274"/>
    </row>
    <row r="9" spans="1:17" ht="12.75" customHeight="1" x14ac:dyDescent="0.25">
      <c r="A9" s="7"/>
      <c r="B9" s="8" t="s">
        <v>13</v>
      </c>
      <c r="C9" s="786" t="s">
        <v>954</v>
      </c>
      <c r="D9" s="786"/>
      <c r="E9" s="786"/>
      <c r="F9" s="786"/>
      <c r="G9" s="786"/>
      <c r="H9" s="786"/>
      <c r="I9" s="786"/>
      <c r="J9" s="786"/>
      <c r="K9" s="786"/>
      <c r="L9" s="786"/>
      <c r="M9" s="786"/>
      <c r="N9" s="786"/>
      <c r="O9" s="786"/>
      <c r="P9" s="787"/>
      <c r="Q9" s="274"/>
    </row>
    <row r="10" spans="1:17" ht="12.75" customHeight="1" x14ac:dyDescent="0.25">
      <c r="A10" s="7"/>
      <c r="B10" s="8" t="s">
        <v>15</v>
      </c>
      <c r="C10" s="786" t="s">
        <v>955</v>
      </c>
      <c r="D10" s="786"/>
      <c r="E10" s="786"/>
      <c r="F10" s="786"/>
      <c r="G10" s="786"/>
      <c r="H10" s="786"/>
      <c r="I10" s="786"/>
      <c r="J10" s="786"/>
      <c r="K10" s="786"/>
      <c r="L10" s="786"/>
      <c r="M10" s="786"/>
      <c r="N10" s="786"/>
      <c r="O10" s="786"/>
      <c r="P10" s="787"/>
      <c r="Q10" s="274"/>
    </row>
    <row r="11" spans="1:17" ht="12.75" customHeight="1" x14ac:dyDescent="0.25">
      <c r="A11" s="7"/>
      <c r="B11" s="8" t="s">
        <v>16</v>
      </c>
      <c r="C11" s="793"/>
      <c r="D11" s="793"/>
      <c r="E11" s="793"/>
      <c r="F11" s="793"/>
      <c r="G11" s="793"/>
      <c r="H11" s="793"/>
      <c r="I11" s="793"/>
      <c r="J11" s="793"/>
      <c r="K11" s="793"/>
      <c r="L11" s="793"/>
      <c r="M11" s="793"/>
      <c r="N11" s="793"/>
      <c r="O11" s="793"/>
      <c r="P11" s="794"/>
      <c r="Q11" s="274"/>
    </row>
    <row r="12" spans="1:17" ht="12.75" customHeight="1" x14ac:dyDescent="0.25">
      <c r="A12" s="7"/>
      <c r="B12" s="8" t="s">
        <v>17</v>
      </c>
      <c r="C12" s="786" t="s">
        <v>956</v>
      </c>
      <c r="D12" s="786"/>
      <c r="E12" s="786"/>
      <c r="F12" s="786"/>
      <c r="G12" s="786"/>
      <c r="H12" s="786"/>
      <c r="I12" s="786"/>
      <c r="J12" s="786"/>
      <c r="K12" s="786"/>
      <c r="L12" s="786"/>
      <c r="M12" s="786"/>
      <c r="N12" s="786"/>
      <c r="O12" s="786"/>
      <c r="P12" s="787"/>
      <c r="Q12" s="274"/>
    </row>
    <row r="13" spans="1:17" ht="12.75" customHeight="1" x14ac:dyDescent="0.25">
      <c r="A13" s="7"/>
      <c r="B13" s="8" t="s">
        <v>19</v>
      </c>
      <c r="C13" s="786"/>
      <c r="D13" s="786"/>
      <c r="E13" s="786"/>
      <c r="F13" s="786"/>
      <c r="G13" s="786"/>
      <c r="H13" s="786"/>
      <c r="I13" s="786"/>
      <c r="J13" s="786"/>
      <c r="K13" s="786"/>
      <c r="L13" s="786"/>
      <c r="M13" s="786"/>
      <c r="N13" s="786"/>
      <c r="O13" s="786"/>
      <c r="P13" s="787"/>
      <c r="Q13" s="274"/>
    </row>
    <row r="14" spans="1:17" ht="12.75" customHeight="1" x14ac:dyDescent="0.25">
      <c r="A14" s="10"/>
      <c r="B14" s="11"/>
      <c r="C14" s="766"/>
      <c r="D14" s="766"/>
      <c r="E14" s="766"/>
      <c r="F14" s="766"/>
      <c r="G14" s="766"/>
      <c r="H14" s="766"/>
      <c r="I14" s="766"/>
      <c r="J14" s="766"/>
      <c r="K14" s="766"/>
      <c r="L14" s="766"/>
      <c r="M14" s="766"/>
      <c r="N14" s="766"/>
      <c r="O14" s="766"/>
      <c r="P14" s="767"/>
      <c r="Q14" s="274"/>
    </row>
    <row r="15" spans="1:17" s="12" customFormat="1" ht="12.75" customHeight="1" x14ac:dyDescent="0.25">
      <c r="A15" s="768" t="s">
        <v>20</v>
      </c>
      <c r="B15" s="771" t="s">
        <v>21</v>
      </c>
      <c r="C15" s="773" t="s">
        <v>22</v>
      </c>
      <c r="D15" s="774"/>
      <c r="E15" s="774"/>
      <c r="F15" s="774"/>
      <c r="G15" s="774"/>
      <c r="H15" s="774"/>
      <c r="I15" s="774"/>
      <c r="J15" s="774"/>
      <c r="K15" s="774"/>
      <c r="L15" s="774"/>
      <c r="M15" s="774"/>
      <c r="N15" s="774"/>
      <c r="O15" s="774"/>
      <c r="P15" s="775"/>
      <c r="Q15" s="275"/>
    </row>
    <row r="16" spans="1:17" s="12" customFormat="1" ht="12.75" customHeight="1" x14ac:dyDescent="0.25">
      <c r="A16" s="769"/>
      <c r="B16" s="772"/>
      <c r="C16" s="776" t="s">
        <v>23</v>
      </c>
      <c r="D16" s="778" t="s">
        <v>24</v>
      </c>
      <c r="E16" s="780" t="s">
        <v>25</v>
      </c>
      <c r="F16" s="782" t="s">
        <v>26</v>
      </c>
      <c r="G16" s="764" t="s">
        <v>27</v>
      </c>
      <c r="H16" s="765" t="s">
        <v>28</v>
      </c>
      <c r="I16" s="763" t="s">
        <v>29</v>
      </c>
      <c r="J16" s="764" t="s">
        <v>30</v>
      </c>
      <c r="K16" s="765" t="s">
        <v>31</v>
      </c>
      <c r="L16" s="763" t="s">
        <v>32</v>
      </c>
      <c r="M16" s="764" t="s">
        <v>33</v>
      </c>
      <c r="N16" s="765" t="s">
        <v>34</v>
      </c>
      <c r="O16" s="763" t="s">
        <v>35</v>
      </c>
      <c r="P16" s="784" t="s">
        <v>36</v>
      </c>
      <c r="Q16" s="275"/>
    </row>
    <row r="17" spans="1:16" s="13" customFormat="1" ht="70.5" customHeight="1" thickBot="1" x14ac:dyDescent="0.3">
      <c r="A17" s="770"/>
      <c r="B17" s="772"/>
      <c r="C17" s="777"/>
      <c r="D17" s="779"/>
      <c r="E17" s="781"/>
      <c r="F17" s="783"/>
      <c r="G17" s="764"/>
      <c r="H17" s="765"/>
      <c r="I17" s="763"/>
      <c r="J17" s="764"/>
      <c r="K17" s="765"/>
      <c r="L17" s="763"/>
      <c r="M17" s="764"/>
      <c r="N17" s="765"/>
      <c r="O17" s="763"/>
      <c r="P17" s="78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1167722</v>
      </c>
      <c r="D20" s="32">
        <f>SUM(D21,D24,D25,D41,D43)</f>
        <v>551375</v>
      </c>
      <c r="E20" s="33">
        <f t="shared" ref="E20:F20" si="1">SUM(E21,E24,E25,E41,E43)</f>
        <v>0</v>
      </c>
      <c r="F20" s="34">
        <f t="shared" si="1"/>
        <v>551375</v>
      </c>
      <c r="G20" s="32">
        <f>SUM(G21,G24,G43)</f>
        <v>593920</v>
      </c>
      <c r="H20" s="33">
        <f t="shared" ref="H20:I20" si="2">SUM(H21,H24,H43)</f>
        <v>0</v>
      </c>
      <c r="I20" s="34">
        <f t="shared" si="2"/>
        <v>593920</v>
      </c>
      <c r="J20" s="32">
        <f>SUM(J21,J26,J43)</f>
        <v>22427</v>
      </c>
      <c r="K20" s="33">
        <f t="shared" ref="K20:L20" si="3">SUM(K21,K26,K43)</f>
        <v>0</v>
      </c>
      <c r="L20" s="34">
        <f t="shared" si="3"/>
        <v>22427</v>
      </c>
      <c r="M20" s="32">
        <f>SUM(M21,M45)</f>
        <v>0</v>
      </c>
      <c r="N20" s="33">
        <f t="shared" ref="N20:O20" si="4">SUM(N21,N45)</f>
        <v>0</v>
      </c>
      <c r="O20" s="34">
        <f t="shared" si="4"/>
        <v>0</v>
      </c>
      <c r="P20" s="35"/>
    </row>
    <row r="21" spans="1:16" ht="12.75" thickTop="1" x14ac:dyDescent="0.25">
      <c r="A21" s="36"/>
      <c r="B21" s="37" t="s">
        <v>40</v>
      </c>
      <c r="C21" s="38">
        <f t="shared" si="0"/>
        <v>5401</v>
      </c>
      <c r="D21" s="39">
        <f>SUM(D22:D23)</f>
        <v>0</v>
      </c>
      <c r="E21" s="40">
        <f t="shared" ref="E21:F21" si="5">SUM(E22:E23)</f>
        <v>0</v>
      </c>
      <c r="F21" s="41">
        <f t="shared" si="5"/>
        <v>0</v>
      </c>
      <c r="G21" s="39">
        <f>SUM(G22:G23)</f>
        <v>0</v>
      </c>
      <c r="H21" s="40">
        <f t="shared" ref="H21:I21" si="6">SUM(H22:H23)</f>
        <v>0</v>
      </c>
      <c r="I21" s="41">
        <f t="shared" si="6"/>
        <v>0</v>
      </c>
      <c r="J21" s="39">
        <f>SUM(J22:J23)</f>
        <v>5401</v>
      </c>
      <c r="K21" s="40">
        <f t="shared" ref="K21:L21" si="7">SUM(K22:K23)</f>
        <v>0</v>
      </c>
      <c r="L21" s="41">
        <f t="shared" si="7"/>
        <v>5401</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5401</v>
      </c>
      <c r="D23" s="53"/>
      <c r="E23" s="54"/>
      <c r="F23" s="55">
        <f t="shared" ref="F23:F25" si="9">D23+E23</f>
        <v>0</v>
      </c>
      <c r="G23" s="53"/>
      <c r="H23" s="54"/>
      <c r="I23" s="55">
        <f t="shared" ref="I23:I24" si="10">G23+H23</f>
        <v>0</v>
      </c>
      <c r="J23" s="53">
        <v>5401</v>
      </c>
      <c r="K23" s="54"/>
      <c r="L23" s="56">
        <f>K23+J23</f>
        <v>5401</v>
      </c>
      <c r="M23" s="53"/>
      <c r="N23" s="54"/>
      <c r="O23" s="55">
        <f>N23+M23</f>
        <v>0</v>
      </c>
      <c r="P23" s="57"/>
    </row>
    <row r="24" spans="1:16" s="28" customFormat="1" ht="42" customHeight="1" thickBot="1" x14ac:dyDescent="0.3">
      <c r="A24" s="58">
        <v>19300</v>
      </c>
      <c r="B24" s="58" t="s">
        <v>43</v>
      </c>
      <c r="C24" s="59">
        <f>F24+I24</f>
        <v>1145295</v>
      </c>
      <c r="D24" s="60">
        <v>551375</v>
      </c>
      <c r="E24" s="61"/>
      <c r="F24" s="62">
        <f t="shared" si="9"/>
        <v>551375</v>
      </c>
      <c r="G24" s="60">
        <v>593920</v>
      </c>
      <c r="H24" s="61"/>
      <c r="I24" s="62">
        <f t="shared" si="10"/>
        <v>593920</v>
      </c>
      <c r="J24" s="63" t="s">
        <v>44</v>
      </c>
      <c r="K24" s="64" t="s">
        <v>44</v>
      </c>
      <c r="L24" s="65" t="s">
        <v>44</v>
      </c>
      <c r="M24" s="63" t="s">
        <v>44</v>
      </c>
      <c r="N24" s="64" t="s">
        <v>44</v>
      </c>
      <c r="O24" s="65" t="s">
        <v>44</v>
      </c>
      <c r="P24" s="66"/>
    </row>
    <row r="25" spans="1:16" s="28" customFormat="1" ht="24.75" hidden="1" customHeight="1" thickTop="1" x14ac:dyDescent="0.25">
      <c r="A25" s="6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customHeight="1" thickTop="1" x14ac:dyDescent="0.25">
      <c r="A26" s="67">
        <v>21300</v>
      </c>
      <c r="B26" s="67" t="s">
        <v>46</v>
      </c>
      <c r="C26" s="68">
        <f>L26</f>
        <v>17026</v>
      </c>
      <c r="D26" s="72" t="s">
        <v>44</v>
      </c>
      <c r="E26" s="73" t="s">
        <v>44</v>
      </c>
      <c r="F26" s="74" t="s">
        <v>44</v>
      </c>
      <c r="G26" s="72" t="s">
        <v>44</v>
      </c>
      <c r="H26" s="73" t="s">
        <v>44</v>
      </c>
      <c r="I26" s="74" t="s">
        <v>44</v>
      </c>
      <c r="J26" s="76">
        <f>SUM(J27,J31,J33,J36)</f>
        <v>17026</v>
      </c>
      <c r="K26" s="77">
        <f t="shared" ref="K26:L26" si="11">SUM(K27,K31,K33,K36)</f>
        <v>0</v>
      </c>
      <c r="L26" s="78">
        <f t="shared" si="11"/>
        <v>17026</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customHeight="1" x14ac:dyDescent="0.25">
      <c r="A33" s="79">
        <v>21380</v>
      </c>
      <c r="B33" s="67" t="s">
        <v>53</v>
      </c>
      <c r="C33" s="68">
        <f t="shared" si="16"/>
        <v>12826</v>
      </c>
      <c r="D33" s="72" t="s">
        <v>44</v>
      </c>
      <c r="E33" s="73" t="s">
        <v>44</v>
      </c>
      <c r="F33" s="74" t="s">
        <v>44</v>
      </c>
      <c r="G33" s="72" t="s">
        <v>44</v>
      </c>
      <c r="H33" s="73" t="s">
        <v>44</v>
      </c>
      <c r="I33" s="74" t="s">
        <v>44</v>
      </c>
      <c r="J33" s="76">
        <f>SUM(J34:J35)</f>
        <v>12826</v>
      </c>
      <c r="K33" s="77">
        <f t="shared" ref="K33:L33" si="17">SUM(K34:K35)</f>
        <v>0</v>
      </c>
      <c r="L33" s="78">
        <f t="shared" si="17"/>
        <v>12826</v>
      </c>
      <c r="M33" s="76" t="s">
        <v>44</v>
      </c>
      <c r="N33" s="77" t="s">
        <v>44</v>
      </c>
      <c r="O33" s="78" t="s">
        <v>44</v>
      </c>
      <c r="P33" s="75"/>
    </row>
    <row r="34" spans="1:16" ht="19.5" customHeight="1" x14ac:dyDescent="0.25">
      <c r="A34" s="94">
        <v>21381</v>
      </c>
      <c r="B34" s="95" t="s">
        <v>54</v>
      </c>
      <c r="C34" s="96">
        <f t="shared" si="16"/>
        <v>12826</v>
      </c>
      <c r="D34" s="97" t="s">
        <v>44</v>
      </c>
      <c r="E34" s="98" t="s">
        <v>44</v>
      </c>
      <c r="F34" s="99" t="s">
        <v>44</v>
      </c>
      <c r="G34" s="97" t="s">
        <v>44</v>
      </c>
      <c r="H34" s="98" t="s">
        <v>44</v>
      </c>
      <c r="I34" s="99" t="s">
        <v>44</v>
      </c>
      <c r="J34" s="100">
        <v>12826</v>
      </c>
      <c r="K34" s="101"/>
      <c r="L34" s="102">
        <f t="shared" ref="L34:L35" si="18">K34+J34</f>
        <v>12826</v>
      </c>
      <c r="M34" s="103" t="s">
        <v>44</v>
      </c>
      <c r="N34" s="104" t="s">
        <v>44</v>
      </c>
      <c r="O34" s="102" t="s">
        <v>44</v>
      </c>
      <c r="P34" s="105"/>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customHeight="1" x14ac:dyDescent="0.25">
      <c r="A36" s="79">
        <v>21390</v>
      </c>
      <c r="B36" s="67" t="s">
        <v>56</v>
      </c>
      <c r="C36" s="68">
        <f t="shared" si="16"/>
        <v>4200</v>
      </c>
      <c r="D36" s="72" t="s">
        <v>44</v>
      </c>
      <c r="E36" s="73" t="s">
        <v>44</v>
      </c>
      <c r="F36" s="74" t="s">
        <v>44</v>
      </c>
      <c r="G36" s="72" t="s">
        <v>44</v>
      </c>
      <c r="H36" s="73" t="s">
        <v>44</v>
      </c>
      <c r="I36" s="74" t="s">
        <v>44</v>
      </c>
      <c r="J36" s="76">
        <f>SUM(J37:J40)</f>
        <v>4200</v>
      </c>
      <c r="K36" s="77">
        <f t="shared" ref="K36:L36" si="19">SUM(K37:K40)</f>
        <v>0</v>
      </c>
      <c r="L36" s="78">
        <f t="shared" si="19"/>
        <v>4200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customHeight="1" x14ac:dyDescent="0.25">
      <c r="A40" s="106">
        <v>21399</v>
      </c>
      <c r="B40" s="107" t="s">
        <v>60</v>
      </c>
      <c r="C40" s="108">
        <f t="shared" si="16"/>
        <v>4200</v>
      </c>
      <c r="D40" s="109" t="s">
        <v>44</v>
      </c>
      <c r="E40" s="110" t="s">
        <v>44</v>
      </c>
      <c r="F40" s="111" t="s">
        <v>44</v>
      </c>
      <c r="G40" s="109" t="s">
        <v>44</v>
      </c>
      <c r="H40" s="110" t="s">
        <v>44</v>
      </c>
      <c r="I40" s="111" t="s">
        <v>44</v>
      </c>
      <c r="J40" s="112">
        <v>4200</v>
      </c>
      <c r="K40" s="113"/>
      <c r="L40" s="114">
        <f t="shared" si="20"/>
        <v>4200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1167722</v>
      </c>
      <c r="D50" s="157">
        <f>SUM(D51,D286)</f>
        <v>551375</v>
      </c>
      <c r="E50" s="158">
        <f t="shared" ref="E50:F50" si="26">SUM(E51,E286)</f>
        <v>0</v>
      </c>
      <c r="F50" s="159">
        <f t="shared" si="26"/>
        <v>551375</v>
      </c>
      <c r="G50" s="157">
        <f>SUM(G51,G286)</f>
        <v>593920</v>
      </c>
      <c r="H50" s="158">
        <f>SUM(H51,H286)</f>
        <v>0</v>
      </c>
      <c r="I50" s="159">
        <f t="shared" ref="I50" si="27">SUM(I51,I286)</f>
        <v>593920</v>
      </c>
      <c r="J50" s="32">
        <f>SUM(J51,J286)</f>
        <v>22427</v>
      </c>
      <c r="K50" s="33">
        <f t="shared" ref="K50:L50" si="28">SUM(K51,K286)</f>
        <v>0</v>
      </c>
      <c r="L50" s="34">
        <f t="shared" si="28"/>
        <v>22427</v>
      </c>
      <c r="M50" s="32">
        <f>SUM(M51,M286)</f>
        <v>0</v>
      </c>
      <c r="N50" s="33">
        <f t="shared" ref="N50:O50" si="29">SUM(N51,N286)</f>
        <v>0</v>
      </c>
      <c r="O50" s="34">
        <f t="shared" si="29"/>
        <v>0</v>
      </c>
      <c r="P50" s="35"/>
    </row>
    <row r="51" spans="1:16" s="28" customFormat="1" ht="36.75" thickTop="1" x14ac:dyDescent="0.25">
      <c r="A51" s="160"/>
      <c r="B51" s="161" t="s">
        <v>70</v>
      </c>
      <c r="C51" s="162">
        <f t="shared" si="0"/>
        <v>1167722</v>
      </c>
      <c r="D51" s="163">
        <f>SUM(D52,D194)</f>
        <v>551375</v>
      </c>
      <c r="E51" s="164">
        <f t="shared" ref="E51:F51" si="30">SUM(E52,E194)</f>
        <v>0</v>
      </c>
      <c r="F51" s="165">
        <f t="shared" si="30"/>
        <v>551375</v>
      </c>
      <c r="G51" s="163">
        <f>SUM(G52,G194)</f>
        <v>593920</v>
      </c>
      <c r="H51" s="164">
        <f t="shared" ref="H51:I51" si="31">SUM(H52,H194)</f>
        <v>0</v>
      </c>
      <c r="I51" s="165">
        <f t="shared" si="31"/>
        <v>593920</v>
      </c>
      <c r="J51" s="166">
        <f>SUM(J52,J194)</f>
        <v>22427</v>
      </c>
      <c r="K51" s="167">
        <f t="shared" ref="K51:L51" si="32">SUM(K52,K194)</f>
        <v>0</v>
      </c>
      <c r="L51" s="168">
        <f t="shared" si="32"/>
        <v>22427</v>
      </c>
      <c r="M51" s="166">
        <f>SUM(M52,M194)</f>
        <v>0</v>
      </c>
      <c r="N51" s="167">
        <f t="shared" ref="N51:O51" si="33">SUM(N52,N194)</f>
        <v>0</v>
      </c>
      <c r="O51" s="168">
        <f t="shared" si="33"/>
        <v>0</v>
      </c>
      <c r="P51" s="169"/>
    </row>
    <row r="52" spans="1:16" s="28" customFormat="1" ht="24" x14ac:dyDescent="0.25">
      <c r="A52" s="24"/>
      <c r="B52" s="22" t="s">
        <v>71</v>
      </c>
      <c r="C52" s="170">
        <f t="shared" si="0"/>
        <v>1144335</v>
      </c>
      <c r="D52" s="171">
        <f>SUM(D53,D75,D173,D187)</f>
        <v>531488</v>
      </c>
      <c r="E52" s="172">
        <f t="shared" ref="E52:F52" si="34">SUM(E53,E75,E173,E187)</f>
        <v>0</v>
      </c>
      <c r="F52" s="173">
        <f t="shared" si="34"/>
        <v>531488</v>
      </c>
      <c r="G52" s="171">
        <f>SUM(G53,G75,G173,G187)</f>
        <v>590420</v>
      </c>
      <c r="H52" s="172">
        <f t="shared" ref="H52:I52" si="35">SUM(H53,H75,H173,H187)</f>
        <v>0</v>
      </c>
      <c r="I52" s="173">
        <f t="shared" si="35"/>
        <v>590420</v>
      </c>
      <c r="J52" s="171">
        <f>SUM(J53,J75,J173,J187)</f>
        <v>22427</v>
      </c>
      <c r="K52" s="172">
        <f t="shared" ref="K52:L52" si="36">SUM(K53,K75,K173,K187)</f>
        <v>0</v>
      </c>
      <c r="L52" s="173">
        <f t="shared" si="36"/>
        <v>22427</v>
      </c>
      <c r="M52" s="171">
        <f>SUM(M53,M75,M173,M187)</f>
        <v>0</v>
      </c>
      <c r="N52" s="172">
        <f t="shared" ref="N52:O52" si="37">SUM(N53,N75,N173,N187)</f>
        <v>0</v>
      </c>
      <c r="O52" s="173">
        <f t="shared" si="37"/>
        <v>0</v>
      </c>
      <c r="P52" s="174"/>
    </row>
    <row r="53" spans="1:16" s="28" customFormat="1" x14ac:dyDescent="0.25">
      <c r="A53" s="175">
        <v>1000</v>
      </c>
      <c r="B53" s="175" t="s">
        <v>72</v>
      </c>
      <c r="C53" s="176">
        <f t="shared" si="0"/>
        <v>1013018</v>
      </c>
      <c r="D53" s="177">
        <f>SUM(D54,D67)</f>
        <v>431567</v>
      </c>
      <c r="E53" s="178">
        <f t="shared" ref="E53:F53" si="38">SUM(E54,E67)</f>
        <v>0</v>
      </c>
      <c r="F53" s="179">
        <f t="shared" si="38"/>
        <v>431567</v>
      </c>
      <c r="G53" s="177">
        <f>SUM(G54,G67)</f>
        <v>581451</v>
      </c>
      <c r="H53" s="178">
        <f t="shared" ref="H53:I53" si="39">SUM(H54,H67)</f>
        <v>0</v>
      </c>
      <c r="I53" s="179">
        <f t="shared" si="39"/>
        <v>581451</v>
      </c>
      <c r="J53" s="177">
        <f>SUM(J54,J67)</f>
        <v>0</v>
      </c>
      <c r="K53" s="178">
        <f t="shared" ref="K53:L53" si="40">SUM(K54,K67)</f>
        <v>0</v>
      </c>
      <c r="L53" s="179">
        <f t="shared" si="40"/>
        <v>0</v>
      </c>
      <c r="M53" s="177">
        <f>SUM(M54,M67)</f>
        <v>0</v>
      </c>
      <c r="N53" s="178">
        <f t="shared" ref="N53:O53" si="41">SUM(N54,N67)</f>
        <v>0</v>
      </c>
      <c r="O53" s="179">
        <f t="shared" si="41"/>
        <v>0</v>
      </c>
      <c r="P53" s="180"/>
    </row>
    <row r="54" spans="1:16" ht="16.5" customHeight="1" x14ac:dyDescent="0.25">
      <c r="A54" s="67">
        <v>1100</v>
      </c>
      <c r="B54" s="181" t="s">
        <v>73</v>
      </c>
      <c r="C54" s="68">
        <f t="shared" si="0"/>
        <v>757550</v>
      </c>
      <c r="D54" s="182">
        <f>SUM(D55,D58,D66)</f>
        <v>296998</v>
      </c>
      <c r="E54" s="183">
        <f t="shared" ref="E54:F54" si="42">SUM(E55,E58,E66)</f>
        <v>0</v>
      </c>
      <c r="F54" s="71">
        <f t="shared" si="42"/>
        <v>296998</v>
      </c>
      <c r="G54" s="182">
        <f>SUM(G55,G58,G66)</f>
        <v>463172</v>
      </c>
      <c r="H54" s="183">
        <f t="shared" ref="H54:I54" si="43">SUM(H55,H58,H66)</f>
        <v>-2620</v>
      </c>
      <c r="I54" s="71">
        <f t="shared" si="43"/>
        <v>460552</v>
      </c>
      <c r="J54" s="182">
        <f>SUM(J55,J58,J66)</f>
        <v>0</v>
      </c>
      <c r="K54" s="183">
        <f t="shared" ref="K54:L54" si="44">SUM(K55,K58,K66)</f>
        <v>0</v>
      </c>
      <c r="L54" s="71">
        <f t="shared" si="44"/>
        <v>0</v>
      </c>
      <c r="M54" s="182">
        <f>SUM(M55,M58,M66)</f>
        <v>0</v>
      </c>
      <c r="N54" s="183">
        <f t="shared" ref="N54:O54" si="45">SUM(N55,N58,N66)</f>
        <v>0</v>
      </c>
      <c r="O54" s="71">
        <f t="shared" si="45"/>
        <v>0</v>
      </c>
      <c r="P54" s="57" t="s">
        <v>957</v>
      </c>
    </row>
    <row r="55" spans="1:16" x14ac:dyDescent="0.25">
      <c r="A55" s="184">
        <v>1110</v>
      </c>
      <c r="B55" s="136" t="s">
        <v>74</v>
      </c>
      <c r="C55" s="141">
        <f t="shared" si="0"/>
        <v>706289</v>
      </c>
      <c r="D55" s="185">
        <f>SUM(D56:D57)</f>
        <v>251025</v>
      </c>
      <c r="E55" s="186">
        <f t="shared" ref="E55:F55" si="46">SUM(E56:E57)</f>
        <v>-1012</v>
      </c>
      <c r="F55" s="139">
        <f t="shared" si="46"/>
        <v>250013</v>
      </c>
      <c r="G55" s="185">
        <f>SUM(G56:G57)</f>
        <v>458396</v>
      </c>
      <c r="H55" s="186">
        <f t="shared" ref="H55:I55" si="47">SUM(H56:H57)</f>
        <v>-2120</v>
      </c>
      <c r="I55" s="139">
        <f t="shared" si="47"/>
        <v>456276</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30" customHeight="1" x14ac:dyDescent="0.25">
      <c r="A57" s="51">
        <v>1119</v>
      </c>
      <c r="B57" s="87" t="s">
        <v>76</v>
      </c>
      <c r="C57" s="88">
        <f t="shared" si="0"/>
        <v>706289</v>
      </c>
      <c r="D57" s="53">
        <v>251025</v>
      </c>
      <c r="E57" s="54">
        <v>-1012</v>
      </c>
      <c r="F57" s="55">
        <f t="shared" si="50"/>
        <v>250013</v>
      </c>
      <c r="G57" s="53">
        <v>458396</v>
      </c>
      <c r="H57" s="54">
        <v>-2120</v>
      </c>
      <c r="I57" s="55">
        <f t="shared" si="51"/>
        <v>456276</v>
      </c>
      <c r="J57" s="53"/>
      <c r="K57" s="54"/>
      <c r="L57" s="55">
        <f t="shared" si="52"/>
        <v>0</v>
      </c>
      <c r="M57" s="53"/>
      <c r="N57" s="54"/>
      <c r="O57" s="55">
        <f t="shared" si="53"/>
        <v>0</v>
      </c>
      <c r="P57" s="57" t="s">
        <v>958</v>
      </c>
    </row>
    <row r="58" spans="1:16" x14ac:dyDescent="0.25">
      <c r="A58" s="188">
        <v>1140</v>
      </c>
      <c r="B58" s="87" t="s">
        <v>78</v>
      </c>
      <c r="C58" s="88">
        <f t="shared" si="0"/>
        <v>48824</v>
      </c>
      <c r="D58" s="189">
        <f>SUM(D59:D65)</f>
        <v>44548</v>
      </c>
      <c r="E58" s="190">
        <f>SUM(E59:E65)</f>
        <v>0</v>
      </c>
      <c r="F58" s="55">
        <f t="shared" ref="F58" si="54">SUM(F59:F65)</f>
        <v>44548</v>
      </c>
      <c r="G58" s="189">
        <f>SUM(G59:G65)</f>
        <v>4776</v>
      </c>
      <c r="H58" s="190">
        <f t="shared" ref="H58:I58" si="55">SUM(H59:H65)</f>
        <v>-500</v>
      </c>
      <c r="I58" s="55">
        <f t="shared" si="55"/>
        <v>4276</v>
      </c>
      <c r="J58" s="189">
        <f>SUM(J59:J65)</f>
        <v>0</v>
      </c>
      <c r="K58" s="190">
        <f t="shared" ref="K58:L58" si="56">SUM(K59:K65)</f>
        <v>0</v>
      </c>
      <c r="L58" s="55">
        <f t="shared" si="56"/>
        <v>0</v>
      </c>
      <c r="M58" s="189">
        <f>SUM(M59:M65)</f>
        <v>0</v>
      </c>
      <c r="N58" s="190">
        <f t="shared" ref="N58:O58" si="57">SUM(N59:N65)</f>
        <v>0</v>
      </c>
      <c r="O58" s="55">
        <f t="shared" si="57"/>
        <v>0</v>
      </c>
      <c r="P58" s="57"/>
    </row>
    <row r="59" spans="1:16" ht="12" customHeight="1" x14ac:dyDescent="0.25">
      <c r="A59" s="51">
        <v>1141</v>
      </c>
      <c r="B59" s="87" t="s">
        <v>79</v>
      </c>
      <c r="C59" s="88">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7" t="s">
        <v>80</v>
      </c>
      <c r="C60" s="88">
        <f t="shared" si="0"/>
        <v>1029</v>
      </c>
      <c r="D60" s="53">
        <v>1029</v>
      </c>
      <c r="E60" s="54"/>
      <c r="F60" s="55">
        <f t="shared" si="58"/>
        <v>1029</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7" t="s">
        <v>83</v>
      </c>
      <c r="C63" s="88">
        <f t="shared" si="0"/>
        <v>4424</v>
      </c>
      <c r="D63" s="53">
        <v>4424</v>
      </c>
      <c r="E63" s="54"/>
      <c r="F63" s="55">
        <f t="shared" si="58"/>
        <v>4424</v>
      </c>
      <c r="G63" s="53"/>
      <c r="H63" s="54"/>
      <c r="I63" s="55">
        <f t="shared" si="59"/>
        <v>0</v>
      </c>
      <c r="J63" s="53"/>
      <c r="K63" s="54"/>
      <c r="L63" s="55">
        <f t="shared" si="60"/>
        <v>0</v>
      </c>
      <c r="M63" s="53"/>
      <c r="N63" s="54"/>
      <c r="O63" s="55">
        <f t="shared" si="61"/>
        <v>0</v>
      </c>
      <c r="P63" s="57"/>
    </row>
    <row r="64" spans="1:16" ht="12" customHeight="1" x14ac:dyDescent="0.25">
      <c r="A64" s="51">
        <v>1148</v>
      </c>
      <c r="B64" s="87" t="s">
        <v>84</v>
      </c>
      <c r="C64" s="88">
        <f t="shared" si="0"/>
        <v>34563</v>
      </c>
      <c r="D64" s="53">
        <v>34563</v>
      </c>
      <c r="E64" s="54"/>
      <c r="F64" s="55">
        <f t="shared" si="58"/>
        <v>34563</v>
      </c>
      <c r="G64" s="53"/>
      <c r="H64" s="54"/>
      <c r="I64" s="55">
        <f t="shared" si="59"/>
        <v>0</v>
      </c>
      <c r="J64" s="53"/>
      <c r="K64" s="54"/>
      <c r="L64" s="55">
        <f t="shared" si="60"/>
        <v>0</v>
      </c>
      <c r="M64" s="53"/>
      <c r="N64" s="54"/>
      <c r="O64" s="55">
        <f t="shared" si="61"/>
        <v>0</v>
      </c>
      <c r="P64" s="57"/>
    </row>
    <row r="65" spans="1:16" ht="30.75" customHeight="1" x14ac:dyDescent="0.25">
      <c r="A65" s="51">
        <v>1149</v>
      </c>
      <c r="B65" s="87" t="s">
        <v>85</v>
      </c>
      <c r="C65" s="88">
        <f t="shared" si="0"/>
        <v>4636</v>
      </c>
      <c r="D65" s="53">
        <v>360</v>
      </c>
      <c r="E65" s="54"/>
      <c r="F65" s="55">
        <f t="shared" si="58"/>
        <v>360</v>
      </c>
      <c r="G65" s="53">
        <v>4776</v>
      </c>
      <c r="H65" s="54">
        <v>-500</v>
      </c>
      <c r="I65" s="55">
        <f t="shared" si="59"/>
        <v>4276</v>
      </c>
      <c r="J65" s="53"/>
      <c r="K65" s="54"/>
      <c r="L65" s="55">
        <f t="shared" si="60"/>
        <v>0</v>
      </c>
      <c r="M65" s="53"/>
      <c r="N65" s="54"/>
      <c r="O65" s="55">
        <f t="shared" si="61"/>
        <v>0</v>
      </c>
      <c r="P65" s="57" t="s">
        <v>959</v>
      </c>
    </row>
    <row r="66" spans="1:16" ht="36" customHeight="1" x14ac:dyDescent="0.25">
      <c r="A66" s="184">
        <v>1150</v>
      </c>
      <c r="B66" s="136" t="s">
        <v>86</v>
      </c>
      <c r="C66" s="141">
        <f t="shared" si="0"/>
        <v>2437</v>
      </c>
      <c r="D66" s="142">
        <v>1425</v>
      </c>
      <c r="E66" s="143">
        <v>1012</v>
      </c>
      <c r="F66" s="139">
        <f t="shared" si="58"/>
        <v>2437</v>
      </c>
      <c r="G66" s="142"/>
      <c r="H66" s="143"/>
      <c r="I66" s="139">
        <f t="shared" si="59"/>
        <v>0</v>
      </c>
      <c r="J66" s="142"/>
      <c r="K66" s="143"/>
      <c r="L66" s="139">
        <f t="shared" si="60"/>
        <v>0</v>
      </c>
      <c r="M66" s="142"/>
      <c r="N66" s="143"/>
      <c r="O66" s="139">
        <f t="shared" si="61"/>
        <v>0</v>
      </c>
      <c r="P66" s="127" t="s">
        <v>960</v>
      </c>
    </row>
    <row r="67" spans="1:16" ht="30.75" customHeight="1" x14ac:dyDescent="0.25">
      <c r="A67" s="67">
        <v>1200</v>
      </c>
      <c r="B67" s="181" t="s">
        <v>87</v>
      </c>
      <c r="C67" s="68">
        <f t="shared" si="0"/>
        <v>255468</v>
      </c>
      <c r="D67" s="182">
        <f>SUM(D68:D69)</f>
        <v>134569</v>
      </c>
      <c r="E67" s="183">
        <f t="shared" ref="E67:F67" si="62">SUM(E68:E69)</f>
        <v>0</v>
      </c>
      <c r="F67" s="71">
        <f t="shared" si="62"/>
        <v>134569</v>
      </c>
      <c r="G67" s="182">
        <f>SUM(G68:G69)</f>
        <v>118279</v>
      </c>
      <c r="H67" s="183">
        <f t="shared" ref="H67:I67" si="63">SUM(H68:H69)</f>
        <v>2620</v>
      </c>
      <c r="I67" s="71">
        <f t="shared" si="63"/>
        <v>120899</v>
      </c>
      <c r="J67" s="182">
        <f>SUM(J68:J69)</f>
        <v>0</v>
      </c>
      <c r="K67" s="183">
        <f t="shared" ref="K67:L67" si="64">SUM(K68:K69)</f>
        <v>0</v>
      </c>
      <c r="L67" s="71">
        <f t="shared" si="64"/>
        <v>0</v>
      </c>
      <c r="M67" s="182">
        <f>SUM(M68:M69)</f>
        <v>0</v>
      </c>
      <c r="N67" s="183">
        <f t="shared" ref="N67:O67" si="65">SUM(N68:N69)</f>
        <v>0</v>
      </c>
      <c r="O67" s="71">
        <f t="shared" si="65"/>
        <v>0</v>
      </c>
      <c r="P67" s="57" t="s">
        <v>957</v>
      </c>
    </row>
    <row r="68" spans="1:16" ht="24" customHeight="1" x14ac:dyDescent="0.25">
      <c r="A68" s="755">
        <v>1210</v>
      </c>
      <c r="B68" s="80" t="s">
        <v>88</v>
      </c>
      <c r="C68" s="81">
        <f t="shared" si="0"/>
        <v>193374</v>
      </c>
      <c r="D68" s="46">
        <v>80495</v>
      </c>
      <c r="E68" s="47"/>
      <c r="F68" s="132">
        <f>D68+E68</f>
        <v>80495</v>
      </c>
      <c r="G68" s="46">
        <v>112879</v>
      </c>
      <c r="H68" s="47"/>
      <c r="I68" s="132">
        <f>G68+H68</f>
        <v>112879</v>
      </c>
      <c r="J68" s="46"/>
      <c r="K68" s="47"/>
      <c r="L68" s="132">
        <f>K68+J68</f>
        <v>0</v>
      </c>
      <c r="M68" s="46"/>
      <c r="N68" s="47"/>
      <c r="O68" s="132">
        <f>N68+M68</f>
        <v>0</v>
      </c>
      <c r="P68" s="49"/>
    </row>
    <row r="69" spans="1:16" ht="24" x14ac:dyDescent="0.25">
      <c r="A69" s="188">
        <v>1220</v>
      </c>
      <c r="B69" s="87" t="s">
        <v>89</v>
      </c>
      <c r="C69" s="88">
        <f t="shared" si="0"/>
        <v>62094</v>
      </c>
      <c r="D69" s="189">
        <f>SUM(D70:D74)</f>
        <v>54074</v>
      </c>
      <c r="E69" s="190">
        <f t="shared" ref="E69:F69" si="66">SUM(E70:E74)</f>
        <v>0</v>
      </c>
      <c r="F69" s="55">
        <f t="shared" si="66"/>
        <v>54074</v>
      </c>
      <c r="G69" s="189">
        <f>SUM(G70:G74)</f>
        <v>5400</v>
      </c>
      <c r="H69" s="190">
        <f t="shared" ref="H69:I69" si="67">SUM(H70:H74)</f>
        <v>2620</v>
      </c>
      <c r="I69" s="55">
        <f t="shared" si="67"/>
        <v>8020</v>
      </c>
      <c r="J69" s="189">
        <f>SUM(J70:J74)</f>
        <v>0</v>
      </c>
      <c r="K69" s="190">
        <f t="shared" ref="K69:L69" si="68">SUM(K70:K74)</f>
        <v>0</v>
      </c>
      <c r="L69" s="55">
        <f t="shared" si="68"/>
        <v>0</v>
      </c>
      <c r="M69" s="189">
        <f>SUM(M70:M74)</f>
        <v>0</v>
      </c>
      <c r="N69" s="190">
        <f t="shared" ref="N69:O69" si="69">SUM(N70:N74)</f>
        <v>0</v>
      </c>
      <c r="O69" s="55">
        <f t="shared" si="69"/>
        <v>0</v>
      </c>
      <c r="P69" s="57"/>
    </row>
    <row r="70" spans="1:16" ht="51" customHeight="1" x14ac:dyDescent="0.25">
      <c r="A70" s="51">
        <v>1221</v>
      </c>
      <c r="B70" s="87" t="s">
        <v>90</v>
      </c>
      <c r="C70" s="88">
        <f t="shared" si="0"/>
        <v>45165</v>
      </c>
      <c r="D70" s="53">
        <v>37145</v>
      </c>
      <c r="E70" s="54"/>
      <c r="F70" s="55">
        <f t="shared" ref="F70:F74" si="70">D70+E70</f>
        <v>37145</v>
      </c>
      <c r="G70" s="53">
        <v>5400</v>
      </c>
      <c r="H70" s="54">
        <v>2620</v>
      </c>
      <c r="I70" s="55">
        <f t="shared" ref="I70:I74" si="71">G70+H70</f>
        <v>8020</v>
      </c>
      <c r="J70" s="53"/>
      <c r="K70" s="54"/>
      <c r="L70" s="55">
        <f t="shared" ref="L70:L74" si="72">K70+J70</f>
        <v>0</v>
      </c>
      <c r="M70" s="53"/>
      <c r="N70" s="54"/>
      <c r="O70" s="55">
        <f t="shared" ref="O70:O74" si="73">N70+M70</f>
        <v>0</v>
      </c>
      <c r="P70" s="57" t="s">
        <v>957</v>
      </c>
    </row>
    <row r="71" spans="1:16" ht="12" hidden="1" customHeight="1" x14ac:dyDescent="0.25">
      <c r="A71" s="51">
        <v>1223</v>
      </c>
      <c r="B71" s="87" t="s">
        <v>91</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7" t="s">
        <v>93</v>
      </c>
      <c r="C73" s="88">
        <f t="shared" si="0"/>
        <v>16429</v>
      </c>
      <c r="D73" s="53">
        <v>16429</v>
      </c>
      <c r="E73" s="54"/>
      <c r="F73" s="55">
        <f t="shared" si="70"/>
        <v>16429</v>
      </c>
      <c r="G73" s="53"/>
      <c r="H73" s="54"/>
      <c r="I73" s="55">
        <f t="shared" si="71"/>
        <v>0</v>
      </c>
      <c r="J73" s="53"/>
      <c r="K73" s="54"/>
      <c r="L73" s="55">
        <f t="shared" si="72"/>
        <v>0</v>
      </c>
      <c r="M73" s="53"/>
      <c r="N73" s="54"/>
      <c r="O73" s="55">
        <f t="shared" si="73"/>
        <v>0</v>
      </c>
      <c r="P73" s="57"/>
    </row>
    <row r="74" spans="1:16" ht="48" customHeight="1" x14ac:dyDescent="0.25">
      <c r="A74" s="51">
        <v>1228</v>
      </c>
      <c r="B74" s="87" t="s">
        <v>94</v>
      </c>
      <c r="C74" s="88">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131317</v>
      </c>
      <c r="D75" s="177">
        <f>SUM(D76,D83,D130,D164,D165,D172)</f>
        <v>99921</v>
      </c>
      <c r="E75" s="178">
        <f t="shared" ref="E75:F75" si="74">SUM(E76,E83,E130,E164,E165,E172)</f>
        <v>0</v>
      </c>
      <c r="F75" s="179">
        <f t="shared" si="74"/>
        <v>99921</v>
      </c>
      <c r="G75" s="177">
        <f>SUM(G76,G83,G130,G164,G165,G172)</f>
        <v>8969</v>
      </c>
      <c r="H75" s="178">
        <f t="shared" ref="H75:I75" si="75">SUM(H76,H83,H130,H164,H165,H172)</f>
        <v>0</v>
      </c>
      <c r="I75" s="179">
        <f t="shared" si="75"/>
        <v>8969</v>
      </c>
      <c r="J75" s="177">
        <f>SUM(J76,J83,J130,J164,J165,J172)</f>
        <v>22427</v>
      </c>
      <c r="K75" s="178">
        <f t="shared" ref="K75:L75" si="76">SUM(K76,K83,K130,K164,K165,K172)</f>
        <v>0</v>
      </c>
      <c r="L75" s="179">
        <f t="shared" si="76"/>
        <v>22427</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755">
        <v>2110</v>
      </c>
      <c r="B77" s="80" t="s">
        <v>98</v>
      </c>
      <c r="C77" s="81">
        <f t="shared" si="0"/>
        <v>0</v>
      </c>
      <c r="D77" s="192">
        <f>SUM(D78:D79)</f>
        <v>0</v>
      </c>
      <c r="E77" s="193">
        <f t="shared" ref="E77:F77" si="82">SUM(E78:E79)</f>
        <v>0</v>
      </c>
      <c r="F77" s="132">
        <f t="shared" si="82"/>
        <v>0</v>
      </c>
      <c r="G77" s="192">
        <f>SUM(G78:G79)</f>
        <v>0</v>
      </c>
      <c r="H77" s="193">
        <f t="shared" ref="H77:I77" si="83">SUM(H78:H79)</f>
        <v>0</v>
      </c>
      <c r="I77" s="132">
        <f t="shared" si="83"/>
        <v>0</v>
      </c>
      <c r="J77" s="192">
        <f>SUM(J78:J79)</f>
        <v>0</v>
      </c>
      <c r="K77" s="193">
        <f t="shared" ref="K77:L77" si="84">SUM(K78:K79)</f>
        <v>0</v>
      </c>
      <c r="L77" s="132">
        <f t="shared" si="84"/>
        <v>0</v>
      </c>
      <c r="M77" s="192">
        <f>SUM(M78:M79)</f>
        <v>0</v>
      </c>
      <c r="N77" s="193">
        <f t="shared" ref="N77:O77" si="85">SUM(N78:N79)</f>
        <v>0</v>
      </c>
      <c r="O77" s="132">
        <f t="shared" si="85"/>
        <v>0</v>
      </c>
      <c r="P77" s="49"/>
    </row>
    <row r="78" spans="1:16" ht="12" hidden="1" customHeight="1" x14ac:dyDescent="0.25">
      <c r="A78" s="51">
        <v>2111</v>
      </c>
      <c r="B78" s="87" t="s">
        <v>99</v>
      </c>
      <c r="C78" s="88">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7" t="s">
        <v>101</v>
      </c>
      <c r="C80" s="88">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7" t="s">
        <v>99</v>
      </c>
      <c r="C81" s="88">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94458</v>
      </c>
      <c r="D83" s="182">
        <f>SUM(D84,D89,D95,D103,D112,D116,D122,D128)</f>
        <v>69628</v>
      </c>
      <c r="E83" s="183">
        <f t="shared" ref="E83:F83" si="98">SUM(E84,E89,E95,E103,E112,E116,E122,E128)</f>
        <v>0</v>
      </c>
      <c r="F83" s="71">
        <f t="shared" si="98"/>
        <v>69628</v>
      </c>
      <c r="G83" s="182">
        <f>SUM(G84,G89,G95,G103,G112,G116,G122,G128)</f>
        <v>3213</v>
      </c>
      <c r="H83" s="183">
        <f t="shared" ref="H83:I83" si="99">SUM(H84,H89,H95,H103,H112,H116,H122,H128)</f>
        <v>0</v>
      </c>
      <c r="I83" s="71">
        <f t="shared" si="99"/>
        <v>3213</v>
      </c>
      <c r="J83" s="182">
        <f>SUM(J84,J89,J95,J103,J112,J116,J122,J128)</f>
        <v>21417</v>
      </c>
      <c r="K83" s="183">
        <f t="shared" ref="K83:L83" si="100">SUM(K84,K89,K95,K103,K112,K116,K122,K128)</f>
        <v>200</v>
      </c>
      <c r="L83" s="71">
        <f t="shared" si="100"/>
        <v>21617</v>
      </c>
      <c r="M83" s="182">
        <f>SUM(M84,M89,M95,M103,M112,M116,M122,M128)</f>
        <v>0</v>
      </c>
      <c r="N83" s="183">
        <f t="shared" ref="N83:O83" si="101">SUM(N84,N89,N95,N103,N112,N116,N122,N128)</f>
        <v>0</v>
      </c>
      <c r="O83" s="71">
        <f t="shared" si="101"/>
        <v>0</v>
      </c>
      <c r="P83" s="75"/>
    </row>
    <row r="84" spans="1:16" x14ac:dyDescent="0.25">
      <c r="A84" s="184">
        <v>2210</v>
      </c>
      <c r="B84" s="136" t="s">
        <v>103</v>
      </c>
      <c r="C84" s="141">
        <f t="shared" ref="C84:C147" si="102">F84+I84+L84+O84</f>
        <v>1509</v>
      </c>
      <c r="D84" s="185">
        <f>SUM(D85:D88)</f>
        <v>1509</v>
      </c>
      <c r="E84" s="186">
        <f t="shared" ref="E84:F84" si="103">SUM(E85:E88)</f>
        <v>0</v>
      </c>
      <c r="F84" s="139">
        <f t="shared" si="103"/>
        <v>1509</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6"/>
      <c r="E85" s="197"/>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customHeight="1" x14ac:dyDescent="0.25">
      <c r="A86" s="51">
        <v>2212</v>
      </c>
      <c r="B86" s="87" t="s">
        <v>105</v>
      </c>
      <c r="C86" s="88">
        <f t="shared" si="102"/>
        <v>1204</v>
      </c>
      <c r="D86" s="194">
        <v>1204</v>
      </c>
      <c r="E86" s="195"/>
      <c r="F86" s="55">
        <f t="shared" si="107"/>
        <v>1204</v>
      </c>
      <c r="G86" s="53"/>
      <c r="H86" s="54"/>
      <c r="I86" s="55">
        <f t="shared" si="108"/>
        <v>0</v>
      </c>
      <c r="J86" s="53"/>
      <c r="K86" s="54"/>
      <c r="L86" s="55">
        <f t="shared" si="109"/>
        <v>0</v>
      </c>
      <c r="M86" s="53"/>
      <c r="N86" s="54"/>
      <c r="O86" s="55">
        <f t="shared" si="110"/>
        <v>0</v>
      </c>
      <c r="P86" s="57"/>
    </row>
    <row r="87" spans="1:16" ht="24" customHeight="1" x14ac:dyDescent="0.25">
      <c r="A87" s="51">
        <v>2214</v>
      </c>
      <c r="B87" s="87" t="s">
        <v>106</v>
      </c>
      <c r="C87" s="88">
        <f t="shared" si="102"/>
        <v>255</v>
      </c>
      <c r="D87" s="194">
        <v>255</v>
      </c>
      <c r="E87" s="195"/>
      <c r="F87" s="55">
        <f t="shared" si="107"/>
        <v>255</v>
      </c>
      <c r="G87" s="53"/>
      <c r="H87" s="54"/>
      <c r="I87" s="55">
        <f t="shared" si="108"/>
        <v>0</v>
      </c>
      <c r="J87" s="53"/>
      <c r="K87" s="54"/>
      <c r="L87" s="55">
        <f t="shared" si="109"/>
        <v>0</v>
      </c>
      <c r="M87" s="53"/>
      <c r="N87" s="54"/>
      <c r="O87" s="55">
        <f t="shared" si="110"/>
        <v>0</v>
      </c>
      <c r="P87" s="57"/>
    </row>
    <row r="88" spans="1:16" ht="12" customHeight="1" x14ac:dyDescent="0.25">
      <c r="A88" s="51">
        <v>2219</v>
      </c>
      <c r="B88" s="87" t="s">
        <v>107</v>
      </c>
      <c r="C88" s="88">
        <f t="shared" si="102"/>
        <v>50</v>
      </c>
      <c r="D88" s="194">
        <v>50</v>
      </c>
      <c r="E88" s="195"/>
      <c r="F88" s="55">
        <f t="shared" si="107"/>
        <v>50</v>
      </c>
      <c r="G88" s="53"/>
      <c r="H88" s="54"/>
      <c r="I88" s="55">
        <f t="shared" si="108"/>
        <v>0</v>
      </c>
      <c r="J88" s="53"/>
      <c r="K88" s="54"/>
      <c r="L88" s="55">
        <f t="shared" si="109"/>
        <v>0</v>
      </c>
      <c r="M88" s="53"/>
      <c r="N88" s="54"/>
      <c r="O88" s="55">
        <f t="shared" si="110"/>
        <v>0</v>
      </c>
      <c r="P88" s="57"/>
    </row>
    <row r="89" spans="1:16" ht="27" customHeight="1" x14ac:dyDescent="0.25">
      <c r="A89" s="188">
        <v>2220</v>
      </c>
      <c r="B89" s="87" t="s">
        <v>108</v>
      </c>
      <c r="C89" s="88">
        <f t="shared" si="102"/>
        <v>75642</v>
      </c>
      <c r="D89" s="189">
        <f>SUM(D90:D94)</f>
        <v>54202</v>
      </c>
      <c r="E89" s="190">
        <f t="shared" ref="E89:F89" si="111">SUM(E90:E94)</f>
        <v>200</v>
      </c>
      <c r="F89" s="55">
        <f t="shared" si="111"/>
        <v>54402</v>
      </c>
      <c r="G89" s="189">
        <f>SUM(G90:G94)</f>
        <v>0</v>
      </c>
      <c r="H89" s="190">
        <f t="shared" ref="H89:I89" si="112">SUM(H90:H94)</f>
        <v>0</v>
      </c>
      <c r="I89" s="55">
        <f t="shared" si="112"/>
        <v>0</v>
      </c>
      <c r="J89" s="189">
        <f>SUM(J90:J94)</f>
        <v>21040</v>
      </c>
      <c r="K89" s="190">
        <f t="shared" ref="K89:L89" si="113">SUM(K90:K94)</f>
        <v>200</v>
      </c>
      <c r="L89" s="55">
        <f t="shared" si="113"/>
        <v>21240</v>
      </c>
      <c r="M89" s="189">
        <f>SUM(M90:M94)</f>
        <v>0</v>
      </c>
      <c r="N89" s="190">
        <f t="shared" ref="N89:O89" si="114">SUM(N90:N94)</f>
        <v>0</v>
      </c>
      <c r="O89" s="55">
        <f t="shared" si="114"/>
        <v>0</v>
      </c>
      <c r="P89" s="57"/>
    </row>
    <row r="90" spans="1:16" ht="26.25" customHeight="1" x14ac:dyDescent="0.25">
      <c r="A90" s="51">
        <v>2221</v>
      </c>
      <c r="B90" s="87" t="s">
        <v>109</v>
      </c>
      <c r="C90" s="88">
        <f t="shared" si="102"/>
        <v>47797</v>
      </c>
      <c r="D90" s="194">
        <v>36290</v>
      </c>
      <c r="E90" s="195">
        <v>200</v>
      </c>
      <c r="F90" s="55">
        <f t="shared" ref="F90:F94" si="115">D90+E90</f>
        <v>36490</v>
      </c>
      <c r="G90" s="53"/>
      <c r="H90" s="54"/>
      <c r="I90" s="55">
        <f t="shared" ref="I90:I94" si="116">G90+H90</f>
        <v>0</v>
      </c>
      <c r="J90" s="53">
        <v>10157</v>
      </c>
      <c r="K90" s="54">
        <v>1150</v>
      </c>
      <c r="L90" s="55">
        <f t="shared" ref="L90:L94" si="117">K90+J90</f>
        <v>11307</v>
      </c>
      <c r="M90" s="53"/>
      <c r="N90" s="54"/>
      <c r="O90" s="55">
        <f t="shared" ref="O90:O94" si="118">N90+M90</f>
        <v>0</v>
      </c>
      <c r="P90" s="57" t="s">
        <v>961</v>
      </c>
    </row>
    <row r="91" spans="1:16" ht="18.75" customHeight="1" x14ac:dyDescent="0.25">
      <c r="A91" s="51">
        <v>2222</v>
      </c>
      <c r="B91" s="87" t="s">
        <v>110</v>
      </c>
      <c r="C91" s="88">
        <f t="shared" si="102"/>
        <v>6268</v>
      </c>
      <c r="D91" s="194">
        <v>2648</v>
      </c>
      <c r="E91" s="195"/>
      <c r="F91" s="55">
        <f t="shared" si="115"/>
        <v>2648</v>
      </c>
      <c r="G91" s="53"/>
      <c r="H91" s="54"/>
      <c r="I91" s="55">
        <f t="shared" si="116"/>
        <v>0</v>
      </c>
      <c r="J91" s="53">
        <v>4320</v>
      </c>
      <c r="K91" s="54">
        <v>-700</v>
      </c>
      <c r="L91" s="55">
        <f t="shared" si="117"/>
        <v>3620</v>
      </c>
      <c r="M91" s="53"/>
      <c r="N91" s="54"/>
      <c r="O91" s="55">
        <f t="shared" si="118"/>
        <v>0</v>
      </c>
      <c r="P91" s="57" t="s">
        <v>962</v>
      </c>
    </row>
    <row r="92" spans="1:16" ht="18.75" customHeight="1" x14ac:dyDescent="0.25">
      <c r="A92" s="51">
        <v>2223</v>
      </c>
      <c r="B92" s="87" t="s">
        <v>111</v>
      </c>
      <c r="C92" s="88">
        <f t="shared" si="102"/>
        <v>20420</v>
      </c>
      <c r="D92" s="194">
        <v>14357</v>
      </c>
      <c r="E92" s="195"/>
      <c r="F92" s="55">
        <f t="shared" si="115"/>
        <v>14357</v>
      </c>
      <c r="G92" s="53"/>
      <c r="H92" s="54"/>
      <c r="I92" s="55">
        <f t="shared" si="116"/>
        <v>0</v>
      </c>
      <c r="J92" s="53">
        <v>6063</v>
      </c>
      <c r="K92" s="54"/>
      <c r="L92" s="55">
        <f t="shared" si="117"/>
        <v>6063</v>
      </c>
      <c r="M92" s="53"/>
      <c r="N92" s="54"/>
      <c r="O92" s="55">
        <f t="shared" si="118"/>
        <v>0</v>
      </c>
      <c r="P92" s="57"/>
    </row>
    <row r="93" spans="1:16" ht="53.25" customHeight="1" x14ac:dyDescent="0.25">
      <c r="A93" s="51">
        <v>2224</v>
      </c>
      <c r="B93" s="87" t="s">
        <v>112</v>
      </c>
      <c r="C93" s="88">
        <f t="shared" si="102"/>
        <v>1157</v>
      </c>
      <c r="D93" s="194">
        <v>907</v>
      </c>
      <c r="E93" s="195"/>
      <c r="F93" s="55">
        <f t="shared" si="115"/>
        <v>907</v>
      </c>
      <c r="G93" s="53"/>
      <c r="H93" s="54"/>
      <c r="I93" s="55">
        <f t="shared" si="116"/>
        <v>0</v>
      </c>
      <c r="J93" s="53">
        <v>500</v>
      </c>
      <c r="K93" s="54">
        <v>-250</v>
      </c>
      <c r="L93" s="55">
        <f t="shared" si="117"/>
        <v>250</v>
      </c>
      <c r="M93" s="53"/>
      <c r="N93" s="54"/>
      <c r="O93" s="55">
        <f t="shared" si="118"/>
        <v>0</v>
      </c>
      <c r="P93" s="57" t="s">
        <v>963</v>
      </c>
    </row>
    <row r="94" spans="1:16" ht="24" hidden="1" customHeight="1" x14ac:dyDescent="0.25">
      <c r="A94" s="51">
        <v>2229</v>
      </c>
      <c r="B94" s="87" t="s">
        <v>113</v>
      </c>
      <c r="C94" s="88">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7" t="s">
        <v>114</v>
      </c>
      <c r="C95" s="88">
        <f t="shared" si="102"/>
        <v>2344</v>
      </c>
      <c r="D95" s="189">
        <f>SUM(D96:D102)</f>
        <v>2344</v>
      </c>
      <c r="E95" s="190">
        <f t="shared" ref="E95:F95" si="119">SUM(E96:E102)</f>
        <v>0</v>
      </c>
      <c r="F95" s="55">
        <f t="shared" si="119"/>
        <v>2344</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7" t="s">
        <v>115</v>
      </c>
      <c r="C96" s="88">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6"/>
      <c r="E98" s="197"/>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121</v>
      </c>
      <c r="C102" s="88">
        <f t="shared" si="102"/>
        <v>2344</v>
      </c>
      <c r="D102" s="194">
        <v>2344</v>
      </c>
      <c r="E102" s="195"/>
      <c r="F102" s="55">
        <f t="shared" si="123"/>
        <v>2344</v>
      </c>
      <c r="G102" s="53"/>
      <c r="H102" s="54"/>
      <c r="I102" s="55">
        <f t="shared" si="124"/>
        <v>0</v>
      </c>
      <c r="J102" s="53"/>
      <c r="K102" s="54"/>
      <c r="L102" s="55">
        <f t="shared" si="125"/>
        <v>0</v>
      </c>
      <c r="M102" s="53"/>
      <c r="N102" s="54"/>
      <c r="O102" s="55">
        <f t="shared" si="126"/>
        <v>0</v>
      </c>
      <c r="P102" s="57"/>
    </row>
    <row r="103" spans="1:16" ht="36" x14ac:dyDescent="0.25">
      <c r="A103" s="188">
        <v>2240</v>
      </c>
      <c r="B103" s="87" t="s">
        <v>122</v>
      </c>
      <c r="C103" s="88">
        <f t="shared" si="102"/>
        <v>7995</v>
      </c>
      <c r="D103" s="189">
        <f>SUM(D104:D111)</f>
        <v>7868</v>
      </c>
      <c r="E103" s="190">
        <f t="shared" ref="E103:F103" si="127">SUM(E104:E111)</f>
        <v>-200</v>
      </c>
      <c r="F103" s="55">
        <f t="shared" si="127"/>
        <v>7668</v>
      </c>
      <c r="G103" s="189">
        <f>SUM(G104:G111)</f>
        <v>0</v>
      </c>
      <c r="H103" s="190">
        <f t="shared" ref="H103:I103" si="128">SUM(H104:H111)</f>
        <v>0</v>
      </c>
      <c r="I103" s="55">
        <f t="shared" si="128"/>
        <v>0</v>
      </c>
      <c r="J103" s="189">
        <f>SUM(J104:J111)</f>
        <v>327</v>
      </c>
      <c r="K103" s="190">
        <f t="shared" ref="K103:L103" si="129">SUM(K104:K111)</f>
        <v>0</v>
      </c>
      <c r="L103" s="55">
        <f t="shared" si="129"/>
        <v>327</v>
      </c>
      <c r="M103" s="189">
        <f>SUM(M104:M111)</f>
        <v>0</v>
      </c>
      <c r="N103" s="190">
        <f t="shared" ref="N103:O103" si="130">SUM(N104:N111)</f>
        <v>0</v>
      </c>
      <c r="O103" s="55">
        <f t="shared" si="130"/>
        <v>0</v>
      </c>
      <c r="P103" s="57"/>
    </row>
    <row r="104" spans="1:16" ht="12" hidden="1" customHeight="1" x14ac:dyDescent="0.25">
      <c r="A104" s="51">
        <v>2241</v>
      </c>
      <c r="B104" s="87" t="s">
        <v>123</v>
      </c>
      <c r="C104" s="88">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customHeight="1" x14ac:dyDescent="0.25">
      <c r="A105" s="51">
        <v>2242</v>
      </c>
      <c r="B105" s="87" t="s">
        <v>124</v>
      </c>
      <c r="C105" s="88">
        <f t="shared" si="102"/>
        <v>461</v>
      </c>
      <c r="D105" s="194">
        <v>134</v>
      </c>
      <c r="E105" s="195"/>
      <c r="F105" s="55">
        <f t="shared" si="131"/>
        <v>134</v>
      </c>
      <c r="G105" s="53"/>
      <c r="H105" s="54"/>
      <c r="I105" s="55">
        <f t="shared" si="132"/>
        <v>0</v>
      </c>
      <c r="J105" s="53">
        <v>327</v>
      </c>
      <c r="K105" s="54"/>
      <c r="L105" s="55">
        <f t="shared" si="133"/>
        <v>327</v>
      </c>
      <c r="M105" s="53"/>
      <c r="N105" s="54"/>
      <c r="O105" s="55">
        <f t="shared" si="134"/>
        <v>0</v>
      </c>
      <c r="P105" s="57"/>
    </row>
    <row r="106" spans="1:16" ht="24" customHeight="1" x14ac:dyDescent="0.25">
      <c r="A106" s="51">
        <v>2243</v>
      </c>
      <c r="B106" s="87" t="s">
        <v>125</v>
      </c>
      <c r="C106" s="88">
        <f t="shared" si="102"/>
        <v>528</v>
      </c>
      <c r="D106" s="194">
        <v>528</v>
      </c>
      <c r="E106" s="195"/>
      <c r="F106" s="55">
        <f t="shared" si="131"/>
        <v>528</v>
      </c>
      <c r="G106" s="53"/>
      <c r="H106" s="54"/>
      <c r="I106" s="55">
        <f t="shared" si="132"/>
        <v>0</v>
      </c>
      <c r="J106" s="53"/>
      <c r="K106" s="54"/>
      <c r="L106" s="55">
        <f t="shared" si="133"/>
        <v>0</v>
      </c>
      <c r="M106" s="53"/>
      <c r="N106" s="54"/>
      <c r="O106" s="55">
        <f t="shared" si="134"/>
        <v>0</v>
      </c>
      <c r="P106" s="57"/>
    </row>
    <row r="107" spans="1:16" ht="18.75" customHeight="1" x14ac:dyDescent="0.25">
      <c r="A107" s="51">
        <v>2244</v>
      </c>
      <c r="B107" s="87" t="s">
        <v>126</v>
      </c>
      <c r="C107" s="88">
        <f t="shared" si="102"/>
        <v>5854</v>
      </c>
      <c r="D107" s="194">
        <v>6054</v>
      </c>
      <c r="E107" s="195">
        <v>-200</v>
      </c>
      <c r="F107" s="55">
        <f t="shared" si="131"/>
        <v>5854</v>
      </c>
      <c r="G107" s="53"/>
      <c r="H107" s="54"/>
      <c r="I107" s="55">
        <f t="shared" si="132"/>
        <v>0</v>
      </c>
      <c r="J107" s="53"/>
      <c r="K107" s="54"/>
      <c r="L107" s="55">
        <f t="shared" si="133"/>
        <v>0</v>
      </c>
      <c r="M107" s="53"/>
      <c r="N107" s="54"/>
      <c r="O107" s="55">
        <f t="shared" si="134"/>
        <v>0</v>
      </c>
      <c r="P107" s="57" t="s">
        <v>964</v>
      </c>
    </row>
    <row r="108" spans="1:16" ht="24" hidden="1" customHeight="1" x14ac:dyDescent="0.25">
      <c r="A108" s="51">
        <v>2246</v>
      </c>
      <c r="B108" s="87" t="s">
        <v>127</v>
      </c>
      <c r="C108" s="88">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7" t="s">
        <v>130</v>
      </c>
      <c r="C111" s="88">
        <f t="shared" si="102"/>
        <v>1152</v>
      </c>
      <c r="D111" s="194">
        <v>1152</v>
      </c>
      <c r="E111" s="195"/>
      <c r="F111" s="55">
        <f t="shared" si="131"/>
        <v>1152</v>
      </c>
      <c r="G111" s="53"/>
      <c r="H111" s="54"/>
      <c r="I111" s="55">
        <f t="shared" si="132"/>
        <v>0</v>
      </c>
      <c r="J111" s="53"/>
      <c r="K111" s="54"/>
      <c r="L111" s="55">
        <f t="shared" si="133"/>
        <v>0</v>
      </c>
      <c r="M111" s="53"/>
      <c r="N111" s="54"/>
      <c r="O111" s="55">
        <f t="shared" si="134"/>
        <v>0</v>
      </c>
      <c r="P111" s="57"/>
    </row>
    <row r="112" spans="1:16" x14ac:dyDescent="0.25">
      <c r="A112" s="188">
        <v>2250</v>
      </c>
      <c r="B112" s="87" t="s">
        <v>131</v>
      </c>
      <c r="C112" s="88">
        <f t="shared" si="102"/>
        <v>3321</v>
      </c>
      <c r="D112" s="189">
        <f>SUM(D113:D115)</f>
        <v>3321</v>
      </c>
      <c r="E112" s="190">
        <f t="shared" ref="E112:F112" si="135">SUM(E113:E115)</f>
        <v>0</v>
      </c>
      <c r="F112" s="55">
        <f t="shared" si="135"/>
        <v>3321</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7" t="s">
        <v>132</v>
      </c>
      <c r="C113" s="88">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7" t="s">
        <v>133</v>
      </c>
      <c r="C114" s="88">
        <f t="shared" si="102"/>
        <v>2750</v>
      </c>
      <c r="D114" s="194">
        <v>2750</v>
      </c>
      <c r="E114" s="195"/>
      <c r="F114" s="55">
        <f t="shared" si="139"/>
        <v>2750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7" t="s">
        <v>134</v>
      </c>
      <c r="C115" s="88">
        <f t="shared" si="102"/>
        <v>571</v>
      </c>
      <c r="D115" s="194">
        <v>571</v>
      </c>
      <c r="E115" s="195"/>
      <c r="F115" s="55">
        <f t="shared" si="139"/>
        <v>571</v>
      </c>
      <c r="G115" s="53"/>
      <c r="H115" s="54"/>
      <c r="I115" s="55">
        <f t="shared" si="140"/>
        <v>0</v>
      </c>
      <c r="J115" s="53"/>
      <c r="K115" s="54"/>
      <c r="L115" s="55">
        <f t="shared" si="141"/>
        <v>0</v>
      </c>
      <c r="M115" s="53"/>
      <c r="N115" s="54"/>
      <c r="O115" s="55">
        <f t="shared" si="142"/>
        <v>0</v>
      </c>
      <c r="P115" s="57"/>
    </row>
    <row r="116" spans="1:16" x14ac:dyDescent="0.25">
      <c r="A116" s="188">
        <v>2260</v>
      </c>
      <c r="B116" s="87" t="s">
        <v>135</v>
      </c>
      <c r="C116" s="88">
        <f t="shared" si="102"/>
        <v>1872</v>
      </c>
      <c r="D116" s="189">
        <f>SUM(D117:D121)</f>
        <v>272</v>
      </c>
      <c r="E116" s="190">
        <f t="shared" ref="E116:F116" si="143">SUM(E117:E121)</f>
        <v>0</v>
      </c>
      <c r="F116" s="55">
        <f t="shared" si="143"/>
        <v>272</v>
      </c>
      <c r="G116" s="189">
        <f>SUM(G117:G121)</f>
        <v>1550</v>
      </c>
      <c r="H116" s="190">
        <f t="shared" ref="H116:I116" si="144">SUM(H117:H121)</f>
        <v>0</v>
      </c>
      <c r="I116" s="55">
        <f t="shared" si="144"/>
        <v>1550</v>
      </c>
      <c r="J116" s="189">
        <f>SUM(J117:J121)</f>
        <v>50</v>
      </c>
      <c r="K116" s="190">
        <f t="shared" ref="K116:L116" si="145">SUM(K117:K121)</f>
        <v>0</v>
      </c>
      <c r="L116" s="55">
        <f t="shared" si="145"/>
        <v>50</v>
      </c>
      <c r="M116" s="189">
        <f>SUM(M117:M121)</f>
        <v>0</v>
      </c>
      <c r="N116" s="190">
        <f t="shared" ref="N116:O116" si="146">SUM(N117:N121)</f>
        <v>0</v>
      </c>
      <c r="O116" s="55">
        <f t="shared" si="146"/>
        <v>0</v>
      </c>
      <c r="P116" s="57"/>
    </row>
    <row r="117" spans="1:16" ht="12" hidden="1" customHeight="1" x14ac:dyDescent="0.25">
      <c r="A117" s="51">
        <v>2261</v>
      </c>
      <c r="B117" s="87" t="s">
        <v>136</v>
      </c>
      <c r="C117" s="88">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8" customHeight="1" x14ac:dyDescent="0.25">
      <c r="A118" s="51">
        <v>2262</v>
      </c>
      <c r="B118" s="87" t="s">
        <v>137</v>
      </c>
      <c r="C118" s="88">
        <f t="shared" si="102"/>
        <v>1770</v>
      </c>
      <c r="D118" s="194">
        <v>220</v>
      </c>
      <c r="E118" s="195"/>
      <c r="F118" s="55">
        <f t="shared" si="147"/>
        <v>220</v>
      </c>
      <c r="G118" s="53">
        <v>1550</v>
      </c>
      <c r="H118" s="54"/>
      <c r="I118" s="55">
        <f t="shared" si="148"/>
        <v>1550</v>
      </c>
      <c r="J118" s="53"/>
      <c r="K118" s="54"/>
      <c r="L118" s="55">
        <f t="shared" si="149"/>
        <v>0</v>
      </c>
      <c r="M118" s="53"/>
      <c r="N118" s="54"/>
      <c r="O118" s="55">
        <f t="shared" si="150"/>
        <v>0</v>
      </c>
      <c r="P118" s="57"/>
    </row>
    <row r="119" spans="1:16" ht="12.75" hidden="1" customHeight="1" x14ac:dyDescent="0.25">
      <c r="A119" s="51">
        <v>2263</v>
      </c>
      <c r="B119" s="87" t="s">
        <v>138</v>
      </c>
      <c r="C119" s="88">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7" t="s">
        <v>139</v>
      </c>
      <c r="C120" s="88">
        <f t="shared" si="102"/>
        <v>50</v>
      </c>
      <c r="D120" s="194"/>
      <c r="E120" s="195"/>
      <c r="F120" s="55">
        <f t="shared" si="147"/>
        <v>0</v>
      </c>
      <c r="G120" s="53"/>
      <c r="H120" s="54"/>
      <c r="I120" s="55">
        <f t="shared" si="148"/>
        <v>0</v>
      </c>
      <c r="J120" s="53">
        <v>50</v>
      </c>
      <c r="K120" s="54"/>
      <c r="L120" s="55">
        <f t="shared" si="149"/>
        <v>50</v>
      </c>
      <c r="M120" s="53"/>
      <c r="N120" s="54"/>
      <c r="O120" s="55">
        <f t="shared" si="150"/>
        <v>0</v>
      </c>
      <c r="P120" s="57"/>
    </row>
    <row r="121" spans="1:16" ht="12" customHeight="1" x14ac:dyDescent="0.25">
      <c r="A121" s="51">
        <v>2269</v>
      </c>
      <c r="B121" s="87" t="s">
        <v>140</v>
      </c>
      <c r="C121" s="88">
        <f t="shared" si="102"/>
        <v>52</v>
      </c>
      <c r="D121" s="194">
        <v>52</v>
      </c>
      <c r="E121" s="195"/>
      <c r="F121" s="55">
        <f t="shared" si="147"/>
        <v>52</v>
      </c>
      <c r="G121" s="53"/>
      <c r="H121" s="54"/>
      <c r="I121" s="55">
        <f t="shared" si="148"/>
        <v>0</v>
      </c>
      <c r="J121" s="53"/>
      <c r="K121" s="54"/>
      <c r="L121" s="55">
        <f t="shared" si="149"/>
        <v>0</v>
      </c>
      <c r="M121" s="53"/>
      <c r="N121" s="54"/>
      <c r="O121" s="55">
        <f t="shared" si="150"/>
        <v>0</v>
      </c>
      <c r="P121" s="57"/>
    </row>
    <row r="122" spans="1:16" x14ac:dyDescent="0.25">
      <c r="A122" s="188">
        <v>2270</v>
      </c>
      <c r="B122" s="87" t="s">
        <v>141</v>
      </c>
      <c r="C122" s="88">
        <f t="shared" si="102"/>
        <v>1775</v>
      </c>
      <c r="D122" s="189">
        <f>SUM(D123:D127)</f>
        <v>112</v>
      </c>
      <c r="E122" s="190">
        <f t="shared" ref="E122:F122" si="151">SUM(E123:E127)</f>
        <v>0</v>
      </c>
      <c r="F122" s="55">
        <f t="shared" si="151"/>
        <v>112</v>
      </c>
      <c r="G122" s="189">
        <f>SUM(G123:G127)</f>
        <v>1663</v>
      </c>
      <c r="H122" s="190">
        <f t="shared" ref="H122:I122" si="152">SUM(H123:H127)</f>
        <v>0</v>
      </c>
      <c r="I122" s="55">
        <f t="shared" si="152"/>
        <v>1663</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8" t="s">
        <v>142</v>
      </c>
      <c r="C123" s="88">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9" t="s">
        <v>143</v>
      </c>
      <c r="C124" s="88">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4">
        <v>0</v>
      </c>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34.5" customHeight="1" x14ac:dyDescent="0.25">
      <c r="A127" s="51">
        <v>2279</v>
      </c>
      <c r="B127" s="87" t="s">
        <v>146</v>
      </c>
      <c r="C127" s="88">
        <f t="shared" si="102"/>
        <v>1775</v>
      </c>
      <c r="D127" s="194">
        <v>112</v>
      </c>
      <c r="E127" s="195"/>
      <c r="F127" s="55">
        <f t="shared" si="155"/>
        <v>112</v>
      </c>
      <c r="G127" s="53">
        <v>1663</v>
      </c>
      <c r="H127" s="54"/>
      <c r="I127" s="55">
        <f t="shared" si="156"/>
        <v>1663</v>
      </c>
      <c r="J127" s="53"/>
      <c r="K127" s="54"/>
      <c r="L127" s="55">
        <f t="shared" si="157"/>
        <v>0</v>
      </c>
      <c r="M127" s="53"/>
      <c r="N127" s="54"/>
      <c r="O127" s="55">
        <f t="shared" si="158"/>
        <v>0</v>
      </c>
      <c r="P127" s="57"/>
    </row>
    <row r="128" spans="1:16" ht="48" hidden="1" x14ac:dyDescent="0.25">
      <c r="A128" s="755">
        <v>2280</v>
      </c>
      <c r="B128" s="80" t="s">
        <v>147</v>
      </c>
      <c r="C128" s="81">
        <f t="shared" si="102"/>
        <v>0</v>
      </c>
      <c r="D128" s="192">
        <f t="shared" ref="D128:O128" si="159">SUM(D129)</f>
        <v>0</v>
      </c>
      <c r="E128" s="193">
        <f t="shared" si="159"/>
        <v>0</v>
      </c>
      <c r="F128" s="132">
        <f t="shared" si="159"/>
        <v>0</v>
      </c>
      <c r="G128" s="192">
        <f t="shared" si="159"/>
        <v>0</v>
      </c>
      <c r="H128" s="193">
        <f t="shared" si="159"/>
        <v>0</v>
      </c>
      <c r="I128" s="132">
        <f t="shared" si="159"/>
        <v>0</v>
      </c>
      <c r="J128" s="192">
        <f t="shared" si="159"/>
        <v>0</v>
      </c>
      <c r="K128" s="193">
        <f t="shared" si="159"/>
        <v>0</v>
      </c>
      <c r="L128" s="132">
        <f t="shared" si="159"/>
        <v>0</v>
      </c>
      <c r="M128" s="192">
        <f t="shared" si="159"/>
        <v>0</v>
      </c>
      <c r="N128" s="193">
        <f t="shared" si="159"/>
        <v>0</v>
      </c>
      <c r="O128" s="132">
        <f t="shared" si="159"/>
        <v>0</v>
      </c>
      <c r="P128" s="49"/>
    </row>
    <row r="129" spans="1:16" ht="24" hidden="1" customHeight="1" x14ac:dyDescent="0.25">
      <c r="A129" s="51">
        <v>2283</v>
      </c>
      <c r="B129" s="87" t="s">
        <v>148</v>
      </c>
      <c r="C129" s="88">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36758</v>
      </c>
      <c r="D130" s="182">
        <f>SUM(D131,D136,D140,D141,D144,D151,D159,D160,D163)</f>
        <v>30192</v>
      </c>
      <c r="E130" s="183">
        <f t="shared" ref="E130:F130" si="160">SUM(E131,E136,E140,E141,E144,E151,E159,E160,E163)</f>
        <v>0</v>
      </c>
      <c r="F130" s="71">
        <f t="shared" si="160"/>
        <v>30192</v>
      </c>
      <c r="G130" s="182">
        <f>SUM(G131,G136,G140,G141,G144,G151,G159,G160,G163)</f>
        <v>5756</v>
      </c>
      <c r="H130" s="183">
        <f t="shared" ref="H130:I130" si="161">SUM(H131,H136,H140,H141,H144,H151,H159,H160,H163)</f>
        <v>0</v>
      </c>
      <c r="I130" s="71">
        <f t="shared" si="161"/>
        <v>5756</v>
      </c>
      <c r="J130" s="182">
        <f>SUM(J131,J136,J140,J141,J144,J151,J159,J160,J163)</f>
        <v>1010</v>
      </c>
      <c r="K130" s="183">
        <f t="shared" ref="K130:L130" si="162">SUM(K131,K136,K140,K141,K144,K151,K159,K160,K163)</f>
        <v>-200</v>
      </c>
      <c r="L130" s="71">
        <f t="shared" si="162"/>
        <v>810</v>
      </c>
      <c r="M130" s="182">
        <f>SUM(M131,M136,M140,M141,M144,M151,M159,M160,M163)</f>
        <v>0</v>
      </c>
      <c r="N130" s="183">
        <f t="shared" ref="N130:O130" si="163">SUM(N131,N136,N140,N141,N144,N151,N159,N160,N163)</f>
        <v>0</v>
      </c>
      <c r="O130" s="71">
        <f t="shared" si="163"/>
        <v>0</v>
      </c>
      <c r="P130" s="75"/>
    </row>
    <row r="131" spans="1:16" ht="24" x14ac:dyDescent="0.25">
      <c r="A131" s="755">
        <v>2310</v>
      </c>
      <c r="B131" s="80" t="s">
        <v>150</v>
      </c>
      <c r="C131" s="81">
        <f t="shared" si="102"/>
        <v>15855</v>
      </c>
      <c r="D131" s="192">
        <f t="shared" ref="D131:O131" si="164">SUM(D132:D135)</f>
        <v>15855</v>
      </c>
      <c r="E131" s="193">
        <f t="shared" si="164"/>
        <v>0</v>
      </c>
      <c r="F131" s="132">
        <f t="shared" si="164"/>
        <v>15855</v>
      </c>
      <c r="G131" s="192">
        <f t="shared" si="164"/>
        <v>0</v>
      </c>
      <c r="H131" s="193">
        <f t="shared" si="164"/>
        <v>0</v>
      </c>
      <c r="I131" s="132">
        <f t="shared" si="164"/>
        <v>0</v>
      </c>
      <c r="J131" s="192">
        <f t="shared" si="164"/>
        <v>0</v>
      </c>
      <c r="K131" s="193">
        <f t="shared" si="164"/>
        <v>0</v>
      </c>
      <c r="L131" s="132">
        <f t="shared" si="164"/>
        <v>0</v>
      </c>
      <c r="M131" s="192">
        <f t="shared" si="164"/>
        <v>0</v>
      </c>
      <c r="N131" s="193">
        <f t="shared" si="164"/>
        <v>0</v>
      </c>
      <c r="O131" s="132">
        <f t="shared" si="164"/>
        <v>0</v>
      </c>
      <c r="P131" s="49"/>
    </row>
    <row r="132" spans="1:16" ht="15.75" customHeight="1" x14ac:dyDescent="0.25">
      <c r="A132" s="51">
        <v>2311</v>
      </c>
      <c r="B132" s="87" t="s">
        <v>151</v>
      </c>
      <c r="C132" s="88">
        <f t="shared" si="102"/>
        <v>1958</v>
      </c>
      <c r="D132" s="194">
        <v>1958</v>
      </c>
      <c r="E132" s="195"/>
      <c r="F132" s="55">
        <f t="shared" ref="F132:F135" si="165">D132+E132</f>
        <v>1958</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7" t="s">
        <v>152</v>
      </c>
      <c r="C133" s="88">
        <f t="shared" si="102"/>
        <v>13647</v>
      </c>
      <c r="D133" s="194">
        <v>13647</v>
      </c>
      <c r="E133" s="195"/>
      <c r="F133" s="55">
        <f t="shared" si="165"/>
        <v>13647</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154</v>
      </c>
      <c r="C135" s="88">
        <f t="shared" si="102"/>
        <v>250</v>
      </c>
      <c r="D135" s="194">
        <v>250</v>
      </c>
      <c r="E135" s="195"/>
      <c r="F135" s="55">
        <f t="shared" si="165"/>
        <v>250</v>
      </c>
      <c r="G135" s="53"/>
      <c r="H135" s="54"/>
      <c r="I135" s="55">
        <f t="shared" si="166"/>
        <v>0</v>
      </c>
      <c r="J135" s="53"/>
      <c r="K135" s="54"/>
      <c r="L135" s="55">
        <f t="shared" si="167"/>
        <v>0</v>
      </c>
      <c r="M135" s="53"/>
      <c r="N135" s="54"/>
      <c r="O135" s="55">
        <f t="shared" si="168"/>
        <v>0</v>
      </c>
      <c r="P135" s="57"/>
    </row>
    <row r="136" spans="1:16" x14ac:dyDescent="0.25">
      <c r="A136" s="188">
        <v>2320</v>
      </c>
      <c r="B136" s="87" t="s">
        <v>155</v>
      </c>
      <c r="C136" s="88">
        <f t="shared" si="102"/>
        <v>610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810</v>
      </c>
      <c r="K136" s="190">
        <f t="shared" ref="K136:L136" si="171">SUM(K137:K139)</f>
        <v>-200</v>
      </c>
      <c r="L136" s="55">
        <f t="shared" si="171"/>
        <v>610</v>
      </c>
      <c r="M136" s="189">
        <f>SUM(M137:M139)</f>
        <v>0</v>
      </c>
      <c r="N136" s="190">
        <f t="shared" ref="N136:O136" si="172">SUM(N137:N139)</f>
        <v>0</v>
      </c>
      <c r="O136" s="55">
        <f t="shared" si="172"/>
        <v>0</v>
      </c>
      <c r="P136" s="57"/>
    </row>
    <row r="137" spans="1:16" ht="12" hidden="1" customHeight="1" x14ac:dyDescent="0.25">
      <c r="A137" s="51">
        <v>2321</v>
      </c>
      <c r="B137" s="87" t="s">
        <v>156</v>
      </c>
      <c r="C137" s="88">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8" customHeight="1" x14ac:dyDescent="0.25">
      <c r="A138" s="51">
        <v>2322</v>
      </c>
      <c r="B138" s="87" t="s">
        <v>157</v>
      </c>
      <c r="C138" s="88">
        <f t="shared" si="102"/>
        <v>610</v>
      </c>
      <c r="D138" s="194"/>
      <c r="E138" s="195"/>
      <c r="F138" s="55">
        <f t="shared" si="173"/>
        <v>0</v>
      </c>
      <c r="G138" s="53"/>
      <c r="H138" s="54"/>
      <c r="I138" s="55">
        <f t="shared" si="174"/>
        <v>0</v>
      </c>
      <c r="J138" s="53">
        <v>810</v>
      </c>
      <c r="K138" s="54">
        <v>-200</v>
      </c>
      <c r="L138" s="55">
        <f t="shared" si="175"/>
        <v>610</v>
      </c>
      <c r="M138" s="53"/>
      <c r="N138" s="54"/>
      <c r="O138" s="55">
        <f t="shared" si="176"/>
        <v>0</v>
      </c>
      <c r="P138" s="57" t="s">
        <v>965</v>
      </c>
    </row>
    <row r="139" spans="1:16" ht="10.5" hidden="1" customHeight="1" x14ac:dyDescent="0.25">
      <c r="A139" s="51">
        <v>2329</v>
      </c>
      <c r="B139" s="87" t="s">
        <v>158</v>
      </c>
      <c r="C139" s="88">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7" t="s">
        <v>159</v>
      </c>
      <c r="C140" s="88">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x14ac:dyDescent="0.25">
      <c r="A141" s="188">
        <v>2340</v>
      </c>
      <c r="B141" s="87" t="s">
        <v>160</v>
      </c>
      <c r="C141" s="88">
        <f t="shared" si="102"/>
        <v>200</v>
      </c>
      <c r="D141" s="189">
        <f>SUM(D142:D143)</f>
        <v>200</v>
      </c>
      <c r="E141" s="190">
        <f t="shared" ref="E141:F141" si="177">SUM(E142:E143)</f>
        <v>0</v>
      </c>
      <c r="F141" s="55">
        <f t="shared" si="177"/>
        <v>200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customHeight="1" x14ac:dyDescent="0.25">
      <c r="A142" s="51">
        <v>2341</v>
      </c>
      <c r="B142" s="87" t="s">
        <v>161</v>
      </c>
      <c r="C142" s="88">
        <f t="shared" si="102"/>
        <v>200</v>
      </c>
      <c r="D142" s="194">
        <v>200</v>
      </c>
      <c r="E142" s="195"/>
      <c r="F142" s="55">
        <f t="shared" ref="F142:F143" si="181">D142+E142</f>
        <v>200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x14ac:dyDescent="0.25">
      <c r="A144" s="184">
        <v>2350</v>
      </c>
      <c r="B144" s="136" t="s">
        <v>163</v>
      </c>
      <c r="C144" s="141">
        <f t="shared" si="102"/>
        <v>4910</v>
      </c>
      <c r="D144" s="185">
        <f>SUM(D145:D150)</f>
        <v>4710</v>
      </c>
      <c r="E144" s="186">
        <f t="shared" ref="E144:F144" si="185">SUM(E145:E150)</f>
        <v>0</v>
      </c>
      <c r="F144" s="139">
        <f t="shared" si="185"/>
        <v>4710</v>
      </c>
      <c r="G144" s="185">
        <f>SUM(G145:G150)</f>
        <v>0</v>
      </c>
      <c r="H144" s="186">
        <f t="shared" ref="H144:I144" si="186">SUM(H145:H150)</f>
        <v>0</v>
      </c>
      <c r="I144" s="139">
        <f t="shared" si="186"/>
        <v>0</v>
      </c>
      <c r="J144" s="185">
        <f>SUM(J145:J150)</f>
        <v>200</v>
      </c>
      <c r="K144" s="186">
        <f t="shared" ref="K144:L144" si="187">SUM(K145:K150)</f>
        <v>0</v>
      </c>
      <c r="L144" s="139">
        <f t="shared" si="187"/>
        <v>200</v>
      </c>
      <c r="M144" s="185">
        <f>SUM(M145:M150)</f>
        <v>0</v>
      </c>
      <c r="N144" s="186">
        <f t="shared" ref="N144:O144" si="188">SUM(N145:N150)</f>
        <v>0</v>
      </c>
      <c r="O144" s="139">
        <f t="shared" si="188"/>
        <v>0</v>
      </c>
      <c r="P144" s="127"/>
    </row>
    <row r="145" spans="1:16" ht="12" customHeight="1" x14ac:dyDescent="0.25">
      <c r="A145" s="44">
        <v>2351</v>
      </c>
      <c r="B145" s="80" t="s">
        <v>164</v>
      </c>
      <c r="C145" s="81">
        <f t="shared" si="102"/>
        <v>1810</v>
      </c>
      <c r="D145" s="196">
        <v>1810</v>
      </c>
      <c r="E145" s="197"/>
      <c r="F145" s="132">
        <f t="shared" ref="F145:F150" si="189">D145+E145</f>
        <v>1810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customHeight="1" x14ac:dyDescent="0.25">
      <c r="A146" s="51">
        <v>2352</v>
      </c>
      <c r="B146" s="87" t="s">
        <v>165</v>
      </c>
      <c r="C146" s="88">
        <f t="shared" si="102"/>
        <v>2600</v>
      </c>
      <c r="D146" s="194">
        <v>2600</v>
      </c>
      <c r="E146" s="195"/>
      <c r="F146" s="55">
        <f t="shared" si="189"/>
        <v>2600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customHeight="1" x14ac:dyDescent="0.25">
      <c r="A148" s="51">
        <v>2354</v>
      </c>
      <c r="B148" s="87" t="s">
        <v>167</v>
      </c>
      <c r="C148" s="88">
        <f t="shared" ref="C148:C211" si="193">F148+I148+L148+O148</f>
        <v>200</v>
      </c>
      <c r="D148" s="194"/>
      <c r="E148" s="195"/>
      <c r="F148" s="55">
        <f t="shared" si="189"/>
        <v>0</v>
      </c>
      <c r="G148" s="53"/>
      <c r="H148" s="54"/>
      <c r="I148" s="55">
        <f t="shared" si="190"/>
        <v>0</v>
      </c>
      <c r="J148" s="53">
        <v>200</v>
      </c>
      <c r="K148" s="54"/>
      <c r="L148" s="55">
        <f t="shared" si="191"/>
        <v>200</v>
      </c>
      <c r="M148" s="53"/>
      <c r="N148" s="54"/>
      <c r="O148" s="55">
        <f t="shared" si="192"/>
        <v>0</v>
      </c>
      <c r="P148" s="57"/>
    </row>
    <row r="149" spans="1:16" ht="24" customHeight="1" x14ac:dyDescent="0.25">
      <c r="A149" s="51">
        <v>2355</v>
      </c>
      <c r="B149" s="87" t="s">
        <v>168</v>
      </c>
      <c r="C149" s="88">
        <f t="shared" si="193"/>
        <v>300</v>
      </c>
      <c r="D149" s="194">
        <v>300</v>
      </c>
      <c r="E149" s="195"/>
      <c r="F149" s="55">
        <f t="shared" si="189"/>
        <v>300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8">
        <v>2360</v>
      </c>
      <c r="B151" s="87" t="s">
        <v>170</v>
      </c>
      <c r="C151" s="88">
        <f t="shared" si="193"/>
        <v>1050</v>
      </c>
      <c r="D151" s="189">
        <f>SUM(D152:D158)</f>
        <v>1050</v>
      </c>
      <c r="E151" s="190">
        <f t="shared" ref="E151:F151" si="194">SUM(E152:E158)</f>
        <v>0</v>
      </c>
      <c r="F151" s="55">
        <f t="shared" si="194"/>
        <v>1050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7" t="s">
        <v>171</v>
      </c>
      <c r="C152" s="88">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20.25" customHeight="1" x14ac:dyDescent="0.25">
      <c r="A154" s="50">
        <v>2363</v>
      </c>
      <c r="B154" s="87" t="s">
        <v>173</v>
      </c>
      <c r="C154" s="88">
        <f t="shared" si="193"/>
        <v>1050</v>
      </c>
      <c r="D154" s="194">
        <v>1050</v>
      </c>
      <c r="E154" s="195"/>
      <c r="F154" s="55">
        <f t="shared" si="198"/>
        <v>1050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4">
        <v>2370</v>
      </c>
      <c r="B159" s="136" t="s">
        <v>178</v>
      </c>
      <c r="C159" s="141">
        <f t="shared" si="193"/>
        <v>14133</v>
      </c>
      <c r="D159" s="200">
        <v>8377</v>
      </c>
      <c r="E159" s="201"/>
      <c r="F159" s="139">
        <f t="shared" si="198"/>
        <v>8377</v>
      </c>
      <c r="G159" s="142">
        <v>5756</v>
      </c>
      <c r="H159" s="143"/>
      <c r="I159" s="139">
        <f t="shared" si="199"/>
        <v>5756</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6"/>
      <c r="E161" s="197"/>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200"/>
      <c r="E163" s="201"/>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2"/>
      <c r="E164" s="203"/>
      <c r="F164" s="71">
        <f t="shared" si="206"/>
        <v>0</v>
      </c>
      <c r="G164" s="69"/>
      <c r="H164" s="70"/>
      <c r="I164" s="71">
        <f t="shared" si="207"/>
        <v>0</v>
      </c>
      <c r="J164" s="69"/>
      <c r="K164" s="70"/>
      <c r="L164" s="71">
        <f t="shared" si="208"/>
        <v>0</v>
      </c>
      <c r="M164" s="69"/>
      <c r="N164" s="70"/>
      <c r="O164" s="71">
        <f t="shared" si="209"/>
        <v>0</v>
      </c>
      <c r="P164" s="75"/>
    </row>
    <row r="165" spans="1:16" ht="24" x14ac:dyDescent="0.25">
      <c r="A165" s="67">
        <v>2500</v>
      </c>
      <c r="B165" s="181" t="s">
        <v>184</v>
      </c>
      <c r="C165" s="68">
        <f t="shared" si="193"/>
        <v>101</v>
      </c>
      <c r="D165" s="182">
        <f>SUM(D166,D171)</f>
        <v>101</v>
      </c>
      <c r="E165" s="183">
        <f t="shared" ref="E165:O165" si="210">SUM(E166,E171)</f>
        <v>0</v>
      </c>
      <c r="F165" s="71">
        <f t="shared" si="210"/>
        <v>101</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customHeight="1" x14ac:dyDescent="0.25">
      <c r="A166" s="755">
        <v>2510</v>
      </c>
      <c r="B166" s="80" t="s">
        <v>185</v>
      </c>
      <c r="C166" s="81">
        <f t="shared" si="193"/>
        <v>101</v>
      </c>
      <c r="D166" s="192">
        <f>SUM(D167:D170)</f>
        <v>101</v>
      </c>
      <c r="E166" s="193">
        <f t="shared" ref="E166:O166" si="211">SUM(E167:E170)</f>
        <v>0</v>
      </c>
      <c r="F166" s="132">
        <f t="shared" si="211"/>
        <v>101</v>
      </c>
      <c r="G166" s="192">
        <f t="shared" si="211"/>
        <v>0</v>
      </c>
      <c r="H166" s="193">
        <f t="shared" si="211"/>
        <v>0</v>
      </c>
      <c r="I166" s="132">
        <f t="shared" si="211"/>
        <v>0</v>
      </c>
      <c r="J166" s="192">
        <f t="shared" si="211"/>
        <v>0</v>
      </c>
      <c r="K166" s="193">
        <f t="shared" si="211"/>
        <v>0</v>
      </c>
      <c r="L166" s="132">
        <f t="shared" si="211"/>
        <v>0</v>
      </c>
      <c r="M166" s="192">
        <f t="shared" si="211"/>
        <v>0</v>
      </c>
      <c r="N166" s="193">
        <f t="shared" si="211"/>
        <v>0</v>
      </c>
      <c r="O166" s="132">
        <f t="shared" si="211"/>
        <v>0</v>
      </c>
      <c r="P166" s="49"/>
    </row>
    <row r="167" spans="1:16" ht="24" hidden="1" customHeight="1" x14ac:dyDescent="0.25">
      <c r="A167" s="51">
        <v>2512</v>
      </c>
      <c r="B167" s="87" t="s">
        <v>186</v>
      </c>
      <c r="C167" s="88">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customHeight="1" x14ac:dyDescent="0.25">
      <c r="A170" s="51">
        <v>2519</v>
      </c>
      <c r="B170" s="87" t="s">
        <v>189</v>
      </c>
      <c r="C170" s="88">
        <f t="shared" si="193"/>
        <v>101</v>
      </c>
      <c r="D170" s="194">
        <v>101</v>
      </c>
      <c r="E170" s="195"/>
      <c r="F170" s="55">
        <f t="shared" si="212"/>
        <v>101</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7" t="s">
        <v>190</v>
      </c>
      <c r="C171" s="88">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4"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5"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755">
        <v>3260</v>
      </c>
      <c r="B175" s="80" t="s">
        <v>194</v>
      </c>
      <c r="C175" s="81">
        <f t="shared" si="193"/>
        <v>0</v>
      </c>
      <c r="D175" s="192">
        <f>SUM(D176:D178)</f>
        <v>0</v>
      </c>
      <c r="E175" s="193">
        <f t="shared" ref="E175:F175" si="221">SUM(E176:E178)</f>
        <v>0</v>
      </c>
      <c r="F175" s="132">
        <f t="shared" si="221"/>
        <v>0</v>
      </c>
      <c r="G175" s="192">
        <f>SUM(G176:G178)</f>
        <v>0</v>
      </c>
      <c r="H175" s="193">
        <f t="shared" ref="H175:I175" si="222">SUM(H176:H178)</f>
        <v>0</v>
      </c>
      <c r="I175" s="132">
        <f t="shared" si="222"/>
        <v>0</v>
      </c>
      <c r="J175" s="192">
        <f>SUM(J176:J178)</f>
        <v>0</v>
      </c>
      <c r="K175" s="193">
        <f t="shared" ref="K175:L175" si="223">SUM(K176:K178)</f>
        <v>0</v>
      </c>
      <c r="L175" s="132">
        <f t="shared" si="223"/>
        <v>0</v>
      </c>
      <c r="M175" s="192">
        <f>SUM(M176:M178)</f>
        <v>0</v>
      </c>
      <c r="N175" s="193">
        <f t="shared" ref="N175:O175" si="224">SUM(N176:N178)</f>
        <v>0</v>
      </c>
      <c r="O175" s="132">
        <f t="shared" si="224"/>
        <v>0</v>
      </c>
      <c r="P175" s="49"/>
    </row>
    <row r="176" spans="1:16" ht="24" hidden="1" customHeight="1" x14ac:dyDescent="0.25">
      <c r="A176" s="51">
        <v>3261</v>
      </c>
      <c r="B176" s="87" t="s">
        <v>195</v>
      </c>
      <c r="C176" s="88">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755">
        <v>3290</v>
      </c>
      <c r="B179" s="80" t="s">
        <v>198</v>
      </c>
      <c r="C179" s="206">
        <f t="shared" si="193"/>
        <v>0</v>
      </c>
      <c r="D179" s="192">
        <f>SUM(D180:D183)</f>
        <v>0</v>
      </c>
      <c r="E179" s="193">
        <f t="shared" ref="E179:O179" si="229">SUM(E180:E183)</f>
        <v>0</v>
      </c>
      <c r="F179" s="132">
        <f t="shared" si="229"/>
        <v>0</v>
      </c>
      <c r="G179" s="192">
        <f t="shared" si="229"/>
        <v>0</v>
      </c>
      <c r="H179" s="193">
        <f t="shared" si="229"/>
        <v>0</v>
      </c>
      <c r="I179" s="132">
        <f t="shared" si="229"/>
        <v>0</v>
      </c>
      <c r="J179" s="192">
        <f t="shared" si="229"/>
        <v>0</v>
      </c>
      <c r="K179" s="193">
        <f t="shared" si="229"/>
        <v>0</v>
      </c>
      <c r="L179" s="132">
        <f t="shared" si="229"/>
        <v>0</v>
      </c>
      <c r="M179" s="192">
        <f t="shared" si="229"/>
        <v>0</v>
      </c>
      <c r="N179" s="193">
        <f t="shared" si="229"/>
        <v>0</v>
      </c>
      <c r="O179" s="132">
        <f t="shared" si="229"/>
        <v>0</v>
      </c>
      <c r="P179" s="49"/>
    </row>
    <row r="180" spans="1:16" ht="72" hidden="1" customHeight="1" x14ac:dyDescent="0.25">
      <c r="A180" s="51">
        <v>3291</v>
      </c>
      <c r="B180" s="87" t="s">
        <v>199</v>
      </c>
      <c r="C180" s="88">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7">
        <v>3294</v>
      </c>
      <c r="B183" s="87" t="s">
        <v>202</v>
      </c>
      <c r="C183" s="206">
        <f t="shared" si="193"/>
        <v>0</v>
      </c>
      <c r="D183" s="208"/>
      <c r="E183" s="209"/>
      <c r="F183" s="210">
        <f t="shared" si="230"/>
        <v>0</v>
      </c>
      <c r="G183" s="211"/>
      <c r="H183" s="212"/>
      <c r="I183" s="210">
        <f t="shared" si="231"/>
        <v>0</v>
      </c>
      <c r="J183" s="211"/>
      <c r="K183" s="212"/>
      <c r="L183" s="210">
        <f t="shared" si="232"/>
        <v>0</v>
      </c>
      <c r="M183" s="211"/>
      <c r="N183" s="212"/>
      <c r="O183" s="210">
        <f t="shared" si="233"/>
        <v>0</v>
      </c>
      <c r="P183" s="213"/>
    </row>
    <row r="184" spans="1:16" ht="48" hidden="1" x14ac:dyDescent="0.25">
      <c r="A184" s="214">
        <v>3300</v>
      </c>
      <c r="B184" s="205" t="s">
        <v>203</v>
      </c>
      <c r="C184" s="215">
        <f t="shared" si="193"/>
        <v>0</v>
      </c>
      <c r="D184" s="216">
        <f>SUM(D185:D186)</f>
        <v>0</v>
      </c>
      <c r="E184" s="217">
        <f t="shared" ref="E184:O184" si="234">SUM(E185:E186)</f>
        <v>0</v>
      </c>
      <c r="F184" s="218">
        <f t="shared" si="234"/>
        <v>0</v>
      </c>
      <c r="G184" s="216">
        <f t="shared" si="234"/>
        <v>0</v>
      </c>
      <c r="H184" s="217">
        <f t="shared" si="234"/>
        <v>0</v>
      </c>
      <c r="I184" s="218">
        <f t="shared" si="234"/>
        <v>0</v>
      </c>
      <c r="J184" s="216">
        <f t="shared" si="234"/>
        <v>0</v>
      </c>
      <c r="K184" s="217">
        <f t="shared" si="234"/>
        <v>0</v>
      </c>
      <c r="L184" s="218">
        <f t="shared" si="234"/>
        <v>0</v>
      </c>
      <c r="M184" s="216">
        <f t="shared" si="234"/>
        <v>0</v>
      </c>
      <c r="N184" s="217">
        <f t="shared" si="234"/>
        <v>0</v>
      </c>
      <c r="O184" s="218">
        <f t="shared" si="234"/>
        <v>0</v>
      </c>
      <c r="P184" s="219"/>
    </row>
    <row r="185" spans="1:16" ht="48" hidden="1" customHeight="1" x14ac:dyDescent="0.25">
      <c r="A185" s="135">
        <v>3310</v>
      </c>
      <c r="B185" s="136" t="s">
        <v>204</v>
      </c>
      <c r="C185" s="141">
        <f t="shared" si="193"/>
        <v>0</v>
      </c>
      <c r="D185" s="200"/>
      <c r="E185" s="201"/>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6"/>
      <c r="E186" s="197"/>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20">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1">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755">
        <v>4240</v>
      </c>
      <c r="B189" s="80" t="s">
        <v>208</v>
      </c>
      <c r="C189" s="81">
        <f t="shared" si="193"/>
        <v>0</v>
      </c>
      <c r="D189" s="196"/>
      <c r="E189" s="197"/>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8">
        <v>4250</v>
      </c>
      <c r="B190" s="87" t="s">
        <v>209</v>
      </c>
      <c r="C190" s="88">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755">
        <v>4310</v>
      </c>
      <c r="B192" s="80" t="s">
        <v>211</v>
      </c>
      <c r="C192" s="81">
        <f t="shared" si="193"/>
        <v>0</v>
      </c>
      <c r="D192" s="192">
        <f>SUM(D193:D193)</f>
        <v>0</v>
      </c>
      <c r="E192" s="193">
        <f t="shared" ref="E192:F192" si="255">SUM(E193:E193)</f>
        <v>0</v>
      </c>
      <c r="F192" s="132">
        <f t="shared" si="255"/>
        <v>0</v>
      </c>
      <c r="G192" s="192">
        <f>SUM(G193:G193)</f>
        <v>0</v>
      </c>
      <c r="H192" s="193">
        <f t="shared" ref="H192:I192" si="256">SUM(H193:H193)</f>
        <v>0</v>
      </c>
      <c r="I192" s="132">
        <f t="shared" si="256"/>
        <v>0</v>
      </c>
      <c r="J192" s="192">
        <f>SUM(J193:J193)</f>
        <v>0</v>
      </c>
      <c r="K192" s="193">
        <f t="shared" ref="K192:L192" si="257">SUM(K193:K193)</f>
        <v>0</v>
      </c>
      <c r="L192" s="132">
        <f t="shared" si="257"/>
        <v>0</v>
      </c>
      <c r="M192" s="192">
        <f>SUM(M193:M193)</f>
        <v>0</v>
      </c>
      <c r="N192" s="193">
        <f t="shared" ref="N192:O192" si="258">SUM(N193:N193)</f>
        <v>0</v>
      </c>
      <c r="O192" s="132">
        <f t="shared" si="258"/>
        <v>0</v>
      </c>
      <c r="P192" s="49"/>
    </row>
    <row r="193" spans="1:16" ht="36" hidden="1" customHeight="1" x14ac:dyDescent="0.25">
      <c r="A193" s="51">
        <v>4311</v>
      </c>
      <c r="B193" s="87" t="s">
        <v>212</v>
      </c>
      <c r="C193" s="88">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2"/>
      <c r="B194" s="23" t="s">
        <v>213</v>
      </c>
      <c r="C194" s="170">
        <f t="shared" si="193"/>
        <v>23387</v>
      </c>
      <c r="D194" s="171">
        <f t="shared" ref="D194:O194" si="259">SUM(D195,D230,D269,D283)</f>
        <v>19887</v>
      </c>
      <c r="E194" s="172">
        <f t="shared" si="259"/>
        <v>0</v>
      </c>
      <c r="F194" s="173">
        <f t="shared" si="259"/>
        <v>19887</v>
      </c>
      <c r="G194" s="171">
        <f t="shared" si="259"/>
        <v>3500</v>
      </c>
      <c r="H194" s="172">
        <f t="shared" si="259"/>
        <v>0</v>
      </c>
      <c r="I194" s="173">
        <f t="shared" si="259"/>
        <v>3500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23387</v>
      </c>
      <c r="D195" s="177">
        <f>D196+D204</f>
        <v>19887</v>
      </c>
      <c r="E195" s="178">
        <f t="shared" ref="E195:F195" si="260">E196+E204</f>
        <v>0</v>
      </c>
      <c r="F195" s="179">
        <f t="shared" si="260"/>
        <v>19887</v>
      </c>
      <c r="G195" s="177">
        <f>G196+G204</f>
        <v>3500</v>
      </c>
      <c r="H195" s="178">
        <f t="shared" ref="H195:I195" si="261">H196+H204</f>
        <v>0</v>
      </c>
      <c r="I195" s="179">
        <f t="shared" si="261"/>
        <v>3500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755">
        <v>5110</v>
      </c>
      <c r="B197" s="80" t="s">
        <v>216</v>
      </c>
      <c r="C197" s="81">
        <f t="shared" si="193"/>
        <v>0</v>
      </c>
      <c r="D197" s="196"/>
      <c r="E197" s="197"/>
      <c r="F197" s="132">
        <f>D197+E197</f>
        <v>0</v>
      </c>
      <c r="G197" s="46"/>
      <c r="H197" s="47"/>
      <c r="I197" s="132">
        <f>G197+H197</f>
        <v>0</v>
      </c>
      <c r="J197" s="46"/>
      <c r="K197" s="47"/>
      <c r="L197" s="132">
        <f>K197+J197</f>
        <v>0</v>
      </c>
      <c r="M197" s="46"/>
      <c r="N197" s="47"/>
      <c r="O197" s="132">
        <f>N197+M197</f>
        <v>0</v>
      </c>
      <c r="P197" s="49"/>
    </row>
    <row r="198" spans="1:16" ht="24" hidden="1" x14ac:dyDescent="0.25">
      <c r="A198" s="188">
        <v>5120</v>
      </c>
      <c r="B198" s="87" t="s">
        <v>217</v>
      </c>
      <c r="C198" s="88">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7" t="s">
        <v>218</v>
      </c>
      <c r="C199" s="88">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7" t="s">
        <v>220</v>
      </c>
      <c r="C201" s="88">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7" t="s">
        <v>221</v>
      </c>
      <c r="C202" s="88">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7" t="s">
        <v>222</v>
      </c>
      <c r="C203" s="88">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23387</v>
      </c>
      <c r="D204" s="182">
        <f>D205+D215+D216+D225+D226+D227+D229</f>
        <v>19887</v>
      </c>
      <c r="E204" s="183">
        <f t="shared" ref="E204:F204" si="276">E205+E215+E216+E225+E226+E227+E229</f>
        <v>0</v>
      </c>
      <c r="F204" s="71">
        <f t="shared" si="276"/>
        <v>19887</v>
      </c>
      <c r="G204" s="182">
        <f>G205+G215+G216+G225+G226+G227+G229</f>
        <v>3500</v>
      </c>
      <c r="H204" s="183">
        <f t="shared" ref="H204:I204" si="277">H205+H215+H216+H225+H226+H227+H229</f>
        <v>0</v>
      </c>
      <c r="I204" s="71">
        <f t="shared" si="277"/>
        <v>3500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6"/>
      <c r="E206" s="197"/>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7" t="s">
        <v>234</v>
      </c>
      <c r="C215" s="88">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x14ac:dyDescent="0.25">
      <c r="A216" s="188">
        <v>5230</v>
      </c>
      <c r="B216" s="87" t="s">
        <v>235</v>
      </c>
      <c r="C216" s="88">
        <f t="shared" si="288"/>
        <v>23387</v>
      </c>
      <c r="D216" s="189">
        <f>SUM(D217:D224)</f>
        <v>19887</v>
      </c>
      <c r="E216" s="190">
        <f t="shared" ref="E216:F216" si="289">SUM(E217:E224)</f>
        <v>0</v>
      </c>
      <c r="F216" s="55">
        <f t="shared" si="289"/>
        <v>19887</v>
      </c>
      <c r="G216" s="189">
        <f>SUM(G217:G224)</f>
        <v>3500</v>
      </c>
      <c r="H216" s="190">
        <f t="shared" ref="H216:I216" si="290">SUM(H217:H224)</f>
        <v>0</v>
      </c>
      <c r="I216" s="55">
        <f t="shared" si="290"/>
        <v>3500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7" t="s">
        <v>236</v>
      </c>
      <c r="C217" s="88">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7" t="s">
        <v>238</v>
      </c>
      <c r="C219" s="88">
        <f t="shared" si="288"/>
        <v>8214</v>
      </c>
      <c r="D219" s="194">
        <v>4714</v>
      </c>
      <c r="E219" s="195"/>
      <c r="F219" s="55">
        <f t="shared" si="293"/>
        <v>4714</v>
      </c>
      <c r="G219" s="53">
        <v>3500</v>
      </c>
      <c r="H219" s="54"/>
      <c r="I219" s="55">
        <f t="shared" si="294"/>
        <v>3500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7" t="s">
        <v>242</v>
      </c>
      <c r="C223" s="88">
        <f t="shared" si="288"/>
        <v>13400</v>
      </c>
      <c r="D223" s="194">
        <v>13400</v>
      </c>
      <c r="E223" s="195"/>
      <c r="F223" s="55">
        <f t="shared" si="293"/>
        <v>13400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7" t="s">
        <v>243</v>
      </c>
      <c r="C224" s="88">
        <f t="shared" si="288"/>
        <v>1773</v>
      </c>
      <c r="D224" s="194">
        <v>1773</v>
      </c>
      <c r="E224" s="195"/>
      <c r="F224" s="55">
        <f t="shared" si="293"/>
        <v>1773</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7" t="s">
        <v>244</v>
      </c>
      <c r="C225" s="88">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7" t="s">
        <v>245</v>
      </c>
      <c r="C226" s="88">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7" t="s">
        <v>246</v>
      </c>
      <c r="C227" s="88">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7" t="s">
        <v>247</v>
      </c>
      <c r="C228" s="88">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200"/>
      <c r="E229" s="201"/>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4">
        <v>6200</v>
      </c>
      <c r="B231" s="205" t="s">
        <v>250</v>
      </c>
      <c r="C231" s="215">
        <f t="shared" si="288"/>
        <v>0</v>
      </c>
      <c r="D231" s="216">
        <f>SUM(D232,D233,D235,D238,D244,D245,D246)</f>
        <v>0</v>
      </c>
      <c r="E231" s="217">
        <f t="shared" ref="E231:F231" si="309">SUM(E232,E233,E235,E238,E244,E245,E246)</f>
        <v>0</v>
      </c>
      <c r="F231" s="218">
        <f t="shared" si="309"/>
        <v>0</v>
      </c>
      <c r="G231" s="216">
        <f>SUM(G232,G233,G235,G238,G244,G245,G246)</f>
        <v>0</v>
      </c>
      <c r="H231" s="217">
        <f t="shared" ref="H231:I231" si="310">SUM(H232,H233,H235,H238,H244,H245,H246)</f>
        <v>0</v>
      </c>
      <c r="I231" s="218">
        <f t="shared" si="310"/>
        <v>0</v>
      </c>
      <c r="J231" s="216">
        <f>SUM(J232,J233,J235,J238,J244,J245,J246)</f>
        <v>0</v>
      </c>
      <c r="K231" s="217">
        <f t="shared" ref="K231:L231" si="311">SUM(K232,K233,K235,K238,K244,K245,K246)</f>
        <v>0</v>
      </c>
      <c r="L231" s="218">
        <f t="shared" si="311"/>
        <v>0</v>
      </c>
      <c r="M231" s="216">
        <f>SUM(M232,M233,M235,M238,M244,M245,M246)</f>
        <v>0</v>
      </c>
      <c r="N231" s="217">
        <f t="shared" ref="N231:O231" si="312">SUM(N232,N233,N235,N238,N244,N245,N246)</f>
        <v>0</v>
      </c>
      <c r="O231" s="218">
        <f t="shared" si="312"/>
        <v>0</v>
      </c>
      <c r="P231" s="219"/>
    </row>
    <row r="232" spans="1:16" ht="24" hidden="1" customHeight="1" x14ac:dyDescent="0.25">
      <c r="A232" s="755">
        <v>6220</v>
      </c>
      <c r="B232" s="80" t="s">
        <v>251</v>
      </c>
      <c r="C232" s="81">
        <f t="shared" si="288"/>
        <v>0</v>
      </c>
      <c r="D232" s="196"/>
      <c r="E232" s="197"/>
      <c r="F232" s="132">
        <f>D232+E232</f>
        <v>0</v>
      </c>
      <c r="G232" s="46"/>
      <c r="H232" s="47"/>
      <c r="I232" s="132">
        <f>G232+H232</f>
        <v>0</v>
      </c>
      <c r="J232" s="46"/>
      <c r="K232" s="47"/>
      <c r="L232" s="132">
        <f>K232+J232</f>
        <v>0</v>
      </c>
      <c r="M232" s="46"/>
      <c r="N232" s="47"/>
      <c r="O232" s="132">
        <f>N232+M232</f>
        <v>0</v>
      </c>
      <c r="P232" s="49"/>
    </row>
    <row r="233" spans="1:16" hidden="1" x14ac:dyDescent="0.25">
      <c r="A233" s="188">
        <v>6230</v>
      </c>
      <c r="B233" s="87" t="s">
        <v>252</v>
      </c>
      <c r="C233" s="88">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0" t="s">
        <v>253</v>
      </c>
      <c r="C234" s="88">
        <f t="shared" si="288"/>
        <v>0</v>
      </c>
      <c r="D234" s="196"/>
      <c r="E234" s="197"/>
      <c r="F234" s="132">
        <f>D234+E234</f>
        <v>0</v>
      </c>
      <c r="G234" s="46"/>
      <c r="H234" s="47"/>
      <c r="I234" s="132">
        <f>G234+H234</f>
        <v>0</v>
      </c>
      <c r="J234" s="46"/>
      <c r="K234" s="47"/>
      <c r="L234" s="132">
        <f>K234+J234</f>
        <v>0</v>
      </c>
      <c r="M234" s="46"/>
      <c r="N234" s="47"/>
      <c r="O234" s="132">
        <f>N234+M234</f>
        <v>0</v>
      </c>
      <c r="P234" s="49"/>
    </row>
    <row r="235" spans="1:16" ht="24" hidden="1" x14ac:dyDescent="0.25">
      <c r="A235" s="188">
        <v>6240</v>
      </c>
      <c r="B235" s="87" t="s">
        <v>254</v>
      </c>
      <c r="C235" s="88">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7" t="s">
        <v>255</v>
      </c>
      <c r="C236" s="88">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7" t="s">
        <v>257</v>
      </c>
      <c r="C238" s="88">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7" t="s">
        <v>258</v>
      </c>
      <c r="C239" s="88">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7" t="s">
        <v>263</v>
      </c>
      <c r="C244" s="88">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7" t="s">
        <v>264</v>
      </c>
      <c r="C245" s="88">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755">
        <v>6290</v>
      </c>
      <c r="B246" s="80" t="s">
        <v>265</v>
      </c>
      <c r="C246" s="206">
        <f t="shared" si="288"/>
        <v>0</v>
      </c>
      <c r="D246" s="192">
        <f>SUM(D247:D250)</f>
        <v>0</v>
      </c>
      <c r="E246" s="193">
        <f t="shared" ref="E246:O246" si="330">SUM(E247:E250)</f>
        <v>0</v>
      </c>
      <c r="F246" s="132">
        <f t="shared" si="330"/>
        <v>0</v>
      </c>
      <c r="G246" s="192">
        <f t="shared" si="330"/>
        <v>0</v>
      </c>
      <c r="H246" s="193">
        <f t="shared" si="330"/>
        <v>0</v>
      </c>
      <c r="I246" s="132">
        <f t="shared" si="330"/>
        <v>0</v>
      </c>
      <c r="J246" s="192">
        <f t="shared" si="330"/>
        <v>0</v>
      </c>
      <c r="K246" s="193">
        <f t="shared" si="330"/>
        <v>0</v>
      </c>
      <c r="L246" s="132">
        <f t="shared" si="330"/>
        <v>0</v>
      </c>
      <c r="M246" s="192">
        <f t="shared" si="330"/>
        <v>0</v>
      </c>
      <c r="N246" s="193">
        <f t="shared" si="330"/>
        <v>0</v>
      </c>
      <c r="O246" s="132">
        <f t="shared" si="330"/>
        <v>0</v>
      </c>
      <c r="P246" s="49"/>
    </row>
    <row r="247" spans="1:16" ht="12" hidden="1" customHeight="1" x14ac:dyDescent="0.25">
      <c r="A247" s="51">
        <v>6291</v>
      </c>
      <c r="B247" s="87" t="s">
        <v>266</v>
      </c>
      <c r="C247" s="88">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755">
        <v>6320</v>
      </c>
      <c r="B252" s="80" t="s">
        <v>271</v>
      </c>
      <c r="C252" s="206">
        <f t="shared" si="288"/>
        <v>0</v>
      </c>
      <c r="D252" s="192">
        <f>SUM(D253:D256)</f>
        <v>0</v>
      </c>
      <c r="E252" s="193">
        <f t="shared" ref="E252:O252" si="336">SUM(E253:E256)</f>
        <v>0</v>
      </c>
      <c r="F252" s="132">
        <f t="shared" si="336"/>
        <v>0</v>
      </c>
      <c r="G252" s="192">
        <f t="shared" si="336"/>
        <v>0</v>
      </c>
      <c r="H252" s="193">
        <f t="shared" si="336"/>
        <v>0</v>
      </c>
      <c r="I252" s="132">
        <f t="shared" si="336"/>
        <v>0</v>
      </c>
      <c r="J252" s="192">
        <f t="shared" si="336"/>
        <v>0</v>
      </c>
      <c r="K252" s="193">
        <f t="shared" si="336"/>
        <v>0</v>
      </c>
      <c r="L252" s="132">
        <f t="shared" si="336"/>
        <v>0</v>
      </c>
      <c r="M252" s="192">
        <f t="shared" si="336"/>
        <v>0</v>
      </c>
      <c r="N252" s="193">
        <f t="shared" si="336"/>
        <v>0</v>
      </c>
      <c r="O252" s="132">
        <f t="shared" si="336"/>
        <v>0</v>
      </c>
      <c r="P252" s="49"/>
    </row>
    <row r="253" spans="1:16" ht="12" hidden="1" customHeight="1" x14ac:dyDescent="0.25">
      <c r="A253" s="51">
        <v>6322</v>
      </c>
      <c r="B253" s="87" t="s">
        <v>272</v>
      </c>
      <c r="C253" s="88">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6"/>
      <c r="E256" s="197"/>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3">
        <v>6330</v>
      </c>
      <c r="B257" s="224" t="s">
        <v>276</v>
      </c>
      <c r="C257" s="206">
        <f t="shared" si="288"/>
        <v>0</v>
      </c>
      <c r="D257" s="208"/>
      <c r="E257" s="209"/>
      <c r="F257" s="210">
        <f t="shared" si="337"/>
        <v>0</v>
      </c>
      <c r="G257" s="211"/>
      <c r="H257" s="212"/>
      <c r="I257" s="210">
        <f t="shared" si="338"/>
        <v>0</v>
      </c>
      <c r="J257" s="211"/>
      <c r="K257" s="212"/>
      <c r="L257" s="210">
        <f t="shared" si="339"/>
        <v>0</v>
      </c>
      <c r="M257" s="211"/>
      <c r="N257" s="212"/>
      <c r="O257" s="210">
        <f t="shared" si="340"/>
        <v>0</v>
      </c>
      <c r="P257" s="213"/>
    </row>
    <row r="258" spans="1:16" ht="12" hidden="1" customHeight="1" x14ac:dyDescent="0.25">
      <c r="A258" s="188">
        <v>6360</v>
      </c>
      <c r="B258" s="87" t="s">
        <v>277</v>
      </c>
      <c r="C258" s="88">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755">
        <v>6410</v>
      </c>
      <c r="B260" s="80" t="s">
        <v>279</v>
      </c>
      <c r="C260" s="81">
        <f t="shared" si="288"/>
        <v>0</v>
      </c>
      <c r="D260" s="192">
        <f>SUM(D261:D263)</f>
        <v>0</v>
      </c>
      <c r="E260" s="193">
        <f t="shared" ref="E260:O260" si="342">SUM(E261:E263)</f>
        <v>0</v>
      </c>
      <c r="F260" s="132">
        <f t="shared" si="342"/>
        <v>0</v>
      </c>
      <c r="G260" s="192">
        <f t="shared" si="342"/>
        <v>0</v>
      </c>
      <c r="H260" s="193">
        <f t="shared" si="342"/>
        <v>0</v>
      </c>
      <c r="I260" s="132">
        <f t="shared" si="342"/>
        <v>0</v>
      </c>
      <c r="J260" s="192">
        <f t="shared" si="342"/>
        <v>0</v>
      </c>
      <c r="K260" s="193">
        <f t="shared" si="342"/>
        <v>0</v>
      </c>
      <c r="L260" s="132">
        <f t="shared" si="342"/>
        <v>0</v>
      </c>
      <c r="M260" s="192">
        <f t="shared" si="342"/>
        <v>0</v>
      </c>
      <c r="N260" s="193">
        <f t="shared" si="342"/>
        <v>0</v>
      </c>
      <c r="O260" s="132">
        <f t="shared" si="342"/>
        <v>0</v>
      </c>
      <c r="P260" s="49"/>
    </row>
    <row r="261" spans="1:16" ht="12" hidden="1" customHeight="1" x14ac:dyDescent="0.25">
      <c r="A261" s="51">
        <v>6411</v>
      </c>
      <c r="B261" s="198" t="s">
        <v>280</v>
      </c>
      <c r="C261" s="88">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7" t="s">
        <v>283</v>
      </c>
      <c r="C264" s="88">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7" t="s">
        <v>284</v>
      </c>
      <c r="C265" s="88">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5">
        <v>7000</v>
      </c>
      <c r="B269" s="225" t="s">
        <v>288</v>
      </c>
      <c r="C269" s="226">
        <f t="shared" si="288"/>
        <v>0</v>
      </c>
      <c r="D269" s="227">
        <f>SUM(D270,D281)</f>
        <v>0</v>
      </c>
      <c r="E269" s="228">
        <f t="shared" ref="E269:F269" si="355">SUM(E270,E281)</f>
        <v>0</v>
      </c>
      <c r="F269" s="229">
        <f t="shared" si="355"/>
        <v>0</v>
      </c>
      <c r="G269" s="227">
        <f>SUM(G270,G281)</f>
        <v>0</v>
      </c>
      <c r="H269" s="228">
        <f t="shared" ref="H269:I269" si="356">SUM(H270,H281)</f>
        <v>0</v>
      </c>
      <c r="I269" s="229">
        <f t="shared" si="356"/>
        <v>0</v>
      </c>
      <c r="J269" s="227">
        <f>SUM(J270,J281)</f>
        <v>0</v>
      </c>
      <c r="K269" s="228">
        <f t="shared" ref="K269:L269" si="357">SUM(K270,K281)</f>
        <v>0</v>
      </c>
      <c r="L269" s="229">
        <f t="shared" si="357"/>
        <v>0</v>
      </c>
      <c r="M269" s="227">
        <f>SUM(M270,M281)</f>
        <v>0</v>
      </c>
      <c r="N269" s="228">
        <f t="shared" ref="N269:O269" si="358">SUM(N270,N281)</f>
        <v>0</v>
      </c>
      <c r="O269" s="229">
        <f t="shared" si="358"/>
        <v>0</v>
      </c>
      <c r="P269" s="230"/>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755">
        <v>7210</v>
      </c>
      <c r="B271" s="80" t="s">
        <v>290</v>
      </c>
      <c r="C271" s="81">
        <f t="shared" si="288"/>
        <v>0</v>
      </c>
      <c r="D271" s="196"/>
      <c r="E271" s="197"/>
      <c r="F271" s="132">
        <f>D271+E271</f>
        <v>0</v>
      </c>
      <c r="G271" s="46"/>
      <c r="H271" s="47"/>
      <c r="I271" s="132">
        <f>G271+H271</f>
        <v>0</v>
      </c>
      <c r="J271" s="46"/>
      <c r="K271" s="47"/>
      <c r="L271" s="132">
        <f>K271+J271</f>
        <v>0</v>
      </c>
      <c r="M271" s="46"/>
      <c r="N271" s="47"/>
      <c r="O271" s="132">
        <f>N271+M271</f>
        <v>0</v>
      </c>
      <c r="P271" s="49"/>
    </row>
    <row r="272" spans="1:16" s="231" customFormat="1" ht="24" hidden="1" x14ac:dyDescent="0.25">
      <c r="A272" s="188">
        <v>7220</v>
      </c>
      <c r="B272" s="87" t="s">
        <v>291</v>
      </c>
      <c r="C272" s="88">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1" customFormat="1" ht="36" hidden="1" customHeight="1" x14ac:dyDescent="0.25">
      <c r="A273" s="51">
        <v>7221</v>
      </c>
      <c r="B273" s="87" t="s">
        <v>292</v>
      </c>
      <c r="C273" s="88">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1" customFormat="1" ht="36" hidden="1" customHeight="1" x14ac:dyDescent="0.25">
      <c r="A274" s="51">
        <v>7222</v>
      </c>
      <c r="B274" s="87" t="s">
        <v>293</v>
      </c>
      <c r="C274" s="88">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7" t="s">
        <v>294</v>
      </c>
      <c r="C275" s="88">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7" t="s">
        <v>295</v>
      </c>
      <c r="C276" s="88">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7" t="s">
        <v>296</v>
      </c>
      <c r="C277" s="88">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755">
        <v>7260</v>
      </c>
      <c r="B280" s="80" t="s">
        <v>299</v>
      </c>
      <c r="C280" s="81">
        <f t="shared" si="371"/>
        <v>0</v>
      </c>
      <c r="D280" s="196"/>
      <c r="E280" s="197"/>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2">
        <f t="shared" ref="D281:O281" si="378">D282</f>
        <v>0</v>
      </c>
      <c r="E281" s="233">
        <f t="shared" si="378"/>
        <v>0</v>
      </c>
      <c r="F281" s="129">
        <f t="shared" si="378"/>
        <v>0</v>
      </c>
      <c r="G281" s="232">
        <f t="shared" si="378"/>
        <v>0</v>
      </c>
      <c r="H281" s="233">
        <f t="shared" si="378"/>
        <v>0</v>
      </c>
      <c r="I281" s="129">
        <f t="shared" si="378"/>
        <v>0</v>
      </c>
      <c r="J281" s="232">
        <f t="shared" si="378"/>
        <v>0</v>
      </c>
      <c r="K281" s="233">
        <f t="shared" si="378"/>
        <v>0</v>
      </c>
      <c r="L281" s="129">
        <f t="shared" si="378"/>
        <v>0</v>
      </c>
      <c r="M281" s="232">
        <f t="shared" si="378"/>
        <v>0</v>
      </c>
      <c r="N281" s="233">
        <f t="shared" si="378"/>
        <v>0</v>
      </c>
      <c r="O281" s="129">
        <f t="shared" si="378"/>
        <v>0</v>
      </c>
      <c r="P281" s="117"/>
    </row>
    <row r="282" spans="1:16" ht="12" hidden="1" customHeight="1" x14ac:dyDescent="0.25">
      <c r="A282" s="184">
        <v>7720</v>
      </c>
      <c r="B282" s="80" t="s">
        <v>301</v>
      </c>
      <c r="C282" s="96">
        <f t="shared" si="371"/>
        <v>0</v>
      </c>
      <c r="D282" s="234"/>
      <c r="E282" s="235"/>
      <c r="F282" s="236">
        <f>D282+E282</f>
        <v>0</v>
      </c>
      <c r="G282" s="100"/>
      <c r="H282" s="101"/>
      <c r="I282" s="236">
        <f>G282+H282</f>
        <v>0</v>
      </c>
      <c r="J282" s="100"/>
      <c r="K282" s="101"/>
      <c r="L282" s="236">
        <f>K282+J282</f>
        <v>0</v>
      </c>
      <c r="M282" s="100"/>
      <c r="N282" s="101"/>
      <c r="O282" s="236">
        <f>N282+M282</f>
        <v>0</v>
      </c>
      <c r="P282" s="105"/>
    </row>
    <row r="283" spans="1:16" hidden="1" x14ac:dyDescent="0.25">
      <c r="A283" s="237">
        <v>9000</v>
      </c>
      <c r="B283" s="238" t="s">
        <v>302</v>
      </c>
      <c r="C283" s="239">
        <f t="shared" si="371"/>
        <v>0</v>
      </c>
      <c r="D283" s="240">
        <f t="shared" ref="D283:O284" si="379">D284</f>
        <v>0</v>
      </c>
      <c r="E283" s="241">
        <f t="shared" si="379"/>
        <v>0</v>
      </c>
      <c r="F283" s="242">
        <f t="shared" si="379"/>
        <v>0</v>
      </c>
      <c r="G283" s="240">
        <f>G284</f>
        <v>0</v>
      </c>
      <c r="H283" s="241">
        <f t="shared" ref="H283:I283" si="380">H284</f>
        <v>0</v>
      </c>
      <c r="I283" s="242">
        <f t="shared" si="380"/>
        <v>0</v>
      </c>
      <c r="J283" s="240">
        <f t="shared" si="379"/>
        <v>0</v>
      </c>
      <c r="K283" s="241">
        <f t="shared" si="379"/>
        <v>0</v>
      </c>
      <c r="L283" s="242">
        <f t="shared" si="379"/>
        <v>0</v>
      </c>
      <c r="M283" s="240">
        <f t="shared" si="379"/>
        <v>0</v>
      </c>
      <c r="N283" s="241">
        <f t="shared" si="379"/>
        <v>0</v>
      </c>
      <c r="O283" s="242">
        <f t="shared" si="379"/>
        <v>0</v>
      </c>
      <c r="P283" s="243"/>
    </row>
    <row r="284" spans="1:16" ht="24" hidden="1" x14ac:dyDescent="0.25">
      <c r="A284" s="244">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5">
        <v>9230</v>
      </c>
      <c r="B285" s="87" t="s">
        <v>304</v>
      </c>
      <c r="C285" s="141">
        <f t="shared" si="371"/>
        <v>0</v>
      </c>
      <c r="D285" s="200"/>
      <c r="E285" s="201"/>
      <c r="F285" s="139">
        <f>D285+E285</f>
        <v>0</v>
      </c>
      <c r="G285" s="142"/>
      <c r="H285" s="143"/>
      <c r="I285" s="139">
        <f>G285+H285</f>
        <v>0</v>
      </c>
      <c r="J285" s="142"/>
      <c r="K285" s="143"/>
      <c r="L285" s="139">
        <f>K285+J285</f>
        <v>0</v>
      </c>
      <c r="M285" s="142"/>
      <c r="N285" s="143"/>
      <c r="O285" s="139">
        <f>N285+M285</f>
        <v>0</v>
      </c>
      <c r="P285" s="127"/>
    </row>
    <row r="286" spans="1:16" hidden="1" x14ac:dyDescent="0.25">
      <c r="A286" s="198"/>
      <c r="B286" s="87" t="s">
        <v>305</v>
      </c>
      <c r="C286" s="88">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8" t="s">
        <v>306</v>
      </c>
      <c r="B287" s="51" t="s">
        <v>307</v>
      </c>
      <c r="C287" s="88">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8" t="s">
        <v>308</v>
      </c>
      <c r="B288" s="246" t="s">
        <v>309</v>
      </c>
      <c r="C288" s="81">
        <f t="shared" si="371"/>
        <v>0</v>
      </c>
      <c r="D288" s="196"/>
      <c r="E288" s="197"/>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7"/>
      <c r="B289" s="247" t="s">
        <v>310</v>
      </c>
      <c r="C289" s="248">
        <f t="shared" si="371"/>
        <v>1167722</v>
      </c>
      <c r="D289" s="249">
        <f t="shared" ref="D289:O289" si="389">SUM(D286,D269,D230,D195,D187,D173,D75,D53,D283)</f>
        <v>551375</v>
      </c>
      <c r="E289" s="250">
        <f t="shared" si="389"/>
        <v>0</v>
      </c>
      <c r="F289" s="251">
        <f t="shared" si="389"/>
        <v>551375</v>
      </c>
      <c r="G289" s="249">
        <f t="shared" si="389"/>
        <v>593920</v>
      </c>
      <c r="H289" s="250">
        <f t="shared" si="389"/>
        <v>0</v>
      </c>
      <c r="I289" s="251">
        <f t="shared" si="389"/>
        <v>593920</v>
      </c>
      <c r="J289" s="249">
        <f t="shared" si="389"/>
        <v>22427</v>
      </c>
      <c r="K289" s="250">
        <f t="shared" si="389"/>
        <v>0</v>
      </c>
      <c r="L289" s="251">
        <f t="shared" si="389"/>
        <v>22427</v>
      </c>
      <c r="M289" s="249">
        <f t="shared" si="389"/>
        <v>0</v>
      </c>
      <c r="N289" s="250">
        <f t="shared" si="389"/>
        <v>0</v>
      </c>
      <c r="O289" s="251">
        <f t="shared" si="389"/>
        <v>0</v>
      </c>
      <c r="P289" s="252"/>
    </row>
    <row r="290" spans="1:16" s="28" customFormat="1" ht="13.5" thickTop="1" thickBot="1" x14ac:dyDescent="0.3">
      <c r="A290" s="759" t="s">
        <v>311</v>
      </c>
      <c r="B290" s="760"/>
      <c r="C290" s="253">
        <f t="shared" si="371"/>
        <v>-5401</v>
      </c>
      <c r="D290" s="254">
        <f>SUM(D24,D25,D41)-D51</f>
        <v>0</v>
      </c>
      <c r="E290" s="255">
        <f t="shared" ref="E290:F290" si="390">SUM(E24,E25,E41)-E51</f>
        <v>0</v>
      </c>
      <c r="F290" s="256">
        <f t="shared" si="390"/>
        <v>0</v>
      </c>
      <c r="G290" s="254">
        <f>SUM(G24,G25,G41)-G51</f>
        <v>0</v>
      </c>
      <c r="H290" s="255">
        <f t="shared" ref="H290:I290" si="391">SUM(H24,H25,H41)-H51</f>
        <v>0</v>
      </c>
      <c r="I290" s="256">
        <f t="shared" si="391"/>
        <v>0</v>
      </c>
      <c r="J290" s="254">
        <f>(J26+J43)-J51</f>
        <v>-5401</v>
      </c>
      <c r="K290" s="255">
        <f t="shared" ref="K290:L290" si="392">(K26+K43)-K51</f>
        <v>0</v>
      </c>
      <c r="L290" s="256">
        <f t="shared" si="392"/>
        <v>-5401</v>
      </c>
      <c r="M290" s="254">
        <f>M45-M51</f>
        <v>0</v>
      </c>
      <c r="N290" s="255">
        <f t="shared" ref="N290:O290" si="393">N45-N51</f>
        <v>0</v>
      </c>
      <c r="O290" s="256">
        <f t="shared" si="393"/>
        <v>0</v>
      </c>
      <c r="P290" s="257"/>
    </row>
    <row r="291" spans="1:16" s="28" customFormat="1" ht="12.75" thickTop="1" x14ac:dyDescent="0.25">
      <c r="A291" s="761" t="s">
        <v>312</v>
      </c>
      <c r="B291" s="762"/>
      <c r="C291" s="258">
        <f t="shared" si="371"/>
        <v>5401</v>
      </c>
      <c r="D291" s="259">
        <f t="shared" ref="D291:O291" si="394">SUM(D292,D293)-D300+D301</f>
        <v>0</v>
      </c>
      <c r="E291" s="260">
        <f t="shared" si="394"/>
        <v>0</v>
      </c>
      <c r="F291" s="261">
        <f t="shared" si="394"/>
        <v>0</v>
      </c>
      <c r="G291" s="259">
        <f t="shared" si="394"/>
        <v>0</v>
      </c>
      <c r="H291" s="260">
        <f t="shared" si="394"/>
        <v>0</v>
      </c>
      <c r="I291" s="261">
        <f t="shared" si="394"/>
        <v>0</v>
      </c>
      <c r="J291" s="259">
        <f t="shared" si="394"/>
        <v>5401</v>
      </c>
      <c r="K291" s="260">
        <f t="shared" si="394"/>
        <v>0</v>
      </c>
      <c r="L291" s="261">
        <f t="shared" si="394"/>
        <v>5401</v>
      </c>
      <c r="M291" s="259">
        <f t="shared" si="394"/>
        <v>0</v>
      </c>
      <c r="N291" s="260">
        <f t="shared" si="394"/>
        <v>0</v>
      </c>
      <c r="O291" s="261">
        <f t="shared" si="394"/>
        <v>0</v>
      </c>
      <c r="P291" s="262"/>
    </row>
    <row r="292" spans="1:16" s="28" customFormat="1" ht="12.75" thickBot="1" x14ac:dyDescent="0.3">
      <c r="A292" s="155" t="s">
        <v>313</v>
      </c>
      <c r="B292" s="155" t="s">
        <v>314</v>
      </c>
      <c r="C292" s="156">
        <f t="shared" si="371"/>
        <v>5401</v>
      </c>
      <c r="D292" s="157">
        <f t="shared" ref="D292:O292" si="395">D21-D286</f>
        <v>0</v>
      </c>
      <c r="E292" s="158">
        <f t="shared" si="395"/>
        <v>0</v>
      </c>
      <c r="F292" s="159">
        <f t="shared" si="395"/>
        <v>0</v>
      </c>
      <c r="G292" s="157">
        <f t="shared" si="395"/>
        <v>0</v>
      </c>
      <c r="H292" s="158">
        <f t="shared" si="395"/>
        <v>0</v>
      </c>
      <c r="I292" s="159">
        <f t="shared" si="395"/>
        <v>0</v>
      </c>
      <c r="J292" s="157">
        <f t="shared" si="395"/>
        <v>5401</v>
      </c>
      <c r="K292" s="158">
        <f t="shared" si="395"/>
        <v>0</v>
      </c>
      <c r="L292" s="159">
        <f t="shared" si="395"/>
        <v>5401</v>
      </c>
      <c r="M292" s="157">
        <f t="shared" si="395"/>
        <v>0</v>
      </c>
      <c r="N292" s="158">
        <f t="shared" si="395"/>
        <v>0</v>
      </c>
      <c r="O292" s="159">
        <f t="shared" si="395"/>
        <v>0</v>
      </c>
      <c r="P292" s="35"/>
    </row>
    <row r="293" spans="1:16" s="28" customFormat="1" ht="12.75" hidden="1" thickTop="1" x14ac:dyDescent="0.25">
      <c r="A293" s="263" t="s">
        <v>315</v>
      </c>
      <c r="B293" s="263" t="s">
        <v>316</v>
      </c>
      <c r="C293" s="258">
        <f t="shared" si="371"/>
        <v>0</v>
      </c>
      <c r="D293" s="259">
        <f t="shared" ref="D293:O293" si="396">SUM(D294,D296,D298)-SUM(D295,D297,D299)</f>
        <v>0</v>
      </c>
      <c r="E293" s="260">
        <f t="shared" si="396"/>
        <v>0</v>
      </c>
      <c r="F293" s="261">
        <f t="shared" si="396"/>
        <v>0</v>
      </c>
      <c r="G293" s="259">
        <f t="shared" si="396"/>
        <v>0</v>
      </c>
      <c r="H293" s="260">
        <f t="shared" si="396"/>
        <v>0</v>
      </c>
      <c r="I293" s="261">
        <f t="shared" si="396"/>
        <v>0</v>
      </c>
      <c r="J293" s="259">
        <f t="shared" si="396"/>
        <v>0</v>
      </c>
      <c r="K293" s="260">
        <f t="shared" si="396"/>
        <v>0</v>
      </c>
      <c r="L293" s="261">
        <f t="shared" si="396"/>
        <v>0</v>
      </c>
      <c r="M293" s="259">
        <f t="shared" si="396"/>
        <v>0</v>
      </c>
      <c r="N293" s="260">
        <f t="shared" si="396"/>
        <v>0</v>
      </c>
      <c r="O293" s="261">
        <f t="shared" si="396"/>
        <v>0</v>
      </c>
      <c r="P293" s="262"/>
    </row>
    <row r="294" spans="1:16" ht="12" hidden="1" customHeight="1" x14ac:dyDescent="0.25">
      <c r="A294" s="264" t="s">
        <v>317</v>
      </c>
      <c r="B294" s="140" t="s">
        <v>318</v>
      </c>
      <c r="C294" s="96">
        <f t="shared" si="371"/>
        <v>0</v>
      </c>
      <c r="D294" s="234"/>
      <c r="E294" s="235"/>
      <c r="F294" s="236">
        <f t="shared" ref="F294:F301" si="397">D294+E294</f>
        <v>0</v>
      </c>
      <c r="G294" s="100"/>
      <c r="H294" s="101"/>
      <c r="I294" s="236">
        <f t="shared" ref="I294:I301" si="398">G294+H294</f>
        <v>0</v>
      </c>
      <c r="J294" s="100"/>
      <c r="K294" s="101"/>
      <c r="L294" s="236">
        <f t="shared" ref="L294:L301" si="399">K294+J294</f>
        <v>0</v>
      </c>
      <c r="M294" s="100"/>
      <c r="N294" s="101"/>
      <c r="O294" s="236">
        <f t="shared" ref="O294:O301" si="400">N294+M294</f>
        <v>0</v>
      </c>
      <c r="P294" s="105"/>
    </row>
    <row r="295" spans="1:16" ht="24" hidden="1" customHeight="1" x14ac:dyDescent="0.25">
      <c r="A295" s="198" t="s">
        <v>319</v>
      </c>
      <c r="B295" s="50" t="s">
        <v>320</v>
      </c>
      <c r="C295" s="88">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8" t="s">
        <v>321</v>
      </c>
      <c r="B296" s="50" t="s">
        <v>322</v>
      </c>
      <c r="C296" s="88">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8" t="s">
        <v>323</v>
      </c>
      <c r="B297" s="50" t="s">
        <v>324</v>
      </c>
      <c r="C297" s="88">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8" t="s">
        <v>325</v>
      </c>
      <c r="B298" s="50" t="s">
        <v>326</v>
      </c>
      <c r="C298" s="88">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5" t="s">
        <v>327</v>
      </c>
      <c r="B299" s="266" t="s">
        <v>328</v>
      </c>
      <c r="C299" s="206">
        <f t="shared" si="371"/>
        <v>0</v>
      </c>
      <c r="D299" s="208"/>
      <c r="E299" s="209"/>
      <c r="F299" s="210">
        <f t="shared" si="397"/>
        <v>0</v>
      </c>
      <c r="G299" s="211"/>
      <c r="H299" s="212"/>
      <c r="I299" s="210">
        <f t="shared" si="398"/>
        <v>0</v>
      </c>
      <c r="J299" s="211"/>
      <c r="K299" s="212"/>
      <c r="L299" s="210">
        <f t="shared" si="399"/>
        <v>0</v>
      </c>
      <c r="M299" s="211"/>
      <c r="N299" s="212"/>
      <c r="O299" s="210">
        <f t="shared" si="400"/>
        <v>0</v>
      </c>
      <c r="P299" s="213"/>
    </row>
    <row r="300" spans="1:16" s="28" customFormat="1" ht="13.5" hidden="1" customHeight="1" thickTop="1" thickBot="1" x14ac:dyDescent="0.3">
      <c r="A300" s="267" t="s">
        <v>329</v>
      </c>
      <c r="B300" s="267" t="s">
        <v>330</v>
      </c>
      <c r="C300" s="253">
        <f t="shared" si="371"/>
        <v>0</v>
      </c>
      <c r="D300" s="268"/>
      <c r="E300" s="269"/>
      <c r="F300" s="256">
        <f t="shared" si="397"/>
        <v>0</v>
      </c>
      <c r="G300" s="268"/>
      <c r="H300" s="269"/>
      <c r="I300" s="270">
        <f t="shared" si="398"/>
        <v>0</v>
      </c>
      <c r="J300" s="268"/>
      <c r="K300" s="269"/>
      <c r="L300" s="270">
        <f t="shared" si="399"/>
        <v>0</v>
      </c>
      <c r="M300" s="268"/>
      <c r="N300" s="269"/>
      <c r="O300" s="270">
        <f t="shared" si="400"/>
        <v>0</v>
      </c>
      <c r="P300" s="271"/>
    </row>
    <row r="301" spans="1:16" s="28" customFormat="1" ht="48.75" hidden="1" customHeight="1" thickTop="1" x14ac:dyDescent="0.25">
      <c r="A301" s="263" t="s">
        <v>331</v>
      </c>
      <c r="B301" s="272" t="s">
        <v>332</v>
      </c>
      <c r="C301" s="258">
        <f t="shared" si="371"/>
        <v>0</v>
      </c>
      <c r="D301" s="202"/>
      <c r="E301" s="203"/>
      <c r="F301" s="71">
        <f t="shared" si="397"/>
        <v>0</v>
      </c>
      <c r="G301" s="202"/>
      <c r="H301" s="203"/>
      <c r="I301" s="71">
        <f t="shared" si="398"/>
        <v>0</v>
      </c>
      <c r="J301" s="202"/>
      <c r="K301" s="203"/>
      <c r="L301" s="71">
        <f t="shared" si="399"/>
        <v>0</v>
      </c>
      <c r="M301" s="202"/>
      <c r="N301" s="203"/>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ofl9kv3ut7Jbpt7bep+0ne0clbUruQzKxfWIz8JxlgREX1Dx3GmeCnO1OjmqyoUJyYmt9e4J7pFioe4uVCAidw==" saltValue="M6KHq01vnT62Hawl5Iqkcg==" spinCount="100000" sheet="1" objects="1" scenarios="1" formatCells="0" formatColumns="0" formatRows="0" deleteColumns="0"/>
  <autoFilter ref="A18:P301">
    <filterColumn colId="2">
      <filters>
        <filter val="1 013 018"/>
        <filter val="1 029"/>
        <filter val="1 050"/>
        <filter val="1 144 335"/>
        <filter val="1 145 295"/>
        <filter val="1 152"/>
        <filter val="1 157"/>
        <filter val="1 167 722"/>
        <filter val="1 204"/>
        <filter val="1 509"/>
        <filter val="1 770"/>
        <filter val="1 773"/>
        <filter val="1 775"/>
        <filter val="1 810"/>
        <filter val="1 872"/>
        <filter val="1 958"/>
        <filter val="101"/>
        <filter val="12 826"/>
        <filter val="13 400"/>
        <filter val="13 647"/>
        <filter val="131 317"/>
        <filter val="14 133"/>
        <filter val="15 855"/>
        <filter val="16 429"/>
        <filter val="17 026"/>
        <filter val="193 374"/>
        <filter val="2 344"/>
        <filter val="2 437"/>
        <filter val="2 600"/>
        <filter val="2 750"/>
        <filter val="20 420"/>
        <filter val="200"/>
        <filter val="23 387"/>
        <filter val="250"/>
        <filter val="255"/>
        <filter val="255 468"/>
        <filter val="3 321"/>
        <filter val="300"/>
        <filter val="34 563"/>
        <filter val="36 758"/>
        <filter val="4 172"/>
        <filter val="4 200"/>
        <filter val="4 424"/>
        <filter val="4 636"/>
        <filter val="4 910"/>
        <filter val="45 165"/>
        <filter val="461"/>
        <filter val="47 797"/>
        <filter val="48 824"/>
        <filter val="5 401"/>
        <filter val="-5 401"/>
        <filter val="5 854"/>
        <filter val="50"/>
        <filter val="500"/>
        <filter val="52"/>
        <filter val="528"/>
        <filter val="571"/>
        <filter val="6 268"/>
        <filter val="610"/>
        <filter val="62 094"/>
        <filter val="7 995"/>
        <filter val="706 289"/>
        <filter val="75 642"/>
        <filter val="757 550"/>
        <filter val="8 214"/>
        <filter val="94 45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31.pielikums Jūrmalas pilsētas domes
2019.gada 23.maija saistošajiem noteikumiem Nr.19
(protokols Nr.7, 12.punkts)
 </firstHeader>
    <firstFooter>&amp;L&amp;9&amp;D; &amp;T&amp;R&amp;9&amp;P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topLeftCell="B1" zoomScaleNormal="100" workbookViewId="0">
      <selection activeCell="S3" sqref="S3"/>
    </sheetView>
  </sheetViews>
  <sheetFormatPr defaultRowHeight="12" outlineLevelCol="1" x14ac:dyDescent="0.25"/>
  <cols>
    <col min="1" max="1" width="10.85546875" style="273" customWidth="1"/>
    <col min="2" max="2" width="28" style="273" customWidth="1"/>
    <col min="3" max="3" width="8" style="273" customWidth="1"/>
    <col min="4" max="5" width="8.7109375" style="273" hidden="1" customWidth="1" outlineLevel="1"/>
    <col min="6" max="6" width="8.7109375" style="273" customWidth="1" collapsed="1"/>
    <col min="7" max="8" width="8.7109375" style="273" hidden="1" customWidth="1" outlineLevel="1"/>
    <col min="9" max="9" width="8.7109375" style="273" customWidth="1" collapsed="1"/>
    <col min="10" max="11" width="8.28515625" style="273" hidden="1" customWidth="1" outlineLevel="1"/>
    <col min="12" max="12" width="8.28515625" style="273" customWidth="1" collapsed="1"/>
    <col min="13" max="13" width="7.42578125" style="273"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940</v>
      </c>
      <c r="P1" s="1"/>
    </row>
    <row r="2" spans="1:17" ht="35.25" customHeight="1" x14ac:dyDescent="0.25">
      <c r="A2" s="788" t="s">
        <v>1</v>
      </c>
      <c r="B2" s="789"/>
      <c r="C2" s="789"/>
      <c r="D2" s="789"/>
      <c r="E2" s="789"/>
      <c r="F2" s="789"/>
      <c r="G2" s="789"/>
      <c r="H2" s="789"/>
      <c r="I2" s="789"/>
      <c r="J2" s="789"/>
      <c r="K2" s="789"/>
      <c r="L2" s="789"/>
      <c r="M2" s="789"/>
      <c r="N2" s="789"/>
      <c r="O2" s="789"/>
      <c r="P2" s="790"/>
      <c r="Q2" s="274"/>
    </row>
    <row r="3" spans="1:17" ht="12.75" customHeight="1" x14ac:dyDescent="0.25">
      <c r="A3" s="5" t="s">
        <v>2</v>
      </c>
      <c r="B3" s="6"/>
      <c r="C3" s="791" t="s">
        <v>941</v>
      </c>
      <c r="D3" s="791"/>
      <c r="E3" s="791"/>
      <c r="F3" s="791"/>
      <c r="G3" s="791"/>
      <c r="H3" s="791"/>
      <c r="I3" s="791"/>
      <c r="J3" s="791"/>
      <c r="K3" s="791"/>
      <c r="L3" s="791"/>
      <c r="M3" s="791"/>
      <c r="N3" s="791"/>
      <c r="O3" s="791"/>
      <c r="P3" s="792"/>
      <c r="Q3" s="274"/>
    </row>
    <row r="4" spans="1:17" ht="12.75" customHeight="1" x14ac:dyDescent="0.25">
      <c r="A4" s="5" t="s">
        <v>4</v>
      </c>
      <c r="B4" s="6"/>
      <c r="C4" s="791" t="s">
        <v>942</v>
      </c>
      <c r="D4" s="791"/>
      <c r="E4" s="791"/>
      <c r="F4" s="791"/>
      <c r="G4" s="791"/>
      <c r="H4" s="791"/>
      <c r="I4" s="791"/>
      <c r="J4" s="791"/>
      <c r="K4" s="791"/>
      <c r="L4" s="791"/>
      <c r="M4" s="791"/>
      <c r="N4" s="791"/>
      <c r="O4" s="791"/>
      <c r="P4" s="792"/>
      <c r="Q4" s="274"/>
    </row>
    <row r="5" spans="1:17" ht="12.75" customHeight="1" x14ac:dyDescent="0.25">
      <c r="A5" s="7" t="s">
        <v>6</v>
      </c>
      <c r="B5" s="8"/>
      <c r="C5" s="786" t="s">
        <v>943</v>
      </c>
      <c r="D5" s="786"/>
      <c r="E5" s="786"/>
      <c r="F5" s="786"/>
      <c r="G5" s="786"/>
      <c r="H5" s="786"/>
      <c r="I5" s="786"/>
      <c r="J5" s="786"/>
      <c r="K5" s="786"/>
      <c r="L5" s="786"/>
      <c r="M5" s="786"/>
      <c r="N5" s="786"/>
      <c r="O5" s="786"/>
      <c r="P5" s="787"/>
      <c r="Q5" s="274"/>
    </row>
    <row r="6" spans="1:17" ht="12.75" customHeight="1" x14ac:dyDescent="0.25">
      <c r="A6" s="7" t="s">
        <v>8</v>
      </c>
      <c r="B6" s="8"/>
      <c r="C6" s="786" t="s">
        <v>437</v>
      </c>
      <c r="D6" s="786"/>
      <c r="E6" s="786"/>
      <c r="F6" s="786"/>
      <c r="G6" s="786"/>
      <c r="H6" s="786"/>
      <c r="I6" s="786"/>
      <c r="J6" s="786"/>
      <c r="K6" s="786"/>
      <c r="L6" s="786"/>
      <c r="M6" s="786"/>
      <c r="N6" s="786"/>
      <c r="O6" s="786"/>
      <c r="P6" s="787"/>
      <c r="Q6" s="274"/>
    </row>
    <row r="7" spans="1:17" ht="24.75" customHeight="1" x14ac:dyDescent="0.25">
      <c r="A7" s="7" t="s">
        <v>10</v>
      </c>
      <c r="B7" s="8"/>
      <c r="C7" s="791" t="s">
        <v>950</v>
      </c>
      <c r="D7" s="791"/>
      <c r="E7" s="791"/>
      <c r="F7" s="791"/>
      <c r="G7" s="791"/>
      <c r="H7" s="791"/>
      <c r="I7" s="791"/>
      <c r="J7" s="791"/>
      <c r="K7" s="791"/>
      <c r="L7" s="791"/>
      <c r="M7" s="791"/>
      <c r="N7" s="791"/>
      <c r="O7" s="791"/>
      <c r="P7" s="792"/>
      <c r="Q7" s="274"/>
    </row>
    <row r="8" spans="1:17" ht="12.75" customHeight="1" x14ac:dyDescent="0.25">
      <c r="A8" s="9" t="s">
        <v>12</v>
      </c>
      <c r="B8" s="8"/>
      <c r="C8" s="793"/>
      <c r="D8" s="793"/>
      <c r="E8" s="793"/>
      <c r="F8" s="793"/>
      <c r="G8" s="793"/>
      <c r="H8" s="793"/>
      <c r="I8" s="793"/>
      <c r="J8" s="793"/>
      <c r="K8" s="793"/>
      <c r="L8" s="793"/>
      <c r="M8" s="793"/>
      <c r="N8" s="793"/>
      <c r="O8" s="793"/>
      <c r="P8" s="794"/>
      <c r="Q8" s="274"/>
    </row>
    <row r="9" spans="1:17" ht="12.75" customHeight="1" x14ac:dyDescent="0.25">
      <c r="A9" s="7"/>
      <c r="B9" s="8" t="s">
        <v>13</v>
      </c>
      <c r="C9" s="786" t="s">
        <v>944</v>
      </c>
      <c r="D9" s="786" t="s">
        <v>944</v>
      </c>
      <c r="E9" s="786" t="s">
        <v>944</v>
      </c>
      <c r="F9" s="786" t="s">
        <v>944</v>
      </c>
      <c r="G9" s="786" t="s">
        <v>944</v>
      </c>
      <c r="H9" s="786" t="s">
        <v>944</v>
      </c>
      <c r="I9" s="786" t="s">
        <v>944</v>
      </c>
      <c r="J9" s="786" t="s">
        <v>944</v>
      </c>
      <c r="K9" s="786" t="s">
        <v>944</v>
      </c>
      <c r="L9" s="786" t="s">
        <v>944</v>
      </c>
      <c r="M9" s="786" t="s">
        <v>944</v>
      </c>
      <c r="N9" s="786" t="s">
        <v>944</v>
      </c>
      <c r="O9" s="786" t="s">
        <v>944</v>
      </c>
      <c r="P9" s="787" t="s">
        <v>944</v>
      </c>
      <c r="Q9" s="274"/>
    </row>
    <row r="10" spans="1:17" ht="12.75" customHeight="1" x14ac:dyDescent="0.25">
      <c r="A10" s="7"/>
      <c r="B10" s="8" t="s">
        <v>15</v>
      </c>
      <c r="C10" s="786" t="s">
        <v>945</v>
      </c>
      <c r="D10" s="786" t="s">
        <v>945</v>
      </c>
      <c r="E10" s="786" t="s">
        <v>945</v>
      </c>
      <c r="F10" s="786" t="s">
        <v>945</v>
      </c>
      <c r="G10" s="786" t="s">
        <v>945</v>
      </c>
      <c r="H10" s="786" t="s">
        <v>945</v>
      </c>
      <c r="I10" s="786" t="s">
        <v>945</v>
      </c>
      <c r="J10" s="786" t="s">
        <v>945</v>
      </c>
      <c r="K10" s="786" t="s">
        <v>945</v>
      </c>
      <c r="L10" s="786" t="s">
        <v>945</v>
      </c>
      <c r="M10" s="786" t="s">
        <v>945</v>
      </c>
      <c r="N10" s="786" t="s">
        <v>945</v>
      </c>
      <c r="O10" s="786" t="s">
        <v>945</v>
      </c>
      <c r="P10" s="787" t="s">
        <v>945</v>
      </c>
      <c r="Q10" s="274"/>
    </row>
    <row r="11" spans="1:17" ht="12.75" customHeight="1" x14ac:dyDescent="0.25">
      <c r="A11" s="7"/>
      <c r="B11" s="8" t="s">
        <v>16</v>
      </c>
      <c r="C11" s="786"/>
      <c r="D11" s="786"/>
      <c r="E11" s="786"/>
      <c r="F11" s="786"/>
      <c r="G11" s="786"/>
      <c r="H11" s="786"/>
      <c r="I11" s="786"/>
      <c r="J11" s="786"/>
      <c r="K11" s="786"/>
      <c r="L11" s="786"/>
      <c r="M11" s="786"/>
      <c r="N11" s="786"/>
      <c r="O11" s="786"/>
      <c r="P11" s="787"/>
      <c r="Q11" s="274"/>
    </row>
    <row r="12" spans="1:17" ht="12.75" customHeight="1" x14ac:dyDescent="0.25">
      <c r="A12" s="7"/>
      <c r="B12" s="8" t="s">
        <v>17</v>
      </c>
      <c r="C12" s="786" t="s">
        <v>946</v>
      </c>
      <c r="D12" s="786" t="s">
        <v>946</v>
      </c>
      <c r="E12" s="786" t="s">
        <v>946</v>
      </c>
      <c r="F12" s="786" t="s">
        <v>946</v>
      </c>
      <c r="G12" s="786" t="s">
        <v>946</v>
      </c>
      <c r="H12" s="786" t="s">
        <v>946</v>
      </c>
      <c r="I12" s="786" t="s">
        <v>946</v>
      </c>
      <c r="J12" s="786" t="s">
        <v>946</v>
      </c>
      <c r="K12" s="786" t="s">
        <v>946</v>
      </c>
      <c r="L12" s="786" t="s">
        <v>946</v>
      </c>
      <c r="M12" s="786" t="s">
        <v>946</v>
      </c>
      <c r="N12" s="786" t="s">
        <v>946</v>
      </c>
      <c r="O12" s="786" t="s">
        <v>946</v>
      </c>
      <c r="P12" s="787" t="s">
        <v>946</v>
      </c>
      <c r="Q12" s="274"/>
    </row>
    <row r="13" spans="1:17" ht="12.75" customHeight="1" x14ac:dyDescent="0.25">
      <c r="A13" s="7"/>
      <c r="B13" s="8" t="s">
        <v>19</v>
      </c>
      <c r="C13" s="786" t="s">
        <v>947</v>
      </c>
      <c r="D13" s="786" t="s">
        <v>947</v>
      </c>
      <c r="E13" s="786" t="s">
        <v>947</v>
      </c>
      <c r="F13" s="786" t="s">
        <v>947</v>
      </c>
      <c r="G13" s="786" t="s">
        <v>947</v>
      </c>
      <c r="H13" s="786" t="s">
        <v>947</v>
      </c>
      <c r="I13" s="786" t="s">
        <v>947</v>
      </c>
      <c r="J13" s="786" t="s">
        <v>947</v>
      </c>
      <c r="K13" s="786" t="s">
        <v>947</v>
      </c>
      <c r="L13" s="786" t="s">
        <v>947</v>
      </c>
      <c r="M13" s="786" t="s">
        <v>947</v>
      </c>
      <c r="N13" s="786" t="s">
        <v>947</v>
      </c>
      <c r="O13" s="786" t="s">
        <v>947</v>
      </c>
      <c r="P13" s="787" t="s">
        <v>947</v>
      </c>
      <c r="Q13" s="274"/>
    </row>
    <row r="14" spans="1:17" ht="12.75" customHeight="1" x14ac:dyDescent="0.25">
      <c r="A14" s="10"/>
      <c r="B14" s="11"/>
      <c r="C14" s="766"/>
      <c r="D14" s="766"/>
      <c r="E14" s="766"/>
      <c r="F14" s="766"/>
      <c r="G14" s="766"/>
      <c r="H14" s="766"/>
      <c r="I14" s="766"/>
      <c r="J14" s="766"/>
      <c r="K14" s="766"/>
      <c r="L14" s="766"/>
      <c r="M14" s="766"/>
      <c r="N14" s="766"/>
      <c r="O14" s="766"/>
      <c r="P14" s="767"/>
      <c r="Q14" s="274"/>
    </row>
    <row r="15" spans="1:17" s="12" customFormat="1" ht="12.75" customHeight="1" x14ac:dyDescent="0.25">
      <c r="A15" s="768" t="s">
        <v>20</v>
      </c>
      <c r="B15" s="771" t="s">
        <v>21</v>
      </c>
      <c r="C15" s="773" t="s">
        <v>22</v>
      </c>
      <c r="D15" s="774"/>
      <c r="E15" s="774"/>
      <c r="F15" s="774"/>
      <c r="G15" s="774"/>
      <c r="H15" s="774"/>
      <c r="I15" s="774"/>
      <c r="J15" s="774"/>
      <c r="K15" s="774"/>
      <c r="L15" s="774"/>
      <c r="M15" s="774"/>
      <c r="N15" s="774"/>
      <c r="O15" s="774"/>
      <c r="P15" s="775"/>
      <c r="Q15" s="275"/>
    </row>
    <row r="16" spans="1:17" s="12" customFormat="1" ht="12.75" customHeight="1" x14ac:dyDescent="0.25">
      <c r="A16" s="769"/>
      <c r="B16" s="772"/>
      <c r="C16" s="776" t="s">
        <v>23</v>
      </c>
      <c r="D16" s="778" t="s">
        <v>24</v>
      </c>
      <c r="E16" s="780" t="s">
        <v>25</v>
      </c>
      <c r="F16" s="782" t="s">
        <v>26</v>
      </c>
      <c r="G16" s="764" t="s">
        <v>27</v>
      </c>
      <c r="H16" s="765" t="s">
        <v>28</v>
      </c>
      <c r="I16" s="763" t="s">
        <v>29</v>
      </c>
      <c r="J16" s="764" t="s">
        <v>30</v>
      </c>
      <c r="K16" s="765" t="s">
        <v>31</v>
      </c>
      <c r="L16" s="763" t="s">
        <v>32</v>
      </c>
      <c r="M16" s="764" t="s">
        <v>33</v>
      </c>
      <c r="N16" s="765" t="s">
        <v>34</v>
      </c>
      <c r="O16" s="763" t="s">
        <v>35</v>
      </c>
      <c r="P16" s="784" t="s">
        <v>36</v>
      </c>
    </row>
    <row r="17" spans="1:16" s="13" customFormat="1" ht="70.5" customHeight="1" thickBot="1" x14ac:dyDescent="0.3">
      <c r="A17" s="770"/>
      <c r="B17" s="772"/>
      <c r="C17" s="777"/>
      <c r="D17" s="779"/>
      <c r="E17" s="781"/>
      <c r="F17" s="783"/>
      <c r="G17" s="764"/>
      <c r="H17" s="765"/>
      <c r="I17" s="763"/>
      <c r="J17" s="764"/>
      <c r="K17" s="765"/>
      <c r="L17" s="763"/>
      <c r="M17" s="764"/>
      <c r="N17" s="765"/>
      <c r="O17" s="763"/>
      <c r="P17" s="78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1217205</v>
      </c>
      <c r="D20" s="32">
        <f>SUM(D21,D24,D25,D41,D43)</f>
        <v>618951</v>
      </c>
      <c r="E20" s="33">
        <f t="shared" ref="E20:F20" si="1">SUM(E21,E24,E25,E41,E43)</f>
        <v>0</v>
      </c>
      <c r="F20" s="34">
        <f t="shared" si="1"/>
        <v>618951</v>
      </c>
      <c r="G20" s="32">
        <f>SUM(G21,G24,G43)</f>
        <v>494134</v>
      </c>
      <c r="H20" s="33">
        <f t="shared" ref="H20:I20" si="2">SUM(H21,H24,H43)</f>
        <v>0</v>
      </c>
      <c r="I20" s="34">
        <f t="shared" si="2"/>
        <v>494134</v>
      </c>
      <c r="J20" s="32">
        <f>SUM(J21,J26,J43)</f>
        <v>104090</v>
      </c>
      <c r="K20" s="33">
        <f t="shared" ref="K20:L20" si="3">SUM(K21,K26,K43)</f>
        <v>0</v>
      </c>
      <c r="L20" s="34">
        <f t="shared" si="3"/>
        <v>104090</v>
      </c>
      <c r="M20" s="32">
        <f>SUM(M21,M45)</f>
        <v>30</v>
      </c>
      <c r="N20" s="33">
        <f t="shared" ref="N20:O20" si="4">SUM(N21,N45)</f>
        <v>0</v>
      </c>
      <c r="O20" s="34">
        <f t="shared" si="4"/>
        <v>30</v>
      </c>
      <c r="P20" s="35"/>
    </row>
    <row r="21" spans="1:16" ht="12.75" thickTop="1" x14ac:dyDescent="0.25">
      <c r="A21" s="36"/>
      <c r="B21" s="37" t="s">
        <v>40</v>
      </c>
      <c r="C21" s="38">
        <f t="shared" si="0"/>
        <v>9073</v>
      </c>
      <c r="D21" s="39">
        <f>SUM(D22:D23)</f>
        <v>0</v>
      </c>
      <c r="E21" s="40">
        <f t="shared" ref="E21:F21" si="5">SUM(E22:E23)</f>
        <v>0</v>
      </c>
      <c r="F21" s="41">
        <f t="shared" si="5"/>
        <v>0</v>
      </c>
      <c r="G21" s="39">
        <f>SUM(G22:G23)</f>
        <v>0</v>
      </c>
      <c r="H21" s="40">
        <f t="shared" ref="H21:I21" si="6">SUM(H22:H23)</f>
        <v>0</v>
      </c>
      <c r="I21" s="41">
        <f t="shared" si="6"/>
        <v>0</v>
      </c>
      <c r="J21" s="39">
        <f>SUM(J22:J23)</f>
        <v>9043</v>
      </c>
      <c r="K21" s="40">
        <f t="shared" ref="K21:L21" si="7">SUM(K22:K23)</f>
        <v>0</v>
      </c>
      <c r="L21" s="41">
        <f t="shared" si="7"/>
        <v>9043</v>
      </c>
      <c r="M21" s="39">
        <f>SUM(M22:M23)</f>
        <v>30</v>
      </c>
      <c r="N21" s="40">
        <f t="shared" ref="N21:O21" si="8">SUM(N22:N23)</f>
        <v>0</v>
      </c>
      <c r="O21" s="41">
        <f t="shared" si="8"/>
        <v>30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9073</v>
      </c>
      <c r="D23" s="53"/>
      <c r="E23" s="54"/>
      <c r="F23" s="55">
        <f t="shared" ref="F23:F25" si="9">D23+E23</f>
        <v>0</v>
      </c>
      <c r="G23" s="53"/>
      <c r="H23" s="54"/>
      <c r="I23" s="55">
        <f t="shared" ref="I23:I24" si="10">G23+H23</f>
        <v>0</v>
      </c>
      <c r="J23" s="53">
        <v>9043</v>
      </c>
      <c r="K23" s="54"/>
      <c r="L23" s="56">
        <f>K23+J23</f>
        <v>9043</v>
      </c>
      <c r="M23" s="53">
        <v>30</v>
      </c>
      <c r="N23" s="54"/>
      <c r="O23" s="55">
        <f>N23+M23</f>
        <v>30</v>
      </c>
      <c r="P23" s="757"/>
    </row>
    <row r="24" spans="1:16" s="28" customFormat="1" ht="24.75" customHeight="1" thickBot="1" x14ac:dyDescent="0.3">
      <c r="A24" s="58">
        <v>19300</v>
      </c>
      <c r="B24" s="58" t="s">
        <v>43</v>
      </c>
      <c r="C24" s="59">
        <f>F24+I24</f>
        <v>1113085</v>
      </c>
      <c r="D24" s="60">
        <v>618951</v>
      </c>
      <c r="E24" s="61"/>
      <c r="F24" s="62">
        <f t="shared" si="9"/>
        <v>618951</v>
      </c>
      <c r="G24" s="60">
        <v>494134</v>
      </c>
      <c r="H24" s="61"/>
      <c r="I24" s="62">
        <f t="shared" si="10"/>
        <v>494134</v>
      </c>
      <c r="J24" s="63" t="s">
        <v>44</v>
      </c>
      <c r="K24" s="64" t="s">
        <v>44</v>
      </c>
      <c r="L24" s="65" t="s">
        <v>44</v>
      </c>
      <c r="M24" s="63" t="s">
        <v>44</v>
      </c>
      <c r="N24" s="64" t="s">
        <v>44</v>
      </c>
      <c r="O24" s="65" t="s">
        <v>44</v>
      </c>
      <c r="P24" s="66"/>
    </row>
    <row r="25" spans="1:16" s="28" customFormat="1" ht="24.75" hidden="1" customHeight="1" thickTop="1" x14ac:dyDescent="0.25">
      <c r="A25" s="276"/>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customHeight="1" thickTop="1" x14ac:dyDescent="0.25">
      <c r="A26" s="67">
        <v>21300</v>
      </c>
      <c r="B26" s="67" t="s">
        <v>46</v>
      </c>
      <c r="C26" s="68">
        <f>L26</f>
        <v>95047</v>
      </c>
      <c r="D26" s="72" t="s">
        <v>44</v>
      </c>
      <c r="E26" s="73" t="s">
        <v>44</v>
      </c>
      <c r="F26" s="74" t="s">
        <v>44</v>
      </c>
      <c r="G26" s="72" t="s">
        <v>44</v>
      </c>
      <c r="H26" s="73" t="s">
        <v>44</v>
      </c>
      <c r="I26" s="74" t="s">
        <v>44</v>
      </c>
      <c r="J26" s="76">
        <f>SUM(J27,J31,J33,J36)</f>
        <v>95047</v>
      </c>
      <c r="K26" s="77">
        <f t="shared" ref="K26:L26" si="11">SUM(K27,K31,K33,K36)</f>
        <v>0</v>
      </c>
      <c r="L26" s="78">
        <f t="shared" si="11"/>
        <v>95047</v>
      </c>
      <c r="M26" s="76" t="s">
        <v>44</v>
      </c>
      <c r="N26" s="77" t="s">
        <v>44</v>
      </c>
      <c r="O26" s="78" t="s">
        <v>44</v>
      </c>
      <c r="P26" s="75"/>
    </row>
    <row r="27" spans="1:16" s="28" customFormat="1" ht="24" customHeight="1" x14ac:dyDescent="0.25">
      <c r="A27" s="79">
        <v>21350</v>
      </c>
      <c r="B27" s="67" t="s">
        <v>47</v>
      </c>
      <c r="C27" s="68">
        <f t="shared" ref="C27:C30" si="12">L27</f>
        <v>89727</v>
      </c>
      <c r="D27" s="72" t="s">
        <v>44</v>
      </c>
      <c r="E27" s="73" t="s">
        <v>44</v>
      </c>
      <c r="F27" s="74" t="s">
        <v>44</v>
      </c>
      <c r="G27" s="72" t="s">
        <v>44</v>
      </c>
      <c r="H27" s="73" t="s">
        <v>44</v>
      </c>
      <c r="I27" s="74" t="s">
        <v>44</v>
      </c>
      <c r="J27" s="76">
        <f>SUM(J28:J30)</f>
        <v>89727</v>
      </c>
      <c r="K27" s="77">
        <f t="shared" ref="K27:L27" si="13">SUM(K28:K30)</f>
        <v>0</v>
      </c>
      <c r="L27" s="78">
        <f t="shared" si="13"/>
        <v>89727</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customHeight="1" x14ac:dyDescent="0.25">
      <c r="A30" s="50">
        <v>21359</v>
      </c>
      <c r="B30" s="87" t="s">
        <v>50</v>
      </c>
      <c r="C30" s="88">
        <f t="shared" si="12"/>
        <v>89727</v>
      </c>
      <c r="D30" s="89" t="s">
        <v>44</v>
      </c>
      <c r="E30" s="90" t="s">
        <v>44</v>
      </c>
      <c r="F30" s="91" t="s">
        <v>44</v>
      </c>
      <c r="G30" s="89" t="s">
        <v>44</v>
      </c>
      <c r="H30" s="90" t="s">
        <v>44</v>
      </c>
      <c r="I30" s="91" t="s">
        <v>44</v>
      </c>
      <c r="J30" s="53">
        <v>89727</v>
      </c>
      <c r="K30" s="54"/>
      <c r="L30" s="56">
        <f t="shared" si="14"/>
        <v>89727</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customHeight="1" x14ac:dyDescent="0.25">
      <c r="A33" s="79">
        <v>21380</v>
      </c>
      <c r="B33" s="67" t="s">
        <v>53</v>
      </c>
      <c r="C33" s="68">
        <f t="shared" si="16"/>
        <v>5320</v>
      </c>
      <c r="D33" s="72" t="s">
        <v>44</v>
      </c>
      <c r="E33" s="73" t="s">
        <v>44</v>
      </c>
      <c r="F33" s="74" t="s">
        <v>44</v>
      </c>
      <c r="G33" s="72" t="s">
        <v>44</v>
      </c>
      <c r="H33" s="73" t="s">
        <v>44</v>
      </c>
      <c r="I33" s="74" t="s">
        <v>44</v>
      </c>
      <c r="J33" s="76">
        <f>SUM(J34:J35)</f>
        <v>5320</v>
      </c>
      <c r="K33" s="77">
        <f t="shared" ref="K33:L33" si="17">SUM(K34:K35)</f>
        <v>0</v>
      </c>
      <c r="L33" s="78">
        <f t="shared" si="17"/>
        <v>5320</v>
      </c>
      <c r="M33" s="76" t="s">
        <v>44</v>
      </c>
      <c r="N33" s="77" t="s">
        <v>44</v>
      </c>
      <c r="O33" s="78" t="s">
        <v>44</v>
      </c>
      <c r="P33" s="75"/>
    </row>
    <row r="34" spans="1:16" ht="12" customHeight="1" x14ac:dyDescent="0.25">
      <c r="A34" s="44">
        <v>21381</v>
      </c>
      <c r="B34" s="80" t="s">
        <v>54</v>
      </c>
      <c r="C34" s="81">
        <f t="shared" si="16"/>
        <v>3220</v>
      </c>
      <c r="D34" s="82" t="s">
        <v>44</v>
      </c>
      <c r="E34" s="83" t="s">
        <v>44</v>
      </c>
      <c r="F34" s="84" t="s">
        <v>44</v>
      </c>
      <c r="G34" s="82" t="s">
        <v>44</v>
      </c>
      <c r="H34" s="83" t="s">
        <v>44</v>
      </c>
      <c r="I34" s="84" t="s">
        <v>44</v>
      </c>
      <c r="J34" s="46">
        <v>3220</v>
      </c>
      <c r="K34" s="47"/>
      <c r="L34" s="48">
        <f t="shared" ref="L34:L35" si="18">K34+J34</f>
        <v>3220</v>
      </c>
      <c r="M34" s="85" t="s">
        <v>44</v>
      </c>
      <c r="N34" s="86" t="s">
        <v>44</v>
      </c>
      <c r="O34" s="48" t="s">
        <v>44</v>
      </c>
      <c r="P34" s="49"/>
    </row>
    <row r="35" spans="1:16" ht="24" customHeight="1" x14ac:dyDescent="0.25">
      <c r="A35" s="51">
        <v>21383</v>
      </c>
      <c r="B35" s="87" t="s">
        <v>55</v>
      </c>
      <c r="C35" s="88">
        <f t="shared" si="16"/>
        <v>2100</v>
      </c>
      <c r="D35" s="89" t="s">
        <v>44</v>
      </c>
      <c r="E35" s="90" t="s">
        <v>44</v>
      </c>
      <c r="F35" s="91" t="s">
        <v>44</v>
      </c>
      <c r="G35" s="89" t="s">
        <v>44</v>
      </c>
      <c r="H35" s="90" t="s">
        <v>44</v>
      </c>
      <c r="I35" s="91" t="s">
        <v>44</v>
      </c>
      <c r="J35" s="53">
        <v>2100</v>
      </c>
      <c r="K35" s="54"/>
      <c r="L35" s="56">
        <f t="shared" si="18"/>
        <v>2100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1217205</v>
      </c>
      <c r="D50" s="157">
        <f>SUM(D51,D286)</f>
        <v>618951</v>
      </c>
      <c r="E50" s="158">
        <f t="shared" ref="E50:F50" si="26">SUM(E51,E286)</f>
        <v>0</v>
      </c>
      <c r="F50" s="159">
        <f t="shared" si="26"/>
        <v>618951</v>
      </c>
      <c r="G50" s="157">
        <f>SUM(G51,G286)</f>
        <v>494134</v>
      </c>
      <c r="H50" s="158">
        <f>SUM(H51,H286)</f>
        <v>0</v>
      </c>
      <c r="I50" s="159">
        <f t="shared" ref="I50" si="27">SUM(I51,I286)</f>
        <v>494134</v>
      </c>
      <c r="J50" s="32">
        <f>SUM(J51,J286)</f>
        <v>104090</v>
      </c>
      <c r="K50" s="33">
        <f t="shared" ref="K50:L50" si="28">SUM(K51,K286)</f>
        <v>0</v>
      </c>
      <c r="L50" s="34">
        <f t="shared" si="28"/>
        <v>104090</v>
      </c>
      <c r="M50" s="32">
        <f>SUM(M51,M286)</f>
        <v>30</v>
      </c>
      <c r="N50" s="33">
        <f t="shared" ref="N50:O50" si="29">SUM(N51,N286)</f>
        <v>0</v>
      </c>
      <c r="O50" s="34">
        <f t="shared" si="29"/>
        <v>30</v>
      </c>
      <c r="P50" s="35"/>
    </row>
    <row r="51" spans="1:16" s="28" customFormat="1" ht="36.75" thickTop="1" x14ac:dyDescent="0.25">
      <c r="A51" s="160"/>
      <c r="B51" s="161" t="s">
        <v>70</v>
      </c>
      <c r="C51" s="162">
        <f t="shared" si="0"/>
        <v>1217205</v>
      </c>
      <c r="D51" s="163">
        <f>SUM(D52,D194)</f>
        <v>618951</v>
      </c>
      <c r="E51" s="164">
        <f t="shared" ref="E51:F51" si="30">SUM(E52,E194)</f>
        <v>0</v>
      </c>
      <c r="F51" s="165">
        <f t="shared" si="30"/>
        <v>618951</v>
      </c>
      <c r="G51" s="163">
        <f>SUM(G52,G194)</f>
        <v>494134</v>
      </c>
      <c r="H51" s="164">
        <f t="shared" ref="H51:I51" si="31">SUM(H52,H194)</f>
        <v>0</v>
      </c>
      <c r="I51" s="165">
        <f t="shared" si="31"/>
        <v>494134</v>
      </c>
      <c r="J51" s="166">
        <f>SUM(J52,J194)</f>
        <v>104090</v>
      </c>
      <c r="K51" s="167">
        <f t="shared" ref="K51:L51" si="32">SUM(K52,K194)</f>
        <v>0</v>
      </c>
      <c r="L51" s="168">
        <f t="shared" si="32"/>
        <v>104090</v>
      </c>
      <c r="M51" s="166">
        <f>SUM(M52,M194)</f>
        <v>30</v>
      </c>
      <c r="N51" s="167">
        <f t="shared" ref="N51:O51" si="33">SUM(N52,N194)</f>
        <v>0</v>
      </c>
      <c r="O51" s="168">
        <f t="shared" si="33"/>
        <v>30</v>
      </c>
      <c r="P51" s="169"/>
    </row>
    <row r="52" spans="1:16" s="28" customFormat="1" ht="24" x14ac:dyDescent="0.25">
      <c r="A52" s="24"/>
      <c r="B52" s="22" t="s">
        <v>71</v>
      </c>
      <c r="C52" s="170">
        <f t="shared" si="0"/>
        <v>1129818</v>
      </c>
      <c r="D52" s="171">
        <f>SUM(D53,D75,D173,D187)</f>
        <v>538270</v>
      </c>
      <c r="E52" s="172">
        <f t="shared" ref="E52:F52" si="34">SUM(E53,E75,E173,E187)</f>
        <v>0</v>
      </c>
      <c r="F52" s="173">
        <f t="shared" si="34"/>
        <v>538270</v>
      </c>
      <c r="G52" s="171">
        <f>SUM(G53,G75,G173,G187)</f>
        <v>494134</v>
      </c>
      <c r="H52" s="172">
        <f t="shared" ref="H52:I52" si="35">SUM(H53,H75,H173,H187)</f>
        <v>0</v>
      </c>
      <c r="I52" s="173">
        <f t="shared" si="35"/>
        <v>494134</v>
      </c>
      <c r="J52" s="171">
        <f>SUM(J53,J75,J173,J187)</f>
        <v>97384</v>
      </c>
      <c r="K52" s="172">
        <f t="shared" ref="K52:L52" si="36">SUM(K53,K75,K173,K187)</f>
        <v>0</v>
      </c>
      <c r="L52" s="173">
        <f t="shared" si="36"/>
        <v>97384</v>
      </c>
      <c r="M52" s="171">
        <f>SUM(M53,M75,M173,M187)</f>
        <v>30</v>
      </c>
      <c r="N52" s="172">
        <f t="shared" ref="N52:O52" si="37">SUM(N53,N75,N173,N187)</f>
        <v>0</v>
      </c>
      <c r="O52" s="173">
        <f t="shared" si="37"/>
        <v>30</v>
      </c>
      <c r="P52" s="174"/>
    </row>
    <row r="53" spans="1:16" s="28" customFormat="1" x14ac:dyDescent="0.25">
      <c r="A53" s="175">
        <v>1000</v>
      </c>
      <c r="B53" s="175" t="s">
        <v>72</v>
      </c>
      <c r="C53" s="176">
        <f t="shared" si="0"/>
        <v>1004871</v>
      </c>
      <c r="D53" s="177">
        <f>SUM(D54,D67)</f>
        <v>444104</v>
      </c>
      <c r="E53" s="178">
        <f t="shared" ref="E53:F53" si="38">SUM(E54,E67)</f>
        <v>0</v>
      </c>
      <c r="F53" s="179">
        <f t="shared" si="38"/>
        <v>444104</v>
      </c>
      <c r="G53" s="177">
        <f>SUM(G54,G67)</f>
        <v>494134</v>
      </c>
      <c r="H53" s="178">
        <f t="shared" ref="H53:I53" si="39">SUM(H54,H67)</f>
        <v>0</v>
      </c>
      <c r="I53" s="179">
        <f t="shared" si="39"/>
        <v>494134</v>
      </c>
      <c r="J53" s="177">
        <f>SUM(J54,J67)</f>
        <v>66633</v>
      </c>
      <c r="K53" s="178">
        <f t="shared" ref="K53:L53" si="40">SUM(K54,K67)</f>
        <v>0</v>
      </c>
      <c r="L53" s="179">
        <f t="shared" si="40"/>
        <v>66633</v>
      </c>
      <c r="M53" s="177">
        <f>SUM(M54,M67)</f>
        <v>0</v>
      </c>
      <c r="N53" s="178">
        <f t="shared" ref="N53:O53" si="41">SUM(N54,N67)</f>
        <v>0</v>
      </c>
      <c r="O53" s="179">
        <f t="shared" si="41"/>
        <v>0</v>
      </c>
      <c r="P53" s="180"/>
    </row>
    <row r="54" spans="1:16" x14ac:dyDescent="0.25">
      <c r="A54" s="67">
        <v>1100</v>
      </c>
      <c r="B54" s="181" t="s">
        <v>73</v>
      </c>
      <c r="C54" s="68">
        <f t="shared" si="0"/>
        <v>768363</v>
      </c>
      <c r="D54" s="182">
        <f>SUM(D55,D58,D66)</f>
        <v>316618</v>
      </c>
      <c r="E54" s="183">
        <f t="shared" ref="E54:F54" si="42">SUM(E55,E58,E66)</f>
        <v>0</v>
      </c>
      <c r="F54" s="71">
        <f t="shared" si="42"/>
        <v>316618</v>
      </c>
      <c r="G54" s="182">
        <f>SUM(G55,G58,G66)</f>
        <v>400505</v>
      </c>
      <c r="H54" s="183">
        <f t="shared" ref="H54:I54" si="43">SUM(H55,H58,H66)</f>
        <v>0</v>
      </c>
      <c r="I54" s="71">
        <f t="shared" si="43"/>
        <v>400505</v>
      </c>
      <c r="J54" s="182">
        <f>SUM(J55,J58,J66)</f>
        <v>51240</v>
      </c>
      <c r="K54" s="183">
        <f t="shared" ref="K54:L54" si="44">SUM(K55,K58,K66)</f>
        <v>0</v>
      </c>
      <c r="L54" s="71">
        <f t="shared" si="44"/>
        <v>51240</v>
      </c>
      <c r="M54" s="182">
        <f>SUM(M55,M58,M66)</f>
        <v>0</v>
      </c>
      <c r="N54" s="183">
        <f t="shared" ref="N54:O54" si="45">SUM(N55,N58,N66)</f>
        <v>0</v>
      </c>
      <c r="O54" s="71">
        <f t="shared" si="45"/>
        <v>0</v>
      </c>
      <c r="P54" s="75"/>
    </row>
    <row r="55" spans="1:16" x14ac:dyDescent="0.25">
      <c r="A55" s="184">
        <v>1110</v>
      </c>
      <c r="B55" s="136" t="s">
        <v>74</v>
      </c>
      <c r="C55" s="141">
        <f t="shared" si="0"/>
        <v>712388</v>
      </c>
      <c r="D55" s="185">
        <f>SUM(D56:D57)</f>
        <v>284020</v>
      </c>
      <c r="E55" s="186">
        <f t="shared" ref="E55:F55" si="46">SUM(E56:E57)</f>
        <v>0</v>
      </c>
      <c r="F55" s="139">
        <f t="shared" si="46"/>
        <v>284020</v>
      </c>
      <c r="G55" s="185">
        <f>SUM(G56:G57)</f>
        <v>377128</v>
      </c>
      <c r="H55" s="186">
        <f t="shared" ref="H55:I55" si="47">SUM(H56:H57)</f>
        <v>0</v>
      </c>
      <c r="I55" s="139">
        <f t="shared" si="47"/>
        <v>377128</v>
      </c>
      <c r="J55" s="185">
        <f>SUM(J56:J57)</f>
        <v>51240</v>
      </c>
      <c r="K55" s="186">
        <f t="shared" ref="K55:L55" si="48">SUM(K56:K57)</f>
        <v>0</v>
      </c>
      <c r="L55" s="139">
        <f t="shared" si="48"/>
        <v>51240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34.5" customHeight="1" x14ac:dyDescent="0.25">
      <c r="A57" s="51">
        <v>1119</v>
      </c>
      <c r="B57" s="87" t="s">
        <v>76</v>
      </c>
      <c r="C57" s="88">
        <f t="shared" si="0"/>
        <v>712388</v>
      </c>
      <c r="D57" s="53">
        <v>284020</v>
      </c>
      <c r="E57" s="54"/>
      <c r="F57" s="55">
        <f t="shared" si="50"/>
        <v>284020</v>
      </c>
      <c r="G57" s="53">
        <v>377128</v>
      </c>
      <c r="H57" s="54"/>
      <c r="I57" s="55">
        <f t="shared" si="51"/>
        <v>377128</v>
      </c>
      <c r="J57" s="53">
        <v>51240</v>
      </c>
      <c r="K57" s="54"/>
      <c r="L57" s="55">
        <f t="shared" si="52"/>
        <v>51240</v>
      </c>
      <c r="M57" s="53"/>
      <c r="N57" s="54"/>
      <c r="O57" s="55">
        <f t="shared" si="53"/>
        <v>0</v>
      </c>
      <c r="P57" s="57"/>
    </row>
    <row r="58" spans="1:16" x14ac:dyDescent="0.25">
      <c r="A58" s="188">
        <v>1140</v>
      </c>
      <c r="B58" s="87" t="s">
        <v>78</v>
      </c>
      <c r="C58" s="88">
        <f t="shared" si="0"/>
        <v>55975</v>
      </c>
      <c r="D58" s="189">
        <f>SUM(D59:D65)</f>
        <v>32598</v>
      </c>
      <c r="E58" s="190">
        <f>SUM(E59:E65)</f>
        <v>0</v>
      </c>
      <c r="F58" s="55">
        <f t="shared" ref="F58" si="54">SUM(F59:F65)</f>
        <v>32598</v>
      </c>
      <c r="G58" s="189">
        <f>SUM(G59:G65)</f>
        <v>23377</v>
      </c>
      <c r="H58" s="190">
        <f t="shared" ref="H58:I58" si="55">SUM(H59:H65)</f>
        <v>0</v>
      </c>
      <c r="I58" s="55">
        <f t="shared" si="55"/>
        <v>23377</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22.5" customHeight="1" x14ac:dyDescent="0.25">
      <c r="A63" s="51">
        <v>1147</v>
      </c>
      <c r="B63" s="87" t="s">
        <v>83</v>
      </c>
      <c r="C63" s="88">
        <f t="shared" si="0"/>
        <v>25083</v>
      </c>
      <c r="D63" s="53">
        <v>5950</v>
      </c>
      <c r="E63" s="54"/>
      <c r="F63" s="55">
        <f t="shared" si="58"/>
        <v>5950</v>
      </c>
      <c r="G63" s="53">
        <v>19133</v>
      </c>
      <c r="H63" s="54"/>
      <c r="I63" s="55">
        <f t="shared" si="59"/>
        <v>19133</v>
      </c>
      <c r="J63" s="53"/>
      <c r="K63" s="54"/>
      <c r="L63" s="55">
        <f t="shared" si="60"/>
        <v>0</v>
      </c>
      <c r="M63" s="53"/>
      <c r="N63" s="54"/>
      <c r="O63" s="55">
        <f t="shared" si="61"/>
        <v>0</v>
      </c>
      <c r="P63" s="57"/>
    </row>
    <row r="64" spans="1:16" ht="21.75" customHeight="1" x14ac:dyDescent="0.25">
      <c r="A64" s="51">
        <v>1148</v>
      </c>
      <c r="B64" s="87" t="s">
        <v>84</v>
      </c>
      <c r="C64" s="88">
        <f t="shared" si="0"/>
        <v>26648</v>
      </c>
      <c r="D64" s="53">
        <v>26648</v>
      </c>
      <c r="E64" s="54"/>
      <c r="F64" s="55">
        <f t="shared" si="58"/>
        <v>26648</v>
      </c>
      <c r="G64" s="53"/>
      <c r="H64" s="54"/>
      <c r="I64" s="55">
        <f t="shared" si="59"/>
        <v>0</v>
      </c>
      <c r="J64" s="53"/>
      <c r="K64" s="54"/>
      <c r="L64" s="55">
        <f t="shared" si="60"/>
        <v>0</v>
      </c>
      <c r="M64" s="53"/>
      <c r="N64" s="54"/>
      <c r="O64" s="55">
        <f t="shared" si="61"/>
        <v>0</v>
      </c>
      <c r="P64" s="57"/>
    </row>
    <row r="65" spans="1:16" ht="36" customHeight="1" x14ac:dyDescent="0.25">
      <c r="A65" s="51">
        <v>1149</v>
      </c>
      <c r="B65" s="87" t="s">
        <v>85</v>
      </c>
      <c r="C65" s="88">
        <f t="shared" si="0"/>
        <v>4244</v>
      </c>
      <c r="D65" s="53"/>
      <c r="E65" s="54"/>
      <c r="F65" s="55">
        <f t="shared" si="58"/>
        <v>0</v>
      </c>
      <c r="G65" s="53">
        <v>4244</v>
      </c>
      <c r="H65" s="54"/>
      <c r="I65" s="55">
        <f t="shared" si="59"/>
        <v>4244</v>
      </c>
      <c r="J65" s="53"/>
      <c r="K65" s="54"/>
      <c r="L65" s="55">
        <f t="shared" si="60"/>
        <v>0</v>
      </c>
      <c r="M65" s="53"/>
      <c r="N65" s="54"/>
      <c r="O65" s="55">
        <f t="shared" si="61"/>
        <v>0</v>
      </c>
      <c r="P65" s="57"/>
    </row>
    <row r="66" spans="1:16" ht="36" hidden="1" customHeight="1" x14ac:dyDescent="0.25">
      <c r="A66" s="184">
        <v>1150</v>
      </c>
      <c r="B66" s="136" t="s">
        <v>86</v>
      </c>
      <c r="C66" s="141">
        <f t="shared" si="0"/>
        <v>0</v>
      </c>
      <c r="D66" s="142"/>
      <c r="E66" s="143"/>
      <c r="F66" s="139">
        <f t="shared" si="58"/>
        <v>0</v>
      </c>
      <c r="G66" s="142"/>
      <c r="H66" s="143"/>
      <c r="I66" s="139">
        <f t="shared" si="59"/>
        <v>0</v>
      </c>
      <c r="J66" s="142"/>
      <c r="K66" s="143"/>
      <c r="L66" s="139">
        <f t="shared" si="60"/>
        <v>0</v>
      </c>
      <c r="M66" s="142"/>
      <c r="N66" s="143"/>
      <c r="O66" s="139">
        <f t="shared" si="61"/>
        <v>0</v>
      </c>
      <c r="P66" s="127"/>
    </row>
    <row r="67" spans="1:16" ht="24" x14ac:dyDescent="0.25">
      <c r="A67" s="67">
        <v>1200</v>
      </c>
      <c r="B67" s="181" t="s">
        <v>87</v>
      </c>
      <c r="C67" s="68">
        <f t="shared" si="0"/>
        <v>236508</v>
      </c>
      <c r="D67" s="182">
        <f>SUM(D68:D69)</f>
        <v>127486</v>
      </c>
      <c r="E67" s="183">
        <f t="shared" ref="E67:F67" si="62">SUM(E68:E69)</f>
        <v>0</v>
      </c>
      <c r="F67" s="71">
        <f t="shared" si="62"/>
        <v>127486</v>
      </c>
      <c r="G67" s="182">
        <f>SUM(G68:G69)</f>
        <v>93629</v>
      </c>
      <c r="H67" s="183">
        <f t="shared" ref="H67:I67" si="63">SUM(H68:H69)</f>
        <v>0</v>
      </c>
      <c r="I67" s="71">
        <f t="shared" si="63"/>
        <v>93629</v>
      </c>
      <c r="J67" s="182">
        <f>SUM(J68:J69)</f>
        <v>15393</v>
      </c>
      <c r="K67" s="183">
        <f t="shared" ref="K67:L67" si="64">SUM(K68:K69)</f>
        <v>0</v>
      </c>
      <c r="L67" s="71">
        <f t="shared" si="64"/>
        <v>15393</v>
      </c>
      <c r="M67" s="182">
        <f>SUM(M68:M69)</f>
        <v>0</v>
      </c>
      <c r="N67" s="183">
        <f t="shared" ref="N67:O67" si="65">SUM(N68:N69)</f>
        <v>0</v>
      </c>
      <c r="O67" s="71">
        <f t="shared" si="65"/>
        <v>0</v>
      </c>
      <c r="P67" s="75"/>
    </row>
    <row r="68" spans="1:16" ht="45" customHeight="1" x14ac:dyDescent="0.25">
      <c r="A68" s="755">
        <v>1210</v>
      </c>
      <c r="B68" s="80" t="s">
        <v>88</v>
      </c>
      <c r="C68" s="81">
        <f t="shared" si="0"/>
        <v>188222</v>
      </c>
      <c r="D68" s="46">
        <v>82375</v>
      </c>
      <c r="E68" s="47"/>
      <c r="F68" s="132">
        <f>D68+E68</f>
        <v>82375</v>
      </c>
      <c r="G68" s="46">
        <v>92929</v>
      </c>
      <c r="H68" s="47"/>
      <c r="I68" s="132">
        <f>G68+H68</f>
        <v>92929</v>
      </c>
      <c r="J68" s="46">
        <v>12918</v>
      </c>
      <c r="K68" s="47"/>
      <c r="L68" s="132">
        <f>K68+J68</f>
        <v>12918</v>
      </c>
      <c r="M68" s="46"/>
      <c r="N68" s="47"/>
      <c r="O68" s="132">
        <f>N68+M68</f>
        <v>0</v>
      </c>
      <c r="P68" s="57"/>
    </row>
    <row r="69" spans="1:16" ht="24" x14ac:dyDescent="0.25">
      <c r="A69" s="188">
        <v>1220</v>
      </c>
      <c r="B69" s="87" t="s">
        <v>89</v>
      </c>
      <c r="C69" s="88">
        <f t="shared" si="0"/>
        <v>48286</v>
      </c>
      <c r="D69" s="189">
        <f>SUM(D70:D74)</f>
        <v>45111</v>
      </c>
      <c r="E69" s="190">
        <f t="shared" ref="E69:F69" si="66">SUM(E70:E74)</f>
        <v>0</v>
      </c>
      <c r="F69" s="55">
        <f t="shared" si="66"/>
        <v>45111</v>
      </c>
      <c r="G69" s="189">
        <f>SUM(G70:G74)</f>
        <v>700</v>
      </c>
      <c r="H69" s="190">
        <f t="shared" ref="H69:I69" si="67">SUM(H70:H74)</f>
        <v>0</v>
      </c>
      <c r="I69" s="55">
        <f t="shared" si="67"/>
        <v>700</v>
      </c>
      <c r="J69" s="189">
        <f>SUM(J70:J74)</f>
        <v>2475</v>
      </c>
      <c r="K69" s="190">
        <f t="shared" ref="K69:L69" si="68">SUM(K70:K74)</f>
        <v>0</v>
      </c>
      <c r="L69" s="55">
        <f t="shared" si="68"/>
        <v>2475</v>
      </c>
      <c r="M69" s="189">
        <f>SUM(M70:M74)</f>
        <v>0</v>
      </c>
      <c r="N69" s="190">
        <f t="shared" ref="N69:O69" si="69">SUM(N70:N74)</f>
        <v>0</v>
      </c>
      <c r="O69" s="55">
        <f t="shared" si="69"/>
        <v>0</v>
      </c>
      <c r="P69" s="57"/>
    </row>
    <row r="70" spans="1:16" ht="48" customHeight="1" x14ac:dyDescent="0.25">
      <c r="A70" s="51">
        <v>1221</v>
      </c>
      <c r="B70" s="87" t="s">
        <v>90</v>
      </c>
      <c r="C70" s="88">
        <f t="shared" si="0"/>
        <v>29339</v>
      </c>
      <c r="D70" s="53">
        <v>26256</v>
      </c>
      <c r="E70" s="54"/>
      <c r="F70" s="55">
        <f t="shared" ref="F70:F74" si="70">D70+E70</f>
        <v>26256</v>
      </c>
      <c r="G70" s="53">
        <v>700</v>
      </c>
      <c r="H70" s="54"/>
      <c r="I70" s="55">
        <f t="shared" ref="I70:I74" si="71">G70+H70</f>
        <v>700</v>
      </c>
      <c r="J70" s="53">
        <v>2383</v>
      </c>
      <c r="K70" s="54"/>
      <c r="L70" s="55">
        <f t="shared" ref="L70:L74" si="72">K70+J70</f>
        <v>2383</v>
      </c>
      <c r="M70" s="53"/>
      <c r="N70" s="54"/>
      <c r="O70" s="55">
        <f t="shared" ref="O70:O74" si="73">N70+M70</f>
        <v>0</v>
      </c>
      <c r="P70" s="57"/>
    </row>
    <row r="71" spans="1:16" ht="12" hidden="1" customHeight="1" x14ac:dyDescent="0.25">
      <c r="A71" s="51">
        <v>1223</v>
      </c>
      <c r="B71" s="87" t="s">
        <v>91</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7" t="s">
        <v>93</v>
      </c>
      <c r="C73" s="88">
        <f t="shared" si="0"/>
        <v>18355</v>
      </c>
      <c r="D73" s="53">
        <v>18355</v>
      </c>
      <c r="E73" s="54"/>
      <c r="F73" s="55">
        <f t="shared" si="70"/>
        <v>18355</v>
      </c>
      <c r="G73" s="53"/>
      <c r="H73" s="54"/>
      <c r="I73" s="55">
        <f t="shared" si="71"/>
        <v>0</v>
      </c>
      <c r="J73" s="53"/>
      <c r="K73" s="54"/>
      <c r="L73" s="55">
        <f t="shared" si="72"/>
        <v>0</v>
      </c>
      <c r="M73" s="53"/>
      <c r="N73" s="54"/>
      <c r="O73" s="55">
        <f t="shared" si="73"/>
        <v>0</v>
      </c>
      <c r="P73" s="57"/>
    </row>
    <row r="74" spans="1:16" ht="48" customHeight="1" x14ac:dyDescent="0.25">
      <c r="A74" s="51">
        <v>1228</v>
      </c>
      <c r="B74" s="87" t="s">
        <v>94</v>
      </c>
      <c r="C74" s="88">
        <f t="shared" si="0"/>
        <v>592</v>
      </c>
      <c r="D74" s="53">
        <v>500</v>
      </c>
      <c r="E74" s="54"/>
      <c r="F74" s="55">
        <f t="shared" si="70"/>
        <v>500</v>
      </c>
      <c r="G74" s="53"/>
      <c r="H74" s="54"/>
      <c r="I74" s="55">
        <f t="shared" si="71"/>
        <v>0</v>
      </c>
      <c r="J74" s="53">
        <v>92</v>
      </c>
      <c r="K74" s="54"/>
      <c r="L74" s="55">
        <f t="shared" si="72"/>
        <v>92</v>
      </c>
      <c r="M74" s="53"/>
      <c r="N74" s="54"/>
      <c r="O74" s="55">
        <f t="shared" si="73"/>
        <v>0</v>
      </c>
      <c r="P74" s="57"/>
    </row>
    <row r="75" spans="1:16" x14ac:dyDescent="0.25">
      <c r="A75" s="175">
        <v>2000</v>
      </c>
      <c r="B75" s="175" t="s">
        <v>96</v>
      </c>
      <c r="C75" s="176">
        <f t="shared" si="0"/>
        <v>124947</v>
      </c>
      <c r="D75" s="177">
        <f>SUM(D76,D83,D130,D164,D165,D172)</f>
        <v>94166</v>
      </c>
      <c r="E75" s="178">
        <f t="shared" ref="E75:F75" si="74">SUM(E76,E83,E130,E164,E165,E172)</f>
        <v>0</v>
      </c>
      <c r="F75" s="179">
        <f t="shared" si="74"/>
        <v>94166</v>
      </c>
      <c r="G75" s="177">
        <f>SUM(G76,G83,G130,G164,G165,G172)</f>
        <v>0</v>
      </c>
      <c r="H75" s="178">
        <f t="shared" ref="H75:I75" si="75">SUM(H76,H83,H130,H164,H165,H172)</f>
        <v>0</v>
      </c>
      <c r="I75" s="179">
        <f t="shared" si="75"/>
        <v>0</v>
      </c>
      <c r="J75" s="177">
        <f>SUM(J76,J83,J130,J164,J165,J172)</f>
        <v>30751</v>
      </c>
      <c r="K75" s="178">
        <f t="shared" ref="K75:L75" si="76">SUM(K76,K83,K130,K164,K165,K172)</f>
        <v>0</v>
      </c>
      <c r="L75" s="179">
        <f t="shared" si="76"/>
        <v>30751</v>
      </c>
      <c r="M75" s="177">
        <f>SUM(M76,M83,M130,M164,M165,M172)</f>
        <v>30</v>
      </c>
      <c r="N75" s="178">
        <f t="shared" ref="N75:O75" si="77">SUM(N76,N83,N130,N164,N165,N172)</f>
        <v>0</v>
      </c>
      <c r="O75" s="179">
        <f t="shared" si="77"/>
        <v>30</v>
      </c>
      <c r="P75" s="180"/>
    </row>
    <row r="76" spans="1:16" ht="24" x14ac:dyDescent="0.25">
      <c r="A76" s="67">
        <v>2100</v>
      </c>
      <c r="B76" s="181" t="s">
        <v>97</v>
      </c>
      <c r="C76" s="68">
        <f t="shared" si="0"/>
        <v>3180</v>
      </c>
      <c r="D76" s="182">
        <f>SUM(D77,D80)</f>
        <v>1984</v>
      </c>
      <c r="E76" s="183">
        <f t="shared" ref="E76:F76" si="78">SUM(E77,E80)</f>
        <v>0</v>
      </c>
      <c r="F76" s="71">
        <f t="shared" si="78"/>
        <v>1984</v>
      </c>
      <c r="G76" s="182">
        <f>SUM(G77,G80)</f>
        <v>0</v>
      </c>
      <c r="H76" s="183">
        <f t="shared" ref="H76:I76" si="79">SUM(H77,H80)</f>
        <v>0</v>
      </c>
      <c r="I76" s="71">
        <f t="shared" si="79"/>
        <v>0</v>
      </c>
      <c r="J76" s="182">
        <f>SUM(J77,J80)</f>
        <v>1196</v>
      </c>
      <c r="K76" s="183">
        <f t="shared" ref="K76:L76" si="80">SUM(K77,K80)</f>
        <v>0</v>
      </c>
      <c r="L76" s="71">
        <f t="shared" si="80"/>
        <v>1196</v>
      </c>
      <c r="M76" s="182">
        <f>SUM(M77,M80)</f>
        <v>0</v>
      </c>
      <c r="N76" s="183">
        <f t="shared" ref="N76:O76" si="81">SUM(N77,N80)</f>
        <v>0</v>
      </c>
      <c r="O76" s="71">
        <f t="shared" si="81"/>
        <v>0</v>
      </c>
      <c r="P76" s="75"/>
    </row>
    <row r="77" spans="1:16" ht="24" x14ac:dyDescent="0.25">
      <c r="A77" s="755">
        <v>2110</v>
      </c>
      <c r="B77" s="80" t="s">
        <v>98</v>
      </c>
      <c r="C77" s="81">
        <f t="shared" si="0"/>
        <v>120</v>
      </c>
      <c r="D77" s="192">
        <f>SUM(D78:D79)</f>
        <v>0</v>
      </c>
      <c r="E77" s="193">
        <f t="shared" ref="E77:F77" si="82">SUM(E78:E79)</f>
        <v>0</v>
      </c>
      <c r="F77" s="132">
        <f t="shared" si="82"/>
        <v>0</v>
      </c>
      <c r="G77" s="192">
        <f>SUM(G78:G79)</f>
        <v>0</v>
      </c>
      <c r="H77" s="193">
        <f t="shared" ref="H77:I77" si="83">SUM(H78:H79)</f>
        <v>0</v>
      </c>
      <c r="I77" s="132">
        <f t="shared" si="83"/>
        <v>0</v>
      </c>
      <c r="J77" s="192">
        <f>SUM(J78:J79)</f>
        <v>120</v>
      </c>
      <c r="K77" s="193">
        <f t="shared" ref="K77:L77" si="84">SUM(K78:K79)</f>
        <v>0</v>
      </c>
      <c r="L77" s="132">
        <f t="shared" si="84"/>
        <v>120</v>
      </c>
      <c r="M77" s="192">
        <f>SUM(M78:M79)</f>
        <v>0</v>
      </c>
      <c r="N77" s="193">
        <f t="shared" ref="N77:O77" si="85">SUM(N78:N79)</f>
        <v>0</v>
      </c>
      <c r="O77" s="132">
        <f t="shared" si="85"/>
        <v>0</v>
      </c>
      <c r="P77" s="49"/>
    </row>
    <row r="78" spans="1:16" ht="12" customHeight="1" x14ac:dyDescent="0.25">
      <c r="A78" s="51">
        <v>2111</v>
      </c>
      <c r="B78" s="87" t="s">
        <v>99</v>
      </c>
      <c r="C78" s="88">
        <f t="shared" si="0"/>
        <v>30</v>
      </c>
      <c r="D78" s="194"/>
      <c r="E78" s="195"/>
      <c r="F78" s="55">
        <f t="shared" ref="F78:F79" si="86">D78+E78</f>
        <v>0</v>
      </c>
      <c r="G78" s="53"/>
      <c r="H78" s="54"/>
      <c r="I78" s="55">
        <f t="shared" ref="I78:I79" si="87">G78+H78</f>
        <v>0</v>
      </c>
      <c r="J78" s="53">
        <v>30</v>
      </c>
      <c r="K78" s="54"/>
      <c r="L78" s="55">
        <f t="shared" ref="L78:L79" si="88">K78+J78</f>
        <v>30</v>
      </c>
      <c r="M78" s="53"/>
      <c r="N78" s="54"/>
      <c r="O78" s="55">
        <f t="shared" ref="O78:O79" si="89">N78+M78</f>
        <v>0</v>
      </c>
      <c r="P78" s="57"/>
    </row>
    <row r="79" spans="1:16" ht="24" customHeight="1" x14ac:dyDescent="0.25">
      <c r="A79" s="51">
        <v>2112</v>
      </c>
      <c r="B79" s="87" t="s">
        <v>100</v>
      </c>
      <c r="C79" s="88">
        <f t="shared" si="0"/>
        <v>90</v>
      </c>
      <c r="D79" s="194"/>
      <c r="E79" s="195"/>
      <c r="F79" s="55">
        <f t="shared" si="86"/>
        <v>0</v>
      </c>
      <c r="G79" s="53"/>
      <c r="H79" s="54"/>
      <c r="I79" s="55">
        <f t="shared" si="87"/>
        <v>0</v>
      </c>
      <c r="J79" s="53">
        <v>90</v>
      </c>
      <c r="K79" s="54"/>
      <c r="L79" s="55">
        <f t="shared" si="88"/>
        <v>90</v>
      </c>
      <c r="M79" s="53"/>
      <c r="N79" s="54"/>
      <c r="O79" s="55">
        <f t="shared" si="89"/>
        <v>0</v>
      </c>
      <c r="P79" s="57"/>
    </row>
    <row r="80" spans="1:16" ht="24" x14ac:dyDescent="0.25">
      <c r="A80" s="188">
        <v>2120</v>
      </c>
      <c r="B80" s="87" t="s">
        <v>101</v>
      </c>
      <c r="C80" s="88">
        <f t="shared" si="0"/>
        <v>3060</v>
      </c>
      <c r="D80" s="189">
        <f>SUM(D81:D82)</f>
        <v>1984</v>
      </c>
      <c r="E80" s="190">
        <f t="shared" ref="E80:F80" si="90">SUM(E81:E82)</f>
        <v>0</v>
      </c>
      <c r="F80" s="55">
        <f t="shared" si="90"/>
        <v>1984</v>
      </c>
      <c r="G80" s="189">
        <f>SUM(G81:G82)</f>
        <v>0</v>
      </c>
      <c r="H80" s="190">
        <f t="shared" ref="H80:I80" si="91">SUM(H81:H82)</f>
        <v>0</v>
      </c>
      <c r="I80" s="55">
        <f t="shared" si="91"/>
        <v>0</v>
      </c>
      <c r="J80" s="189">
        <f>SUM(J81:J82)</f>
        <v>1076</v>
      </c>
      <c r="K80" s="190">
        <f t="shared" ref="K80:L80" si="92">SUM(K81:K82)</f>
        <v>0</v>
      </c>
      <c r="L80" s="55">
        <f t="shared" si="92"/>
        <v>1076</v>
      </c>
      <c r="M80" s="189">
        <f>SUM(M81:M82)</f>
        <v>0</v>
      </c>
      <c r="N80" s="190">
        <f t="shared" ref="N80:O80" si="93">SUM(N81:N82)</f>
        <v>0</v>
      </c>
      <c r="O80" s="55">
        <f t="shared" si="93"/>
        <v>0</v>
      </c>
      <c r="P80" s="57"/>
    </row>
    <row r="81" spans="1:16" ht="21" customHeight="1" x14ac:dyDescent="0.25">
      <c r="A81" s="51">
        <v>2121</v>
      </c>
      <c r="B81" s="87" t="s">
        <v>99</v>
      </c>
      <c r="C81" s="88">
        <f t="shared" si="0"/>
        <v>1126</v>
      </c>
      <c r="D81" s="194">
        <v>684</v>
      </c>
      <c r="E81" s="195"/>
      <c r="F81" s="55">
        <f t="shared" ref="F81:F82" si="94">D81+E81</f>
        <v>684</v>
      </c>
      <c r="G81" s="53"/>
      <c r="H81" s="54"/>
      <c r="I81" s="55">
        <f t="shared" ref="I81:I82" si="95">G81+H81</f>
        <v>0</v>
      </c>
      <c r="J81" s="53">
        <v>374</v>
      </c>
      <c r="K81" s="54">
        <v>68</v>
      </c>
      <c r="L81" s="55">
        <f t="shared" ref="L81:L82" si="96">K81+J81</f>
        <v>442</v>
      </c>
      <c r="M81" s="53"/>
      <c r="N81" s="54"/>
      <c r="O81" s="55">
        <f t="shared" ref="O81:O82" si="97">N81+M81</f>
        <v>0</v>
      </c>
      <c r="P81" s="57" t="s">
        <v>948</v>
      </c>
    </row>
    <row r="82" spans="1:16" ht="25.5" customHeight="1" x14ac:dyDescent="0.25">
      <c r="A82" s="51">
        <v>2122</v>
      </c>
      <c r="B82" s="87" t="s">
        <v>100</v>
      </c>
      <c r="C82" s="88">
        <f t="shared" si="0"/>
        <v>1934</v>
      </c>
      <c r="D82" s="194">
        <v>1300</v>
      </c>
      <c r="E82" s="195"/>
      <c r="F82" s="55">
        <f t="shared" si="94"/>
        <v>1300</v>
      </c>
      <c r="G82" s="53"/>
      <c r="H82" s="54"/>
      <c r="I82" s="55">
        <f t="shared" si="95"/>
        <v>0</v>
      </c>
      <c r="J82" s="53">
        <v>702</v>
      </c>
      <c r="K82" s="54">
        <v>-68</v>
      </c>
      <c r="L82" s="55">
        <f t="shared" si="96"/>
        <v>634</v>
      </c>
      <c r="M82" s="53"/>
      <c r="N82" s="54"/>
      <c r="O82" s="55">
        <f t="shared" si="97"/>
        <v>0</v>
      </c>
      <c r="P82" s="57" t="s">
        <v>949</v>
      </c>
    </row>
    <row r="83" spans="1:16" x14ac:dyDescent="0.25">
      <c r="A83" s="67">
        <v>2200</v>
      </c>
      <c r="B83" s="181" t="s">
        <v>102</v>
      </c>
      <c r="C83" s="68">
        <f t="shared" si="0"/>
        <v>105053</v>
      </c>
      <c r="D83" s="182">
        <f>SUM(D84,D89,D95,D103,D112,D116,D122,D128)</f>
        <v>83412</v>
      </c>
      <c r="E83" s="183">
        <f t="shared" ref="E83:F83" si="98">SUM(E84,E89,E95,E103,E112,E116,E122,E128)</f>
        <v>0</v>
      </c>
      <c r="F83" s="71">
        <f t="shared" si="98"/>
        <v>83412</v>
      </c>
      <c r="G83" s="182">
        <f>SUM(G84,G89,G95,G103,G112,G116,G122,G128)</f>
        <v>0</v>
      </c>
      <c r="H83" s="183">
        <f t="shared" ref="H83:I83" si="99">SUM(H84,H89,H95,H103,H112,H116,H122,H128)</f>
        <v>0</v>
      </c>
      <c r="I83" s="71">
        <f t="shared" si="99"/>
        <v>0</v>
      </c>
      <c r="J83" s="182">
        <f>SUM(J84,J89,J95,J103,J112,J116,J122,J128)</f>
        <v>21641</v>
      </c>
      <c r="K83" s="183">
        <f t="shared" ref="K83:L83" si="100">SUM(K84,K89,K95,K103,K112,K116,K122,K128)</f>
        <v>0</v>
      </c>
      <c r="L83" s="71">
        <f t="shared" si="100"/>
        <v>21641</v>
      </c>
      <c r="M83" s="182">
        <f>SUM(M84,M89,M95,M103,M112,M116,M122,M128)</f>
        <v>0</v>
      </c>
      <c r="N83" s="183">
        <f t="shared" ref="N83:O83" si="101">SUM(N84,N89,N95,N103,N112,N116,N122,N128)</f>
        <v>0</v>
      </c>
      <c r="O83" s="71">
        <f t="shared" si="101"/>
        <v>0</v>
      </c>
      <c r="P83" s="75"/>
    </row>
    <row r="84" spans="1:16" x14ac:dyDescent="0.25">
      <c r="A84" s="184">
        <v>2210</v>
      </c>
      <c r="B84" s="136" t="s">
        <v>103</v>
      </c>
      <c r="C84" s="141">
        <f t="shared" ref="C84:C147" si="102">F84+I84+L84+O84</f>
        <v>555</v>
      </c>
      <c r="D84" s="185">
        <f>SUM(D85:D88)</f>
        <v>207</v>
      </c>
      <c r="E84" s="186">
        <f t="shared" ref="E84:F84" si="103">SUM(E85:E88)</f>
        <v>0</v>
      </c>
      <c r="F84" s="139">
        <f t="shared" si="103"/>
        <v>207</v>
      </c>
      <c r="G84" s="185">
        <f>SUM(G85:G88)</f>
        <v>0</v>
      </c>
      <c r="H84" s="186">
        <f t="shared" ref="H84:I84" si="104">SUM(H85:H88)</f>
        <v>0</v>
      </c>
      <c r="I84" s="139">
        <f t="shared" si="104"/>
        <v>0</v>
      </c>
      <c r="J84" s="185">
        <f>SUM(J85:J88)</f>
        <v>348</v>
      </c>
      <c r="K84" s="186">
        <f t="shared" ref="K84:L84" si="105">SUM(K85:K88)</f>
        <v>0</v>
      </c>
      <c r="L84" s="139">
        <f t="shared" si="105"/>
        <v>348</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6"/>
      <c r="E85" s="197"/>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customHeight="1" x14ac:dyDescent="0.25">
      <c r="A86" s="51">
        <v>2212</v>
      </c>
      <c r="B86" s="87" t="s">
        <v>105</v>
      </c>
      <c r="C86" s="88">
        <f t="shared" si="102"/>
        <v>414</v>
      </c>
      <c r="D86" s="194">
        <v>207</v>
      </c>
      <c r="E86" s="195"/>
      <c r="F86" s="55">
        <f t="shared" si="107"/>
        <v>207</v>
      </c>
      <c r="G86" s="53"/>
      <c r="H86" s="54"/>
      <c r="I86" s="55">
        <f t="shared" si="108"/>
        <v>0</v>
      </c>
      <c r="J86" s="53">
        <v>207</v>
      </c>
      <c r="K86" s="54"/>
      <c r="L86" s="55">
        <f t="shared" si="109"/>
        <v>207</v>
      </c>
      <c r="M86" s="53"/>
      <c r="N86" s="54"/>
      <c r="O86" s="55">
        <f t="shared" si="110"/>
        <v>0</v>
      </c>
      <c r="P86" s="57"/>
    </row>
    <row r="87" spans="1:16" ht="24.75" customHeight="1" x14ac:dyDescent="0.25">
      <c r="A87" s="51">
        <v>2214</v>
      </c>
      <c r="B87" s="87" t="s">
        <v>106</v>
      </c>
      <c r="C87" s="88">
        <f t="shared" si="102"/>
        <v>66</v>
      </c>
      <c r="D87" s="194"/>
      <c r="E87" s="195"/>
      <c r="F87" s="55">
        <f t="shared" si="107"/>
        <v>0</v>
      </c>
      <c r="G87" s="53"/>
      <c r="H87" s="54"/>
      <c r="I87" s="55">
        <f t="shared" si="108"/>
        <v>0</v>
      </c>
      <c r="J87" s="53">
        <v>66</v>
      </c>
      <c r="K87" s="54"/>
      <c r="L87" s="55">
        <f t="shared" si="109"/>
        <v>66</v>
      </c>
      <c r="M87" s="53"/>
      <c r="N87" s="54"/>
      <c r="O87" s="55">
        <f t="shared" si="110"/>
        <v>0</v>
      </c>
      <c r="P87" s="57"/>
    </row>
    <row r="88" spans="1:16" ht="12" customHeight="1" x14ac:dyDescent="0.25">
      <c r="A88" s="51">
        <v>2219</v>
      </c>
      <c r="B88" s="87" t="s">
        <v>107</v>
      </c>
      <c r="C88" s="88">
        <f t="shared" si="102"/>
        <v>75</v>
      </c>
      <c r="D88" s="194"/>
      <c r="E88" s="195"/>
      <c r="F88" s="55">
        <f t="shared" si="107"/>
        <v>0</v>
      </c>
      <c r="G88" s="53"/>
      <c r="H88" s="54"/>
      <c r="I88" s="55">
        <f t="shared" si="108"/>
        <v>0</v>
      </c>
      <c r="J88" s="53">
        <v>75</v>
      </c>
      <c r="K88" s="54"/>
      <c r="L88" s="55">
        <f t="shared" si="109"/>
        <v>75</v>
      </c>
      <c r="M88" s="53"/>
      <c r="N88" s="54"/>
      <c r="O88" s="55">
        <f t="shared" si="110"/>
        <v>0</v>
      </c>
      <c r="P88" s="57"/>
    </row>
    <row r="89" spans="1:16" ht="24" x14ac:dyDescent="0.25">
      <c r="A89" s="188">
        <v>2220</v>
      </c>
      <c r="B89" s="87" t="s">
        <v>108</v>
      </c>
      <c r="C89" s="88">
        <f t="shared" si="102"/>
        <v>71254</v>
      </c>
      <c r="D89" s="189">
        <f>SUM(D90:D94)</f>
        <v>63058</v>
      </c>
      <c r="E89" s="190">
        <f t="shared" ref="E89:F89" si="111">SUM(E90:E94)</f>
        <v>0</v>
      </c>
      <c r="F89" s="55">
        <f t="shared" si="111"/>
        <v>63058</v>
      </c>
      <c r="G89" s="189">
        <f>SUM(G90:G94)</f>
        <v>0</v>
      </c>
      <c r="H89" s="190">
        <f t="shared" ref="H89:I89" si="112">SUM(H90:H94)</f>
        <v>0</v>
      </c>
      <c r="I89" s="55">
        <f t="shared" si="112"/>
        <v>0</v>
      </c>
      <c r="J89" s="189">
        <f>SUM(J90:J94)</f>
        <v>8196</v>
      </c>
      <c r="K89" s="190">
        <f t="shared" ref="K89:L89" si="113">SUM(K90:K94)</f>
        <v>0</v>
      </c>
      <c r="L89" s="55">
        <f t="shared" si="113"/>
        <v>8196</v>
      </c>
      <c r="M89" s="189">
        <f>SUM(M90:M94)</f>
        <v>0</v>
      </c>
      <c r="N89" s="190">
        <f t="shared" ref="N89:O89" si="114">SUM(N90:N94)</f>
        <v>0</v>
      </c>
      <c r="O89" s="55">
        <f t="shared" si="114"/>
        <v>0</v>
      </c>
      <c r="P89" s="57"/>
    </row>
    <row r="90" spans="1:16" ht="24" customHeight="1" x14ac:dyDescent="0.25">
      <c r="A90" s="51">
        <v>2221</v>
      </c>
      <c r="B90" s="87" t="s">
        <v>109</v>
      </c>
      <c r="C90" s="88">
        <f t="shared" si="102"/>
        <v>20570</v>
      </c>
      <c r="D90" s="194">
        <v>18447</v>
      </c>
      <c r="E90" s="195"/>
      <c r="F90" s="55">
        <f t="shared" ref="F90:F94" si="115">D90+E90</f>
        <v>18447</v>
      </c>
      <c r="G90" s="53"/>
      <c r="H90" s="54"/>
      <c r="I90" s="55">
        <f t="shared" ref="I90:I94" si="116">G90+H90</f>
        <v>0</v>
      </c>
      <c r="J90" s="53">
        <v>2123</v>
      </c>
      <c r="K90" s="54"/>
      <c r="L90" s="55">
        <f t="shared" ref="L90:L94" si="117">K90+J90</f>
        <v>2123</v>
      </c>
      <c r="M90" s="53"/>
      <c r="N90" s="54"/>
      <c r="O90" s="55">
        <f t="shared" ref="O90:O94" si="118">N90+M90</f>
        <v>0</v>
      </c>
      <c r="P90" s="57"/>
    </row>
    <row r="91" spans="1:16" ht="12" customHeight="1" x14ac:dyDescent="0.25">
      <c r="A91" s="51">
        <v>2222</v>
      </c>
      <c r="B91" s="87" t="s">
        <v>110</v>
      </c>
      <c r="C91" s="88">
        <f t="shared" si="102"/>
        <v>1972</v>
      </c>
      <c r="D91" s="194">
        <v>1362</v>
      </c>
      <c r="E91" s="195"/>
      <c r="F91" s="55">
        <f t="shared" si="115"/>
        <v>1362</v>
      </c>
      <c r="G91" s="53"/>
      <c r="H91" s="54"/>
      <c r="I91" s="55">
        <f t="shared" si="116"/>
        <v>0</v>
      </c>
      <c r="J91" s="53">
        <v>610</v>
      </c>
      <c r="K91" s="54"/>
      <c r="L91" s="55">
        <f t="shared" si="117"/>
        <v>610</v>
      </c>
      <c r="M91" s="53"/>
      <c r="N91" s="54"/>
      <c r="O91" s="55">
        <f t="shared" si="118"/>
        <v>0</v>
      </c>
      <c r="P91" s="57"/>
    </row>
    <row r="92" spans="1:16" ht="12" customHeight="1" x14ac:dyDescent="0.25">
      <c r="A92" s="51">
        <v>2223</v>
      </c>
      <c r="B92" s="87" t="s">
        <v>111</v>
      </c>
      <c r="C92" s="88">
        <f t="shared" si="102"/>
        <v>48308</v>
      </c>
      <c r="D92" s="194">
        <v>43249</v>
      </c>
      <c r="E92" s="195"/>
      <c r="F92" s="55">
        <f t="shared" si="115"/>
        <v>43249</v>
      </c>
      <c r="G92" s="53"/>
      <c r="H92" s="54"/>
      <c r="I92" s="55">
        <f t="shared" si="116"/>
        <v>0</v>
      </c>
      <c r="J92" s="53">
        <v>5059</v>
      </c>
      <c r="K92" s="54"/>
      <c r="L92" s="55">
        <f t="shared" si="117"/>
        <v>5059</v>
      </c>
      <c r="M92" s="53"/>
      <c r="N92" s="54"/>
      <c r="O92" s="55">
        <f t="shared" si="118"/>
        <v>0</v>
      </c>
      <c r="P92" s="57"/>
    </row>
    <row r="93" spans="1:16" ht="48" customHeight="1" x14ac:dyDescent="0.25">
      <c r="A93" s="51">
        <v>2224</v>
      </c>
      <c r="B93" s="87" t="s">
        <v>112</v>
      </c>
      <c r="C93" s="88">
        <f t="shared" si="102"/>
        <v>404</v>
      </c>
      <c r="D93" s="194"/>
      <c r="E93" s="195"/>
      <c r="F93" s="55">
        <f t="shared" si="115"/>
        <v>0</v>
      </c>
      <c r="G93" s="53"/>
      <c r="H93" s="54"/>
      <c r="I93" s="55">
        <f t="shared" si="116"/>
        <v>0</v>
      </c>
      <c r="J93" s="53">
        <v>404</v>
      </c>
      <c r="K93" s="54"/>
      <c r="L93" s="55">
        <f t="shared" si="117"/>
        <v>404</v>
      </c>
      <c r="M93" s="53"/>
      <c r="N93" s="54"/>
      <c r="O93" s="55">
        <f t="shared" si="118"/>
        <v>0</v>
      </c>
      <c r="P93" s="57"/>
    </row>
    <row r="94" spans="1:16" ht="24" hidden="1" customHeight="1" x14ac:dyDescent="0.25">
      <c r="A94" s="51">
        <v>2229</v>
      </c>
      <c r="B94" s="87" t="s">
        <v>113</v>
      </c>
      <c r="C94" s="88">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7" t="s">
        <v>114</v>
      </c>
      <c r="C95" s="88">
        <f t="shared" si="102"/>
        <v>2463</v>
      </c>
      <c r="D95" s="189">
        <f>SUM(D96:D102)</f>
        <v>1583</v>
      </c>
      <c r="E95" s="190">
        <f t="shared" ref="E95:F95" si="119">SUM(E96:E102)</f>
        <v>0</v>
      </c>
      <c r="F95" s="55">
        <f t="shared" si="119"/>
        <v>1583</v>
      </c>
      <c r="G95" s="189">
        <f>SUM(G96:G102)</f>
        <v>0</v>
      </c>
      <c r="H95" s="190">
        <f t="shared" ref="H95:I95" si="120">SUM(H96:H102)</f>
        <v>0</v>
      </c>
      <c r="I95" s="55">
        <f t="shared" si="120"/>
        <v>0</v>
      </c>
      <c r="J95" s="189">
        <f>SUM(J96:J102)</f>
        <v>880</v>
      </c>
      <c r="K95" s="190">
        <f t="shared" ref="K95:L95" si="121">SUM(K96:K102)</f>
        <v>0</v>
      </c>
      <c r="L95" s="55">
        <f t="shared" si="121"/>
        <v>880</v>
      </c>
      <c r="M95" s="189">
        <f>SUM(M96:M102)</f>
        <v>0</v>
      </c>
      <c r="N95" s="190">
        <f t="shared" ref="N95:O95" si="122">SUM(N96:N102)</f>
        <v>0</v>
      </c>
      <c r="O95" s="55">
        <f t="shared" si="122"/>
        <v>0</v>
      </c>
      <c r="P95" s="57"/>
    </row>
    <row r="96" spans="1:16" ht="24" hidden="1" customHeight="1" x14ac:dyDescent="0.25">
      <c r="A96" s="51">
        <v>2231</v>
      </c>
      <c r="B96" s="87" t="s">
        <v>115</v>
      </c>
      <c r="C96" s="88">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6"/>
      <c r="E98" s="197"/>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7" t="s">
        <v>119</v>
      </c>
      <c r="C100" s="88">
        <f t="shared" si="102"/>
        <v>570</v>
      </c>
      <c r="D100" s="194">
        <v>300</v>
      </c>
      <c r="E100" s="195"/>
      <c r="F100" s="55">
        <f t="shared" si="123"/>
        <v>300</v>
      </c>
      <c r="G100" s="53"/>
      <c r="H100" s="54"/>
      <c r="I100" s="55">
        <f t="shared" si="124"/>
        <v>0</v>
      </c>
      <c r="J100" s="53">
        <v>270</v>
      </c>
      <c r="K100" s="54"/>
      <c r="L100" s="55">
        <f t="shared" si="125"/>
        <v>270</v>
      </c>
      <c r="M100" s="53"/>
      <c r="N100" s="54"/>
      <c r="O100" s="55">
        <f t="shared" si="126"/>
        <v>0</v>
      </c>
      <c r="P100" s="57"/>
    </row>
    <row r="101" spans="1:16" ht="12" hidden="1" customHeight="1" x14ac:dyDescent="0.25">
      <c r="A101" s="51">
        <v>2236</v>
      </c>
      <c r="B101" s="87" t="s">
        <v>120</v>
      </c>
      <c r="C101" s="88">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121</v>
      </c>
      <c r="C102" s="88">
        <f t="shared" si="102"/>
        <v>1893</v>
      </c>
      <c r="D102" s="194">
        <v>1283</v>
      </c>
      <c r="E102" s="195"/>
      <c r="F102" s="55">
        <f t="shared" si="123"/>
        <v>1283</v>
      </c>
      <c r="G102" s="53"/>
      <c r="H102" s="54"/>
      <c r="I102" s="55">
        <f t="shared" si="124"/>
        <v>0</v>
      </c>
      <c r="J102" s="53">
        <v>610</v>
      </c>
      <c r="K102" s="54"/>
      <c r="L102" s="55">
        <f t="shared" si="125"/>
        <v>610</v>
      </c>
      <c r="M102" s="53"/>
      <c r="N102" s="54"/>
      <c r="O102" s="55">
        <f t="shared" si="126"/>
        <v>0</v>
      </c>
      <c r="P102" s="57"/>
    </row>
    <row r="103" spans="1:16" ht="36" x14ac:dyDescent="0.25">
      <c r="A103" s="188">
        <v>2240</v>
      </c>
      <c r="B103" s="87" t="s">
        <v>122</v>
      </c>
      <c r="C103" s="88">
        <f t="shared" si="102"/>
        <v>14037</v>
      </c>
      <c r="D103" s="189">
        <f>SUM(D104:D111)</f>
        <v>11331</v>
      </c>
      <c r="E103" s="190">
        <f t="shared" ref="E103:F103" si="127">SUM(E104:E111)</f>
        <v>0</v>
      </c>
      <c r="F103" s="55">
        <f t="shared" si="127"/>
        <v>11331</v>
      </c>
      <c r="G103" s="189">
        <f>SUM(G104:G111)</f>
        <v>0</v>
      </c>
      <c r="H103" s="190">
        <f t="shared" ref="H103:I103" si="128">SUM(H104:H111)</f>
        <v>0</v>
      </c>
      <c r="I103" s="55">
        <f t="shared" si="128"/>
        <v>0</v>
      </c>
      <c r="J103" s="189">
        <f>SUM(J104:J111)</f>
        <v>2706</v>
      </c>
      <c r="K103" s="190">
        <f t="shared" ref="K103:L103" si="129">SUM(K104:K111)</f>
        <v>0</v>
      </c>
      <c r="L103" s="55">
        <f t="shared" si="129"/>
        <v>2706</v>
      </c>
      <c r="M103" s="189">
        <f>SUM(M104:M111)</f>
        <v>0</v>
      </c>
      <c r="N103" s="190">
        <f t="shared" ref="N103:O103" si="130">SUM(N104:N111)</f>
        <v>0</v>
      </c>
      <c r="O103" s="55">
        <f t="shared" si="130"/>
        <v>0</v>
      </c>
      <c r="P103" s="57"/>
    </row>
    <row r="104" spans="1:16" ht="12" hidden="1" customHeight="1" x14ac:dyDescent="0.25">
      <c r="A104" s="51">
        <v>2241</v>
      </c>
      <c r="B104" s="87" t="s">
        <v>123</v>
      </c>
      <c r="C104" s="88">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5.5" customHeight="1" x14ac:dyDescent="0.25">
      <c r="A106" s="51">
        <v>2243</v>
      </c>
      <c r="B106" s="87" t="s">
        <v>125</v>
      </c>
      <c r="C106" s="88">
        <f t="shared" si="102"/>
        <v>1883</v>
      </c>
      <c r="D106" s="194"/>
      <c r="E106" s="195"/>
      <c r="F106" s="55">
        <f t="shared" si="131"/>
        <v>0</v>
      </c>
      <c r="G106" s="53"/>
      <c r="H106" s="54"/>
      <c r="I106" s="55">
        <f t="shared" si="132"/>
        <v>0</v>
      </c>
      <c r="J106" s="53">
        <v>1883</v>
      </c>
      <c r="K106" s="54"/>
      <c r="L106" s="55">
        <f t="shared" si="133"/>
        <v>1883</v>
      </c>
      <c r="M106" s="53"/>
      <c r="N106" s="54"/>
      <c r="O106" s="55">
        <f t="shared" si="134"/>
        <v>0</v>
      </c>
      <c r="P106" s="57"/>
    </row>
    <row r="107" spans="1:16" ht="12" customHeight="1" x14ac:dyDescent="0.25">
      <c r="A107" s="51">
        <v>2244</v>
      </c>
      <c r="B107" s="87" t="s">
        <v>126</v>
      </c>
      <c r="C107" s="88">
        <f t="shared" si="102"/>
        <v>12154</v>
      </c>
      <c r="D107" s="194">
        <v>11331</v>
      </c>
      <c r="E107" s="195"/>
      <c r="F107" s="55">
        <f t="shared" si="131"/>
        <v>11331</v>
      </c>
      <c r="G107" s="53"/>
      <c r="H107" s="54"/>
      <c r="I107" s="55">
        <f t="shared" si="132"/>
        <v>0</v>
      </c>
      <c r="J107" s="53">
        <v>823</v>
      </c>
      <c r="K107" s="54"/>
      <c r="L107" s="55">
        <f t="shared" si="133"/>
        <v>823</v>
      </c>
      <c r="M107" s="53"/>
      <c r="N107" s="54"/>
      <c r="O107" s="55">
        <f t="shared" si="134"/>
        <v>0</v>
      </c>
      <c r="P107" s="57"/>
    </row>
    <row r="108" spans="1:16" ht="24" hidden="1" customHeight="1" x14ac:dyDescent="0.25">
      <c r="A108" s="51">
        <v>2246</v>
      </c>
      <c r="B108" s="87" t="s">
        <v>127</v>
      </c>
      <c r="C108" s="88">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x14ac:dyDescent="0.25">
      <c r="A112" s="188">
        <v>2250</v>
      </c>
      <c r="B112" s="87" t="s">
        <v>131</v>
      </c>
      <c r="C112" s="88">
        <f t="shared" si="102"/>
        <v>765</v>
      </c>
      <c r="D112" s="189">
        <f>SUM(D113:D115)</f>
        <v>329</v>
      </c>
      <c r="E112" s="190">
        <f t="shared" ref="E112:F112" si="135">SUM(E113:E115)</f>
        <v>0</v>
      </c>
      <c r="F112" s="55">
        <f t="shared" si="135"/>
        <v>329</v>
      </c>
      <c r="G112" s="189">
        <f>SUM(G113:G115)</f>
        <v>0</v>
      </c>
      <c r="H112" s="190">
        <f t="shared" ref="H112:I112" si="136">SUM(H113:H115)</f>
        <v>0</v>
      </c>
      <c r="I112" s="55">
        <f t="shared" si="136"/>
        <v>0</v>
      </c>
      <c r="J112" s="189">
        <f>SUM(J113:J115)</f>
        <v>436</v>
      </c>
      <c r="K112" s="190">
        <f t="shared" ref="K112:L112" si="137">SUM(K113:K115)</f>
        <v>0</v>
      </c>
      <c r="L112" s="55">
        <f t="shared" si="137"/>
        <v>436</v>
      </c>
      <c r="M112" s="189">
        <f>SUM(M113:M115)</f>
        <v>0</v>
      </c>
      <c r="N112" s="190">
        <f t="shared" ref="N112:O112" si="138">SUM(N113:N115)</f>
        <v>0</v>
      </c>
      <c r="O112" s="55">
        <f t="shared" si="138"/>
        <v>0</v>
      </c>
      <c r="P112" s="57"/>
    </row>
    <row r="113" spans="1:16" ht="12" hidden="1" customHeight="1" x14ac:dyDescent="0.25">
      <c r="A113" s="51">
        <v>2251</v>
      </c>
      <c r="B113" s="87" t="s">
        <v>132</v>
      </c>
      <c r="C113" s="88">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7" t="s">
        <v>133</v>
      </c>
      <c r="C114" s="88">
        <f t="shared" si="102"/>
        <v>329</v>
      </c>
      <c r="D114" s="194">
        <v>329</v>
      </c>
      <c r="E114" s="195"/>
      <c r="F114" s="55">
        <f t="shared" si="139"/>
        <v>329</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7" t="s">
        <v>134</v>
      </c>
      <c r="C115" s="88">
        <f t="shared" si="102"/>
        <v>436</v>
      </c>
      <c r="D115" s="194"/>
      <c r="E115" s="195"/>
      <c r="F115" s="55">
        <f t="shared" si="139"/>
        <v>0</v>
      </c>
      <c r="G115" s="53"/>
      <c r="H115" s="54"/>
      <c r="I115" s="55">
        <f t="shared" si="140"/>
        <v>0</v>
      </c>
      <c r="J115" s="53">
        <v>436</v>
      </c>
      <c r="K115" s="54"/>
      <c r="L115" s="55">
        <f t="shared" si="141"/>
        <v>436</v>
      </c>
      <c r="M115" s="53"/>
      <c r="N115" s="54"/>
      <c r="O115" s="55">
        <f t="shared" si="142"/>
        <v>0</v>
      </c>
      <c r="P115" s="57"/>
    </row>
    <row r="116" spans="1:16" x14ac:dyDescent="0.25">
      <c r="A116" s="188">
        <v>2260</v>
      </c>
      <c r="B116" s="87" t="s">
        <v>135</v>
      </c>
      <c r="C116" s="88">
        <f t="shared" si="102"/>
        <v>3456</v>
      </c>
      <c r="D116" s="189">
        <f>SUM(D117:D121)</f>
        <v>26</v>
      </c>
      <c r="E116" s="190">
        <f t="shared" ref="E116:F116" si="143">SUM(E117:E121)</f>
        <v>0</v>
      </c>
      <c r="F116" s="55">
        <f t="shared" si="143"/>
        <v>26</v>
      </c>
      <c r="G116" s="189">
        <f>SUM(G117:G121)</f>
        <v>0</v>
      </c>
      <c r="H116" s="190">
        <f t="shared" ref="H116:I116" si="144">SUM(H117:H121)</f>
        <v>0</v>
      </c>
      <c r="I116" s="55">
        <f t="shared" si="144"/>
        <v>0</v>
      </c>
      <c r="J116" s="189">
        <f>SUM(J117:J121)</f>
        <v>3430</v>
      </c>
      <c r="K116" s="190">
        <f t="shared" ref="K116:L116" si="145">SUM(K117:K121)</f>
        <v>0</v>
      </c>
      <c r="L116" s="55">
        <f t="shared" si="145"/>
        <v>3430</v>
      </c>
      <c r="M116" s="189">
        <f>SUM(M117:M121)</f>
        <v>0</v>
      </c>
      <c r="N116" s="190">
        <f t="shared" ref="N116:O116" si="146">SUM(N117:N121)</f>
        <v>0</v>
      </c>
      <c r="O116" s="55">
        <f t="shared" si="146"/>
        <v>0</v>
      </c>
      <c r="P116" s="57"/>
    </row>
    <row r="117" spans="1:16" ht="12" hidden="1" customHeight="1" x14ac:dyDescent="0.25">
      <c r="A117" s="51">
        <v>2261</v>
      </c>
      <c r="B117" s="87" t="s">
        <v>136</v>
      </c>
      <c r="C117" s="88">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7" t="s">
        <v>137</v>
      </c>
      <c r="C118" s="88">
        <f t="shared" si="102"/>
        <v>3267</v>
      </c>
      <c r="D118" s="194"/>
      <c r="E118" s="195"/>
      <c r="F118" s="55">
        <f t="shared" si="147"/>
        <v>0</v>
      </c>
      <c r="G118" s="53"/>
      <c r="H118" s="54"/>
      <c r="I118" s="55">
        <f t="shared" si="148"/>
        <v>0</v>
      </c>
      <c r="J118" s="53">
        <v>3267</v>
      </c>
      <c r="K118" s="54"/>
      <c r="L118" s="55">
        <f t="shared" si="149"/>
        <v>3267</v>
      </c>
      <c r="M118" s="53"/>
      <c r="N118" s="54"/>
      <c r="O118" s="55">
        <f t="shared" si="150"/>
        <v>0</v>
      </c>
      <c r="P118" s="57"/>
    </row>
    <row r="119" spans="1:16" ht="12" hidden="1" customHeight="1" x14ac:dyDescent="0.25">
      <c r="A119" s="51">
        <v>2263</v>
      </c>
      <c r="B119" s="87" t="s">
        <v>138</v>
      </c>
      <c r="C119" s="88">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7" t="s">
        <v>139</v>
      </c>
      <c r="C120" s="88">
        <f t="shared" si="102"/>
        <v>163</v>
      </c>
      <c r="D120" s="194"/>
      <c r="E120" s="195"/>
      <c r="F120" s="55">
        <f t="shared" si="147"/>
        <v>0</v>
      </c>
      <c r="G120" s="53"/>
      <c r="H120" s="54"/>
      <c r="I120" s="55">
        <f t="shared" si="148"/>
        <v>0</v>
      </c>
      <c r="J120" s="53">
        <v>163</v>
      </c>
      <c r="K120" s="54"/>
      <c r="L120" s="55">
        <f t="shared" si="149"/>
        <v>163</v>
      </c>
      <c r="M120" s="53"/>
      <c r="N120" s="54"/>
      <c r="O120" s="55">
        <f t="shared" si="150"/>
        <v>0</v>
      </c>
      <c r="P120" s="57"/>
    </row>
    <row r="121" spans="1:16" ht="12" customHeight="1" x14ac:dyDescent="0.25">
      <c r="A121" s="51">
        <v>2269</v>
      </c>
      <c r="B121" s="87" t="s">
        <v>140</v>
      </c>
      <c r="C121" s="88">
        <f t="shared" si="102"/>
        <v>26</v>
      </c>
      <c r="D121" s="194">
        <v>26</v>
      </c>
      <c r="E121" s="195"/>
      <c r="F121" s="55">
        <f t="shared" si="147"/>
        <v>26</v>
      </c>
      <c r="G121" s="53"/>
      <c r="H121" s="54"/>
      <c r="I121" s="55">
        <f t="shared" si="148"/>
        <v>0</v>
      </c>
      <c r="J121" s="53"/>
      <c r="K121" s="54"/>
      <c r="L121" s="55">
        <f t="shared" si="149"/>
        <v>0</v>
      </c>
      <c r="M121" s="53"/>
      <c r="N121" s="54"/>
      <c r="O121" s="55">
        <f t="shared" si="150"/>
        <v>0</v>
      </c>
      <c r="P121" s="57"/>
    </row>
    <row r="122" spans="1:16" x14ac:dyDescent="0.25">
      <c r="A122" s="188">
        <v>2270</v>
      </c>
      <c r="B122" s="87" t="s">
        <v>141</v>
      </c>
      <c r="C122" s="88">
        <f t="shared" si="102"/>
        <v>12523</v>
      </c>
      <c r="D122" s="189">
        <f>SUM(D123:D127)</f>
        <v>6878</v>
      </c>
      <c r="E122" s="190">
        <f t="shared" ref="E122:F122" si="151">SUM(E123:E127)</f>
        <v>0</v>
      </c>
      <c r="F122" s="55">
        <f t="shared" si="151"/>
        <v>6878</v>
      </c>
      <c r="G122" s="189">
        <f>SUM(G123:G127)</f>
        <v>0</v>
      </c>
      <c r="H122" s="190">
        <f t="shared" ref="H122:I122" si="152">SUM(H123:H127)</f>
        <v>0</v>
      </c>
      <c r="I122" s="55">
        <f t="shared" si="152"/>
        <v>0</v>
      </c>
      <c r="J122" s="189">
        <f>SUM(J123:J127)</f>
        <v>5645</v>
      </c>
      <c r="K122" s="190">
        <f t="shared" ref="K122:L122" si="153">SUM(K123:K127)</f>
        <v>0</v>
      </c>
      <c r="L122" s="55">
        <f t="shared" si="153"/>
        <v>5645</v>
      </c>
      <c r="M122" s="189">
        <f>SUM(M123:M127)</f>
        <v>0</v>
      </c>
      <c r="N122" s="190">
        <f t="shared" ref="N122:O122" si="154">SUM(N123:N127)</f>
        <v>0</v>
      </c>
      <c r="O122" s="55">
        <f t="shared" si="154"/>
        <v>0</v>
      </c>
      <c r="P122" s="57"/>
    </row>
    <row r="123" spans="1:16" ht="12" hidden="1" customHeight="1" x14ac:dyDescent="0.25">
      <c r="A123" s="51">
        <v>2272</v>
      </c>
      <c r="B123" s="198" t="s">
        <v>142</v>
      </c>
      <c r="C123" s="88">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9" t="s">
        <v>143</v>
      </c>
      <c r="C124" s="88">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7" t="s">
        <v>146</v>
      </c>
      <c r="C127" s="88">
        <f t="shared" si="102"/>
        <v>12523</v>
      </c>
      <c r="D127" s="194">
        <v>6878</v>
      </c>
      <c r="E127" s="195"/>
      <c r="F127" s="55">
        <f t="shared" si="155"/>
        <v>6878</v>
      </c>
      <c r="G127" s="53"/>
      <c r="H127" s="54"/>
      <c r="I127" s="55">
        <f t="shared" si="156"/>
        <v>0</v>
      </c>
      <c r="J127" s="53">
        <v>5645</v>
      </c>
      <c r="K127" s="54"/>
      <c r="L127" s="55">
        <f t="shared" si="157"/>
        <v>5645</v>
      </c>
      <c r="M127" s="53"/>
      <c r="N127" s="54"/>
      <c r="O127" s="55">
        <f t="shared" si="158"/>
        <v>0</v>
      </c>
      <c r="P127" s="57"/>
    </row>
    <row r="128" spans="1:16" ht="48" hidden="1" x14ac:dyDescent="0.25">
      <c r="A128" s="755">
        <v>2280</v>
      </c>
      <c r="B128" s="80" t="s">
        <v>147</v>
      </c>
      <c r="C128" s="81">
        <f t="shared" si="102"/>
        <v>0</v>
      </c>
      <c r="D128" s="192">
        <f t="shared" ref="D128:O128" si="159">SUM(D129)</f>
        <v>0</v>
      </c>
      <c r="E128" s="193">
        <f t="shared" si="159"/>
        <v>0</v>
      </c>
      <c r="F128" s="132">
        <f t="shared" si="159"/>
        <v>0</v>
      </c>
      <c r="G128" s="192">
        <f t="shared" si="159"/>
        <v>0</v>
      </c>
      <c r="H128" s="193">
        <f t="shared" si="159"/>
        <v>0</v>
      </c>
      <c r="I128" s="132">
        <f t="shared" si="159"/>
        <v>0</v>
      </c>
      <c r="J128" s="192">
        <f t="shared" si="159"/>
        <v>0</v>
      </c>
      <c r="K128" s="193">
        <f t="shared" si="159"/>
        <v>0</v>
      </c>
      <c r="L128" s="132">
        <f t="shared" si="159"/>
        <v>0</v>
      </c>
      <c r="M128" s="192">
        <f t="shared" si="159"/>
        <v>0</v>
      </c>
      <c r="N128" s="193">
        <f t="shared" si="159"/>
        <v>0</v>
      </c>
      <c r="O128" s="132">
        <f t="shared" si="159"/>
        <v>0</v>
      </c>
      <c r="P128" s="49"/>
    </row>
    <row r="129" spans="1:16" ht="24" hidden="1" customHeight="1" x14ac:dyDescent="0.25">
      <c r="A129" s="51">
        <v>2283</v>
      </c>
      <c r="B129" s="87" t="s">
        <v>148</v>
      </c>
      <c r="C129" s="88">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16714</v>
      </c>
      <c r="D130" s="182">
        <f>SUM(D131,D136,D140,D141,D144,D151,D159,D160,D163)</f>
        <v>8770</v>
      </c>
      <c r="E130" s="183">
        <f t="shared" ref="E130:F130" si="160">SUM(E131,E136,E140,E141,E144,E151,E159,E160,E163)</f>
        <v>0</v>
      </c>
      <c r="F130" s="71">
        <f t="shared" si="160"/>
        <v>8770</v>
      </c>
      <c r="G130" s="182">
        <f>SUM(G131,G136,G140,G141,G144,G151,G159,G160,G163)</f>
        <v>0</v>
      </c>
      <c r="H130" s="183">
        <f t="shared" ref="H130:I130" si="161">SUM(H131,H136,H140,H141,H144,H151,H159,H160,H163)</f>
        <v>0</v>
      </c>
      <c r="I130" s="71">
        <f t="shared" si="161"/>
        <v>0</v>
      </c>
      <c r="J130" s="182">
        <f>SUM(J131,J136,J140,J141,J144,J151,J159,J160,J163)</f>
        <v>7914</v>
      </c>
      <c r="K130" s="183">
        <f t="shared" ref="K130:L130" si="162">SUM(K131,K136,K140,K141,K144,K151,K159,K160,K163)</f>
        <v>0</v>
      </c>
      <c r="L130" s="71">
        <f t="shared" si="162"/>
        <v>7914</v>
      </c>
      <c r="M130" s="182">
        <f>SUM(M131,M136,M140,M141,M144,M151,M159,M160,M163)</f>
        <v>30</v>
      </c>
      <c r="N130" s="183">
        <f t="shared" ref="N130:O130" si="163">SUM(N131,N136,N140,N141,N144,N151,N159,N160,N163)</f>
        <v>0</v>
      </c>
      <c r="O130" s="71">
        <f t="shared" si="163"/>
        <v>30</v>
      </c>
      <c r="P130" s="75"/>
    </row>
    <row r="131" spans="1:16" ht="24" x14ac:dyDescent="0.25">
      <c r="A131" s="755">
        <v>2310</v>
      </c>
      <c r="B131" s="80" t="s">
        <v>150</v>
      </c>
      <c r="C131" s="81">
        <f t="shared" si="102"/>
        <v>7351</v>
      </c>
      <c r="D131" s="192">
        <f t="shared" ref="D131:O131" si="164">SUM(D132:D135)</f>
        <v>3511</v>
      </c>
      <c r="E131" s="193">
        <f t="shared" si="164"/>
        <v>0</v>
      </c>
      <c r="F131" s="132">
        <f t="shared" si="164"/>
        <v>3511</v>
      </c>
      <c r="G131" s="192">
        <f t="shared" si="164"/>
        <v>0</v>
      </c>
      <c r="H131" s="193">
        <f t="shared" si="164"/>
        <v>0</v>
      </c>
      <c r="I131" s="132">
        <f t="shared" si="164"/>
        <v>0</v>
      </c>
      <c r="J131" s="192">
        <f t="shared" si="164"/>
        <v>3840</v>
      </c>
      <c r="K131" s="193">
        <f t="shared" si="164"/>
        <v>0</v>
      </c>
      <c r="L131" s="132">
        <f t="shared" si="164"/>
        <v>3840</v>
      </c>
      <c r="M131" s="192">
        <f t="shared" si="164"/>
        <v>0</v>
      </c>
      <c r="N131" s="193">
        <f t="shared" si="164"/>
        <v>0</v>
      </c>
      <c r="O131" s="132">
        <f t="shared" si="164"/>
        <v>0</v>
      </c>
      <c r="P131" s="49"/>
    </row>
    <row r="132" spans="1:16" ht="12" customHeight="1" x14ac:dyDescent="0.25">
      <c r="A132" s="51">
        <v>2311</v>
      </c>
      <c r="B132" s="87" t="s">
        <v>151</v>
      </c>
      <c r="C132" s="88">
        <f t="shared" si="102"/>
        <v>1689</v>
      </c>
      <c r="D132" s="194">
        <v>693</v>
      </c>
      <c r="E132" s="195"/>
      <c r="F132" s="55">
        <f t="shared" ref="F132:F135" si="165">D132+E132</f>
        <v>693</v>
      </c>
      <c r="G132" s="53"/>
      <c r="H132" s="54"/>
      <c r="I132" s="55">
        <f t="shared" ref="I132:I135" si="166">G132+H132</f>
        <v>0</v>
      </c>
      <c r="J132" s="53">
        <v>996</v>
      </c>
      <c r="K132" s="54"/>
      <c r="L132" s="55">
        <f t="shared" ref="L132:L135" si="167">K132+J132</f>
        <v>996</v>
      </c>
      <c r="M132" s="53"/>
      <c r="N132" s="54"/>
      <c r="O132" s="55">
        <f t="shared" ref="O132:O135" si="168">N132+M132</f>
        <v>0</v>
      </c>
      <c r="P132" s="57"/>
    </row>
    <row r="133" spans="1:16" ht="13.5" customHeight="1" x14ac:dyDescent="0.25">
      <c r="A133" s="51">
        <v>2312</v>
      </c>
      <c r="B133" s="87" t="s">
        <v>152</v>
      </c>
      <c r="C133" s="88">
        <f t="shared" si="102"/>
        <v>3718</v>
      </c>
      <c r="D133" s="194">
        <v>2458</v>
      </c>
      <c r="E133" s="195"/>
      <c r="F133" s="55">
        <f t="shared" si="165"/>
        <v>2458</v>
      </c>
      <c r="G133" s="53"/>
      <c r="H133" s="54"/>
      <c r="I133" s="55">
        <f t="shared" si="166"/>
        <v>0</v>
      </c>
      <c r="J133" s="53">
        <v>1260</v>
      </c>
      <c r="K133" s="54"/>
      <c r="L133" s="55">
        <f t="shared" si="167"/>
        <v>1260</v>
      </c>
      <c r="M133" s="53"/>
      <c r="N133" s="54"/>
      <c r="O133" s="55">
        <f t="shared" si="168"/>
        <v>0</v>
      </c>
      <c r="P133" s="57"/>
    </row>
    <row r="134" spans="1:16" ht="12" customHeight="1" x14ac:dyDescent="0.25">
      <c r="A134" s="51">
        <v>2313</v>
      </c>
      <c r="B134" s="87" t="s">
        <v>153</v>
      </c>
      <c r="C134" s="88">
        <f t="shared" si="102"/>
        <v>360</v>
      </c>
      <c r="D134" s="194">
        <v>360</v>
      </c>
      <c r="E134" s="195"/>
      <c r="F134" s="55">
        <f t="shared" si="165"/>
        <v>360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154</v>
      </c>
      <c r="C135" s="88">
        <f t="shared" si="102"/>
        <v>1584</v>
      </c>
      <c r="D135" s="194"/>
      <c r="E135" s="195"/>
      <c r="F135" s="55">
        <f t="shared" si="165"/>
        <v>0</v>
      </c>
      <c r="G135" s="53"/>
      <c r="H135" s="54"/>
      <c r="I135" s="55">
        <f t="shared" si="166"/>
        <v>0</v>
      </c>
      <c r="J135" s="53">
        <v>1584</v>
      </c>
      <c r="K135" s="54"/>
      <c r="L135" s="55">
        <f t="shared" si="167"/>
        <v>1584</v>
      </c>
      <c r="M135" s="53"/>
      <c r="N135" s="54"/>
      <c r="O135" s="55">
        <f t="shared" si="168"/>
        <v>0</v>
      </c>
      <c r="P135" s="57"/>
    </row>
    <row r="136" spans="1:16" x14ac:dyDescent="0.25">
      <c r="A136" s="188">
        <v>2320</v>
      </c>
      <c r="B136" s="87" t="s">
        <v>155</v>
      </c>
      <c r="C136" s="88">
        <f t="shared" si="102"/>
        <v>549</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549</v>
      </c>
      <c r="K136" s="190">
        <f t="shared" ref="K136:L136" si="171">SUM(K137:K139)</f>
        <v>0</v>
      </c>
      <c r="L136" s="55">
        <f t="shared" si="171"/>
        <v>549</v>
      </c>
      <c r="M136" s="189">
        <f>SUM(M137:M139)</f>
        <v>0</v>
      </c>
      <c r="N136" s="190">
        <f t="shared" ref="N136:O136" si="172">SUM(N137:N139)</f>
        <v>0</v>
      </c>
      <c r="O136" s="55">
        <f t="shared" si="172"/>
        <v>0</v>
      </c>
      <c r="P136" s="57"/>
    </row>
    <row r="137" spans="1:16" ht="12" hidden="1" customHeight="1" x14ac:dyDescent="0.25">
      <c r="A137" s="51">
        <v>2321</v>
      </c>
      <c r="B137" s="87" t="s">
        <v>156</v>
      </c>
      <c r="C137" s="88">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7" t="s">
        <v>157</v>
      </c>
      <c r="C138" s="88">
        <f t="shared" si="102"/>
        <v>549</v>
      </c>
      <c r="D138" s="194"/>
      <c r="E138" s="195"/>
      <c r="F138" s="55">
        <f t="shared" si="173"/>
        <v>0</v>
      </c>
      <c r="G138" s="53"/>
      <c r="H138" s="54"/>
      <c r="I138" s="55">
        <f t="shared" si="174"/>
        <v>0</v>
      </c>
      <c r="J138" s="53">
        <v>549</v>
      </c>
      <c r="K138" s="54"/>
      <c r="L138" s="55">
        <f t="shared" si="175"/>
        <v>549</v>
      </c>
      <c r="M138" s="53"/>
      <c r="N138" s="54"/>
      <c r="O138" s="55">
        <f t="shared" si="176"/>
        <v>0</v>
      </c>
      <c r="P138" s="57"/>
    </row>
    <row r="139" spans="1:16" ht="10.5" hidden="1" customHeight="1" x14ac:dyDescent="0.25">
      <c r="A139" s="51">
        <v>2329</v>
      </c>
      <c r="B139" s="87" t="s">
        <v>158</v>
      </c>
      <c r="C139" s="88">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7" t="s">
        <v>159</v>
      </c>
      <c r="C140" s="88">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x14ac:dyDescent="0.25">
      <c r="A141" s="188">
        <v>2340</v>
      </c>
      <c r="B141" s="87" t="s">
        <v>160</v>
      </c>
      <c r="C141" s="88">
        <f t="shared" si="102"/>
        <v>150</v>
      </c>
      <c r="D141" s="189">
        <f>SUM(D142:D143)</f>
        <v>109</v>
      </c>
      <c r="E141" s="190">
        <f t="shared" ref="E141:F141" si="177">SUM(E142:E143)</f>
        <v>0</v>
      </c>
      <c r="F141" s="55">
        <f t="shared" si="177"/>
        <v>109</v>
      </c>
      <c r="G141" s="189">
        <f>SUM(G142:G143)</f>
        <v>0</v>
      </c>
      <c r="H141" s="190">
        <f t="shared" ref="H141:I141" si="178">SUM(H142:H143)</f>
        <v>0</v>
      </c>
      <c r="I141" s="55">
        <f t="shared" si="178"/>
        <v>0</v>
      </c>
      <c r="J141" s="189">
        <f>SUM(J142:J143)</f>
        <v>41</v>
      </c>
      <c r="K141" s="190">
        <f t="shared" ref="K141:L141" si="179">SUM(K142:K143)</f>
        <v>0</v>
      </c>
      <c r="L141" s="55">
        <f t="shared" si="179"/>
        <v>41</v>
      </c>
      <c r="M141" s="189">
        <f>SUM(M142:M143)</f>
        <v>0</v>
      </c>
      <c r="N141" s="190">
        <f t="shared" ref="N141:O141" si="180">SUM(N142:N143)</f>
        <v>0</v>
      </c>
      <c r="O141" s="55">
        <f t="shared" si="180"/>
        <v>0</v>
      </c>
      <c r="P141" s="57"/>
    </row>
    <row r="142" spans="1:16" ht="12" customHeight="1" x14ac:dyDescent="0.25">
      <c r="A142" s="51">
        <v>2341</v>
      </c>
      <c r="B142" s="87" t="s">
        <v>161</v>
      </c>
      <c r="C142" s="88">
        <f t="shared" si="102"/>
        <v>150</v>
      </c>
      <c r="D142" s="194">
        <v>109</v>
      </c>
      <c r="E142" s="195"/>
      <c r="F142" s="55">
        <f t="shared" ref="F142:F143" si="181">D142+E142</f>
        <v>109</v>
      </c>
      <c r="G142" s="53"/>
      <c r="H142" s="54"/>
      <c r="I142" s="55">
        <f t="shared" ref="I142:I143" si="182">G142+H142</f>
        <v>0</v>
      </c>
      <c r="J142" s="53">
        <v>41</v>
      </c>
      <c r="K142" s="54"/>
      <c r="L142" s="55">
        <f t="shared" ref="L142:L143" si="183">K142+J142</f>
        <v>41</v>
      </c>
      <c r="M142" s="53"/>
      <c r="N142" s="54"/>
      <c r="O142" s="55">
        <f t="shared" ref="O142:O143" si="184">N142+M142</f>
        <v>0</v>
      </c>
      <c r="P142" s="57"/>
    </row>
    <row r="143" spans="1:16" ht="24" hidden="1" customHeight="1" x14ac:dyDescent="0.25">
      <c r="A143" s="51">
        <v>2344</v>
      </c>
      <c r="B143" s="87" t="s">
        <v>162</v>
      </c>
      <c r="C143" s="88">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x14ac:dyDescent="0.25">
      <c r="A144" s="184">
        <v>2350</v>
      </c>
      <c r="B144" s="136" t="s">
        <v>163</v>
      </c>
      <c r="C144" s="141">
        <f t="shared" si="102"/>
        <v>4244</v>
      </c>
      <c r="D144" s="185">
        <f>SUM(D145:D150)</f>
        <v>1800</v>
      </c>
      <c r="E144" s="186">
        <f t="shared" ref="E144:F144" si="185">SUM(E145:E150)</f>
        <v>0</v>
      </c>
      <c r="F144" s="139">
        <f t="shared" si="185"/>
        <v>1800</v>
      </c>
      <c r="G144" s="185">
        <f>SUM(G145:G150)</f>
        <v>0</v>
      </c>
      <c r="H144" s="186">
        <f t="shared" ref="H144:I144" si="186">SUM(H145:H150)</f>
        <v>0</v>
      </c>
      <c r="I144" s="139">
        <f t="shared" si="186"/>
        <v>0</v>
      </c>
      <c r="J144" s="185">
        <f>SUM(J145:J150)</f>
        <v>2444</v>
      </c>
      <c r="K144" s="186">
        <f t="shared" ref="K144:L144" si="187">SUM(K145:K150)</f>
        <v>0</v>
      </c>
      <c r="L144" s="139">
        <f t="shared" si="187"/>
        <v>2444</v>
      </c>
      <c r="M144" s="185">
        <f>SUM(M145:M150)</f>
        <v>0</v>
      </c>
      <c r="N144" s="186">
        <f t="shared" ref="N144:O144" si="188">SUM(N145:N150)</f>
        <v>0</v>
      </c>
      <c r="O144" s="139">
        <f t="shared" si="188"/>
        <v>0</v>
      </c>
      <c r="P144" s="127"/>
    </row>
    <row r="145" spans="1:16" ht="12" customHeight="1" x14ac:dyDescent="0.25">
      <c r="A145" s="44">
        <v>2351</v>
      </c>
      <c r="B145" s="80" t="s">
        <v>164</v>
      </c>
      <c r="C145" s="81">
        <f t="shared" si="102"/>
        <v>100</v>
      </c>
      <c r="D145" s="196"/>
      <c r="E145" s="197"/>
      <c r="F145" s="132">
        <f t="shared" ref="F145:F150" si="189">D145+E145</f>
        <v>0</v>
      </c>
      <c r="G145" s="46"/>
      <c r="H145" s="47"/>
      <c r="I145" s="132">
        <f t="shared" ref="I145:I150" si="190">G145+H145</f>
        <v>0</v>
      </c>
      <c r="J145" s="46">
        <v>100</v>
      </c>
      <c r="K145" s="47"/>
      <c r="L145" s="132">
        <f t="shared" ref="L145:L150" si="191">K145+J145</f>
        <v>100</v>
      </c>
      <c r="M145" s="46"/>
      <c r="N145" s="47"/>
      <c r="O145" s="132">
        <f t="shared" ref="O145:O150" si="192">N145+M145</f>
        <v>0</v>
      </c>
      <c r="P145" s="49"/>
    </row>
    <row r="146" spans="1:16" ht="12" customHeight="1" x14ac:dyDescent="0.25">
      <c r="A146" s="51">
        <v>2352</v>
      </c>
      <c r="B146" s="87" t="s">
        <v>165</v>
      </c>
      <c r="C146" s="88">
        <f t="shared" si="102"/>
        <v>4094</v>
      </c>
      <c r="D146" s="194">
        <v>1800</v>
      </c>
      <c r="E146" s="195"/>
      <c r="F146" s="55">
        <f t="shared" si="189"/>
        <v>1800</v>
      </c>
      <c r="G146" s="53"/>
      <c r="H146" s="54"/>
      <c r="I146" s="55">
        <f t="shared" si="190"/>
        <v>0</v>
      </c>
      <c r="J146" s="53">
        <v>2294</v>
      </c>
      <c r="K146" s="54"/>
      <c r="L146" s="55">
        <f t="shared" si="191"/>
        <v>2294</v>
      </c>
      <c r="M146" s="53"/>
      <c r="N146" s="54"/>
      <c r="O146" s="55">
        <f t="shared" si="192"/>
        <v>0</v>
      </c>
      <c r="P146" s="57"/>
    </row>
    <row r="147" spans="1:16" ht="24" hidden="1" customHeight="1" x14ac:dyDescent="0.25">
      <c r="A147" s="51">
        <v>2353</v>
      </c>
      <c r="B147" s="87" t="s">
        <v>166</v>
      </c>
      <c r="C147" s="88">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7" t="s">
        <v>168</v>
      </c>
      <c r="C149" s="88">
        <f t="shared" si="193"/>
        <v>50</v>
      </c>
      <c r="D149" s="194"/>
      <c r="E149" s="195"/>
      <c r="F149" s="55">
        <f t="shared" si="189"/>
        <v>0</v>
      </c>
      <c r="G149" s="53"/>
      <c r="H149" s="54"/>
      <c r="I149" s="55">
        <f t="shared" si="190"/>
        <v>0</v>
      </c>
      <c r="J149" s="53">
        <v>50</v>
      </c>
      <c r="K149" s="54"/>
      <c r="L149" s="55">
        <f t="shared" si="191"/>
        <v>50</v>
      </c>
      <c r="M149" s="53"/>
      <c r="N149" s="54"/>
      <c r="O149" s="55">
        <f t="shared" si="192"/>
        <v>0</v>
      </c>
      <c r="P149" s="57"/>
    </row>
    <row r="150" spans="1:16" ht="24" hidden="1" customHeight="1" x14ac:dyDescent="0.25">
      <c r="A150" s="51">
        <v>2359</v>
      </c>
      <c r="B150" s="87" t="s">
        <v>169</v>
      </c>
      <c r="C150" s="88">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8">
        <v>2360</v>
      </c>
      <c r="B151" s="87" t="s">
        <v>170</v>
      </c>
      <c r="C151" s="88">
        <f t="shared" si="193"/>
        <v>2185</v>
      </c>
      <c r="D151" s="189">
        <f>SUM(D152:D158)</f>
        <v>1645</v>
      </c>
      <c r="E151" s="190">
        <f t="shared" ref="E151:F151" si="194">SUM(E152:E158)</f>
        <v>0</v>
      </c>
      <c r="F151" s="55">
        <f t="shared" si="194"/>
        <v>1645</v>
      </c>
      <c r="G151" s="189">
        <f>SUM(G152:G158)</f>
        <v>0</v>
      </c>
      <c r="H151" s="190">
        <f t="shared" ref="H151:I151" si="195">SUM(H152:H158)</f>
        <v>0</v>
      </c>
      <c r="I151" s="55">
        <f t="shared" si="195"/>
        <v>0</v>
      </c>
      <c r="J151" s="189">
        <f>SUM(J152:J158)</f>
        <v>540</v>
      </c>
      <c r="K151" s="190">
        <f t="shared" ref="K151:L151" si="196">SUM(K152:K158)</f>
        <v>0</v>
      </c>
      <c r="L151" s="55">
        <f t="shared" si="196"/>
        <v>540</v>
      </c>
      <c r="M151" s="189">
        <f>SUM(M152:M158)</f>
        <v>0</v>
      </c>
      <c r="N151" s="190">
        <f t="shared" ref="N151:O151" si="197">SUM(N152:N158)</f>
        <v>0</v>
      </c>
      <c r="O151" s="55">
        <f t="shared" si="197"/>
        <v>0</v>
      </c>
      <c r="P151" s="57"/>
    </row>
    <row r="152" spans="1:16" ht="12" customHeight="1" x14ac:dyDescent="0.25">
      <c r="A152" s="50">
        <v>2361</v>
      </c>
      <c r="B152" s="87" t="s">
        <v>171</v>
      </c>
      <c r="C152" s="88">
        <f t="shared" si="193"/>
        <v>540</v>
      </c>
      <c r="D152" s="194"/>
      <c r="E152" s="195"/>
      <c r="F152" s="55">
        <f t="shared" ref="F152:F159" si="198">D152+E152</f>
        <v>0</v>
      </c>
      <c r="G152" s="53"/>
      <c r="H152" s="54"/>
      <c r="I152" s="55">
        <f t="shared" ref="I152:I159" si="199">G152+H152</f>
        <v>0</v>
      </c>
      <c r="J152" s="53">
        <v>540</v>
      </c>
      <c r="K152" s="54"/>
      <c r="L152" s="55">
        <f t="shared" ref="L152:L159" si="200">K152+J152</f>
        <v>540</v>
      </c>
      <c r="M152" s="53"/>
      <c r="N152" s="54"/>
      <c r="O152" s="55">
        <f t="shared" ref="O152:O159" si="201">N152+M152</f>
        <v>0</v>
      </c>
      <c r="P152" s="57"/>
    </row>
    <row r="153" spans="1:16" ht="24" hidden="1" customHeight="1" x14ac:dyDescent="0.25">
      <c r="A153" s="50">
        <v>2362</v>
      </c>
      <c r="B153" s="87" t="s">
        <v>172</v>
      </c>
      <c r="C153" s="88">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customHeight="1" x14ac:dyDescent="0.25">
      <c r="A154" s="50">
        <v>2363</v>
      </c>
      <c r="B154" s="87" t="s">
        <v>173</v>
      </c>
      <c r="C154" s="88">
        <f t="shared" si="193"/>
        <v>1645</v>
      </c>
      <c r="D154" s="194">
        <v>1645</v>
      </c>
      <c r="E154" s="195"/>
      <c r="F154" s="55">
        <f t="shared" si="198"/>
        <v>1645</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4">
        <v>2370</v>
      </c>
      <c r="B159" s="136" t="s">
        <v>178</v>
      </c>
      <c r="C159" s="141">
        <f t="shared" si="193"/>
        <v>2235</v>
      </c>
      <c r="D159" s="200">
        <v>1705</v>
      </c>
      <c r="E159" s="201"/>
      <c r="F159" s="139">
        <f t="shared" si="198"/>
        <v>1705</v>
      </c>
      <c r="G159" s="142"/>
      <c r="H159" s="143"/>
      <c r="I159" s="139">
        <f t="shared" si="199"/>
        <v>0</v>
      </c>
      <c r="J159" s="142">
        <v>500</v>
      </c>
      <c r="K159" s="143"/>
      <c r="L159" s="139">
        <f t="shared" si="200"/>
        <v>500</v>
      </c>
      <c r="M159" s="142">
        <v>30</v>
      </c>
      <c r="N159" s="143"/>
      <c r="O159" s="139">
        <f t="shared" si="201"/>
        <v>30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6"/>
      <c r="E161" s="197"/>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200"/>
      <c r="E163" s="201"/>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2"/>
      <c r="E164" s="203"/>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755">
        <v>2510</v>
      </c>
      <c r="B166" s="80" t="s">
        <v>185</v>
      </c>
      <c r="C166" s="81">
        <f t="shared" si="193"/>
        <v>0</v>
      </c>
      <c r="D166" s="192">
        <f>SUM(D167:D170)</f>
        <v>0</v>
      </c>
      <c r="E166" s="193">
        <f t="shared" ref="E166:O166" si="211">SUM(E167:E170)</f>
        <v>0</v>
      </c>
      <c r="F166" s="132">
        <f t="shared" si="211"/>
        <v>0</v>
      </c>
      <c r="G166" s="192">
        <f t="shared" si="211"/>
        <v>0</v>
      </c>
      <c r="H166" s="193">
        <f t="shared" si="211"/>
        <v>0</v>
      </c>
      <c r="I166" s="132">
        <f t="shared" si="211"/>
        <v>0</v>
      </c>
      <c r="J166" s="192">
        <f t="shared" si="211"/>
        <v>0</v>
      </c>
      <c r="K166" s="193">
        <f t="shared" si="211"/>
        <v>0</v>
      </c>
      <c r="L166" s="132">
        <f t="shared" si="211"/>
        <v>0</v>
      </c>
      <c r="M166" s="192">
        <f t="shared" si="211"/>
        <v>0</v>
      </c>
      <c r="N166" s="193">
        <f t="shared" si="211"/>
        <v>0</v>
      </c>
      <c r="O166" s="132">
        <f t="shared" si="211"/>
        <v>0</v>
      </c>
      <c r="P166" s="49"/>
    </row>
    <row r="167" spans="1:16" ht="24" hidden="1" customHeight="1" x14ac:dyDescent="0.25">
      <c r="A167" s="51">
        <v>2512</v>
      </c>
      <c r="B167" s="87" t="s">
        <v>186</v>
      </c>
      <c r="C167" s="88">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7" t="s">
        <v>190</v>
      </c>
      <c r="C171" s="88">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4"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5"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755">
        <v>3260</v>
      </c>
      <c r="B175" s="80" t="s">
        <v>194</v>
      </c>
      <c r="C175" s="81">
        <f t="shared" si="193"/>
        <v>0</v>
      </c>
      <c r="D175" s="192">
        <f>SUM(D176:D178)</f>
        <v>0</v>
      </c>
      <c r="E175" s="193">
        <f t="shared" ref="E175:F175" si="221">SUM(E176:E178)</f>
        <v>0</v>
      </c>
      <c r="F175" s="132">
        <f t="shared" si="221"/>
        <v>0</v>
      </c>
      <c r="G175" s="192">
        <f>SUM(G176:G178)</f>
        <v>0</v>
      </c>
      <c r="H175" s="193">
        <f t="shared" ref="H175:I175" si="222">SUM(H176:H178)</f>
        <v>0</v>
      </c>
      <c r="I175" s="132">
        <f t="shared" si="222"/>
        <v>0</v>
      </c>
      <c r="J175" s="192">
        <f>SUM(J176:J178)</f>
        <v>0</v>
      </c>
      <c r="K175" s="193">
        <f t="shared" ref="K175:L175" si="223">SUM(K176:K178)</f>
        <v>0</v>
      </c>
      <c r="L175" s="132">
        <f t="shared" si="223"/>
        <v>0</v>
      </c>
      <c r="M175" s="192">
        <f>SUM(M176:M178)</f>
        <v>0</v>
      </c>
      <c r="N175" s="193">
        <f t="shared" ref="N175:O175" si="224">SUM(N176:N178)</f>
        <v>0</v>
      </c>
      <c r="O175" s="132">
        <f t="shared" si="224"/>
        <v>0</v>
      </c>
      <c r="P175" s="49"/>
    </row>
    <row r="176" spans="1:16" ht="24" hidden="1" customHeight="1" x14ac:dyDescent="0.25">
      <c r="A176" s="51">
        <v>3261</v>
      </c>
      <c r="B176" s="87" t="s">
        <v>195</v>
      </c>
      <c r="C176" s="88">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755">
        <v>3290</v>
      </c>
      <c r="B179" s="80" t="s">
        <v>198</v>
      </c>
      <c r="C179" s="206">
        <f t="shared" si="193"/>
        <v>0</v>
      </c>
      <c r="D179" s="192">
        <f>SUM(D180:D183)</f>
        <v>0</v>
      </c>
      <c r="E179" s="193">
        <f t="shared" ref="E179:O179" si="229">SUM(E180:E183)</f>
        <v>0</v>
      </c>
      <c r="F179" s="132">
        <f t="shared" si="229"/>
        <v>0</v>
      </c>
      <c r="G179" s="192">
        <f t="shared" si="229"/>
        <v>0</v>
      </c>
      <c r="H179" s="193">
        <f t="shared" si="229"/>
        <v>0</v>
      </c>
      <c r="I179" s="132">
        <f t="shared" si="229"/>
        <v>0</v>
      </c>
      <c r="J179" s="192">
        <f t="shared" si="229"/>
        <v>0</v>
      </c>
      <c r="K179" s="193">
        <f t="shared" si="229"/>
        <v>0</v>
      </c>
      <c r="L179" s="132">
        <f t="shared" si="229"/>
        <v>0</v>
      </c>
      <c r="M179" s="192">
        <f t="shared" si="229"/>
        <v>0</v>
      </c>
      <c r="N179" s="193">
        <f t="shared" si="229"/>
        <v>0</v>
      </c>
      <c r="O179" s="132">
        <f t="shared" si="229"/>
        <v>0</v>
      </c>
      <c r="P179" s="49"/>
    </row>
    <row r="180" spans="1:16" ht="72" hidden="1" customHeight="1" x14ac:dyDescent="0.25">
      <c r="A180" s="51">
        <v>3291</v>
      </c>
      <c r="B180" s="87" t="s">
        <v>199</v>
      </c>
      <c r="C180" s="88">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7">
        <v>3294</v>
      </c>
      <c r="B183" s="87" t="s">
        <v>202</v>
      </c>
      <c r="C183" s="206">
        <f t="shared" si="193"/>
        <v>0</v>
      </c>
      <c r="D183" s="208"/>
      <c r="E183" s="209"/>
      <c r="F183" s="210">
        <f t="shared" si="230"/>
        <v>0</v>
      </c>
      <c r="G183" s="211"/>
      <c r="H183" s="212"/>
      <c r="I183" s="210">
        <f t="shared" si="231"/>
        <v>0</v>
      </c>
      <c r="J183" s="211"/>
      <c r="K183" s="212"/>
      <c r="L183" s="210">
        <f t="shared" si="232"/>
        <v>0</v>
      </c>
      <c r="M183" s="211"/>
      <c r="N183" s="212"/>
      <c r="O183" s="210">
        <f t="shared" si="233"/>
        <v>0</v>
      </c>
      <c r="P183" s="213"/>
    </row>
    <row r="184" spans="1:16" ht="48" hidden="1" x14ac:dyDescent="0.25">
      <c r="A184" s="214">
        <v>3300</v>
      </c>
      <c r="B184" s="205" t="s">
        <v>203</v>
      </c>
      <c r="C184" s="215">
        <f t="shared" si="193"/>
        <v>0</v>
      </c>
      <c r="D184" s="216">
        <f>SUM(D185:D186)</f>
        <v>0</v>
      </c>
      <c r="E184" s="217">
        <f t="shared" ref="E184:O184" si="234">SUM(E185:E186)</f>
        <v>0</v>
      </c>
      <c r="F184" s="218">
        <f t="shared" si="234"/>
        <v>0</v>
      </c>
      <c r="G184" s="216">
        <f t="shared" si="234"/>
        <v>0</v>
      </c>
      <c r="H184" s="217">
        <f t="shared" si="234"/>
        <v>0</v>
      </c>
      <c r="I184" s="218">
        <f t="shared" si="234"/>
        <v>0</v>
      </c>
      <c r="J184" s="216">
        <f t="shared" si="234"/>
        <v>0</v>
      </c>
      <c r="K184" s="217">
        <f t="shared" si="234"/>
        <v>0</v>
      </c>
      <c r="L184" s="218">
        <f t="shared" si="234"/>
        <v>0</v>
      </c>
      <c r="M184" s="216">
        <f t="shared" si="234"/>
        <v>0</v>
      </c>
      <c r="N184" s="217">
        <f t="shared" si="234"/>
        <v>0</v>
      </c>
      <c r="O184" s="218">
        <f t="shared" si="234"/>
        <v>0</v>
      </c>
      <c r="P184" s="219"/>
    </row>
    <row r="185" spans="1:16" ht="48" hidden="1" customHeight="1" x14ac:dyDescent="0.25">
      <c r="A185" s="135">
        <v>3310</v>
      </c>
      <c r="B185" s="136" t="s">
        <v>204</v>
      </c>
      <c r="C185" s="141">
        <f t="shared" si="193"/>
        <v>0</v>
      </c>
      <c r="D185" s="200"/>
      <c r="E185" s="201"/>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6"/>
      <c r="E186" s="197"/>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20">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1">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755">
        <v>4240</v>
      </c>
      <c r="B189" s="80" t="s">
        <v>208</v>
      </c>
      <c r="C189" s="81">
        <f t="shared" si="193"/>
        <v>0</v>
      </c>
      <c r="D189" s="196"/>
      <c r="E189" s="197"/>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8">
        <v>4250</v>
      </c>
      <c r="B190" s="87" t="s">
        <v>209</v>
      </c>
      <c r="C190" s="88">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755">
        <v>4310</v>
      </c>
      <c r="B192" s="80" t="s">
        <v>211</v>
      </c>
      <c r="C192" s="81">
        <f t="shared" si="193"/>
        <v>0</v>
      </c>
      <c r="D192" s="192">
        <f>SUM(D193:D193)</f>
        <v>0</v>
      </c>
      <c r="E192" s="193">
        <f t="shared" ref="E192:F192" si="255">SUM(E193:E193)</f>
        <v>0</v>
      </c>
      <c r="F192" s="132">
        <f t="shared" si="255"/>
        <v>0</v>
      </c>
      <c r="G192" s="192">
        <f>SUM(G193:G193)</f>
        <v>0</v>
      </c>
      <c r="H192" s="193">
        <f t="shared" ref="H192:I192" si="256">SUM(H193:H193)</f>
        <v>0</v>
      </c>
      <c r="I192" s="132">
        <f t="shared" si="256"/>
        <v>0</v>
      </c>
      <c r="J192" s="192">
        <f>SUM(J193:J193)</f>
        <v>0</v>
      </c>
      <c r="K192" s="193">
        <f t="shared" ref="K192:L192" si="257">SUM(K193:K193)</f>
        <v>0</v>
      </c>
      <c r="L192" s="132">
        <f t="shared" si="257"/>
        <v>0</v>
      </c>
      <c r="M192" s="192">
        <f>SUM(M193:M193)</f>
        <v>0</v>
      </c>
      <c r="N192" s="193">
        <f t="shared" ref="N192:O192" si="258">SUM(N193:N193)</f>
        <v>0</v>
      </c>
      <c r="O192" s="132">
        <f t="shared" si="258"/>
        <v>0</v>
      </c>
      <c r="P192" s="49"/>
    </row>
    <row r="193" spans="1:16" ht="36" hidden="1" customHeight="1" x14ac:dyDescent="0.25">
      <c r="A193" s="51">
        <v>4311</v>
      </c>
      <c r="B193" s="87" t="s">
        <v>212</v>
      </c>
      <c r="C193" s="88">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2"/>
      <c r="B194" s="23" t="s">
        <v>213</v>
      </c>
      <c r="C194" s="170">
        <f t="shared" si="193"/>
        <v>87387</v>
      </c>
      <c r="D194" s="171">
        <f t="shared" ref="D194:O194" si="259">SUM(D195,D230,D269,D283)</f>
        <v>80681</v>
      </c>
      <c r="E194" s="172">
        <f t="shared" si="259"/>
        <v>0</v>
      </c>
      <c r="F194" s="173">
        <f t="shared" si="259"/>
        <v>80681</v>
      </c>
      <c r="G194" s="171">
        <f t="shared" si="259"/>
        <v>0</v>
      </c>
      <c r="H194" s="172">
        <f t="shared" si="259"/>
        <v>0</v>
      </c>
      <c r="I194" s="173">
        <f t="shared" si="259"/>
        <v>0</v>
      </c>
      <c r="J194" s="171">
        <f t="shared" si="259"/>
        <v>6706</v>
      </c>
      <c r="K194" s="172">
        <f t="shared" si="259"/>
        <v>0</v>
      </c>
      <c r="L194" s="173">
        <f t="shared" si="259"/>
        <v>6706</v>
      </c>
      <c r="M194" s="171">
        <f t="shared" si="259"/>
        <v>0</v>
      </c>
      <c r="N194" s="172">
        <f t="shared" si="259"/>
        <v>0</v>
      </c>
      <c r="O194" s="173">
        <f t="shared" si="259"/>
        <v>0</v>
      </c>
      <c r="P194" s="174"/>
    </row>
    <row r="195" spans="1:16" x14ac:dyDescent="0.25">
      <c r="A195" s="175">
        <v>5000</v>
      </c>
      <c r="B195" s="175" t="s">
        <v>214</v>
      </c>
      <c r="C195" s="176">
        <f t="shared" si="193"/>
        <v>87387</v>
      </c>
      <c r="D195" s="177">
        <f>D196+D204</f>
        <v>80681</v>
      </c>
      <c r="E195" s="178">
        <f t="shared" ref="E195:F195" si="260">E196+E204</f>
        <v>0</v>
      </c>
      <c r="F195" s="179">
        <f t="shared" si="260"/>
        <v>80681</v>
      </c>
      <c r="G195" s="177">
        <f>G196+G204</f>
        <v>0</v>
      </c>
      <c r="H195" s="178">
        <f t="shared" ref="H195:I195" si="261">H196+H204</f>
        <v>0</v>
      </c>
      <c r="I195" s="179">
        <f t="shared" si="261"/>
        <v>0</v>
      </c>
      <c r="J195" s="177">
        <f>J196+J204</f>
        <v>6706</v>
      </c>
      <c r="K195" s="178">
        <f t="shared" ref="K195:L195" si="262">K196+K204</f>
        <v>0</v>
      </c>
      <c r="L195" s="179">
        <f t="shared" si="262"/>
        <v>6706</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755">
        <v>5110</v>
      </c>
      <c r="B197" s="80" t="s">
        <v>216</v>
      </c>
      <c r="C197" s="81">
        <f t="shared" si="193"/>
        <v>0</v>
      </c>
      <c r="D197" s="196"/>
      <c r="E197" s="197"/>
      <c r="F197" s="132">
        <f>D197+E197</f>
        <v>0</v>
      </c>
      <c r="G197" s="46"/>
      <c r="H197" s="47"/>
      <c r="I197" s="132">
        <f>G197+H197</f>
        <v>0</v>
      </c>
      <c r="J197" s="46"/>
      <c r="K197" s="47"/>
      <c r="L197" s="132">
        <f>K197+J197</f>
        <v>0</v>
      </c>
      <c r="M197" s="46"/>
      <c r="N197" s="47"/>
      <c r="O197" s="132">
        <f>N197+M197</f>
        <v>0</v>
      </c>
      <c r="P197" s="49"/>
    </row>
    <row r="198" spans="1:16" ht="24" hidden="1" x14ac:dyDescent="0.25">
      <c r="A198" s="188">
        <v>5120</v>
      </c>
      <c r="B198" s="87" t="s">
        <v>217</v>
      </c>
      <c r="C198" s="88">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7" t="s">
        <v>218</v>
      </c>
      <c r="C199" s="88">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7" t="s">
        <v>220</v>
      </c>
      <c r="C201" s="88">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7" t="s">
        <v>221</v>
      </c>
      <c r="C202" s="88">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7" t="s">
        <v>222</v>
      </c>
      <c r="C203" s="88">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87387</v>
      </c>
      <c r="D204" s="182">
        <f>D205+D215+D216+D225+D226+D227+D229</f>
        <v>80681</v>
      </c>
      <c r="E204" s="183">
        <f t="shared" ref="E204:F204" si="276">E205+E215+E216+E225+E226+E227+E229</f>
        <v>0</v>
      </c>
      <c r="F204" s="71">
        <f t="shared" si="276"/>
        <v>80681</v>
      </c>
      <c r="G204" s="182">
        <f>G205+G215+G216+G225+G226+G227+G229</f>
        <v>0</v>
      </c>
      <c r="H204" s="183">
        <f t="shared" ref="H204:I204" si="277">H205+H215+H216+H225+H226+H227+H229</f>
        <v>0</v>
      </c>
      <c r="I204" s="71">
        <f t="shared" si="277"/>
        <v>0</v>
      </c>
      <c r="J204" s="182">
        <f>J205+J215+J216+J225+J226+J227+J229</f>
        <v>6706</v>
      </c>
      <c r="K204" s="183">
        <f t="shared" ref="K204:L204" si="278">K205+K215+K216+K225+K226+K227+K229</f>
        <v>0</v>
      </c>
      <c r="L204" s="71">
        <f t="shared" si="278"/>
        <v>6706</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6"/>
      <c r="E206" s="197"/>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7" t="s">
        <v>234</v>
      </c>
      <c r="C215" s="88">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x14ac:dyDescent="0.25">
      <c r="A216" s="188">
        <v>5230</v>
      </c>
      <c r="B216" s="87" t="s">
        <v>235</v>
      </c>
      <c r="C216" s="88">
        <f t="shared" si="288"/>
        <v>87387</v>
      </c>
      <c r="D216" s="189">
        <f>SUM(D217:D224)</f>
        <v>80681</v>
      </c>
      <c r="E216" s="190">
        <f t="shared" ref="E216:F216" si="289">SUM(E217:E224)</f>
        <v>0</v>
      </c>
      <c r="F216" s="55">
        <f t="shared" si="289"/>
        <v>80681</v>
      </c>
      <c r="G216" s="189">
        <f>SUM(G217:G224)</f>
        <v>0</v>
      </c>
      <c r="H216" s="190">
        <f t="shared" ref="H216:I216" si="290">SUM(H217:H224)</f>
        <v>0</v>
      </c>
      <c r="I216" s="55">
        <f t="shared" si="290"/>
        <v>0</v>
      </c>
      <c r="J216" s="189">
        <f>SUM(J217:J224)</f>
        <v>6706</v>
      </c>
      <c r="K216" s="190">
        <f t="shared" ref="K216:L216" si="291">SUM(K217:K224)</f>
        <v>0</v>
      </c>
      <c r="L216" s="55">
        <f t="shared" si="291"/>
        <v>6706</v>
      </c>
      <c r="M216" s="189">
        <f>SUM(M217:M224)</f>
        <v>0</v>
      </c>
      <c r="N216" s="190">
        <f t="shared" ref="N216:O216" si="292">SUM(N217:N224)</f>
        <v>0</v>
      </c>
      <c r="O216" s="55">
        <f t="shared" si="292"/>
        <v>0</v>
      </c>
      <c r="P216" s="57"/>
    </row>
    <row r="217" spans="1:16" ht="12" hidden="1" customHeight="1" x14ac:dyDescent="0.25">
      <c r="A217" s="51">
        <v>5231</v>
      </c>
      <c r="B217" s="87" t="s">
        <v>236</v>
      </c>
      <c r="C217" s="88">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7" t="s">
        <v>238</v>
      </c>
      <c r="C219" s="88">
        <f t="shared" si="288"/>
        <v>400</v>
      </c>
      <c r="D219" s="194"/>
      <c r="E219" s="195"/>
      <c r="F219" s="55">
        <f t="shared" si="293"/>
        <v>0</v>
      </c>
      <c r="G219" s="53"/>
      <c r="H219" s="54"/>
      <c r="I219" s="55">
        <f t="shared" si="294"/>
        <v>0</v>
      </c>
      <c r="J219" s="53">
        <v>400</v>
      </c>
      <c r="K219" s="54"/>
      <c r="L219" s="55">
        <f t="shared" si="295"/>
        <v>400</v>
      </c>
      <c r="M219" s="53"/>
      <c r="N219" s="54"/>
      <c r="O219" s="55">
        <f t="shared" si="296"/>
        <v>0</v>
      </c>
      <c r="P219" s="57"/>
    </row>
    <row r="220" spans="1:16" ht="24" hidden="1" customHeight="1" x14ac:dyDescent="0.25">
      <c r="A220" s="51">
        <v>5234</v>
      </c>
      <c r="B220" s="87" t="s">
        <v>239</v>
      </c>
      <c r="C220" s="88">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7" t="s">
        <v>242</v>
      </c>
      <c r="C223" s="88">
        <f t="shared" si="288"/>
        <v>11400</v>
      </c>
      <c r="D223" s="194">
        <v>11400</v>
      </c>
      <c r="E223" s="195"/>
      <c r="F223" s="55">
        <f t="shared" si="293"/>
        <v>11400</v>
      </c>
      <c r="G223" s="53"/>
      <c r="H223" s="54"/>
      <c r="I223" s="55">
        <f t="shared" si="294"/>
        <v>0</v>
      </c>
      <c r="J223" s="53"/>
      <c r="K223" s="54"/>
      <c r="L223" s="55">
        <f t="shared" si="295"/>
        <v>0</v>
      </c>
      <c r="M223" s="53"/>
      <c r="N223" s="54"/>
      <c r="O223" s="55">
        <f t="shared" si="296"/>
        <v>0</v>
      </c>
      <c r="P223" s="57"/>
    </row>
    <row r="224" spans="1:16" ht="21.75" customHeight="1" x14ac:dyDescent="0.25">
      <c r="A224" s="51">
        <v>5239</v>
      </c>
      <c r="B224" s="87" t="s">
        <v>243</v>
      </c>
      <c r="C224" s="88">
        <f t="shared" si="288"/>
        <v>75587</v>
      </c>
      <c r="D224" s="194">
        <v>69281</v>
      </c>
      <c r="E224" s="195"/>
      <c r="F224" s="55">
        <f t="shared" si="293"/>
        <v>69281</v>
      </c>
      <c r="G224" s="53"/>
      <c r="H224" s="54"/>
      <c r="I224" s="55">
        <f t="shared" si="294"/>
        <v>0</v>
      </c>
      <c r="J224" s="53">
        <v>6306</v>
      </c>
      <c r="K224" s="54"/>
      <c r="L224" s="55">
        <f t="shared" si="295"/>
        <v>6306</v>
      </c>
      <c r="M224" s="53"/>
      <c r="N224" s="54"/>
      <c r="O224" s="55">
        <f t="shared" si="296"/>
        <v>0</v>
      </c>
      <c r="P224" s="57"/>
    </row>
    <row r="225" spans="1:16" ht="24" hidden="1" customHeight="1" x14ac:dyDescent="0.25">
      <c r="A225" s="188">
        <v>5240</v>
      </c>
      <c r="B225" s="87" t="s">
        <v>244</v>
      </c>
      <c r="C225" s="88">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7" t="s">
        <v>245</v>
      </c>
      <c r="C226" s="88">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7" t="s">
        <v>246</v>
      </c>
      <c r="C227" s="88">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7" t="s">
        <v>247</v>
      </c>
      <c r="C228" s="88">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200"/>
      <c r="E229" s="201"/>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4">
        <v>6200</v>
      </c>
      <c r="B231" s="205" t="s">
        <v>250</v>
      </c>
      <c r="C231" s="215">
        <f t="shared" si="288"/>
        <v>0</v>
      </c>
      <c r="D231" s="216">
        <f>SUM(D232,D233,D235,D238,D244,D245,D246)</f>
        <v>0</v>
      </c>
      <c r="E231" s="217">
        <f t="shared" ref="E231:F231" si="309">SUM(E232,E233,E235,E238,E244,E245,E246)</f>
        <v>0</v>
      </c>
      <c r="F231" s="218">
        <f t="shared" si="309"/>
        <v>0</v>
      </c>
      <c r="G231" s="216">
        <f>SUM(G232,G233,G235,G238,G244,G245,G246)</f>
        <v>0</v>
      </c>
      <c r="H231" s="217">
        <f t="shared" ref="H231:I231" si="310">SUM(H232,H233,H235,H238,H244,H245,H246)</f>
        <v>0</v>
      </c>
      <c r="I231" s="218">
        <f t="shared" si="310"/>
        <v>0</v>
      </c>
      <c r="J231" s="216">
        <f>SUM(J232,J233,J235,J238,J244,J245,J246)</f>
        <v>0</v>
      </c>
      <c r="K231" s="217">
        <f t="shared" ref="K231:L231" si="311">SUM(K232,K233,K235,K238,K244,K245,K246)</f>
        <v>0</v>
      </c>
      <c r="L231" s="218">
        <f t="shared" si="311"/>
        <v>0</v>
      </c>
      <c r="M231" s="216">
        <f>SUM(M232,M233,M235,M238,M244,M245,M246)</f>
        <v>0</v>
      </c>
      <c r="N231" s="217">
        <f t="shared" ref="N231:O231" si="312">SUM(N232,N233,N235,N238,N244,N245,N246)</f>
        <v>0</v>
      </c>
      <c r="O231" s="218">
        <f t="shared" si="312"/>
        <v>0</v>
      </c>
      <c r="P231" s="219"/>
    </row>
    <row r="232" spans="1:16" ht="24" hidden="1" customHeight="1" x14ac:dyDescent="0.25">
      <c r="A232" s="755">
        <v>6220</v>
      </c>
      <c r="B232" s="80" t="s">
        <v>251</v>
      </c>
      <c r="C232" s="81">
        <f t="shared" si="288"/>
        <v>0</v>
      </c>
      <c r="D232" s="196"/>
      <c r="E232" s="197"/>
      <c r="F232" s="132">
        <f>D232+E232</f>
        <v>0</v>
      </c>
      <c r="G232" s="46"/>
      <c r="H232" s="47"/>
      <c r="I232" s="132">
        <f>G232+H232</f>
        <v>0</v>
      </c>
      <c r="J232" s="46"/>
      <c r="K232" s="47"/>
      <c r="L232" s="132">
        <f>K232+J232</f>
        <v>0</v>
      </c>
      <c r="M232" s="46"/>
      <c r="N232" s="47"/>
      <c r="O232" s="132">
        <f>N232+M232</f>
        <v>0</v>
      </c>
      <c r="P232" s="49"/>
    </row>
    <row r="233" spans="1:16" hidden="1" x14ac:dyDescent="0.25">
      <c r="A233" s="188">
        <v>6230</v>
      </c>
      <c r="B233" s="87" t="s">
        <v>252</v>
      </c>
      <c r="C233" s="88">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0" t="s">
        <v>253</v>
      </c>
      <c r="C234" s="88">
        <f t="shared" si="288"/>
        <v>0</v>
      </c>
      <c r="D234" s="196"/>
      <c r="E234" s="197"/>
      <c r="F234" s="132">
        <f>D234+E234</f>
        <v>0</v>
      </c>
      <c r="G234" s="46"/>
      <c r="H234" s="47"/>
      <c r="I234" s="132">
        <f>G234+H234</f>
        <v>0</v>
      </c>
      <c r="J234" s="46"/>
      <c r="K234" s="47"/>
      <c r="L234" s="132">
        <f>K234+J234</f>
        <v>0</v>
      </c>
      <c r="M234" s="46"/>
      <c r="N234" s="47"/>
      <c r="O234" s="132">
        <f>N234+M234</f>
        <v>0</v>
      </c>
      <c r="P234" s="49"/>
    </row>
    <row r="235" spans="1:16" ht="24" hidden="1" x14ac:dyDescent="0.25">
      <c r="A235" s="188">
        <v>6240</v>
      </c>
      <c r="B235" s="87" t="s">
        <v>254</v>
      </c>
      <c r="C235" s="88">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7" t="s">
        <v>255</v>
      </c>
      <c r="C236" s="88">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7" t="s">
        <v>257</v>
      </c>
      <c r="C238" s="88">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7" t="s">
        <v>258</v>
      </c>
      <c r="C239" s="88">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7" t="s">
        <v>263</v>
      </c>
      <c r="C244" s="88">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7" t="s">
        <v>264</v>
      </c>
      <c r="C245" s="88">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755">
        <v>6290</v>
      </c>
      <c r="B246" s="80" t="s">
        <v>265</v>
      </c>
      <c r="C246" s="206">
        <f t="shared" si="288"/>
        <v>0</v>
      </c>
      <c r="D246" s="192">
        <f>SUM(D247:D250)</f>
        <v>0</v>
      </c>
      <c r="E246" s="193">
        <f t="shared" ref="E246:O246" si="330">SUM(E247:E250)</f>
        <v>0</v>
      </c>
      <c r="F246" s="132">
        <f t="shared" si="330"/>
        <v>0</v>
      </c>
      <c r="G246" s="192">
        <f t="shared" si="330"/>
        <v>0</v>
      </c>
      <c r="H246" s="193">
        <f t="shared" si="330"/>
        <v>0</v>
      </c>
      <c r="I246" s="132">
        <f t="shared" si="330"/>
        <v>0</v>
      </c>
      <c r="J246" s="192">
        <f t="shared" si="330"/>
        <v>0</v>
      </c>
      <c r="K246" s="193">
        <f t="shared" si="330"/>
        <v>0</v>
      </c>
      <c r="L246" s="132">
        <f t="shared" si="330"/>
        <v>0</v>
      </c>
      <c r="M246" s="192">
        <f t="shared" si="330"/>
        <v>0</v>
      </c>
      <c r="N246" s="193">
        <f t="shared" si="330"/>
        <v>0</v>
      </c>
      <c r="O246" s="132">
        <f t="shared" si="330"/>
        <v>0</v>
      </c>
      <c r="P246" s="49"/>
    </row>
    <row r="247" spans="1:16" ht="12" hidden="1" customHeight="1" x14ac:dyDescent="0.25">
      <c r="A247" s="51">
        <v>6291</v>
      </c>
      <c r="B247" s="87" t="s">
        <v>266</v>
      </c>
      <c r="C247" s="88">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755">
        <v>6320</v>
      </c>
      <c r="B252" s="80" t="s">
        <v>271</v>
      </c>
      <c r="C252" s="206">
        <f t="shared" si="288"/>
        <v>0</v>
      </c>
      <c r="D252" s="192">
        <f>SUM(D253:D256)</f>
        <v>0</v>
      </c>
      <c r="E252" s="193">
        <f t="shared" ref="E252:O252" si="336">SUM(E253:E256)</f>
        <v>0</v>
      </c>
      <c r="F252" s="132">
        <f t="shared" si="336"/>
        <v>0</v>
      </c>
      <c r="G252" s="192">
        <f t="shared" si="336"/>
        <v>0</v>
      </c>
      <c r="H252" s="193">
        <f t="shared" si="336"/>
        <v>0</v>
      </c>
      <c r="I252" s="132">
        <f t="shared" si="336"/>
        <v>0</v>
      </c>
      <c r="J252" s="192">
        <f t="shared" si="336"/>
        <v>0</v>
      </c>
      <c r="K252" s="193">
        <f t="shared" si="336"/>
        <v>0</v>
      </c>
      <c r="L252" s="132">
        <f t="shared" si="336"/>
        <v>0</v>
      </c>
      <c r="M252" s="192">
        <f t="shared" si="336"/>
        <v>0</v>
      </c>
      <c r="N252" s="193">
        <f t="shared" si="336"/>
        <v>0</v>
      </c>
      <c r="O252" s="132">
        <f t="shared" si="336"/>
        <v>0</v>
      </c>
      <c r="P252" s="49"/>
    </row>
    <row r="253" spans="1:16" ht="12" hidden="1" customHeight="1" x14ac:dyDescent="0.25">
      <c r="A253" s="51">
        <v>6322</v>
      </c>
      <c r="B253" s="87" t="s">
        <v>272</v>
      </c>
      <c r="C253" s="88">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6"/>
      <c r="E256" s="197"/>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3">
        <v>6330</v>
      </c>
      <c r="B257" s="224" t="s">
        <v>276</v>
      </c>
      <c r="C257" s="206">
        <f t="shared" si="288"/>
        <v>0</v>
      </c>
      <c r="D257" s="208"/>
      <c r="E257" s="209"/>
      <c r="F257" s="210">
        <f t="shared" si="337"/>
        <v>0</v>
      </c>
      <c r="G257" s="211"/>
      <c r="H257" s="212"/>
      <c r="I257" s="210">
        <f t="shared" si="338"/>
        <v>0</v>
      </c>
      <c r="J257" s="211"/>
      <c r="K257" s="212"/>
      <c r="L257" s="210">
        <f t="shared" si="339"/>
        <v>0</v>
      </c>
      <c r="M257" s="211"/>
      <c r="N257" s="212"/>
      <c r="O257" s="210">
        <f t="shared" si="340"/>
        <v>0</v>
      </c>
      <c r="P257" s="213"/>
    </row>
    <row r="258" spans="1:16" ht="12" hidden="1" customHeight="1" x14ac:dyDescent="0.25">
      <c r="A258" s="188">
        <v>6360</v>
      </c>
      <c r="B258" s="87" t="s">
        <v>277</v>
      </c>
      <c r="C258" s="88">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755">
        <v>6410</v>
      </c>
      <c r="B260" s="80" t="s">
        <v>279</v>
      </c>
      <c r="C260" s="81">
        <f t="shared" si="288"/>
        <v>0</v>
      </c>
      <c r="D260" s="192">
        <f>SUM(D261:D263)</f>
        <v>0</v>
      </c>
      <c r="E260" s="193">
        <f t="shared" ref="E260:O260" si="342">SUM(E261:E263)</f>
        <v>0</v>
      </c>
      <c r="F260" s="132">
        <f t="shared" si="342"/>
        <v>0</v>
      </c>
      <c r="G260" s="192">
        <f t="shared" si="342"/>
        <v>0</v>
      </c>
      <c r="H260" s="193">
        <f t="shared" si="342"/>
        <v>0</v>
      </c>
      <c r="I260" s="132">
        <f t="shared" si="342"/>
        <v>0</v>
      </c>
      <c r="J260" s="192">
        <f t="shared" si="342"/>
        <v>0</v>
      </c>
      <c r="K260" s="193">
        <f t="shared" si="342"/>
        <v>0</v>
      </c>
      <c r="L260" s="132">
        <f t="shared" si="342"/>
        <v>0</v>
      </c>
      <c r="M260" s="192">
        <f t="shared" si="342"/>
        <v>0</v>
      </c>
      <c r="N260" s="193">
        <f t="shared" si="342"/>
        <v>0</v>
      </c>
      <c r="O260" s="132">
        <f t="shared" si="342"/>
        <v>0</v>
      </c>
      <c r="P260" s="49"/>
    </row>
    <row r="261" spans="1:16" ht="12" hidden="1" customHeight="1" x14ac:dyDescent="0.25">
      <c r="A261" s="51">
        <v>6411</v>
      </c>
      <c r="B261" s="198" t="s">
        <v>280</v>
      </c>
      <c r="C261" s="88">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7" t="s">
        <v>283</v>
      </c>
      <c r="C264" s="88">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7" t="s">
        <v>284</v>
      </c>
      <c r="C265" s="88">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5">
        <v>7000</v>
      </c>
      <c r="B269" s="225" t="s">
        <v>288</v>
      </c>
      <c r="C269" s="226">
        <f t="shared" si="288"/>
        <v>0</v>
      </c>
      <c r="D269" s="227">
        <f>SUM(D270,D281)</f>
        <v>0</v>
      </c>
      <c r="E269" s="228">
        <f t="shared" ref="E269:F269" si="355">SUM(E270,E281)</f>
        <v>0</v>
      </c>
      <c r="F269" s="229">
        <f t="shared" si="355"/>
        <v>0</v>
      </c>
      <c r="G269" s="227">
        <f>SUM(G270,G281)</f>
        <v>0</v>
      </c>
      <c r="H269" s="228">
        <f t="shared" ref="H269:I269" si="356">SUM(H270,H281)</f>
        <v>0</v>
      </c>
      <c r="I269" s="229">
        <f t="shared" si="356"/>
        <v>0</v>
      </c>
      <c r="J269" s="227">
        <f>SUM(J270,J281)</f>
        <v>0</v>
      </c>
      <c r="K269" s="228">
        <f t="shared" ref="K269:L269" si="357">SUM(K270,K281)</f>
        <v>0</v>
      </c>
      <c r="L269" s="229">
        <f t="shared" si="357"/>
        <v>0</v>
      </c>
      <c r="M269" s="227">
        <f>SUM(M270,M281)</f>
        <v>0</v>
      </c>
      <c r="N269" s="228">
        <f t="shared" ref="N269:O269" si="358">SUM(N270,N281)</f>
        <v>0</v>
      </c>
      <c r="O269" s="229">
        <f t="shared" si="358"/>
        <v>0</v>
      </c>
      <c r="P269" s="230"/>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755">
        <v>7210</v>
      </c>
      <c r="B271" s="80" t="s">
        <v>290</v>
      </c>
      <c r="C271" s="81">
        <f t="shared" si="288"/>
        <v>0</v>
      </c>
      <c r="D271" s="196"/>
      <c r="E271" s="197"/>
      <c r="F271" s="132">
        <f>D271+E271</f>
        <v>0</v>
      </c>
      <c r="G271" s="46"/>
      <c r="H271" s="47"/>
      <c r="I271" s="132">
        <f>G271+H271</f>
        <v>0</v>
      </c>
      <c r="J271" s="46"/>
      <c r="K271" s="47"/>
      <c r="L271" s="132">
        <f>K271+J271</f>
        <v>0</v>
      </c>
      <c r="M271" s="46"/>
      <c r="N271" s="47"/>
      <c r="O271" s="132">
        <f>N271+M271</f>
        <v>0</v>
      </c>
      <c r="P271" s="49"/>
    </row>
    <row r="272" spans="1:16" s="231" customFormat="1" ht="24" hidden="1" x14ac:dyDescent="0.25">
      <c r="A272" s="188">
        <v>7220</v>
      </c>
      <c r="B272" s="87" t="s">
        <v>291</v>
      </c>
      <c r="C272" s="88">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1" customFormat="1" ht="36" hidden="1" customHeight="1" x14ac:dyDescent="0.25">
      <c r="A273" s="51">
        <v>7221</v>
      </c>
      <c r="B273" s="87" t="s">
        <v>292</v>
      </c>
      <c r="C273" s="88">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1" customFormat="1" ht="36" hidden="1" customHeight="1" x14ac:dyDescent="0.25">
      <c r="A274" s="51">
        <v>7222</v>
      </c>
      <c r="B274" s="87" t="s">
        <v>293</v>
      </c>
      <c r="C274" s="88">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7" t="s">
        <v>294</v>
      </c>
      <c r="C275" s="88">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7" t="s">
        <v>295</v>
      </c>
      <c r="C276" s="88">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7" t="s">
        <v>296</v>
      </c>
      <c r="C277" s="88">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755">
        <v>7260</v>
      </c>
      <c r="B280" s="80" t="s">
        <v>299</v>
      </c>
      <c r="C280" s="81">
        <f t="shared" si="371"/>
        <v>0</v>
      </c>
      <c r="D280" s="196"/>
      <c r="E280" s="197"/>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2">
        <f t="shared" ref="D281:O281" si="378">D282</f>
        <v>0</v>
      </c>
      <c r="E281" s="233">
        <f t="shared" si="378"/>
        <v>0</v>
      </c>
      <c r="F281" s="129">
        <f t="shared" si="378"/>
        <v>0</v>
      </c>
      <c r="G281" s="232">
        <f t="shared" si="378"/>
        <v>0</v>
      </c>
      <c r="H281" s="233">
        <f t="shared" si="378"/>
        <v>0</v>
      </c>
      <c r="I281" s="129">
        <f t="shared" si="378"/>
        <v>0</v>
      </c>
      <c r="J281" s="232">
        <f t="shared" si="378"/>
        <v>0</v>
      </c>
      <c r="K281" s="233">
        <f t="shared" si="378"/>
        <v>0</v>
      </c>
      <c r="L281" s="129">
        <f t="shared" si="378"/>
        <v>0</v>
      </c>
      <c r="M281" s="232">
        <f t="shared" si="378"/>
        <v>0</v>
      </c>
      <c r="N281" s="233">
        <f t="shared" si="378"/>
        <v>0</v>
      </c>
      <c r="O281" s="129">
        <f t="shared" si="378"/>
        <v>0</v>
      </c>
      <c r="P281" s="117"/>
    </row>
    <row r="282" spans="1:16" ht="12" hidden="1" customHeight="1" x14ac:dyDescent="0.25">
      <c r="A282" s="184">
        <v>7720</v>
      </c>
      <c r="B282" s="80" t="s">
        <v>301</v>
      </c>
      <c r="C282" s="96">
        <f t="shared" si="371"/>
        <v>0</v>
      </c>
      <c r="D282" s="234"/>
      <c r="E282" s="235"/>
      <c r="F282" s="236">
        <f>D282+E282</f>
        <v>0</v>
      </c>
      <c r="G282" s="100"/>
      <c r="H282" s="101"/>
      <c r="I282" s="236">
        <f>G282+H282</f>
        <v>0</v>
      </c>
      <c r="J282" s="100"/>
      <c r="K282" s="101"/>
      <c r="L282" s="236">
        <f>K282+J282</f>
        <v>0</v>
      </c>
      <c r="M282" s="100"/>
      <c r="N282" s="101"/>
      <c r="O282" s="236">
        <f>N282+M282</f>
        <v>0</v>
      </c>
      <c r="P282" s="105"/>
    </row>
    <row r="283" spans="1:16" hidden="1" x14ac:dyDescent="0.25">
      <c r="A283" s="237">
        <v>9000</v>
      </c>
      <c r="B283" s="238" t="s">
        <v>302</v>
      </c>
      <c r="C283" s="239">
        <f t="shared" si="371"/>
        <v>0</v>
      </c>
      <c r="D283" s="240">
        <f t="shared" ref="D283:O284" si="379">D284</f>
        <v>0</v>
      </c>
      <c r="E283" s="241">
        <f t="shared" si="379"/>
        <v>0</v>
      </c>
      <c r="F283" s="242">
        <f t="shared" si="379"/>
        <v>0</v>
      </c>
      <c r="G283" s="240">
        <f>G284</f>
        <v>0</v>
      </c>
      <c r="H283" s="241">
        <f t="shared" ref="H283:I283" si="380">H284</f>
        <v>0</v>
      </c>
      <c r="I283" s="242">
        <f t="shared" si="380"/>
        <v>0</v>
      </c>
      <c r="J283" s="240">
        <f t="shared" si="379"/>
        <v>0</v>
      </c>
      <c r="K283" s="241">
        <f t="shared" si="379"/>
        <v>0</v>
      </c>
      <c r="L283" s="242">
        <f t="shared" si="379"/>
        <v>0</v>
      </c>
      <c r="M283" s="240">
        <f t="shared" si="379"/>
        <v>0</v>
      </c>
      <c r="N283" s="241">
        <f t="shared" si="379"/>
        <v>0</v>
      </c>
      <c r="O283" s="242">
        <f t="shared" si="379"/>
        <v>0</v>
      </c>
      <c r="P283" s="243"/>
    </row>
    <row r="284" spans="1:16" ht="24" hidden="1" x14ac:dyDescent="0.25">
      <c r="A284" s="244">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5">
        <v>9230</v>
      </c>
      <c r="B285" s="87" t="s">
        <v>304</v>
      </c>
      <c r="C285" s="141">
        <f t="shared" si="371"/>
        <v>0</v>
      </c>
      <c r="D285" s="200"/>
      <c r="E285" s="201"/>
      <c r="F285" s="139">
        <f>D285+E285</f>
        <v>0</v>
      </c>
      <c r="G285" s="142"/>
      <c r="H285" s="143"/>
      <c r="I285" s="139">
        <f>G285+H285</f>
        <v>0</v>
      </c>
      <c r="J285" s="142"/>
      <c r="K285" s="143"/>
      <c r="L285" s="139">
        <f>K285+J285</f>
        <v>0</v>
      </c>
      <c r="M285" s="142"/>
      <c r="N285" s="143"/>
      <c r="O285" s="139">
        <f>N285+M285</f>
        <v>0</v>
      </c>
      <c r="P285" s="127"/>
    </row>
    <row r="286" spans="1:16" hidden="1" x14ac:dyDescent="0.25">
      <c r="A286" s="198"/>
      <c r="B286" s="87" t="s">
        <v>305</v>
      </c>
      <c r="C286" s="88">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8" t="s">
        <v>306</v>
      </c>
      <c r="B287" s="51" t="s">
        <v>307</v>
      </c>
      <c r="C287" s="88">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8" t="s">
        <v>308</v>
      </c>
      <c r="B288" s="246" t="s">
        <v>309</v>
      </c>
      <c r="C288" s="81">
        <f t="shared" si="371"/>
        <v>0</v>
      </c>
      <c r="D288" s="196"/>
      <c r="E288" s="197"/>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7"/>
      <c r="B289" s="247" t="s">
        <v>310</v>
      </c>
      <c r="C289" s="248">
        <f t="shared" si="371"/>
        <v>1217205</v>
      </c>
      <c r="D289" s="249">
        <f t="shared" ref="D289:O289" si="389">SUM(D286,D269,D230,D195,D187,D173,D75,D53,D283)</f>
        <v>618951</v>
      </c>
      <c r="E289" s="250">
        <f t="shared" si="389"/>
        <v>0</v>
      </c>
      <c r="F289" s="251">
        <f t="shared" si="389"/>
        <v>618951</v>
      </c>
      <c r="G289" s="249">
        <f t="shared" si="389"/>
        <v>494134</v>
      </c>
      <c r="H289" s="250">
        <f t="shared" si="389"/>
        <v>0</v>
      </c>
      <c r="I289" s="251">
        <f t="shared" si="389"/>
        <v>494134</v>
      </c>
      <c r="J289" s="249">
        <f t="shared" si="389"/>
        <v>104090</v>
      </c>
      <c r="K289" s="250">
        <f t="shared" si="389"/>
        <v>0</v>
      </c>
      <c r="L289" s="251">
        <f t="shared" si="389"/>
        <v>104090</v>
      </c>
      <c r="M289" s="249">
        <f t="shared" si="389"/>
        <v>30</v>
      </c>
      <c r="N289" s="250">
        <f t="shared" si="389"/>
        <v>0</v>
      </c>
      <c r="O289" s="251">
        <f t="shared" si="389"/>
        <v>30</v>
      </c>
      <c r="P289" s="252"/>
    </row>
    <row r="290" spans="1:16" s="28" customFormat="1" ht="13.5" thickTop="1" thickBot="1" x14ac:dyDescent="0.3">
      <c r="A290" s="759" t="s">
        <v>311</v>
      </c>
      <c r="B290" s="760"/>
      <c r="C290" s="253">
        <f t="shared" si="371"/>
        <v>-9073</v>
      </c>
      <c r="D290" s="254">
        <f>SUM(D24,D25,D41)-D51</f>
        <v>0</v>
      </c>
      <c r="E290" s="255">
        <f t="shared" ref="E290:F290" si="390">SUM(E24,E25,E41)-E51</f>
        <v>0</v>
      </c>
      <c r="F290" s="256">
        <f t="shared" si="390"/>
        <v>0</v>
      </c>
      <c r="G290" s="254">
        <f>SUM(G24,G25,G41)-G51</f>
        <v>0</v>
      </c>
      <c r="H290" s="255">
        <f t="shared" ref="H290:I290" si="391">SUM(H24,H25,H41)-H51</f>
        <v>0</v>
      </c>
      <c r="I290" s="256">
        <f t="shared" si="391"/>
        <v>0</v>
      </c>
      <c r="J290" s="254">
        <f>(J26+J43)-J51</f>
        <v>-9043</v>
      </c>
      <c r="K290" s="255">
        <f t="shared" ref="K290:L290" si="392">(K26+K43)-K51</f>
        <v>0</v>
      </c>
      <c r="L290" s="256">
        <f t="shared" si="392"/>
        <v>-9043</v>
      </c>
      <c r="M290" s="254">
        <f>M45-M51</f>
        <v>-30</v>
      </c>
      <c r="N290" s="255">
        <f t="shared" ref="N290:O290" si="393">N45-N51</f>
        <v>0</v>
      </c>
      <c r="O290" s="256">
        <f t="shared" si="393"/>
        <v>-30</v>
      </c>
      <c r="P290" s="257"/>
    </row>
    <row r="291" spans="1:16" s="28" customFormat="1" ht="12.75" thickTop="1" x14ac:dyDescent="0.25">
      <c r="A291" s="761" t="s">
        <v>312</v>
      </c>
      <c r="B291" s="762"/>
      <c r="C291" s="258">
        <f t="shared" si="371"/>
        <v>9073</v>
      </c>
      <c r="D291" s="259">
        <f t="shared" ref="D291:O291" si="394">SUM(D292,D293)-D300+D301</f>
        <v>0</v>
      </c>
      <c r="E291" s="260">
        <f t="shared" si="394"/>
        <v>0</v>
      </c>
      <c r="F291" s="261">
        <f t="shared" si="394"/>
        <v>0</v>
      </c>
      <c r="G291" s="259">
        <f t="shared" si="394"/>
        <v>0</v>
      </c>
      <c r="H291" s="260">
        <f t="shared" si="394"/>
        <v>0</v>
      </c>
      <c r="I291" s="261">
        <f t="shared" si="394"/>
        <v>0</v>
      </c>
      <c r="J291" s="259">
        <f t="shared" si="394"/>
        <v>9043</v>
      </c>
      <c r="K291" s="260">
        <f t="shared" si="394"/>
        <v>0</v>
      </c>
      <c r="L291" s="261">
        <f t="shared" si="394"/>
        <v>9043</v>
      </c>
      <c r="M291" s="259">
        <f t="shared" si="394"/>
        <v>30</v>
      </c>
      <c r="N291" s="260">
        <f t="shared" si="394"/>
        <v>0</v>
      </c>
      <c r="O291" s="261">
        <f t="shared" si="394"/>
        <v>30</v>
      </c>
      <c r="P291" s="262"/>
    </row>
    <row r="292" spans="1:16" s="28" customFormat="1" ht="12.75" thickBot="1" x14ac:dyDescent="0.3">
      <c r="A292" s="155" t="s">
        <v>313</v>
      </c>
      <c r="B292" s="155" t="s">
        <v>314</v>
      </c>
      <c r="C292" s="156">
        <f t="shared" si="371"/>
        <v>9073</v>
      </c>
      <c r="D292" s="157">
        <f t="shared" ref="D292:O292" si="395">D21-D286</f>
        <v>0</v>
      </c>
      <c r="E292" s="158">
        <f t="shared" si="395"/>
        <v>0</v>
      </c>
      <c r="F292" s="159">
        <f t="shared" si="395"/>
        <v>0</v>
      </c>
      <c r="G292" s="157">
        <f t="shared" si="395"/>
        <v>0</v>
      </c>
      <c r="H292" s="158">
        <f t="shared" si="395"/>
        <v>0</v>
      </c>
      <c r="I292" s="159">
        <f t="shared" si="395"/>
        <v>0</v>
      </c>
      <c r="J292" s="157">
        <f t="shared" si="395"/>
        <v>9043</v>
      </c>
      <c r="K292" s="158">
        <f t="shared" si="395"/>
        <v>0</v>
      </c>
      <c r="L292" s="159">
        <f t="shared" si="395"/>
        <v>9043</v>
      </c>
      <c r="M292" s="157">
        <f t="shared" si="395"/>
        <v>30</v>
      </c>
      <c r="N292" s="158">
        <f t="shared" si="395"/>
        <v>0</v>
      </c>
      <c r="O292" s="159">
        <f t="shared" si="395"/>
        <v>30</v>
      </c>
      <c r="P292" s="35"/>
    </row>
    <row r="293" spans="1:16" s="28" customFormat="1" ht="12.75" hidden="1" thickTop="1" x14ac:dyDescent="0.25">
      <c r="A293" s="263" t="s">
        <v>315</v>
      </c>
      <c r="B293" s="263" t="s">
        <v>316</v>
      </c>
      <c r="C293" s="258">
        <f t="shared" si="371"/>
        <v>0</v>
      </c>
      <c r="D293" s="259">
        <f t="shared" ref="D293:O293" si="396">SUM(D294,D296,D298)-SUM(D295,D297,D299)</f>
        <v>0</v>
      </c>
      <c r="E293" s="260">
        <f t="shared" si="396"/>
        <v>0</v>
      </c>
      <c r="F293" s="261">
        <f t="shared" si="396"/>
        <v>0</v>
      </c>
      <c r="G293" s="259">
        <f t="shared" si="396"/>
        <v>0</v>
      </c>
      <c r="H293" s="260">
        <f t="shared" si="396"/>
        <v>0</v>
      </c>
      <c r="I293" s="261">
        <f t="shared" si="396"/>
        <v>0</v>
      </c>
      <c r="J293" s="259">
        <f t="shared" si="396"/>
        <v>0</v>
      </c>
      <c r="K293" s="260">
        <f t="shared" si="396"/>
        <v>0</v>
      </c>
      <c r="L293" s="261">
        <f t="shared" si="396"/>
        <v>0</v>
      </c>
      <c r="M293" s="259">
        <f t="shared" si="396"/>
        <v>0</v>
      </c>
      <c r="N293" s="260">
        <f t="shared" si="396"/>
        <v>0</v>
      </c>
      <c r="O293" s="261">
        <f t="shared" si="396"/>
        <v>0</v>
      </c>
      <c r="P293" s="262"/>
    </row>
    <row r="294" spans="1:16" ht="12" hidden="1" customHeight="1" x14ac:dyDescent="0.25">
      <c r="A294" s="264" t="s">
        <v>317</v>
      </c>
      <c r="B294" s="140" t="s">
        <v>318</v>
      </c>
      <c r="C294" s="96">
        <f t="shared" si="371"/>
        <v>0</v>
      </c>
      <c r="D294" s="234"/>
      <c r="E294" s="235"/>
      <c r="F294" s="236">
        <f t="shared" ref="F294:F301" si="397">D294+E294</f>
        <v>0</v>
      </c>
      <c r="G294" s="100"/>
      <c r="H294" s="101"/>
      <c r="I294" s="236">
        <f t="shared" ref="I294:I301" si="398">G294+H294</f>
        <v>0</v>
      </c>
      <c r="J294" s="100"/>
      <c r="K294" s="101"/>
      <c r="L294" s="236">
        <f t="shared" ref="L294:L301" si="399">K294+J294</f>
        <v>0</v>
      </c>
      <c r="M294" s="100"/>
      <c r="N294" s="101"/>
      <c r="O294" s="236">
        <f t="shared" ref="O294:O301" si="400">N294+M294</f>
        <v>0</v>
      </c>
      <c r="P294" s="105"/>
    </row>
    <row r="295" spans="1:16" ht="24" hidden="1" customHeight="1" x14ac:dyDescent="0.25">
      <c r="A295" s="198" t="s">
        <v>319</v>
      </c>
      <c r="B295" s="50" t="s">
        <v>320</v>
      </c>
      <c r="C295" s="88">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8" t="s">
        <v>321</v>
      </c>
      <c r="B296" s="50" t="s">
        <v>322</v>
      </c>
      <c r="C296" s="88">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8" t="s">
        <v>323</v>
      </c>
      <c r="B297" s="50" t="s">
        <v>324</v>
      </c>
      <c r="C297" s="88">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8" t="s">
        <v>325</v>
      </c>
      <c r="B298" s="50" t="s">
        <v>326</v>
      </c>
      <c r="C298" s="88">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5" t="s">
        <v>327</v>
      </c>
      <c r="B299" s="266" t="s">
        <v>328</v>
      </c>
      <c r="C299" s="206">
        <f t="shared" si="371"/>
        <v>0</v>
      </c>
      <c r="D299" s="208"/>
      <c r="E299" s="209"/>
      <c r="F299" s="210">
        <f t="shared" si="397"/>
        <v>0</v>
      </c>
      <c r="G299" s="211"/>
      <c r="H299" s="212"/>
      <c r="I299" s="210">
        <f t="shared" si="398"/>
        <v>0</v>
      </c>
      <c r="J299" s="211"/>
      <c r="K299" s="212"/>
      <c r="L299" s="210">
        <f t="shared" si="399"/>
        <v>0</v>
      </c>
      <c r="M299" s="211"/>
      <c r="N299" s="212"/>
      <c r="O299" s="210">
        <f t="shared" si="400"/>
        <v>0</v>
      </c>
      <c r="P299" s="213"/>
    </row>
    <row r="300" spans="1:16" s="28" customFormat="1" ht="13.5" hidden="1" customHeight="1" thickTop="1" thickBot="1" x14ac:dyDescent="0.3">
      <c r="A300" s="267" t="s">
        <v>329</v>
      </c>
      <c r="B300" s="267" t="s">
        <v>330</v>
      </c>
      <c r="C300" s="253">
        <f t="shared" si="371"/>
        <v>0</v>
      </c>
      <c r="D300" s="268"/>
      <c r="E300" s="269"/>
      <c r="F300" s="256">
        <f t="shared" si="397"/>
        <v>0</v>
      </c>
      <c r="G300" s="268"/>
      <c r="H300" s="269"/>
      <c r="I300" s="270">
        <f t="shared" si="398"/>
        <v>0</v>
      </c>
      <c r="J300" s="268"/>
      <c r="K300" s="269"/>
      <c r="L300" s="270">
        <f t="shared" si="399"/>
        <v>0</v>
      </c>
      <c r="M300" s="268"/>
      <c r="N300" s="269"/>
      <c r="O300" s="270">
        <f t="shared" si="400"/>
        <v>0</v>
      </c>
      <c r="P300" s="271"/>
    </row>
    <row r="301" spans="1:16" s="28" customFormat="1" ht="48.75" hidden="1" customHeight="1" thickTop="1" x14ac:dyDescent="0.25">
      <c r="A301" s="263" t="s">
        <v>331</v>
      </c>
      <c r="B301" s="272" t="s">
        <v>332</v>
      </c>
      <c r="C301" s="258">
        <f t="shared" si="371"/>
        <v>0</v>
      </c>
      <c r="D301" s="202"/>
      <c r="E301" s="203"/>
      <c r="F301" s="71">
        <f t="shared" si="397"/>
        <v>0</v>
      </c>
      <c r="G301" s="202"/>
      <c r="H301" s="203"/>
      <c r="I301" s="71">
        <f t="shared" si="398"/>
        <v>0</v>
      </c>
      <c r="J301" s="202"/>
      <c r="K301" s="203"/>
      <c r="L301" s="71">
        <f t="shared" si="399"/>
        <v>0</v>
      </c>
      <c r="M301" s="202"/>
      <c r="N301" s="203"/>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ZVUtFChgr/gTFhLW89Rb7yWfkErSVHJF5Z0i70q51l57oOZD/w3aBPHQSpYIAkGJk0kE4FnqCtWBWLuxUxv35g==" saltValue="gz3nIYIDa2YF+2WXRVQv0A==" spinCount="100000" sheet="1" objects="1" scenarios="1" formatCells="0" formatColumns="0" formatRows="0" deleteColumns="0"/>
  <autoFilter ref="A18:P301">
    <filterColumn colId="2">
      <filters>
        <filter val="1 004 871"/>
        <filter val="1 113 085"/>
        <filter val="1 126"/>
        <filter val="1 129 818"/>
        <filter val="1 217 205"/>
        <filter val="1 584"/>
        <filter val="1 645"/>
        <filter val="1 689"/>
        <filter val="1 883"/>
        <filter val="1 893"/>
        <filter val="1 934"/>
        <filter val="1 972"/>
        <filter val="100"/>
        <filter val="105 053"/>
        <filter val="11 400"/>
        <filter val="12 154"/>
        <filter val="12 523"/>
        <filter val="120"/>
        <filter val="124 947"/>
        <filter val="14 037"/>
        <filter val="150"/>
        <filter val="16 714"/>
        <filter val="163"/>
        <filter val="18 355"/>
        <filter val="188 222"/>
        <filter val="2 100"/>
        <filter val="2 185"/>
        <filter val="2 235"/>
        <filter val="2 463"/>
        <filter val="20 570"/>
        <filter val="236 508"/>
        <filter val="25 083"/>
        <filter val="26"/>
        <filter val="26 648"/>
        <filter val="29 339"/>
        <filter val="3 060"/>
        <filter val="3 180"/>
        <filter val="3 220"/>
        <filter val="3 267"/>
        <filter val="3 456"/>
        <filter val="3 718"/>
        <filter val="30"/>
        <filter val="329"/>
        <filter val="360"/>
        <filter val="4 094"/>
        <filter val="4 244"/>
        <filter val="400"/>
        <filter val="404"/>
        <filter val="414"/>
        <filter val="436"/>
        <filter val="48 286"/>
        <filter val="48 308"/>
        <filter val="5 320"/>
        <filter val="50"/>
        <filter val="540"/>
        <filter val="549"/>
        <filter val="55 975"/>
        <filter val="555"/>
        <filter val="570"/>
        <filter val="592"/>
        <filter val="66"/>
        <filter val="7 351"/>
        <filter val="71 254"/>
        <filter val="712 388"/>
        <filter val="75"/>
        <filter val="75 587"/>
        <filter val="765"/>
        <filter val="768 363"/>
        <filter val="87 387"/>
        <filter val="89 727"/>
        <filter val="9 073"/>
        <filter val="-9 073"/>
        <filter val="90"/>
        <filter val="95 047"/>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32.pielikums Jūrmalas pilsētas domes
2019.gada 23.maija saistošajiem noteikumiem Nr.19
(protokols Nr.7, 12.punkts)
 </firstHeader>
    <firstFooter>&amp;L&amp;9&amp;D; &amp;T&amp;R&amp;9&amp;P (&amp;N)</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T318"/>
  <sheetViews>
    <sheetView showGridLines="0" tabSelected="1" view="pageLayout" topLeftCell="B1" zoomScaleNormal="100" workbookViewId="0">
      <selection activeCell="T5" sqref="T5"/>
    </sheetView>
  </sheetViews>
  <sheetFormatPr defaultRowHeight="12" outlineLevelCol="1" x14ac:dyDescent="0.25"/>
  <cols>
    <col min="1" max="1" width="10.85546875" style="273" customWidth="1"/>
    <col min="2" max="2" width="28" style="273" customWidth="1"/>
    <col min="3" max="3" width="8" style="273" customWidth="1"/>
    <col min="4" max="5" width="8.7109375" style="273" hidden="1" customWidth="1" outlineLevel="1"/>
    <col min="6" max="6" width="8.7109375" style="273" customWidth="1" collapsed="1"/>
    <col min="7" max="8" width="8.7109375" style="273" hidden="1" customWidth="1" outlineLevel="1"/>
    <col min="9" max="9" width="8.7109375" style="273" customWidth="1" collapsed="1"/>
    <col min="10" max="11" width="8.28515625" style="273" hidden="1" customWidth="1" outlineLevel="1"/>
    <col min="12" max="12" width="8.28515625" style="273" customWidth="1" collapsed="1"/>
    <col min="13" max="13" width="7.42578125" style="273"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939</v>
      </c>
      <c r="P1" s="1"/>
    </row>
    <row r="2" spans="1:17" ht="35.25" customHeight="1" x14ac:dyDescent="0.25">
      <c r="A2" s="788" t="s">
        <v>1</v>
      </c>
      <c r="B2" s="789"/>
      <c r="C2" s="789"/>
      <c r="D2" s="789"/>
      <c r="E2" s="789"/>
      <c r="F2" s="789"/>
      <c r="G2" s="789"/>
      <c r="H2" s="789"/>
      <c r="I2" s="789"/>
      <c r="J2" s="789"/>
      <c r="K2" s="789"/>
      <c r="L2" s="789"/>
      <c r="M2" s="789"/>
      <c r="N2" s="789"/>
      <c r="O2" s="789"/>
      <c r="P2" s="790"/>
      <c r="Q2" s="274"/>
    </row>
    <row r="3" spans="1:17" ht="12.75" customHeight="1" x14ac:dyDescent="0.25">
      <c r="A3" s="5" t="s">
        <v>2</v>
      </c>
      <c r="B3" s="6"/>
      <c r="C3" s="791" t="s">
        <v>929</v>
      </c>
      <c r="D3" s="791"/>
      <c r="E3" s="791"/>
      <c r="F3" s="791"/>
      <c r="G3" s="791"/>
      <c r="H3" s="791"/>
      <c r="I3" s="791"/>
      <c r="J3" s="791"/>
      <c r="K3" s="791"/>
      <c r="L3" s="791"/>
      <c r="M3" s="791"/>
      <c r="N3" s="791"/>
      <c r="O3" s="791"/>
      <c r="P3" s="792"/>
      <c r="Q3" s="274"/>
    </row>
    <row r="4" spans="1:17" ht="12.75" customHeight="1" x14ac:dyDescent="0.25">
      <c r="A4" s="5" t="s">
        <v>4</v>
      </c>
      <c r="B4" s="6"/>
      <c r="C4" s="791" t="s">
        <v>930</v>
      </c>
      <c r="D4" s="791"/>
      <c r="E4" s="791"/>
      <c r="F4" s="791"/>
      <c r="G4" s="791"/>
      <c r="H4" s="791"/>
      <c r="I4" s="791"/>
      <c r="J4" s="791"/>
      <c r="K4" s="791"/>
      <c r="L4" s="791"/>
      <c r="M4" s="791"/>
      <c r="N4" s="791"/>
      <c r="O4" s="791"/>
      <c r="P4" s="792"/>
      <c r="Q4" s="274"/>
    </row>
    <row r="5" spans="1:17" ht="12.75" customHeight="1" x14ac:dyDescent="0.25">
      <c r="A5" s="7" t="s">
        <v>6</v>
      </c>
      <c r="B5" s="8"/>
      <c r="C5" s="786" t="s">
        <v>931</v>
      </c>
      <c r="D5" s="786"/>
      <c r="E5" s="786"/>
      <c r="F5" s="786"/>
      <c r="G5" s="786"/>
      <c r="H5" s="786"/>
      <c r="I5" s="786"/>
      <c r="J5" s="786"/>
      <c r="K5" s="786"/>
      <c r="L5" s="786"/>
      <c r="M5" s="786"/>
      <c r="N5" s="786"/>
      <c r="O5" s="786"/>
      <c r="P5" s="787"/>
      <c r="Q5" s="274"/>
    </row>
    <row r="6" spans="1:17" ht="12.75" customHeight="1" x14ac:dyDescent="0.25">
      <c r="A6" s="7" t="s">
        <v>8</v>
      </c>
      <c r="B6" s="8"/>
      <c r="C6" s="786" t="s">
        <v>424</v>
      </c>
      <c r="D6" s="786"/>
      <c r="E6" s="786"/>
      <c r="F6" s="786"/>
      <c r="G6" s="786"/>
      <c r="H6" s="786"/>
      <c r="I6" s="786"/>
      <c r="J6" s="786"/>
      <c r="K6" s="786"/>
      <c r="L6" s="786"/>
      <c r="M6" s="786"/>
      <c r="N6" s="786"/>
      <c r="O6" s="786"/>
      <c r="P6" s="787"/>
      <c r="Q6" s="274"/>
    </row>
    <row r="7" spans="1:17" ht="26.25" customHeight="1" x14ac:dyDescent="0.25">
      <c r="A7" s="7" t="s">
        <v>10</v>
      </c>
      <c r="B7" s="8"/>
      <c r="C7" s="791" t="s">
        <v>757</v>
      </c>
      <c r="D7" s="791"/>
      <c r="E7" s="791"/>
      <c r="F7" s="791"/>
      <c r="G7" s="791"/>
      <c r="H7" s="791"/>
      <c r="I7" s="791"/>
      <c r="J7" s="791"/>
      <c r="K7" s="791"/>
      <c r="L7" s="791"/>
      <c r="M7" s="791"/>
      <c r="N7" s="791"/>
      <c r="O7" s="791"/>
      <c r="P7" s="792"/>
      <c r="Q7" s="274"/>
    </row>
    <row r="8" spans="1:17" ht="12.75" customHeight="1" x14ac:dyDescent="0.25">
      <c r="A8" s="9" t="s">
        <v>12</v>
      </c>
      <c r="B8" s="8"/>
      <c r="C8" s="889" t="s">
        <v>536</v>
      </c>
      <c r="D8" s="889"/>
      <c r="E8" s="889"/>
      <c r="F8" s="889"/>
      <c r="G8" s="889"/>
      <c r="H8" s="889"/>
      <c r="I8" s="889"/>
      <c r="J8" s="889"/>
      <c r="K8" s="889"/>
      <c r="L8" s="889"/>
      <c r="M8" s="889"/>
      <c r="N8" s="889"/>
      <c r="O8" s="889"/>
      <c r="P8" s="890"/>
      <c r="Q8" s="274"/>
    </row>
    <row r="9" spans="1:17" ht="12.75" customHeight="1" x14ac:dyDescent="0.25">
      <c r="A9" s="7"/>
      <c r="B9" s="8" t="s">
        <v>13</v>
      </c>
      <c r="C9" s="786" t="s">
        <v>932</v>
      </c>
      <c r="D9" s="786"/>
      <c r="E9" s="786"/>
      <c r="F9" s="786"/>
      <c r="G9" s="786"/>
      <c r="H9" s="786"/>
      <c r="I9" s="786"/>
      <c r="J9" s="786"/>
      <c r="K9" s="786"/>
      <c r="L9" s="786"/>
      <c r="M9" s="786"/>
      <c r="N9" s="786"/>
      <c r="O9" s="786"/>
      <c r="P9" s="787"/>
      <c r="Q9" s="274"/>
    </row>
    <row r="10" spans="1:17" ht="12.75" customHeight="1" x14ac:dyDescent="0.25">
      <c r="A10" s="7"/>
      <c r="B10" s="8" t="s">
        <v>15</v>
      </c>
      <c r="C10" s="786" t="s">
        <v>933</v>
      </c>
      <c r="D10" s="786"/>
      <c r="E10" s="786"/>
      <c r="F10" s="786"/>
      <c r="G10" s="786"/>
      <c r="H10" s="786"/>
      <c r="I10" s="786"/>
      <c r="J10" s="786"/>
      <c r="K10" s="786"/>
      <c r="L10" s="786"/>
      <c r="M10" s="786"/>
      <c r="N10" s="786"/>
      <c r="O10" s="786"/>
      <c r="P10" s="787"/>
      <c r="Q10" s="274"/>
    </row>
    <row r="11" spans="1:17" ht="12.75" customHeight="1" x14ac:dyDescent="0.25">
      <c r="A11" s="7"/>
      <c r="B11" s="8" t="s">
        <v>16</v>
      </c>
      <c r="C11" s="786" t="s">
        <v>934</v>
      </c>
      <c r="D11" s="786"/>
      <c r="E11" s="786"/>
      <c r="F11" s="786"/>
      <c r="G11" s="786"/>
      <c r="H11" s="786"/>
      <c r="I11" s="786"/>
      <c r="J11" s="786"/>
      <c r="K11" s="786"/>
      <c r="L11" s="786"/>
      <c r="M11" s="786"/>
      <c r="N11" s="786"/>
      <c r="O11" s="786"/>
      <c r="P11" s="787"/>
      <c r="Q11" s="274"/>
    </row>
    <row r="12" spans="1:17" ht="12.75" customHeight="1" x14ac:dyDescent="0.25">
      <c r="A12" s="7"/>
      <c r="B12" s="8" t="s">
        <v>17</v>
      </c>
      <c r="C12" s="786" t="s">
        <v>935</v>
      </c>
      <c r="D12" s="786"/>
      <c r="E12" s="786"/>
      <c r="F12" s="786"/>
      <c r="G12" s="786"/>
      <c r="H12" s="786"/>
      <c r="I12" s="786"/>
      <c r="J12" s="786"/>
      <c r="K12" s="786"/>
      <c r="L12" s="786"/>
      <c r="M12" s="786"/>
      <c r="N12" s="786"/>
      <c r="O12" s="786"/>
      <c r="P12" s="787"/>
      <c r="Q12" s="274"/>
    </row>
    <row r="13" spans="1:17" ht="12.75" customHeight="1" x14ac:dyDescent="0.25">
      <c r="A13" s="7"/>
      <c r="B13" s="8" t="s">
        <v>19</v>
      </c>
      <c r="C13" s="786"/>
      <c r="D13" s="786"/>
      <c r="E13" s="786"/>
      <c r="F13" s="786"/>
      <c r="G13" s="786"/>
      <c r="H13" s="786"/>
      <c r="I13" s="786"/>
      <c r="J13" s="786"/>
      <c r="K13" s="786"/>
      <c r="L13" s="786"/>
      <c r="M13" s="786"/>
      <c r="N13" s="786"/>
      <c r="O13" s="786"/>
      <c r="P13" s="787"/>
      <c r="Q13" s="274"/>
    </row>
    <row r="14" spans="1:17" ht="12.75" customHeight="1" x14ac:dyDescent="0.25">
      <c r="A14" s="10"/>
      <c r="B14" s="11"/>
      <c r="C14" s="766"/>
      <c r="D14" s="766"/>
      <c r="E14" s="766"/>
      <c r="F14" s="766"/>
      <c r="G14" s="766"/>
      <c r="H14" s="766"/>
      <c r="I14" s="766"/>
      <c r="J14" s="766"/>
      <c r="K14" s="766"/>
      <c r="L14" s="766"/>
      <c r="M14" s="766"/>
      <c r="N14" s="766"/>
      <c r="O14" s="766"/>
      <c r="P14" s="767"/>
      <c r="Q14" s="274"/>
    </row>
    <row r="15" spans="1:17" s="12" customFormat="1" ht="12.75" customHeight="1" x14ac:dyDescent="0.25">
      <c r="A15" s="768" t="s">
        <v>20</v>
      </c>
      <c r="B15" s="771" t="s">
        <v>21</v>
      </c>
      <c r="C15" s="773" t="s">
        <v>22</v>
      </c>
      <c r="D15" s="774"/>
      <c r="E15" s="774"/>
      <c r="F15" s="774"/>
      <c r="G15" s="774"/>
      <c r="H15" s="774"/>
      <c r="I15" s="774"/>
      <c r="J15" s="774"/>
      <c r="K15" s="774"/>
      <c r="L15" s="774"/>
      <c r="M15" s="774"/>
      <c r="N15" s="774"/>
      <c r="O15" s="774"/>
      <c r="P15" s="775"/>
      <c r="Q15" s="275"/>
    </row>
    <row r="16" spans="1:17" s="12" customFormat="1" ht="12.75" customHeight="1" x14ac:dyDescent="0.25">
      <c r="A16" s="769"/>
      <c r="B16" s="772"/>
      <c r="C16" s="776" t="s">
        <v>23</v>
      </c>
      <c r="D16" s="778" t="s">
        <v>24</v>
      </c>
      <c r="E16" s="780" t="s">
        <v>25</v>
      </c>
      <c r="F16" s="782" t="s">
        <v>26</v>
      </c>
      <c r="G16" s="764" t="s">
        <v>27</v>
      </c>
      <c r="H16" s="765" t="s">
        <v>28</v>
      </c>
      <c r="I16" s="763" t="s">
        <v>29</v>
      </c>
      <c r="J16" s="764" t="s">
        <v>30</v>
      </c>
      <c r="K16" s="765" t="s">
        <v>31</v>
      </c>
      <c r="L16" s="763" t="s">
        <v>32</v>
      </c>
      <c r="M16" s="764" t="s">
        <v>33</v>
      </c>
      <c r="N16" s="765" t="s">
        <v>34</v>
      </c>
      <c r="O16" s="763" t="s">
        <v>35</v>
      </c>
      <c r="P16" s="784" t="s">
        <v>36</v>
      </c>
    </row>
    <row r="17" spans="1:20" s="13" customFormat="1" ht="70.5" customHeight="1" thickBot="1" x14ac:dyDescent="0.3">
      <c r="A17" s="770"/>
      <c r="B17" s="772"/>
      <c r="C17" s="777"/>
      <c r="D17" s="779"/>
      <c r="E17" s="781"/>
      <c r="F17" s="783"/>
      <c r="G17" s="764"/>
      <c r="H17" s="765"/>
      <c r="I17" s="763"/>
      <c r="J17" s="764"/>
      <c r="K17" s="765"/>
      <c r="L17" s="763"/>
      <c r="M17" s="764"/>
      <c r="N17" s="765"/>
      <c r="O17" s="763"/>
      <c r="P17" s="785"/>
    </row>
    <row r="18" spans="1:20"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20" s="28" customFormat="1" ht="12" hidden="1" customHeight="1" x14ac:dyDescent="0.25">
      <c r="A19" s="22"/>
      <c r="B19" s="23" t="s">
        <v>38</v>
      </c>
      <c r="C19" s="24"/>
      <c r="D19" s="25"/>
      <c r="E19" s="26"/>
      <c r="F19" s="27"/>
      <c r="G19" s="25"/>
      <c r="H19" s="26"/>
      <c r="I19" s="27"/>
      <c r="J19" s="25"/>
      <c r="K19" s="26"/>
      <c r="L19" s="27"/>
      <c r="M19" s="25"/>
      <c r="N19" s="26"/>
      <c r="O19" s="27"/>
      <c r="P19" s="27"/>
    </row>
    <row r="20" spans="1:20" s="28" customFormat="1" ht="12.75" thickBot="1" x14ac:dyDescent="0.3">
      <c r="A20" s="29"/>
      <c r="B20" s="30" t="s">
        <v>39</v>
      </c>
      <c r="C20" s="31">
        <f t="shared" ref="C20:C83" si="0">F20+I20+L20+O20</f>
        <v>883837</v>
      </c>
      <c r="D20" s="32">
        <f>SUM(D21,D24,D25,D41,D43)</f>
        <v>53302</v>
      </c>
      <c r="E20" s="33">
        <f t="shared" ref="E20:F20" si="1">SUM(E21,E24,E25,E41,E43)</f>
        <v>0</v>
      </c>
      <c r="F20" s="34">
        <f t="shared" si="1"/>
        <v>53302</v>
      </c>
      <c r="G20" s="32">
        <f>SUM(G21,G24,G43)</f>
        <v>825962</v>
      </c>
      <c r="H20" s="33">
        <f t="shared" ref="H20:I20" si="2">SUM(H21,H24,H43)</f>
        <v>0</v>
      </c>
      <c r="I20" s="34">
        <f t="shared" si="2"/>
        <v>825962</v>
      </c>
      <c r="J20" s="32">
        <f>SUM(J21,J26,J43)</f>
        <v>4573</v>
      </c>
      <c r="K20" s="33">
        <f t="shared" ref="K20:L20" si="3">SUM(K21,K26,K43)</f>
        <v>0</v>
      </c>
      <c r="L20" s="34">
        <f t="shared" si="3"/>
        <v>4573</v>
      </c>
      <c r="M20" s="32">
        <f>SUM(M21,M45)</f>
        <v>0</v>
      </c>
      <c r="N20" s="33">
        <f t="shared" ref="N20:O20" si="4">SUM(N21,N45)</f>
        <v>0</v>
      </c>
      <c r="O20" s="34">
        <f t="shared" si="4"/>
        <v>0</v>
      </c>
      <c r="P20" s="35"/>
      <c r="R20" s="754"/>
      <c r="S20" s="754"/>
      <c r="T20" s="754"/>
    </row>
    <row r="21" spans="1:20" ht="12.75" thickTop="1" x14ac:dyDescent="0.25">
      <c r="A21" s="36"/>
      <c r="B21" s="37" t="s">
        <v>40</v>
      </c>
      <c r="C21" s="38">
        <f t="shared" si="0"/>
        <v>2400</v>
      </c>
      <c r="D21" s="39">
        <f>SUM(D22:D23)</f>
        <v>0</v>
      </c>
      <c r="E21" s="40">
        <f t="shared" ref="E21:F21" si="5">SUM(E22:E23)</f>
        <v>0</v>
      </c>
      <c r="F21" s="41">
        <f t="shared" si="5"/>
        <v>0</v>
      </c>
      <c r="G21" s="39">
        <f>SUM(G22:G23)</f>
        <v>0</v>
      </c>
      <c r="H21" s="40">
        <f t="shared" ref="H21:I21" si="6">SUM(H22:H23)</f>
        <v>0</v>
      </c>
      <c r="I21" s="41">
        <f t="shared" si="6"/>
        <v>0</v>
      </c>
      <c r="J21" s="39">
        <f>SUM(J22:J23)</f>
        <v>2400</v>
      </c>
      <c r="K21" s="40">
        <f t="shared" ref="K21:L21" si="7">SUM(K22:K23)</f>
        <v>0</v>
      </c>
      <c r="L21" s="41">
        <f t="shared" si="7"/>
        <v>2400</v>
      </c>
      <c r="M21" s="39">
        <f>SUM(M22:M23)</f>
        <v>0</v>
      </c>
      <c r="N21" s="40">
        <f t="shared" ref="N21:O21" si="8">SUM(N22:N23)</f>
        <v>0</v>
      </c>
      <c r="O21" s="41">
        <f t="shared" si="8"/>
        <v>0</v>
      </c>
      <c r="P21" s="42"/>
      <c r="R21" s="754"/>
      <c r="S21" s="754"/>
      <c r="T21" s="754"/>
    </row>
    <row r="22" spans="1:20"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c r="R22" s="754"/>
      <c r="S22" s="754"/>
      <c r="T22" s="754"/>
    </row>
    <row r="23" spans="1:20" x14ac:dyDescent="0.25">
      <c r="A23" s="50"/>
      <c r="B23" s="51" t="s">
        <v>42</v>
      </c>
      <c r="C23" s="52">
        <f t="shared" si="0"/>
        <v>2400</v>
      </c>
      <c r="D23" s="53"/>
      <c r="E23" s="54"/>
      <c r="F23" s="55">
        <f t="shared" ref="F23:F25" si="9">D23+E23</f>
        <v>0</v>
      </c>
      <c r="G23" s="53"/>
      <c r="H23" s="54"/>
      <c r="I23" s="55">
        <f t="shared" ref="I23:I24" si="10">G23+H23</f>
        <v>0</v>
      </c>
      <c r="J23" s="53">
        <v>2400</v>
      </c>
      <c r="K23" s="54"/>
      <c r="L23" s="56">
        <f>K23+J23</f>
        <v>2400</v>
      </c>
      <c r="M23" s="53"/>
      <c r="N23" s="54"/>
      <c r="O23" s="55">
        <f>N23+M23</f>
        <v>0</v>
      </c>
      <c r="P23" s="57"/>
      <c r="R23" s="754"/>
      <c r="S23" s="754"/>
      <c r="T23" s="754"/>
    </row>
    <row r="24" spans="1:20" s="28" customFormat="1" ht="24.75" thickBot="1" x14ac:dyDescent="0.3">
      <c r="A24" s="58">
        <v>19300</v>
      </c>
      <c r="B24" s="58" t="s">
        <v>43</v>
      </c>
      <c r="C24" s="59">
        <f>F24+I24</f>
        <v>879264</v>
      </c>
      <c r="D24" s="60">
        <v>53302</v>
      </c>
      <c r="E24" s="61"/>
      <c r="F24" s="62">
        <f t="shared" si="9"/>
        <v>53302</v>
      </c>
      <c r="G24" s="60">
        <v>825962</v>
      </c>
      <c r="H24" s="61">
        <v>0</v>
      </c>
      <c r="I24" s="62">
        <f t="shared" si="10"/>
        <v>825962</v>
      </c>
      <c r="J24" s="63" t="s">
        <v>44</v>
      </c>
      <c r="K24" s="64" t="s">
        <v>44</v>
      </c>
      <c r="L24" s="65" t="s">
        <v>44</v>
      </c>
      <c r="M24" s="63" t="s">
        <v>44</v>
      </c>
      <c r="N24" s="64" t="s">
        <v>44</v>
      </c>
      <c r="O24" s="65" t="s">
        <v>44</v>
      </c>
      <c r="P24" s="756" t="s">
        <v>536</v>
      </c>
      <c r="R24" s="754"/>
      <c r="S24" s="754"/>
      <c r="T24" s="754"/>
    </row>
    <row r="25" spans="1:20" s="28" customFormat="1" ht="24.75" hidden="1" customHeight="1" thickTop="1" x14ac:dyDescent="0.25">
      <c r="A25" s="6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c r="R25" s="754"/>
      <c r="S25" s="754"/>
      <c r="T25" s="754"/>
    </row>
    <row r="26" spans="1:20" s="28" customFormat="1" ht="36" customHeight="1" thickTop="1" x14ac:dyDescent="0.25">
      <c r="A26" s="67">
        <v>21300</v>
      </c>
      <c r="B26" s="67" t="s">
        <v>46</v>
      </c>
      <c r="C26" s="68">
        <f>L26</f>
        <v>2107</v>
      </c>
      <c r="D26" s="72" t="s">
        <v>44</v>
      </c>
      <c r="E26" s="73" t="s">
        <v>44</v>
      </c>
      <c r="F26" s="74" t="s">
        <v>44</v>
      </c>
      <c r="G26" s="72" t="s">
        <v>44</v>
      </c>
      <c r="H26" s="73" t="s">
        <v>44</v>
      </c>
      <c r="I26" s="74" t="s">
        <v>44</v>
      </c>
      <c r="J26" s="76">
        <f>SUM(J27,J31,J33,J36)</f>
        <v>2107</v>
      </c>
      <c r="K26" s="77">
        <f t="shared" ref="K26:L26" si="11">SUM(K27,K31,K33,K36)</f>
        <v>0</v>
      </c>
      <c r="L26" s="78">
        <f t="shared" si="11"/>
        <v>2107</v>
      </c>
      <c r="M26" s="76" t="s">
        <v>44</v>
      </c>
      <c r="N26" s="77" t="s">
        <v>44</v>
      </c>
      <c r="O26" s="78" t="s">
        <v>44</v>
      </c>
      <c r="P26" s="75"/>
      <c r="R26" s="754"/>
      <c r="S26" s="754"/>
      <c r="T26" s="754"/>
    </row>
    <row r="27" spans="1:20"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c r="R27" s="754"/>
      <c r="S27" s="754"/>
      <c r="T27" s="754"/>
    </row>
    <row r="28" spans="1:20"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c r="R28" s="754"/>
      <c r="S28" s="754"/>
      <c r="T28" s="754"/>
    </row>
    <row r="29" spans="1:20"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c r="R29" s="754"/>
      <c r="S29" s="754"/>
      <c r="T29" s="754"/>
    </row>
    <row r="30" spans="1:20"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c r="R30" s="754"/>
      <c r="S30" s="754"/>
      <c r="T30" s="754"/>
    </row>
    <row r="31" spans="1:20"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c r="R31" s="754"/>
      <c r="S31" s="754"/>
      <c r="T31" s="754"/>
    </row>
    <row r="32" spans="1:20"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c r="R32" s="754"/>
      <c r="S32" s="754"/>
      <c r="T32" s="754"/>
    </row>
    <row r="33" spans="1:20" s="28" customFormat="1" ht="12" customHeight="1" x14ac:dyDescent="0.25">
      <c r="A33" s="79">
        <v>21380</v>
      </c>
      <c r="B33" s="67" t="s">
        <v>53</v>
      </c>
      <c r="C33" s="68">
        <f t="shared" si="16"/>
        <v>497</v>
      </c>
      <c r="D33" s="72" t="s">
        <v>44</v>
      </c>
      <c r="E33" s="73" t="s">
        <v>44</v>
      </c>
      <c r="F33" s="74" t="s">
        <v>44</v>
      </c>
      <c r="G33" s="72" t="s">
        <v>44</v>
      </c>
      <c r="H33" s="73" t="s">
        <v>44</v>
      </c>
      <c r="I33" s="74" t="s">
        <v>44</v>
      </c>
      <c r="J33" s="76">
        <f>SUM(J34:J35)</f>
        <v>497</v>
      </c>
      <c r="K33" s="77">
        <f t="shared" ref="K33:L33" si="17">SUM(K34:K35)</f>
        <v>0</v>
      </c>
      <c r="L33" s="78">
        <f t="shared" si="17"/>
        <v>497</v>
      </c>
      <c r="M33" s="76" t="s">
        <v>44</v>
      </c>
      <c r="N33" s="77" t="s">
        <v>44</v>
      </c>
      <c r="O33" s="78" t="s">
        <v>44</v>
      </c>
      <c r="P33" s="75"/>
      <c r="R33" s="754"/>
      <c r="S33" s="754"/>
      <c r="T33" s="754"/>
    </row>
    <row r="34" spans="1:20" ht="12" customHeight="1" x14ac:dyDescent="0.25">
      <c r="A34" s="44">
        <v>21381</v>
      </c>
      <c r="B34" s="80" t="s">
        <v>54</v>
      </c>
      <c r="C34" s="81">
        <f t="shared" si="16"/>
        <v>497</v>
      </c>
      <c r="D34" s="82" t="s">
        <v>44</v>
      </c>
      <c r="E34" s="83" t="s">
        <v>44</v>
      </c>
      <c r="F34" s="84" t="s">
        <v>44</v>
      </c>
      <c r="G34" s="82" t="s">
        <v>44</v>
      </c>
      <c r="H34" s="83" t="s">
        <v>44</v>
      </c>
      <c r="I34" s="84" t="s">
        <v>44</v>
      </c>
      <c r="J34" s="46">
        <v>497</v>
      </c>
      <c r="K34" s="47"/>
      <c r="L34" s="48">
        <f t="shared" ref="L34:L35" si="18">K34+J34</f>
        <v>497</v>
      </c>
      <c r="M34" s="85" t="s">
        <v>44</v>
      </c>
      <c r="N34" s="86" t="s">
        <v>44</v>
      </c>
      <c r="O34" s="48" t="s">
        <v>44</v>
      </c>
      <c r="P34" s="49"/>
      <c r="R34" s="754"/>
      <c r="S34" s="754"/>
      <c r="T34" s="754"/>
    </row>
    <row r="35" spans="1:20"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c r="R35" s="754"/>
      <c r="S35" s="754"/>
      <c r="T35" s="754"/>
    </row>
    <row r="36" spans="1:20" s="28" customFormat="1" ht="25.5" customHeight="1" x14ac:dyDescent="0.25">
      <c r="A36" s="79">
        <v>21390</v>
      </c>
      <c r="B36" s="67" t="s">
        <v>56</v>
      </c>
      <c r="C36" s="68">
        <f t="shared" si="16"/>
        <v>1610</v>
      </c>
      <c r="D36" s="72" t="s">
        <v>44</v>
      </c>
      <c r="E36" s="73" t="s">
        <v>44</v>
      </c>
      <c r="F36" s="74" t="s">
        <v>44</v>
      </c>
      <c r="G36" s="72" t="s">
        <v>44</v>
      </c>
      <c r="H36" s="73" t="s">
        <v>44</v>
      </c>
      <c r="I36" s="74" t="s">
        <v>44</v>
      </c>
      <c r="J36" s="76">
        <f>SUM(J37:J40)</f>
        <v>1610</v>
      </c>
      <c r="K36" s="77">
        <f t="shared" ref="K36:L36" si="19">SUM(K37:K40)</f>
        <v>0</v>
      </c>
      <c r="L36" s="78">
        <f t="shared" si="19"/>
        <v>1610</v>
      </c>
      <c r="M36" s="76" t="s">
        <v>44</v>
      </c>
      <c r="N36" s="77" t="s">
        <v>44</v>
      </c>
      <c r="O36" s="78" t="s">
        <v>44</v>
      </c>
      <c r="P36" s="75"/>
      <c r="R36" s="754"/>
      <c r="S36" s="754"/>
      <c r="T36" s="754"/>
    </row>
    <row r="37" spans="1:20"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c r="R37" s="754"/>
      <c r="S37" s="754"/>
      <c r="T37" s="754"/>
    </row>
    <row r="38" spans="1:20"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c r="R38" s="754"/>
      <c r="S38" s="754"/>
      <c r="T38" s="754"/>
    </row>
    <row r="39" spans="1:20"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c r="R39" s="754"/>
      <c r="S39" s="754"/>
      <c r="T39" s="754"/>
    </row>
    <row r="40" spans="1:20" ht="24" customHeight="1" x14ac:dyDescent="0.25">
      <c r="A40" s="106">
        <v>21399</v>
      </c>
      <c r="B40" s="107" t="s">
        <v>60</v>
      </c>
      <c r="C40" s="108">
        <f t="shared" si="16"/>
        <v>1610</v>
      </c>
      <c r="D40" s="109" t="s">
        <v>44</v>
      </c>
      <c r="E40" s="110" t="s">
        <v>44</v>
      </c>
      <c r="F40" s="111" t="s">
        <v>44</v>
      </c>
      <c r="G40" s="109" t="s">
        <v>44</v>
      </c>
      <c r="H40" s="110" t="s">
        <v>44</v>
      </c>
      <c r="I40" s="111" t="s">
        <v>44</v>
      </c>
      <c r="J40" s="112">
        <v>1610</v>
      </c>
      <c r="K40" s="113"/>
      <c r="L40" s="114">
        <f t="shared" si="20"/>
        <v>1610</v>
      </c>
      <c r="M40" s="115" t="s">
        <v>44</v>
      </c>
      <c r="N40" s="116" t="s">
        <v>44</v>
      </c>
      <c r="O40" s="114" t="s">
        <v>44</v>
      </c>
      <c r="P40" s="117"/>
      <c r="R40" s="754"/>
      <c r="S40" s="754"/>
      <c r="T40" s="754"/>
    </row>
    <row r="41" spans="1:20"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c r="R41" s="754"/>
      <c r="S41" s="754"/>
      <c r="T41" s="754"/>
    </row>
    <row r="42" spans="1:20"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c r="R42" s="754"/>
      <c r="S42" s="754"/>
      <c r="T42" s="754"/>
    </row>
    <row r="43" spans="1:20" s="28" customFormat="1" ht="24" x14ac:dyDescent="0.25">
      <c r="A43" s="79">
        <v>21490</v>
      </c>
      <c r="B43" s="67" t="s">
        <v>63</v>
      </c>
      <c r="C43" s="130">
        <f>F43+I43+L43</f>
        <v>66</v>
      </c>
      <c r="D43" s="76">
        <f>D44</f>
        <v>0</v>
      </c>
      <c r="E43" s="77">
        <f t="shared" ref="E43:L43" si="22">E44</f>
        <v>0</v>
      </c>
      <c r="F43" s="78">
        <f t="shared" si="22"/>
        <v>0</v>
      </c>
      <c r="G43" s="76">
        <f t="shared" si="22"/>
        <v>0</v>
      </c>
      <c r="H43" s="77">
        <f t="shared" si="22"/>
        <v>0</v>
      </c>
      <c r="I43" s="78">
        <f t="shared" si="22"/>
        <v>0</v>
      </c>
      <c r="J43" s="76">
        <f t="shared" si="22"/>
        <v>66</v>
      </c>
      <c r="K43" s="77">
        <f t="shared" si="22"/>
        <v>0</v>
      </c>
      <c r="L43" s="78">
        <f t="shared" si="22"/>
        <v>66</v>
      </c>
      <c r="M43" s="76" t="s">
        <v>44</v>
      </c>
      <c r="N43" s="77" t="s">
        <v>44</v>
      </c>
      <c r="O43" s="78" t="s">
        <v>44</v>
      </c>
      <c r="P43" s="75"/>
      <c r="R43" s="754"/>
      <c r="S43" s="754"/>
      <c r="T43" s="754"/>
    </row>
    <row r="44" spans="1:20" s="28" customFormat="1" ht="24" customHeight="1" x14ac:dyDescent="0.25">
      <c r="A44" s="51">
        <v>21499</v>
      </c>
      <c r="B44" s="87" t="s">
        <v>64</v>
      </c>
      <c r="C44" s="131">
        <f>F44+I44+L44</f>
        <v>66</v>
      </c>
      <c r="D44" s="46"/>
      <c r="E44" s="47"/>
      <c r="F44" s="132">
        <f>D44+E44</f>
        <v>0</v>
      </c>
      <c r="G44" s="46"/>
      <c r="H44" s="47"/>
      <c r="I44" s="132">
        <f>G44+H44</f>
        <v>0</v>
      </c>
      <c r="J44" s="46">
        <v>66</v>
      </c>
      <c r="K44" s="47"/>
      <c r="L44" s="48">
        <f>K44+J44</f>
        <v>66</v>
      </c>
      <c r="M44" s="85" t="s">
        <v>44</v>
      </c>
      <c r="N44" s="86" t="s">
        <v>44</v>
      </c>
      <c r="O44" s="48" t="s">
        <v>44</v>
      </c>
      <c r="P44" s="49"/>
      <c r="R44" s="754"/>
      <c r="S44" s="754"/>
      <c r="T44" s="754"/>
    </row>
    <row r="45" spans="1:20"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c r="R45" s="754"/>
      <c r="S45" s="754"/>
      <c r="T45" s="754"/>
    </row>
    <row r="46" spans="1:20"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c r="R46" s="754"/>
      <c r="S46" s="754"/>
      <c r="T46" s="754"/>
    </row>
    <row r="47" spans="1:20"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c r="R47" s="754"/>
      <c r="S47" s="754"/>
      <c r="T47" s="754"/>
    </row>
    <row r="48" spans="1:20" ht="12" hidden="1" customHeight="1" x14ac:dyDescent="0.25">
      <c r="A48" s="140"/>
      <c r="B48" s="136"/>
      <c r="C48" s="141"/>
      <c r="D48" s="142"/>
      <c r="E48" s="143"/>
      <c r="F48" s="139"/>
      <c r="G48" s="142"/>
      <c r="H48" s="143"/>
      <c r="I48" s="139"/>
      <c r="J48" s="142"/>
      <c r="K48" s="143"/>
      <c r="L48" s="123"/>
      <c r="M48" s="142"/>
      <c r="N48" s="143"/>
      <c r="O48" s="139"/>
      <c r="P48" s="127"/>
      <c r="R48" s="754"/>
      <c r="S48" s="754"/>
      <c r="T48" s="754"/>
    </row>
    <row r="49" spans="1:20" s="28" customFormat="1" ht="12" hidden="1" customHeight="1" x14ac:dyDescent="0.25">
      <c r="A49" s="144"/>
      <c r="B49" s="145" t="s">
        <v>68</v>
      </c>
      <c r="C49" s="146"/>
      <c r="D49" s="147"/>
      <c r="E49" s="148"/>
      <c r="F49" s="149"/>
      <c r="G49" s="150"/>
      <c r="H49" s="151"/>
      <c r="I49" s="152"/>
      <c r="J49" s="150"/>
      <c r="K49" s="151"/>
      <c r="L49" s="153"/>
      <c r="M49" s="150"/>
      <c r="N49" s="151"/>
      <c r="O49" s="152"/>
      <c r="P49" s="154"/>
      <c r="R49" s="754"/>
      <c r="S49" s="754"/>
      <c r="T49" s="754"/>
    </row>
    <row r="50" spans="1:20" s="28" customFormat="1" ht="12.75" thickBot="1" x14ac:dyDescent="0.3">
      <c r="A50" s="155"/>
      <c r="B50" s="29" t="s">
        <v>69</v>
      </c>
      <c r="C50" s="156">
        <f t="shared" si="0"/>
        <v>883837</v>
      </c>
      <c r="D50" s="157">
        <f>SUM(D51,D286)</f>
        <v>53302</v>
      </c>
      <c r="E50" s="158">
        <f t="shared" ref="E50:F50" si="26">SUM(E51,E286)</f>
        <v>0</v>
      </c>
      <c r="F50" s="159">
        <f t="shared" si="26"/>
        <v>53302</v>
      </c>
      <c r="G50" s="157">
        <f>SUM(G51,G286)</f>
        <v>825962</v>
      </c>
      <c r="H50" s="158">
        <f>SUM(H51,H286)</f>
        <v>0</v>
      </c>
      <c r="I50" s="159">
        <f t="shared" ref="I50" si="27">SUM(I51,I286)</f>
        <v>825962</v>
      </c>
      <c r="J50" s="32">
        <f>SUM(J51,J286)</f>
        <v>4573</v>
      </c>
      <c r="K50" s="33">
        <f t="shared" ref="K50:L50" si="28">SUM(K51,K286)</f>
        <v>0</v>
      </c>
      <c r="L50" s="34">
        <f t="shared" si="28"/>
        <v>4573</v>
      </c>
      <c r="M50" s="32">
        <f>SUM(M51,M286)</f>
        <v>0</v>
      </c>
      <c r="N50" s="33">
        <f t="shared" ref="N50:O50" si="29">SUM(N51,N286)</f>
        <v>0</v>
      </c>
      <c r="O50" s="34">
        <f t="shared" si="29"/>
        <v>0</v>
      </c>
      <c r="P50" s="35"/>
      <c r="R50" s="754"/>
      <c r="S50" s="754"/>
      <c r="T50" s="754"/>
    </row>
    <row r="51" spans="1:20" s="28" customFormat="1" ht="36.75" thickTop="1" x14ac:dyDescent="0.25">
      <c r="A51" s="160"/>
      <c r="B51" s="161" t="s">
        <v>70</v>
      </c>
      <c r="C51" s="162">
        <f t="shared" si="0"/>
        <v>883837</v>
      </c>
      <c r="D51" s="163">
        <f>SUM(D52,D194)</f>
        <v>53302</v>
      </c>
      <c r="E51" s="164">
        <f t="shared" ref="E51:F51" si="30">SUM(E52,E194)</f>
        <v>0</v>
      </c>
      <c r="F51" s="165">
        <f t="shared" si="30"/>
        <v>53302</v>
      </c>
      <c r="G51" s="163">
        <f>SUM(G52,G194)</f>
        <v>825962</v>
      </c>
      <c r="H51" s="164">
        <f t="shared" ref="H51:I51" si="31">SUM(H52,H194)</f>
        <v>0</v>
      </c>
      <c r="I51" s="165">
        <f t="shared" si="31"/>
        <v>825962</v>
      </c>
      <c r="J51" s="166">
        <f>SUM(J52,J194)</f>
        <v>4573</v>
      </c>
      <c r="K51" s="167">
        <f t="shared" ref="K51:L51" si="32">SUM(K52,K194)</f>
        <v>0</v>
      </c>
      <c r="L51" s="168">
        <f t="shared" si="32"/>
        <v>4573</v>
      </c>
      <c r="M51" s="166">
        <f>SUM(M52,M194)</f>
        <v>0</v>
      </c>
      <c r="N51" s="167">
        <f t="shared" ref="N51:O51" si="33">SUM(N52,N194)</f>
        <v>0</v>
      </c>
      <c r="O51" s="168">
        <f t="shared" si="33"/>
        <v>0</v>
      </c>
      <c r="P51" s="169"/>
      <c r="R51" s="754"/>
      <c r="S51" s="754"/>
      <c r="T51" s="754"/>
    </row>
    <row r="52" spans="1:20" s="28" customFormat="1" ht="24" x14ac:dyDescent="0.25">
      <c r="A52" s="24"/>
      <c r="B52" s="22" t="s">
        <v>71</v>
      </c>
      <c r="C52" s="170">
        <f t="shared" si="0"/>
        <v>872237</v>
      </c>
      <c r="D52" s="171">
        <f>SUM(D53,D75,D173,D187)</f>
        <v>53302</v>
      </c>
      <c r="E52" s="172">
        <f t="shared" ref="E52:F52" si="34">SUM(E53,E75,E173,E187)</f>
        <v>0</v>
      </c>
      <c r="F52" s="173">
        <f t="shared" si="34"/>
        <v>53302</v>
      </c>
      <c r="G52" s="171">
        <f>SUM(G53,G75,G173,G187)</f>
        <v>814362</v>
      </c>
      <c r="H52" s="172">
        <f t="shared" ref="H52:I52" si="35">SUM(H53,H75,H173,H187)</f>
        <v>0</v>
      </c>
      <c r="I52" s="173">
        <f t="shared" si="35"/>
        <v>814362</v>
      </c>
      <c r="J52" s="171">
        <f>SUM(J53,J75,J173,J187)</f>
        <v>4573</v>
      </c>
      <c r="K52" s="172">
        <f t="shared" ref="K52:L52" si="36">SUM(K53,K75,K173,K187)</f>
        <v>0</v>
      </c>
      <c r="L52" s="173">
        <f t="shared" si="36"/>
        <v>4573</v>
      </c>
      <c r="M52" s="171">
        <f>SUM(M53,M75,M173,M187)</f>
        <v>0</v>
      </c>
      <c r="N52" s="172">
        <f t="shared" ref="N52:O52" si="37">SUM(N53,N75,N173,N187)</f>
        <v>0</v>
      </c>
      <c r="O52" s="173">
        <f t="shared" si="37"/>
        <v>0</v>
      </c>
      <c r="P52" s="174"/>
      <c r="R52" s="754"/>
      <c r="S52" s="754"/>
      <c r="T52" s="754"/>
    </row>
    <row r="53" spans="1:20" s="28" customFormat="1" x14ac:dyDescent="0.25">
      <c r="A53" s="175">
        <v>1000</v>
      </c>
      <c r="B53" s="175" t="s">
        <v>72</v>
      </c>
      <c r="C53" s="176">
        <f t="shared" si="0"/>
        <v>740383</v>
      </c>
      <c r="D53" s="177">
        <f>SUM(D54,D67)</f>
        <v>53302</v>
      </c>
      <c r="E53" s="178">
        <f t="shared" ref="E53:F53" si="38">SUM(E54,E67)</f>
        <v>0</v>
      </c>
      <c r="F53" s="179">
        <f t="shared" si="38"/>
        <v>53302</v>
      </c>
      <c r="G53" s="177">
        <f>SUM(G54,G67)</f>
        <v>687081</v>
      </c>
      <c r="H53" s="178">
        <f t="shared" ref="H53:I53" si="39">SUM(H54,H67)</f>
        <v>0</v>
      </c>
      <c r="I53" s="179">
        <f t="shared" si="39"/>
        <v>687081</v>
      </c>
      <c r="J53" s="177">
        <f>SUM(J54,J67)</f>
        <v>0</v>
      </c>
      <c r="K53" s="178">
        <f t="shared" ref="K53:L53" si="40">SUM(K54,K67)</f>
        <v>0</v>
      </c>
      <c r="L53" s="179">
        <f t="shared" si="40"/>
        <v>0</v>
      </c>
      <c r="M53" s="177">
        <f>SUM(M54,M67)</f>
        <v>0</v>
      </c>
      <c r="N53" s="178">
        <f t="shared" ref="N53:O53" si="41">SUM(N54,N67)</f>
        <v>0</v>
      </c>
      <c r="O53" s="179">
        <f t="shared" si="41"/>
        <v>0</v>
      </c>
      <c r="P53" s="180"/>
      <c r="R53" s="754"/>
      <c r="S53" s="754"/>
      <c r="T53" s="754"/>
    </row>
    <row r="54" spans="1:20" x14ac:dyDescent="0.25">
      <c r="A54" s="67">
        <v>1100</v>
      </c>
      <c r="B54" s="181" t="s">
        <v>73</v>
      </c>
      <c r="C54" s="68">
        <f t="shared" si="0"/>
        <v>562658</v>
      </c>
      <c r="D54" s="182">
        <f>SUM(D55,D58,D66)</f>
        <v>17610</v>
      </c>
      <c r="E54" s="183">
        <f t="shared" ref="E54:F54" si="42">SUM(E55,E58,E66)</f>
        <v>0</v>
      </c>
      <c r="F54" s="71">
        <f t="shared" si="42"/>
        <v>17610</v>
      </c>
      <c r="G54" s="182">
        <f>SUM(G55,G58,G66)</f>
        <v>545048</v>
      </c>
      <c r="H54" s="183">
        <f t="shared" ref="H54:I54" si="43">SUM(H55,H58,H66)</f>
        <v>0</v>
      </c>
      <c r="I54" s="71">
        <f t="shared" si="43"/>
        <v>545048</v>
      </c>
      <c r="J54" s="182">
        <f>SUM(J55,J58,J66)</f>
        <v>0</v>
      </c>
      <c r="K54" s="183">
        <f t="shared" ref="K54:L54" si="44">SUM(K55,K58,K66)</f>
        <v>0</v>
      </c>
      <c r="L54" s="71">
        <f t="shared" si="44"/>
        <v>0</v>
      </c>
      <c r="M54" s="182">
        <f>SUM(M55,M58,M66)</f>
        <v>0</v>
      </c>
      <c r="N54" s="183">
        <f t="shared" ref="N54:O54" si="45">SUM(N55,N58,N66)</f>
        <v>0</v>
      </c>
      <c r="O54" s="71">
        <f t="shared" si="45"/>
        <v>0</v>
      </c>
      <c r="P54" s="75"/>
      <c r="R54" s="754"/>
      <c r="S54" s="754"/>
      <c r="T54" s="754"/>
    </row>
    <row r="55" spans="1:20" x14ac:dyDescent="0.25">
      <c r="A55" s="184">
        <v>1110</v>
      </c>
      <c r="B55" s="136" t="s">
        <v>74</v>
      </c>
      <c r="C55" s="141">
        <f t="shared" si="0"/>
        <v>484720</v>
      </c>
      <c r="D55" s="185">
        <f>SUM(D56:D57)</f>
        <v>0</v>
      </c>
      <c r="E55" s="186">
        <f t="shared" ref="E55:F55" si="46">SUM(E56:E57)</f>
        <v>0</v>
      </c>
      <c r="F55" s="139">
        <f t="shared" si="46"/>
        <v>0</v>
      </c>
      <c r="G55" s="185">
        <f>SUM(G56:G57)</f>
        <v>484720</v>
      </c>
      <c r="H55" s="186">
        <f t="shared" ref="H55:I55" si="47">SUM(H56:H57)</f>
        <v>0</v>
      </c>
      <c r="I55" s="139">
        <f t="shared" si="47"/>
        <v>484720</v>
      </c>
      <c r="J55" s="185">
        <f>SUM(J56:J57)</f>
        <v>0</v>
      </c>
      <c r="K55" s="186">
        <f t="shared" ref="K55:L55" si="48">SUM(K56:K57)</f>
        <v>0</v>
      </c>
      <c r="L55" s="139">
        <f t="shared" si="48"/>
        <v>0</v>
      </c>
      <c r="M55" s="185">
        <f>SUM(M56:M57)</f>
        <v>0</v>
      </c>
      <c r="N55" s="186">
        <f t="shared" ref="N55:O55" si="49">SUM(N56:N57)</f>
        <v>0</v>
      </c>
      <c r="O55" s="139">
        <f t="shared" si="49"/>
        <v>0</v>
      </c>
      <c r="P55" s="127"/>
      <c r="R55" s="754"/>
      <c r="S55" s="754"/>
      <c r="T55" s="754"/>
    </row>
    <row r="56" spans="1:20"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c r="R56" s="754"/>
      <c r="S56" s="754"/>
      <c r="T56" s="754"/>
    </row>
    <row r="57" spans="1:20" ht="24" customHeight="1" x14ac:dyDescent="0.25">
      <c r="A57" s="51">
        <v>1119</v>
      </c>
      <c r="B57" s="87" t="s">
        <v>76</v>
      </c>
      <c r="C57" s="88">
        <f t="shared" si="0"/>
        <v>484720</v>
      </c>
      <c r="D57" s="53"/>
      <c r="E57" s="54"/>
      <c r="F57" s="55">
        <f t="shared" si="50"/>
        <v>0</v>
      </c>
      <c r="G57" s="53">
        <v>484720</v>
      </c>
      <c r="H57" s="54"/>
      <c r="I57" s="55">
        <f t="shared" si="51"/>
        <v>484720</v>
      </c>
      <c r="J57" s="53"/>
      <c r="K57" s="54"/>
      <c r="L57" s="55">
        <f t="shared" si="52"/>
        <v>0</v>
      </c>
      <c r="M57" s="53"/>
      <c r="N57" s="54"/>
      <c r="O57" s="55">
        <f t="shared" si="53"/>
        <v>0</v>
      </c>
      <c r="P57" s="57"/>
      <c r="R57" s="754"/>
      <c r="S57" s="754"/>
      <c r="T57" s="754"/>
    </row>
    <row r="58" spans="1:20" x14ac:dyDescent="0.25">
      <c r="A58" s="188">
        <v>1140</v>
      </c>
      <c r="B58" s="87" t="s">
        <v>78</v>
      </c>
      <c r="C58" s="88">
        <f t="shared" si="0"/>
        <v>77588</v>
      </c>
      <c r="D58" s="189">
        <f>SUM(D59:D65)</f>
        <v>17610</v>
      </c>
      <c r="E58" s="190">
        <f>SUM(E59:E65)</f>
        <v>0</v>
      </c>
      <c r="F58" s="55">
        <f t="shared" ref="F58" si="54">SUM(F59:F65)</f>
        <v>17610</v>
      </c>
      <c r="G58" s="189">
        <f>SUM(G59:G65)</f>
        <v>59978</v>
      </c>
      <c r="H58" s="190">
        <f t="shared" ref="H58:I58" si="55">SUM(H59:H65)</f>
        <v>0</v>
      </c>
      <c r="I58" s="55">
        <f t="shared" si="55"/>
        <v>59978</v>
      </c>
      <c r="J58" s="189">
        <f>SUM(J59:J65)</f>
        <v>0</v>
      </c>
      <c r="K58" s="190">
        <f t="shared" ref="K58:L58" si="56">SUM(K59:K65)</f>
        <v>0</v>
      </c>
      <c r="L58" s="55">
        <f t="shared" si="56"/>
        <v>0</v>
      </c>
      <c r="M58" s="189">
        <f>SUM(M59:M65)</f>
        <v>0</v>
      </c>
      <c r="N58" s="190">
        <f t="shared" ref="N58:O58" si="57">SUM(N59:N65)</f>
        <v>0</v>
      </c>
      <c r="O58" s="55">
        <f t="shared" si="57"/>
        <v>0</v>
      </c>
      <c r="P58" s="57"/>
      <c r="R58" s="754"/>
      <c r="S58" s="754"/>
      <c r="T58" s="754"/>
    </row>
    <row r="59" spans="1:20" ht="12" customHeight="1" x14ac:dyDescent="0.25">
      <c r="A59" s="51">
        <v>1141</v>
      </c>
      <c r="B59" s="87" t="s">
        <v>79</v>
      </c>
      <c r="C59" s="88">
        <f t="shared" si="0"/>
        <v>4290</v>
      </c>
      <c r="D59" s="53"/>
      <c r="E59" s="54"/>
      <c r="F59" s="55">
        <f t="shared" ref="F59:F66" si="58">D59+E59</f>
        <v>0</v>
      </c>
      <c r="G59" s="53">
        <v>4290</v>
      </c>
      <c r="H59" s="54"/>
      <c r="I59" s="55">
        <f t="shared" ref="I59:I66" si="59">G59+H59</f>
        <v>4290</v>
      </c>
      <c r="J59" s="53"/>
      <c r="K59" s="54"/>
      <c r="L59" s="55">
        <f t="shared" ref="L59:L66" si="60">K59+J59</f>
        <v>0</v>
      </c>
      <c r="M59" s="53"/>
      <c r="N59" s="54"/>
      <c r="O59" s="55">
        <f t="shared" ref="O59:O66" si="61">N59+M59</f>
        <v>0</v>
      </c>
      <c r="P59" s="57"/>
      <c r="R59" s="754"/>
      <c r="S59" s="754"/>
      <c r="T59" s="754"/>
    </row>
    <row r="60" spans="1:20" ht="24.75" customHeight="1" x14ac:dyDescent="0.25">
      <c r="A60" s="51">
        <v>1142</v>
      </c>
      <c r="B60" s="87" t="s">
        <v>80</v>
      </c>
      <c r="C60" s="88">
        <f t="shared" si="0"/>
        <v>1444</v>
      </c>
      <c r="D60" s="53"/>
      <c r="E60" s="54"/>
      <c r="F60" s="55">
        <f t="shared" si="58"/>
        <v>0</v>
      </c>
      <c r="G60" s="53">
        <v>1444</v>
      </c>
      <c r="H60" s="54"/>
      <c r="I60" s="55">
        <f t="shared" si="59"/>
        <v>1444</v>
      </c>
      <c r="J60" s="53"/>
      <c r="K60" s="54"/>
      <c r="L60" s="55">
        <f t="shared" si="60"/>
        <v>0</v>
      </c>
      <c r="M60" s="53"/>
      <c r="N60" s="54"/>
      <c r="O60" s="55">
        <f t="shared" si="61"/>
        <v>0</v>
      </c>
      <c r="P60" s="57"/>
      <c r="R60" s="754"/>
      <c r="S60" s="754"/>
      <c r="T60" s="754"/>
    </row>
    <row r="61" spans="1:20" ht="24" customHeight="1" x14ac:dyDescent="0.25">
      <c r="A61" s="51">
        <v>1145</v>
      </c>
      <c r="B61" s="87" t="s">
        <v>81</v>
      </c>
      <c r="C61" s="88">
        <f t="shared" si="0"/>
        <v>46148</v>
      </c>
      <c r="D61" s="53"/>
      <c r="E61" s="54"/>
      <c r="F61" s="55">
        <f t="shared" si="58"/>
        <v>0</v>
      </c>
      <c r="G61" s="53">
        <v>46148</v>
      </c>
      <c r="H61" s="54"/>
      <c r="I61" s="55">
        <f t="shared" si="59"/>
        <v>46148</v>
      </c>
      <c r="J61" s="53"/>
      <c r="K61" s="54"/>
      <c r="L61" s="55">
        <f t="shared" si="60"/>
        <v>0</v>
      </c>
      <c r="M61" s="53"/>
      <c r="N61" s="54"/>
      <c r="O61" s="55">
        <f t="shared" si="61"/>
        <v>0</v>
      </c>
      <c r="P61" s="57"/>
      <c r="R61" s="754"/>
      <c r="S61" s="754"/>
      <c r="T61" s="754"/>
    </row>
    <row r="62" spans="1:20"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c r="R62" s="754"/>
      <c r="S62" s="754"/>
      <c r="T62" s="754"/>
    </row>
    <row r="63" spans="1:20" ht="12" customHeight="1" x14ac:dyDescent="0.25">
      <c r="A63" s="51">
        <v>1147</v>
      </c>
      <c r="B63" s="87" t="s">
        <v>83</v>
      </c>
      <c r="C63" s="88">
        <f t="shared" si="0"/>
        <v>1460</v>
      </c>
      <c r="D63" s="53"/>
      <c r="E63" s="54"/>
      <c r="F63" s="55">
        <f t="shared" si="58"/>
        <v>0</v>
      </c>
      <c r="G63" s="53">
        <v>1460</v>
      </c>
      <c r="H63" s="54"/>
      <c r="I63" s="55">
        <f t="shared" si="59"/>
        <v>1460</v>
      </c>
      <c r="J63" s="53"/>
      <c r="K63" s="54"/>
      <c r="L63" s="55">
        <f t="shared" si="60"/>
        <v>0</v>
      </c>
      <c r="M63" s="53"/>
      <c r="N63" s="54"/>
      <c r="O63" s="55">
        <f t="shared" si="61"/>
        <v>0</v>
      </c>
      <c r="P63" s="57"/>
      <c r="R63" s="754"/>
      <c r="S63" s="754"/>
      <c r="T63" s="754"/>
    </row>
    <row r="64" spans="1:20" ht="12" customHeight="1" x14ac:dyDescent="0.25">
      <c r="A64" s="51">
        <v>1148</v>
      </c>
      <c r="B64" s="87" t="s">
        <v>84</v>
      </c>
      <c r="C64" s="88">
        <f t="shared" si="0"/>
        <v>17610</v>
      </c>
      <c r="D64" s="53">
        <v>17610</v>
      </c>
      <c r="E64" s="54"/>
      <c r="F64" s="55">
        <f t="shared" si="58"/>
        <v>17610</v>
      </c>
      <c r="G64" s="53"/>
      <c r="H64" s="54"/>
      <c r="I64" s="55">
        <f t="shared" si="59"/>
        <v>0</v>
      </c>
      <c r="J64" s="53"/>
      <c r="K64" s="54"/>
      <c r="L64" s="55">
        <f t="shared" si="60"/>
        <v>0</v>
      </c>
      <c r="M64" s="53"/>
      <c r="N64" s="54"/>
      <c r="O64" s="55">
        <f t="shared" si="61"/>
        <v>0</v>
      </c>
      <c r="P64" s="57"/>
      <c r="R64" s="754"/>
      <c r="S64" s="754"/>
      <c r="T64" s="754"/>
    </row>
    <row r="65" spans="1:20" ht="24" customHeight="1" x14ac:dyDescent="0.25">
      <c r="A65" s="51">
        <v>1149</v>
      </c>
      <c r="B65" s="87" t="s">
        <v>85</v>
      </c>
      <c r="C65" s="88">
        <f t="shared" si="0"/>
        <v>6636</v>
      </c>
      <c r="D65" s="53"/>
      <c r="E65" s="54"/>
      <c r="F65" s="55">
        <f t="shared" si="58"/>
        <v>0</v>
      </c>
      <c r="G65" s="53">
        <v>6636</v>
      </c>
      <c r="H65" s="54"/>
      <c r="I65" s="55">
        <f t="shared" si="59"/>
        <v>6636</v>
      </c>
      <c r="J65" s="53"/>
      <c r="K65" s="54"/>
      <c r="L65" s="55">
        <f t="shared" si="60"/>
        <v>0</v>
      </c>
      <c r="M65" s="53"/>
      <c r="N65" s="54"/>
      <c r="O65" s="55">
        <f t="shared" si="61"/>
        <v>0</v>
      </c>
      <c r="P65" s="57"/>
      <c r="R65" s="754"/>
      <c r="S65" s="754"/>
      <c r="T65" s="754"/>
    </row>
    <row r="66" spans="1:20" ht="36" customHeight="1" x14ac:dyDescent="0.25">
      <c r="A66" s="184">
        <v>1150</v>
      </c>
      <c r="B66" s="136" t="s">
        <v>86</v>
      </c>
      <c r="C66" s="141">
        <f t="shared" si="0"/>
        <v>350</v>
      </c>
      <c r="D66" s="142"/>
      <c r="E66" s="143"/>
      <c r="F66" s="139">
        <f t="shared" si="58"/>
        <v>0</v>
      </c>
      <c r="G66" s="142">
        <v>350</v>
      </c>
      <c r="H66" s="143"/>
      <c r="I66" s="139">
        <f t="shared" si="59"/>
        <v>350</v>
      </c>
      <c r="J66" s="142"/>
      <c r="K66" s="143"/>
      <c r="L66" s="139">
        <f t="shared" si="60"/>
        <v>0</v>
      </c>
      <c r="M66" s="142"/>
      <c r="N66" s="143"/>
      <c r="O66" s="139">
        <f t="shared" si="61"/>
        <v>0</v>
      </c>
      <c r="P66" s="127"/>
      <c r="R66" s="754"/>
      <c r="S66" s="754"/>
      <c r="T66" s="754"/>
    </row>
    <row r="67" spans="1:20" ht="24" x14ac:dyDescent="0.25">
      <c r="A67" s="67">
        <v>1200</v>
      </c>
      <c r="B67" s="181" t="s">
        <v>87</v>
      </c>
      <c r="C67" s="68">
        <f t="shared" si="0"/>
        <v>177725</v>
      </c>
      <c r="D67" s="182">
        <f>SUM(D68:D69)</f>
        <v>35692</v>
      </c>
      <c r="E67" s="183">
        <f t="shared" ref="E67:F67" si="62">SUM(E68:E69)</f>
        <v>0</v>
      </c>
      <c r="F67" s="71">
        <f t="shared" si="62"/>
        <v>35692</v>
      </c>
      <c r="G67" s="182">
        <f>SUM(G68:G69)</f>
        <v>142033</v>
      </c>
      <c r="H67" s="183">
        <f t="shared" ref="H67:I67" si="63">SUM(H68:H69)</f>
        <v>0</v>
      </c>
      <c r="I67" s="71">
        <f t="shared" si="63"/>
        <v>142033</v>
      </c>
      <c r="J67" s="182">
        <f>SUM(J68:J69)</f>
        <v>0</v>
      </c>
      <c r="K67" s="183">
        <f t="shared" ref="K67:L67" si="64">SUM(K68:K69)</f>
        <v>0</v>
      </c>
      <c r="L67" s="71">
        <f t="shared" si="64"/>
        <v>0</v>
      </c>
      <c r="M67" s="182">
        <f>SUM(M68:M69)</f>
        <v>0</v>
      </c>
      <c r="N67" s="183">
        <f t="shared" ref="N67:O67" si="65">SUM(N68:N69)</f>
        <v>0</v>
      </c>
      <c r="O67" s="71">
        <f t="shared" si="65"/>
        <v>0</v>
      </c>
      <c r="P67" s="75"/>
      <c r="R67" s="754"/>
      <c r="S67" s="754"/>
      <c r="T67" s="754"/>
    </row>
    <row r="68" spans="1:20" ht="24" customHeight="1" x14ac:dyDescent="0.25">
      <c r="A68" s="753">
        <v>1210</v>
      </c>
      <c r="B68" s="80" t="s">
        <v>88</v>
      </c>
      <c r="C68" s="81">
        <f t="shared" si="0"/>
        <v>141705</v>
      </c>
      <c r="D68" s="46">
        <v>8958</v>
      </c>
      <c r="E68" s="47"/>
      <c r="F68" s="132">
        <f>D68+E68</f>
        <v>8958</v>
      </c>
      <c r="G68" s="46">
        <v>132747</v>
      </c>
      <c r="H68" s="47"/>
      <c r="I68" s="132">
        <f>G68+H68</f>
        <v>132747</v>
      </c>
      <c r="J68" s="46"/>
      <c r="K68" s="47"/>
      <c r="L68" s="132">
        <f>K68+J68</f>
        <v>0</v>
      </c>
      <c r="M68" s="46"/>
      <c r="N68" s="47"/>
      <c r="O68" s="132">
        <f>N68+M68</f>
        <v>0</v>
      </c>
      <c r="P68" s="49"/>
      <c r="R68" s="754"/>
      <c r="S68" s="754"/>
      <c r="T68" s="754"/>
    </row>
    <row r="69" spans="1:20" ht="24" x14ac:dyDescent="0.25">
      <c r="A69" s="188">
        <v>1220</v>
      </c>
      <c r="B69" s="87" t="s">
        <v>89</v>
      </c>
      <c r="C69" s="88">
        <f t="shared" si="0"/>
        <v>36020</v>
      </c>
      <c r="D69" s="189">
        <f>SUM(D70:D74)</f>
        <v>26734</v>
      </c>
      <c r="E69" s="190">
        <f t="shared" ref="E69:F69" si="66">SUM(E70:E74)</f>
        <v>0</v>
      </c>
      <c r="F69" s="55">
        <f t="shared" si="66"/>
        <v>26734</v>
      </c>
      <c r="G69" s="189">
        <f>SUM(G70:G74)</f>
        <v>9286</v>
      </c>
      <c r="H69" s="190">
        <f t="shared" ref="H69:I69" si="67">SUM(H70:H74)</f>
        <v>0</v>
      </c>
      <c r="I69" s="55">
        <f t="shared" si="67"/>
        <v>9286</v>
      </c>
      <c r="J69" s="189">
        <f>SUM(J70:J74)</f>
        <v>0</v>
      </c>
      <c r="K69" s="190">
        <f t="shared" ref="K69:L69" si="68">SUM(K70:K74)</f>
        <v>0</v>
      </c>
      <c r="L69" s="55">
        <f t="shared" si="68"/>
        <v>0</v>
      </c>
      <c r="M69" s="189">
        <f>SUM(M70:M74)</f>
        <v>0</v>
      </c>
      <c r="N69" s="190">
        <f t="shared" ref="N69:O69" si="69">SUM(N70:N74)</f>
        <v>0</v>
      </c>
      <c r="O69" s="55">
        <f t="shared" si="69"/>
        <v>0</v>
      </c>
      <c r="P69" s="57"/>
      <c r="R69" s="754"/>
      <c r="S69" s="754"/>
      <c r="T69" s="754"/>
    </row>
    <row r="70" spans="1:20" ht="48" customHeight="1" x14ac:dyDescent="0.25">
      <c r="A70" s="51">
        <v>1221</v>
      </c>
      <c r="B70" s="87" t="s">
        <v>90</v>
      </c>
      <c r="C70" s="88">
        <f t="shared" si="0"/>
        <v>23574</v>
      </c>
      <c r="D70" s="53">
        <v>19574</v>
      </c>
      <c r="E70" s="54"/>
      <c r="F70" s="55">
        <f t="shared" ref="F70:F74" si="70">D70+E70</f>
        <v>19574</v>
      </c>
      <c r="G70" s="53">
        <v>4000</v>
      </c>
      <c r="H70" s="54"/>
      <c r="I70" s="55">
        <f t="shared" ref="I70:I74" si="71">G70+H70</f>
        <v>4000</v>
      </c>
      <c r="J70" s="53"/>
      <c r="K70" s="54"/>
      <c r="L70" s="55">
        <f t="shared" ref="L70:L74" si="72">K70+J70</f>
        <v>0</v>
      </c>
      <c r="M70" s="53"/>
      <c r="N70" s="54"/>
      <c r="O70" s="55">
        <f t="shared" ref="O70:O74" si="73">N70+M70</f>
        <v>0</v>
      </c>
      <c r="P70" s="57"/>
      <c r="R70" s="754"/>
      <c r="S70" s="754"/>
      <c r="T70" s="754"/>
    </row>
    <row r="71" spans="1:20" ht="12" hidden="1" customHeight="1" x14ac:dyDescent="0.25">
      <c r="A71" s="51">
        <v>1223</v>
      </c>
      <c r="B71" s="87" t="s">
        <v>91</v>
      </c>
      <c r="C71" s="88">
        <f t="shared" si="0"/>
        <v>0</v>
      </c>
      <c r="D71" s="53"/>
      <c r="E71" s="54"/>
      <c r="F71" s="55">
        <f t="shared" si="70"/>
        <v>0</v>
      </c>
      <c r="G71" s="53"/>
      <c r="H71" s="54"/>
      <c r="I71" s="55">
        <f t="shared" si="71"/>
        <v>0</v>
      </c>
      <c r="J71" s="53"/>
      <c r="K71" s="54"/>
      <c r="L71" s="55">
        <f t="shared" si="72"/>
        <v>0</v>
      </c>
      <c r="M71" s="53"/>
      <c r="N71" s="54"/>
      <c r="O71" s="55">
        <f t="shared" si="73"/>
        <v>0</v>
      </c>
      <c r="P71" s="57"/>
      <c r="R71" s="754"/>
      <c r="S71" s="754"/>
      <c r="T71" s="754"/>
    </row>
    <row r="72" spans="1:20" ht="24" hidden="1" customHeight="1" x14ac:dyDescent="0.25">
      <c r="A72" s="51">
        <v>1225</v>
      </c>
      <c r="B72" s="87" t="s">
        <v>92</v>
      </c>
      <c r="C72" s="88">
        <f t="shared" si="0"/>
        <v>0</v>
      </c>
      <c r="D72" s="53"/>
      <c r="E72" s="54"/>
      <c r="F72" s="55">
        <f t="shared" si="70"/>
        <v>0</v>
      </c>
      <c r="G72" s="53"/>
      <c r="H72" s="54"/>
      <c r="I72" s="55">
        <f t="shared" si="71"/>
        <v>0</v>
      </c>
      <c r="J72" s="53"/>
      <c r="K72" s="54"/>
      <c r="L72" s="55">
        <f t="shared" si="72"/>
        <v>0</v>
      </c>
      <c r="M72" s="53"/>
      <c r="N72" s="54"/>
      <c r="O72" s="55">
        <f t="shared" si="73"/>
        <v>0</v>
      </c>
      <c r="P72" s="57"/>
      <c r="R72" s="754"/>
      <c r="S72" s="754"/>
      <c r="T72" s="754"/>
    </row>
    <row r="73" spans="1:20" ht="36" customHeight="1" x14ac:dyDescent="0.25">
      <c r="A73" s="51">
        <v>1227</v>
      </c>
      <c r="B73" s="87" t="s">
        <v>93</v>
      </c>
      <c r="C73" s="88">
        <f t="shared" si="0"/>
        <v>11946</v>
      </c>
      <c r="D73" s="53">
        <v>7160</v>
      </c>
      <c r="E73" s="54"/>
      <c r="F73" s="55">
        <f t="shared" si="70"/>
        <v>7160</v>
      </c>
      <c r="G73" s="53">
        <v>4786</v>
      </c>
      <c r="H73" s="54"/>
      <c r="I73" s="55">
        <f t="shared" si="71"/>
        <v>4786</v>
      </c>
      <c r="J73" s="53"/>
      <c r="K73" s="54"/>
      <c r="L73" s="55">
        <f t="shared" si="72"/>
        <v>0</v>
      </c>
      <c r="M73" s="53"/>
      <c r="N73" s="54"/>
      <c r="O73" s="55">
        <f t="shared" si="73"/>
        <v>0</v>
      </c>
      <c r="P73" s="57"/>
      <c r="R73" s="754"/>
      <c r="S73" s="754"/>
      <c r="T73" s="754"/>
    </row>
    <row r="74" spans="1:20" ht="48" customHeight="1" x14ac:dyDescent="0.25">
      <c r="A74" s="51">
        <v>1228</v>
      </c>
      <c r="B74" s="87" t="s">
        <v>94</v>
      </c>
      <c r="C74" s="88">
        <f t="shared" si="0"/>
        <v>500</v>
      </c>
      <c r="D74" s="53"/>
      <c r="E74" s="54"/>
      <c r="F74" s="55">
        <f t="shared" si="70"/>
        <v>0</v>
      </c>
      <c r="G74" s="53">
        <v>500</v>
      </c>
      <c r="H74" s="54"/>
      <c r="I74" s="55">
        <f t="shared" si="71"/>
        <v>500</v>
      </c>
      <c r="J74" s="53"/>
      <c r="K74" s="54"/>
      <c r="L74" s="55">
        <f t="shared" si="72"/>
        <v>0</v>
      </c>
      <c r="M74" s="53"/>
      <c r="N74" s="54"/>
      <c r="O74" s="55">
        <f t="shared" si="73"/>
        <v>0</v>
      </c>
      <c r="P74" s="57"/>
      <c r="R74" s="754"/>
      <c r="S74" s="754"/>
      <c r="T74" s="754"/>
    </row>
    <row r="75" spans="1:20" x14ac:dyDescent="0.25">
      <c r="A75" s="175">
        <v>2000</v>
      </c>
      <c r="B75" s="175" t="s">
        <v>96</v>
      </c>
      <c r="C75" s="176">
        <f t="shared" si="0"/>
        <v>131854</v>
      </c>
      <c r="D75" s="177">
        <f>SUM(D76,D83,D130,D164,D165,D172)</f>
        <v>0</v>
      </c>
      <c r="E75" s="178">
        <f t="shared" ref="E75:F75" si="74">SUM(E76,E83,E130,E164,E165,E172)</f>
        <v>0</v>
      </c>
      <c r="F75" s="179">
        <f t="shared" si="74"/>
        <v>0</v>
      </c>
      <c r="G75" s="177">
        <f>SUM(G76,G83,G130,G164,G165,G172)</f>
        <v>127281</v>
      </c>
      <c r="H75" s="178">
        <f t="shared" ref="H75:I75" si="75">SUM(H76,H83,H130,H164,H165,H172)</f>
        <v>0</v>
      </c>
      <c r="I75" s="179">
        <f t="shared" si="75"/>
        <v>127281</v>
      </c>
      <c r="J75" s="177">
        <f>SUM(J76,J83,J130,J164,J165,J172)</f>
        <v>4573</v>
      </c>
      <c r="K75" s="178">
        <f t="shared" ref="K75:L75" si="76">SUM(K76,K83,K130,K164,K165,K172)</f>
        <v>0</v>
      </c>
      <c r="L75" s="179">
        <f t="shared" si="76"/>
        <v>4573</v>
      </c>
      <c r="M75" s="177">
        <f>SUM(M76,M83,M130,M164,M165,M172)</f>
        <v>0</v>
      </c>
      <c r="N75" s="178">
        <f t="shared" ref="N75:O75" si="77">SUM(N76,N83,N130,N164,N165,N172)</f>
        <v>0</v>
      </c>
      <c r="O75" s="179">
        <f t="shared" si="77"/>
        <v>0</v>
      </c>
      <c r="P75" s="180"/>
      <c r="R75" s="754"/>
      <c r="S75" s="754"/>
      <c r="T75" s="754"/>
    </row>
    <row r="76" spans="1:20" ht="24" x14ac:dyDescent="0.25">
      <c r="A76" s="67">
        <v>2100</v>
      </c>
      <c r="B76" s="181" t="s">
        <v>97</v>
      </c>
      <c r="C76" s="68">
        <f t="shared" si="0"/>
        <v>376</v>
      </c>
      <c r="D76" s="182">
        <f>SUM(D77,D80)</f>
        <v>0</v>
      </c>
      <c r="E76" s="183">
        <f t="shared" ref="E76:F76" si="78">SUM(E77,E80)</f>
        <v>0</v>
      </c>
      <c r="F76" s="71">
        <f t="shared" si="78"/>
        <v>0</v>
      </c>
      <c r="G76" s="182">
        <f>SUM(G77,G80)</f>
        <v>0</v>
      </c>
      <c r="H76" s="183">
        <f t="shared" ref="H76:I76" si="79">SUM(H77,H80)</f>
        <v>376</v>
      </c>
      <c r="I76" s="71">
        <f t="shared" si="79"/>
        <v>376</v>
      </c>
      <c r="J76" s="182">
        <f>SUM(J77,J80)</f>
        <v>0</v>
      </c>
      <c r="K76" s="183">
        <f t="shared" ref="K76:L76" si="80">SUM(K77,K80)</f>
        <v>0</v>
      </c>
      <c r="L76" s="71">
        <f t="shared" si="80"/>
        <v>0</v>
      </c>
      <c r="M76" s="182">
        <f>SUM(M77,M80)</f>
        <v>0</v>
      </c>
      <c r="N76" s="183">
        <f t="shared" ref="N76:O76" si="81">SUM(N77,N80)</f>
        <v>0</v>
      </c>
      <c r="O76" s="71">
        <f t="shared" si="81"/>
        <v>0</v>
      </c>
      <c r="P76" s="75"/>
      <c r="R76" s="754"/>
      <c r="S76" s="754"/>
      <c r="T76" s="754"/>
    </row>
    <row r="77" spans="1:20" ht="24" hidden="1" x14ac:dyDescent="0.25">
      <c r="A77" s="753">
        <v>2110</v>
      </c>
      <c r="B77" s="80" t="s">
        <v>98</v>
      </c>
      <c r="C77" s="81">
        <f t="shared" si="0"/>
        <v>0</v>
      </c>
      <c r="D77" s="192">
        <f>SUM(D78:D79)</f>
        <v>0</v>
      </c>
      <c r="E77" s="193">
        <f t="shared" ref="E77:F77" si="82">SUM(E78:E79)</f>
        <v>0</v>
      </c>
      <c r="F77" s="132">
        <f t="shared" si="82"/>
        <v>0</v>
      </c>
      <c r="G77" s="192">
        <f>SUM(G78:G79)</f>
        <v>0</v>
      </c>
      <c r="H77" s="193">
        <f t="shared" ref="H77:I77" si="83">SUM(H78:H79)</f>
        <v>0</v>
      </c>
      <c r="I77" s="132">
        <f t="shared" si="83"/>
        <v>0</v>
      </c>
      <c r="J77" s="192">
        <f>SUM(J78:J79)</f>
        <v>0</v>
      </c>
      <c r="K77" s="193">
        <f t="shared" ref="K77:L77" si="84">SUM(K78:K79)</f>
        <v>0</v>
      </c>
      <c r="L77" s="132">
        <f t="shared" si="84"/>
        <v>0</v>
      </c>
      <c r="M77" s="192">
        <f>SUM(M78:M79)</f>
        <v>0</v>
      </c>
      <c r="N77" s="193">
        <f t="shared" ref="N77:O77" si="85">SUM(N78:N79)</f>
        <v>0</v>
      </c>
      <c r="O77" s="132">
        <f t="shared" si="85"/>
        <v>0</v>
      </c>
      <c r="P77" s="49"/>
      <c r="R77" s="754"/>
      <c r="S77" s="754"/>
      <c r="T77" s="754"/>
    </row>
    <row r="78" spans="1:20" ht="12" hidden="1" customHeight="1" x14ac:dyDescent="0.25">
      <c r="A78" s="51">
        <v>2111</v>
      </c>
      <c r="B78" s="87" t="s">
        <v>99</v>
      </c>
      <c r="C78" s="88">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c r="R78" s="754"/>
      <c r="S78" s="754"/>
      <c r="T78" s="754"/>
    </row>
    <row r="79" spans="1:20" ht="24" hidden="1" customHeight="1" x14ac:dyDescent="0.25">
      <c r="A79" s="51">
        <v>2112</v>
      </c>
      <c r="B79" s="87" t="s">
        <v>100</v>
      </c>
      <c r="C79" s="88">
        <f t="shared" si="0"/>
        <v>0</v>
      </c>
      <c r="D79" s="194"/>
      <c r="E79" s="195"/>
      <c r="F79" s="55">
        <f t="shared" si="86"/>
        <v>0</v>
      </c>
      <c r="G79" s="53"/>
      <c r="H79" s="54"/>
      <c r="I79" s="55">
        <f t="shared" si="87"/>
        <v>0</v>
      </c>
      <c r="J79" s="53"/>
      <c r="K79" s="54"/>
      <c r="L79" s="55">
        <f t="shared" si="88"/>
        <v>0</v>
      </c>
      <c r="M79" s="53"/>
      <c r="N79" s="54"/>
      <c r="O79" s="55">
        <f t="shared" si="89"/>
        <v>0</v>
      </c>
      <c r="P79" s="57"/>
      <c r="R79" s="754"/>
      <c r="S79" s="754"/>
      <c r="T79" s="754"/>
    </row>
    <row r="80" spans="1:20" ht="24" x14ac:dyDescent="0.25">
      <c r="A80" s="188">
        <v>2120</v>
      </c>
      <c r="B80" s="87" t="s">
        <v>101</v>
      </c>
      <c r="C80" s="88">
        <f t="shared" si="0"/>
        <v>376</v>
      </c>
      <c r="D80" s="189">
        <f>SUM(D81:D82)</f>
        <v>0</v>
      </c>
      <c r="E80" s="190">
        <f t="shared" ref="E80:F80" si="90">SUM(E81:E82)</f>
        <v>0</v>
      </c>
      <c r="F80" s="55">
        <f t="shared" si="90"/>
        <v>0</v>
      </c>
      <c r="G80" s="189">
        <f>SUM(G81:G82)</f>
        <v>0</v>
      </c>
      <c r="H80" s="190">
        <f t="shared" ref="H80:I80" si="91">SUM(H81:H82)</f>
        <v>376</v>
      </c>
      <c r="I80" s="55">
        <f t="shared" si="91"/>
        <v>376</v>
      </c>
      <c r="J80" s="189">
        <f>SUM(J81:J82)</f>
        <v>0</v>
      </c>
      <c r="K80" s="190">
        <f t="shared" ref="K80:L80" si="92">SUM(K81:K82)</f>
        <v>0</v>
      </c>
      <c r="L80" s="55">
        <f t="shared" si="92"/>
        <v>0</v>
      </c>
      <c r="M80" s="189">
        <f>SUM(M81:M82)</f>
        <v>0</v>
      </c>
      <c r="N80" s="190">
        <f t="shared" ref="N80:O80" si="93">SUM(N81:N82)</f>
        <v>0</v>
      </c>
      <c r="O80" s="55">
        <f t="shared" si="93"/>
        <v>0</v>
      </c>
      <c r="P80" s="57"/>
      <c r="R80" s="754"/>
      <c r="S80" s="754"/>
      <c r="T80" s="754"/>
    </row>
    <row r="81" spans="1:20" ht="19.5" customHeight="1" x14ac:dyDescent="0.25">
      <c r="A81" s="51">
        <v>2121</v>
      </c>
      <c r="B81" s="87" t="s">
        <v>99</v>
      </c>
      <c r="C81" s="88">
        <f t="shared" si="0"/>
        <v>348</v>
      </c>
      <c r="D81" s="194"/>
      <c r="E81" s="195"/>
      <c r="F81" s="55">
        <f t="shared" ref="F81:F82" si="94">D81+E81</f>
        <v>0</v>
      </c>
      <c r="G81" s="53"/>
      <c r="H81" s="54">
        <v>348</v>
      </c>
      <c r="I81" s="55">
        <f t="shared" ref="I81:I82" si="95">G81+H81</f>
        <v>348</v>
      </c>
      <c r="J81" s="53"/>
      <c r="K81" s="54"/>
      <c r="L81" s="55">
        <f t="shared" ref="L81:L82" si="96">K81+J81</f>
        <v>0</v>
      </c>
      <c r="M81" s="53"/>
      <c r="N81" s="54"/>
      <c r="O81" s="55">
        <f t="shared" ref="O81:O82" si="97">N81+M81</f>
        <v>0</v>
      </c>
      <c r="P81" s="57" t="s">
        <v>936</v>
      </c>
      <c r="R81" s="754"/>
      <c r="S81" s="754"/>
      <c r="T81" s="754"/>
    </row>
    <row r="82" spans="1:20" ht="24" customHeight="1" x14ac:dyDescent="0.25">
      <c r="A82" s="51">
        <v>2122</v>
      </c>
      <c r="B82" s="87" t="s">
        <v>100</v>
      </c>
      <c r="C82" s="88">
        <f t="shared" si="0"/>
        <v>28</v>
      </c>
      <c r="D82" s="194"/>
      <c r="E82" s="195"/>
      <c r="F82" s="55">
        <f t="shared" si="94"/>
        <v>0</v>
      </c>
      <c r="G82" s="53"/>
      <c r="H82" s="54">
        <v>28</v>
      </c>
      <c r="I82" s="55">
        <f t="shared" si="95"/>
        <v>28</v>
      </c>
      <c r="J82" s="53"/>
      <c r="K82" s="54"/>
      <c r="L82" s="55">
        <f t="shared" si="96"/>
        <v>0</v>
      </c>
      <c r="M82" s="53"/>
      <c r="N82" s="54"/>
      <c r="O82" s="55">
        <f t="shared" si="97"/>
        <v>0</v>
      </c>
      <c r="P82" s="57" t="s">
        <v>937</v>
      </c>
      <c r="R82" s="754"/>
      <c r="S82" s="754"/>
      <c r="T82" s="754"/>
    </row>
    <row r="83" spans="1:20" x14ac:dyDescent="0.25">
      <c r="A83" s="67">
        <v>2200</v>
      </c>
      <c r="B83" s="181" t="s">
        <v>102</v>
      </c>
      <c r="C83" s="68">
        <f t="shared" si="0"/>
        <v>39058</v>
      </c>
      <c r="D83" s="182">
        <f>SUM(D84,D89,D95,D103,D112,D116,D122,D128)</f>
        <v>0</v>
      </c>
      <c r="E83" s="183">
        <f t="shared" ref="E83:F83" si="98">SUM(E84,E89,E95,E103,E112,E116,E122,E128)</f>
        <v>0</v>
      </c>
      <c r="F83" s="71">
        <f t="shared" si="98"/>
        <v>0</v>
      </c>
      <c r="G83" s="182">
        <f>SUM(G84,G89,G95,G103,G112,G116,G122,G128)</f>
        <v>38671</v>
      </c>
      <c r="H83" s="183">
        <f t="shared" ref="H83:I83" si="99">SUM(H84,H89,H95,H103,H112,H116,H122,H128)</f>
        <v>-376</v>
      </c>
      <c r="I83" s="71">
        <f t="shared" si="99"/>
        <v>38295</v>
      </c>
      <c r="J83" s="182">
        <f>SUM(J84,J89,J95,J103,J112,J116,J122,J128)</f>
        <v>763</v>
      </c>
      <c r="K83" s="183">
        <f t="shared" ref="K83:L83" si="100">SUM(K84,K89,K95,K103,K112,K116,K122,K128)</f>
        <v>0</v>
      </c>
      <c r="L83" s="71">
        <f t="shared" si="100"/>
        <v>763</v>
      </c>
      <c r="M83" s="182">
        <f>SUM(M84,M89,M95,M103,M112,M116,M122,M128)</f>
        <v>0</v>
      </c>
      <c r="N83" s="183">
        <f t="shared" ref="N83:O83" si="101">SUM(N84,N89,N95,N103,N112,N116,N122,N128)</f>
        <v>0</v>
      </c>
      <c r="O83" s="71">
        <f t="shared" si="101"/>
        <v>0</v>
      </c>
      <c r="P83" s="75"/>
      <c r="R83" s="754"/>
      <c r="S83" s="754"/>
      <c r="T83" s="754"/>
    </row>
    <row r="84" spans="1:20" x14ac:dyDescent="0.25">
      <c r="A84" s="184">
        <v>2210</v>
      </c>
      <c r="B84" s="136" t="s">
        <v>103</v>
      </c>
      <c r="C84" s="141">
        <f t="shared" ref="C84:C147" si="102">F84+I84+L84+O84</f>
        <v>1775</v>
      </c>
      <c r="D84" s="185">
        <f>SUM(D85:D88)</f>
        <v>0</v>
      </c>
      <c r="E84" s="186">
        <f t="shared" ref="E84:F84" si="103">SUM(E85:E88)</f>
        <v>0</v>
      </c>
      <c r="F84" s="139">
        <f t="shared" si="103"/>
        <v>0</v>
      </c>
      <c r="G84" s="185">
        <f>SUM(G85:G88)</f>
        <v>1709</v>
      </c>
      <c r="H84" s="186">
        <f t="shared" ref="H84:I84" si="104">SUM(H85:H88)</f>
        <v>0</v>
      </c>
      <c r="I84" s="139">
        <f t="shared" si="104"/>
        <v>1709</v>
      </c>
      <c r="J84" s="185">
        <f>SUM(J85:J88)</f>
        <v>66</v>
      </c>
      <c r="K84" s="186">
        <f t="shared" ref="K84:L84" si="105">SUM(K85:K88)</f>
        <v>0</v>
      </c>
      <c r="L84" s="139">
        <f t="shared" si="105"/>
        <v>66</v>
      </c>
      <c r="M84" s="185">
        <f>SUM(M85:M88)</f>
        <v>0</v>
      </c>
      <c r="N84" s="186">
        <f t="shared" ref="N84:O84" si="106">SUM(N85:N88)</f>
        <v>0</v>
      </c>
      <c r="O84" s="139">
        <f t="shared" si="106"/>
        <v>0</v>
      </c>
      <c r="P84" s="127"/>
      <c r="R84" s="754"/>
      <c r="S84" s="754"/>
      <c r="T84" s="754"/>
    </row>
    <row r="85" spans="1:20" ht="24" hidden="1" customHeight="1" x14ac:dyDescent="0.25">
      <c r="A85" s="44">
        <v>2211</v>
      </c>
      <c r="B85" s="80" t="s">
        <v>104</v>
      </c>
      <c r="C85" s="81">
        <f t="shared" si="102"/>
        <v>0</v>
      </c>
      <c r="D85" s="196"/>
      <c r="E85" s="197"/>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c r="R85" s="754"/>
      <c r="S85" s="754"/>
      <c r="T85" s="754"/>
    </row>
    <row r="86" spans="1:20" ht="36" customHeight="1" x14ac:dyDescent="0.25">
      <c r="A86" s="51">
        <v>2212</v>
      </c>
      <c r="B86" s="87" t="s">
        <v>105</v>
      </c>
      <c r="C86" s="88">
        <f t="shared" si="102"/>
        <v>1420</v>
      </c>
      <c r="D86" s="194"/>
      <c r="E86" s="195"/>
      <c r="F86" s="55">
        <f t="shared" si="107"/>
        <v>0</v>
      </c>
      <c r="G86" s="53">
        <v>1405</v>
      </c>
      <c r="H86" s="54"/>
      <c r="I86" s="55">
        <f t="shared" si="108"/>
        <v>1405</v>
      </c>
      <c r="J86" s="53">
        <v>15</v>
      </c>
      <c r="K86" s="54"/>
      <c r="L86" s="55">
        <f t="shared" si="109"/>
        <v>15</v>
      </c>
      <c r="M86" s="53"/>
      <c r="N86" s="54"/>
      <c r="O86" s="55">
        <f t="shared" si="110"/>
        <v>0</v>
      </c>
      <c r="P86" s="57"/>
      <c r="R86" s="754"/>
      <c r="S86" s="754"/>
      <c r="T86" s="754"/>
    </row>
    <row r="87" spans="1:20" ht="24" customHeight="1" x14ac:dyDescent="0.25">
      <c r="A87" s="51">
        <v>2214</v>
      </c>
      <c r="B87" s="87" t="s">
        <v>106</v>
      </c>
      <c r="C87" s="88">
        <f t="shared" si="102"/>
        <v>255</v>
      </c>
      <c r="D87" s="194"/>
      <c r="E87" s="195"/>
      <c r="F87" s="55">
        <f t="shared" si="107"/>
        <v>0</v>
      </c>
      <c r="G87" s="53">
        <v>204</v>
      </c>
      <c r="H87" s="54"/>
      <c r="I87" s="55">
        <f t="shared" si="108"/>
        <v>204</v>
      </c>
      <c r="J87" s="53">
        <v>51</v>
      </c>
      <c r="K87" s="54"/>
      <c r="L87" s="55">
        <f t="shared" si="109"/>
        <v>51</v>
      </c>
      <c r="M87" s="53"/>
      <c r="N87" s="54"/>
      <c r="O87" s="55">
        <f t="shared" si="110"/>
        <v>0</v>
      </c>
      <c r="P87" s="57"/>
      <c r="R87" s="754"/>
      <c r="S87" s="754"/>
      <c r="T87" s="754"/>
    </row>
    <row r="88" spans="1:20" ht="12" customHeight="1" x14ac:dyDescent="0.25">
      <c r="A88" s="51">
        <v>2219</v>
      </c>
      <c r="B88" s="87" t="s">
        <v>107</v>
      </c>
      <c r="C88" s="88">
        <f t="shared" si="102"/>
        <v>100</v>
      </c>
      <c r="D88" s="194"/>
      <c r="E88" s="195"/>
      <c r="F88" s="55">
        <f t="shared" si="107"/>
        <v>0</v>
      </c>
      <c r="G88" s="53">
        <v>100</v>
      </c>
      <c r="H88" s="54"/>
      <c r="I88" s="55">
        <f t="shared" si="108"/>
        <v>100</v>
      </c>
      <c r="J88" s="53"/>
      <c r="K88" s="54"/>
      <c r="L88" s="55">
        <f t="shared" si="109"/>
        <v>0</v>
      </c>
      <c r="M88" s="53"/>
      <c r="N88" s="54"/>
      <c r="O88" s="55">
        <f t="shared" si="110"/>
        <v>0</v>
      </c>
      <c r="P88" s="57"/>
      <c r="R88" s="754"/>
      <c r="S88" s="754"/>
      <c r="T88" s="754"/>
    </row>
    <row r="89" spans="1:20" ht="24" x14ac:dyDescent="0.25">
      <c r="A89" s="188">
        <v>2220</v>
      </c>
      <c r="B89" s="87" t="s">
        <v>108</v>
      </c>
      <c r="C89" s="88">
        <f t="shared" si="102"/>
        <v>16463</v>
      </c>
      <c r="D89" s="189">
        <f>SUM(D90:D94)</f>
        <v>0</v>
      </c>
      <c r="E89" s="190">
        <f t="shared" ref="E89:F89" si="111">SUM(E90:E94)</f>
        <v>0</v>
      </c>
      <c r="F89" s="55">
        <f t="shared" si="111"/>
        <v>0</v>
      </c>
      <c r="G89" s="189">
        <f>SUM(G90:G94)</f>
        <v>15903</v>
      </c>
      <c r="H89" s="190">
        <f t="shared" ref="H89:I89" si="112">SUM(H90:H94)</f>
        <v>0</v>
      </c>
      <c r="I89" s="55">
        <f t="shared" si="112"/>
        <v>15903</v>
      </c>
      <c r="J89" s="189">
        <f>SUM(J90:J94)</f>
        <v>560</v>
      </c>
      <c r="K89" s="190">
        <f t="shared" ref="K89:L89" si="113">SUM(K90:K94)</f>
        <v>0</v>
      </c>
      <c r="L89" s="55">
        <f t="shared" si="113"/>
        <v>560</v>
      </c>
      <c r="M89" s="189">
        <f>SUM(M90:M94)</f>
        <v>0</v>
      </c>
      <c r="N89" s="190">
        <f t="shared" ref="N89:O89" si="114">SUM(N90:N94)</f>
        <v>0</v>
      </c>
      <c r="O89" s="55">
        <f t="shared" si="114"/>
        <v>0</v>
      </c>
      <c r="P89" s="57"/>
      <c r="R89" s="754"/>
      <c r="S89" s="754"/>
      <c r="T89" s="754"/>
    </row>
    <row r="90" spans="1:20" ht="24" hidden="1" customHeight="1" x14ac:dyDescent="0.25">
      <c r="A90" s="51">
        <v>2221</v>
      </c>
      <c r="B90" s="87" t="s">
        <v>109</v>
      </c>
      <c r="C90" s="88">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c r="R90" s="754"/>
      <c r="S90" s="754"/>
      <c r="T90" s="754"/>
    </row>
    <row r="91" spans="1:20" ht="12" customHeight="1" x14ac:dyDescent="0.25">
      <c r="A91" s="51">
        <v>2222</v>
      </c>
      <c r="B91" s="87" t="s">
        <v>110</v>
      </c>
      <c r="C91" s="88">
        <f t="shared" si="102"/>
        <v>2200</v>
      </c>
      <c r="D91" s="194"/>
      <c r="E91" s="195"/>
      <c r="F91" s="55">
        <f t="shared" si="115"/>
        <v>0</v>
      </c>
      <c r="G91" s="53">
        <v>2000</v>
      </c>
      <c r="H91" s="54"/>
      <c r="I91" s="55">
        <f t="shared" si="116"/>
        <v>2000</v>
      </c>
      <c r="J91" s="53">
        <v>200</v>
      </c>
      <c r="K91" s="54"/>
      <c r="L91" s="55">
        <f t="shared" si="117"/>
        <v>200</v>
      </c>
      <c r="M91" s="53"/>
      <c r="N91" s="54"/>
      <c r="O91" s="55">
        <f t="shared" si="118"/>
        <v>0</v>
      </c>
      <c r="P91" s="57"/>
      <c r="R91" s="754"/>
      <c r="S91" s="754"/>
      <c r="T91" s="754"/>
    </row>
    <row r="92" spans="1:20" ht="12" customHeight="1" x14ac:dyDescent="0.25">
      <c r="A92" s="51">
        <v>2223</v>
      </c>
      <c r="B92" s="87" t="s">
        <v>111</v>
      </c>
      <c r="C92" s="88">
        <f t="shared" si="102"/>
        <v>13421</v>
      </c>
      <c r="D92" s="194"/>
      <c r="E92" s="195"/>
      <c r="F92" s="55">
        <f t="shared" si="115"/>
        <v>0</v>
      </c>
      <c r="G92" s="53">
        <v>13221</v>
      </c>
      <c r="H92" s="54"/>
      <c r="I92" s="55">
        <f t="shared" si="116"/>
        <v>13221</v>
      </c>
      <c r="J92" s="53">
        <v>200</v>
      </c>
      <c r="K92" s="54"/>
      <c r="L92" s="55">
        <f t="shared" si="117"/>
        <v>200</v>
      </c>
      <c r="M92" s="53"/>
      <c r="N92" s="54"/>
      <c r="O92" s="55">
        <f t="shared" si="118"/>
        <v>0</v>
      </c>
      <c r="P92" s="57"/>
      <c r="R92" s="754"/>
      <c r="S92" s="754"/>
      <c r="T92" s="754"/>
    </row>
    <row r="93" spans="1:20" ht="48" customHeight="1" x14ac:dyDescent="0.25">
      <c r="A93" s="51">
        <v>2224</v>
      </c>
      <c r="B93" s="87" t="s">
        <v>112</v>
      </c>
      <c r="C93" s="88">
        <f t="shared" si="102"/>
        <v>842</v>
      </c>
      <c r="D93" s="194"/>
      <c r="E93" s="195"/>
      <c r="F93" s="55">
        <f t="shared" si="115"/>
        <v>0</v>
      </c>
      <c r="G93" s="53">
        <v>682</v>
      </c>
      <c r="H93" s="54"/>
      <c r="I93" s="55">
        <f t="shared" si="116"/>
        <v>682</v>
      </c>
      <c r="J93" s="53">
        <v>160</v>
      </c>
      <c r="K93" s="54"/>
      <c r="L93" s="55">
        <f t="shared" si="117"/>
        <v>160</v>
      </c>
      <c r="M93" s="53"/>
      <c r="N93" s="54"/>
      <c r="O93" s="55">
        <f t="shared" si="118"/>
        <v>0</v>
      </c>
      <c r="P93" s="57"/>
      <c r="R93" s="754"/>
      <c r="S93" s="754"/>
      <c r="T93" s="754"/>
    </row>
    <row r="94" spans="1:20" ht="24" hidden="1" customHeight="1" x14ac:dyDescent="0.25">
      <c r="A94" s="51">
        <v>2229</v>
      </c>
      <c r="B94" s="87" t="s">
        <v>113</v>
      </c>
      <c r="C94" s="88">
        <f t="shared" si="102"/>
        <v>0</v>
      </c>
      <c r="D94" s="194"/>
      <c r="E94" s="195"/>
      <c r="F94" s="55">
        <f t="shared" si="115"/>
        <v>0</v>
      </c>
      <c r="G94" s="53"/>
      <c r="H94" s="54"/>
      <c r="I94" s="55">
        <f t="shared" si="116"/>
        <v>0</v>
      </c>
      <c r="J94" s="53"/>
      <c r="K94" s="54"/>
      <c r="L94" s="55">
        <f t="shared" si="117"/>
        <v>0</v>
      </c>
      <c r="M94" s="53"/>
      <c r="N94" s="54"/>
      <c r="O94" s="55">
        <f t="shared" si="118"/>
        <v>0</v>
      </c>
      <c r="P94" s="57"/>
      <c r="R94" s="754"/>
      <c r="S94" s="754"/>
      <c r="T94" s="754"/>
    </row>
    <row r="95" spans="1:20" ht="36" x14ac:dyDescent="0.25">
      <c r="A95" s="188">
        <v>2230</v>
      </c>
      <c r="B95" s="87" t="s">
        <v>114</v>
      </c>
      <c r="C95" s="88">
        <f t="shared" si="102"/>
        <v>3965</v>
      </c>
      <c r="D95" s="189">
        <f>SUM(D96:D102)</f>
        <v>0</v>
      </c>
      <c r="E95" s="190">
        <f t="shared" ref="E95:F95" si="119">SUM(E96:E102)</f>
        <v>0</v>
      </c>
      <c r="F95" s="55">
        <f t="shared" si="119"/>
        <v>0</v>
      </c>
      <c r="G95" s="189">
        <f>SUM(G96:G102)</f>
        <v>3955</v>
      </c>
      <c r="H95" s="190">
        <f t="shared" ref="H95:I95" si="120">SUM(H96:H102)</f>
        <v>0</v>
      </c>
      <c r="I95" s="55">
        <f t="shared" si="120"/>
        <v>3955</v>
      </c>
      <c r="J95" s="189">
        <f>SUM(J96:J102)</f>
        <v>10</v>
      </c>
      <c r="K95" s="190">
        <f t="shared" ref="K95:L95" si="121">SUM(K96:K102)</f>
        <v>0</v>
      </c>
      <c r="L95" s="55">
        <f t="shared" si="121"/>
        <v>10</v>
      </c>
      <c r="M95" s="189">
        <f>SUM(M96:M102)</f>
        <v>0</v>
      </c>
      <c r="N95" s="190">
        <f t="shared" ref="N95:O95" si="122">SUM(N96:N102)</f>
        <v>0</v>
      </c>
      <c r="O95" s="55">
        <f t="shared" si="122"/>
        <v>0</v>
      </c>
      <c r="P95" s="57"/>
      <c r="R95" s="754"/>
      <c r="S95" s="754"/>
      <c r="T95" s="754"/>
    </row>
    <row r="96" spans="1:20" ht="24" hidden="1" customHeight="1" x14ac:dyDescent="0.25">
      <c r="A96" s="51">
        <v>2231</v>
      </c>
      <c r="B96" s="87" t="s">
        <v>115</v>
      </c>
      <c r="C96" s="88">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c r="R96" s="754"/>
      <c r="S96" s="754"/>
      <c r="T96" s="754"/>
    </row>
    <row r="97" spans="1:20" ht="24.75" hidden="1" customHeight="1" x14ac:dyDescent="0.25">
      <c r="A97" s="51">
        <v>2232</v>
      </c>
      <c r="B97" s="87" t="s">
        <v>116</v>
      </c>
      <c r="C97" s="88">
        <f t="shared" si="102"/>
        <v>0</v>
      </c>
      <c r="D97" s="194"/>
      <c r="E97" s="195"/>
      <c r="F97" s="55">
        <f t="shared" si="123"/>
        <v>0</v>
      </c>
      <c r="G97" s="53"/>
      <c r="H97" s="54"/>
      <c r="I97" s="55">
        <f t="shared" si="124"/>
        <v>0</v>
      </c>
      <c r="J97" s="53"/>
      <c r="K97" s="54"/>
      <c r="L97" s="55">
        <f t="shared" si="125"/>
        <v>0</v>
      </c>
      <c r="M97" s="53"/>
      <c r="N97" s="54"/>
      <c r="O97" s="55">
        <f t="shared" si="126"/>
        <v>0</v>
      </c>
      <c r="P97" s="57"/>
      <c r="R97" s="754"/>
      <c r="S97" s="754"/>
      <c r="T97" s="754"/>
    </row>
    <row r="98" spans="1:20" ht="24" hidden="1" customHeight="1" x14ac:dyDescent="0.25">
      <c r="A98" s="44">
        <v>2233</v>
      </c>
      <c r="B98" s="80" t="s">
        <v>117</v>
      </c>
      <c r="C98" s="81">
        <f t="shared" si="102"/>
        <v>0</v>
      </c>
      <c r="D98" s="196"/>
      <c r="E98" s="197"/>
      <c r="F98" s="132">
        <f t="shared" si="123"/>
        <v>0</v>
      </c>
      <c r="G98" s="46"/>
      <c r="H98" s="47"/>
      <c r="I98" s="132">
        <f t="shared" si="124"/>
        <v>0</v>
      </c>
      <c r="J98" s="46"/>
      <c r="K98" s="47"/>
      <c r="L98" s="132">
        <f t="shared" si="125"/>
        <v>0</v>
      </c>
      <c r="M98" s="46"/>
      <c r="N98" s="47"/>
      <c r="O98" s="132">
        <f t="shared" si="126"/>
        <v>0</v>
      </c>
      <c r="P98" s="49"/>
      <c r="R98" s="754"/>
      <c r="S98" s="754"/>
      <c r="T98" s="754"/>
    </row>
    <row r="99" spans="1:20" ht="36" customHeight="1" x14ac:dyDescent="0.25">
      <c r="A99" s="51">
        <v>2234</v>
      </c>
      <c r="B99" s="87" t="s">
        <v>118</v>
      </c>
      <c r="C99" s="88">
        <f t="shared" si="102"/>
        <v>38</v>
      </c>
      <c r="D99" s="194"/>
      <c r="E99" s="195"/>
      <c r="F99" s="55">
        <f t="shared" si="123"/>
        <v>0</v>
      </c>
      <c r="G99" s="53">
        <v>38</v>
      </c>
      <c r="H99" s="54"/>
      <c r="I99" s="55">
        <f t="shared" si="124"/>
        <v>38</v>
      </c>
      <c r="J99" s="53"/>
      <c r="K99" s="54"/>
      <c r="L99" s="55">
        <f t="shared" si="125"/>
        <v>0</v>
      </c>
      <c r="M99" s="53"/>
      <c r="N99" s="54"/>
      <c r="O99" s="55">
        <f t="shared" si="126"/>
        <v>0</v>
      </c>
      <c r="P99" s="57"/>
      <c r="R99" s="754"/>
      <c r="S99" s="754"/>
      <c r="T99" s="754"/>
    </row>
    <row r="100" spans="1:20" ht="24" customHeight="1" x14ac:dyDescent="0.25">
      <c r="A100" s="51">
        <v>2235</v>
      </c>
      <c r="B100" s="87" t="s">
        <v>119</v>
      </c>
      <c r="C100" s="88">
        <f t="shared" si="102"/>
        <v>300</v>
      </c>
      <c r="D100" s="194"/>
      <c r="E100" s="195"/>
      <c r="F100" s="55">
        <f t="shared" si="123"/>
        <v>0</v>
      </c>
      <c r="G100" s="53">
        <v>300</v>
      </c>
      <c r="H100" s="54"/>
      <c r="I100" s="55">
        <f t="shared" si="124"/>
        <v>300</v>
      </c>
      <c r="J100" s="53"/>
      <c r="K100" s="54"/>
      <c r="L100" s="55">
        <f t="shared" si="125"/>
        <v>0</v>
      </c>
      <c r="M100" s="53"/>
      <c r="N100" s="54"/>
      <c r="O100" s="55">
        <f t="shared" si="126"/>
        <v>0</v>
      </c>
      <c r="P100" s="57"/>
      <c r="R100" s="754"/>
      <c r="S100" s="754"/>
      <c r="T100" s="754"/>
    </row>
    <row r="101" spans="1:20" ht="12" customHeight="1" x14ac:dyDescent="0.25">
      <c r="A101" s="51">
        <v>2236</v>
      </c>
      <c r="B101" s="87" t="s">
        <v>120</v>
      </c>
      <c r="C101" s="88">
        <f t="shared" si="102"/>
        <v>10</v>
      </c>
      <c r="D101" s="194"/>
      <c r="E101" s="195"/>
      <c r="F101" s="55">
        <f t="shared" si="123"/>
        <v>0</v>
      </c>
      <c r="G101" s="53"/>
      <c r="H101" s="54"/>
      <c r="I101" s="55">
        <f t="shared" si="124"/>
        <v>0</v>
      </c>
      <c r="J101" s="53">
        <v>10</v>
      </c>
      <c r="K101" s="54"/>
      <c r="L101" s="55">
        <f t="shared" si="125"/>
        <v>10</v>
      </c>
      <c r="M101" s="53"/>
      <c r="N101" s="54"/>
      <c r="O101" s="55">
        <f t="shared" si="126"/>
        <v>0</v>
      </c>
      <c r="P101" s="57"/>
      <c r="R101" s="754"/>
      <c r="S101" s="754"/>
      <c r="T101" s="754"/>
    </row>
    <row r="102" spans="1:20" ht="24" customHeight="1" x14ac:dyDescent="0.25">
      <c r="A102" s="51">
        <v>2239</v>
      </c>
      <c r="B102" s="87" t="s">
        <v>121</v>
      </c>
      <c r="C102" s="88">
        <f t="shared" si="102"/>
        <v>3617</v>
      </c>
      <c r="D102" s="194"/>
      <c r="E102" s="195"/>
      <c r="F102" s="55">
        <f t="shared" si="123"/>
        <v>0</v>
      </c>
      <c r="G102" s="53">
        <v>3617</v>
      </c>
      <c r="H102" s="54"/>
      <c r="I102" s="55">
        <f t="shared" si="124"/>
        <v>3617</v>
      </c>
      <c r="J102" s="53"/>
      <c r="K102" s="54"/>
      <c r="L102" s="55">
        <f t="shared" si="125"/>
        <v>0</v>
      </c>
      <c r="M102" s="53"/>
      <c r="N102" s="54"/>
      <c r="O102" s="55">
        <f t="shared" si="126"/>
        <v>0</v>
      </c>
      <c r="P102" s="57"/>
      <c r="R102" s="754"/>
      <c r="S102" s="754"/>
      <c r="T102" s="754"/>
    </row>
    <row r="103" spans="1:20" ht="36" x14ac:dyDescent="0.25">
      <c r="A103" s="188">
        <v>2240</v>
      </c>
      <c r="B103" s="87" t="s">
        <v>122</v>
      </c>
      <c r="C103" s="88">
        <f t="shared" si="102"/>
        <v>13341</v>
      </c>
      <c r="D103" s="189">
        <f>SUM(D104:D111)</f>
        <v>0</v>
      </c>
      <c r="E103" s="190">
        <f t="shared" ref="E103:F103" si="127">SUM(E104:E111)</f>
        <v>0</v>
      </c>
      <c r="F103" s="55">
        <f t="shared" si="127"/>
        <v>0</v>
      </c>
      <c r="G103" s="189">
        <f>SUM(G104:G111)</f>
        <v>13214</v>
      </c>
      <c r="H103" s="190">
        <f t="shared" ref="H103:I103" si="128">SUM(H104:H111)</f>
        <v>0</v>
      </c>
      <c r="I103" s="55">
        <f t="shared" si="128"/>
        <v>13214</v>
      </c>
      <c r="J103" s="189">
        <f>SUM(J104:J111)</f>
        <v>127</v>
      </c>
      <c r="K103" s="190">
        <f t="shared" ref="K103:L103" si="129">SUM(K104:K111)</f>
        <v>0</v>
      </c>
      <c r="L103" s="55">
        <f t="shared" si="129"/>
        <v>127</v>
      </c>
      <c r="M103" s="189">
        <f>SUM(M104:M111)</f>
        <v>0</v>
      </c>
      <c r="N103" s="190">
        <f t="shared" ref="N103:O103" si="130">SUM(N104:N111)</f>
        <v>0</v>
      </c>
      <c r="O103" s="55">
        <f t="shared" si="130"/>
        <v>0</v>
      </c>
      <c r="P103" s="57"/>
      <c r="R103" s="754"/>
      <c r="S103" s="754"/>
      <c r="T103" s="754"/>
    </row>
    <row r="104" spans="1:20" ht="12" hidden="1" customHeight="1" x14ac:dyDescent="0.25">
      <c r="A104" s="51">
        <v>2241</v>
      </c>
      <c r="B104" s="87" t="s">
        <v>123</v>
      </c>
      <c r="C104" s="88">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c r="R104" s="754"/>
      <c r="S104" s="754"/>
      <c r="T104" s="754"/>
    </row>
    <row r="105" spans="1:20" ht="24" customHeight="1" x14ac:dyDescent="0.25">
      <c r="A105" s="51">
        <v>2242</v>
      </c>
      <c r="B105" s="87" t="s">
        <v>124</v>
      </c>
      <c r="C105" s="88">
        <f t="shared" si="102"/>
        <v>3950</v>
      </c>
      <c r="D105" s="194"/>
      <c r="E105" s="195"/>
      <c r="F105" s="55">
        <f t="shared" si="131"/>
        <v>0</v>
      </c>
      <c r="G105" s="53">
        <v>3823</v>
      </c>
      <c r="H105" s="54"/>
      <c r="I105" s="55">
        <f t="shared" si="132"/>
        <v>3823</v>
      </c>
      <c r="J105" s="53">
        <v>127</v>
      </c>
      <c r="K105" s="54"/>
      <c r="L105" s="55">
        <f t="shared" si="133"/>
        <v>127</v>
      </c>
      <c r="M105" s="53"/>
      <c r="N105" s="54"/>
      <c r="O105" s="55">
        <f t="shared" si="134"/>
        <v>0</v>
      </c>
      <c r="P105" s="57"/>
      <c r="R105" s="754"/>
      <c r="S105" s="754"/>
      <c r="T105" s="754"/>
    </row>
    <row r="106" spans="1:20" ht="24" customHeight="1" x14ac:dyDescent="0.25">
      <c r="A106" s="51">
        <v>2243</v>
      </c>
      <c r="B106" s="87" t="s">
        <v>125</v>
      </c>
      <c r="C106" s="88">
        <f t="shared" si="102"/>
        <v>1104</v>
      </c>
      <c r="D106" s="194"/>
      <c r="E106" s="195"/>
      <c r="F106" s="55">
        <f t="shared" si="131"/>
        <v>0</v>
      </c>
      <c r="G106" s="53">
        <v>1104</v>
      </c>
      <c r="H106" s="54"/>
      <c r="I106" s="55">
        <f t="shared" si="132"/>
        <v>1104</v>
      </c>
      <c r="J106" s="53"/>
      <c r="K106" s="54"/>
      <c r="L106" s="55">
        <f t="shared" si="133"/>
        <v>0</v>
      </c>
      <c r="M106" s="53"/>
      <c r="N106" s="54"/>
      <c r="O106" s="55">
        <f t="shared" si="134"/>
        <v>0</v>
      </c>
      <c r="P106" s="57"/>
      <c r="R106" s="754"/>
      <c r="S106" s="754"/>
      <c r="T106" s="754"/>
    </row>
    <row r="107" spans="1:20" ht="12" customHeight="1" x14ac:dyDescent="0.25">
      <c r="A107" s="51">
        <v>2244</v>
      </c>
      <c r="B107" s="87" t="s">
        <v>126</v>
      </c>
      <c r="C107" s="88">
        <f t="shared" si="102"/>
        <v>7857</v>
      </c>
      <c r="D107" s="194"/>
      <c r="E107" s="195"/>
      <c r="F107" s="55">
        <f t="shared" si="131"/>
        <v>0</v>
      </c>
      <c r="G107" s="53">
        <v>7857</v>
      </c>
      <c r="H107" s="54"/>
      <c r="I107" s="55">
        <f t="shared" si="132"/>
        <v>7857</v>
      </c>
      <c r="J107" s="53"/>
      <c r="K107" s="54"/>
      <c r="L107" s="55">
        <f t="shared" si="133"/>
        <v>0</v>
      </c>
      <c r="M107" s="53"/>
      <c r="N107" s="54"/>
      <c r="O107" s="55">
        <f t="shared" si="134"/>
        <v>0</v>
      </c>
      <c r="P107" s="57"/>
      <c r="R107" s="754"/>
      <c r="S107" s="754"/>
      <c r="T107" s="754"/>
    </row>
    <row r="108" spans="1:20" ht="24" hidden="1" customHeight="1" x14ac:dyDescent="0.25">
      <c r="A108" s="51">
        <v>2246</v>
      </c>
      <c r="B108" s="87" t="s">
        <v>127</v>
      </c>
      <c r="C108" s="88">
        <f t="shared" si="102"/>
        <v>0</v>
      </c>
      <c r="D108" s="194"/>
      <c r="E108" s="195"/>
      <c r="F108" s="55">
        <f t="shared" si="131"/>
        <v>0</v>
      </c>
      <c r="G108" s="53">
        <v>0</v>
      </c>
      <c r="H108" s="54"/>
      <c r="I108" s="55">
        <f t="shared" si="132"/>
        <v>0</v>
      </c>
      <c r="J108" s="53"/>
      <c r="K108" s="54"/>
      <c r="L108" s="55">
        <f t="shared" si="133"/>
        <v>0</v>
      </c>
      <c r="M108" s="53"/>
      <c r="N108" s="54"/>
      <c r="O108" s="55">
        <f t="shared" si="134"/>
        <v>0</v>
      </c>
      <c r="P108" s="57"/>
      <c r="R108" s="754"/>
      <c r="S108" s="754"/>
      <c r="T108" s="754"/>
    </row>
    <row r="109" spans="1:20" ht="12" hidden="1" customHeight="1" x14ac:dyDescent="0.25">
      <c r="A109" s="51">
        <v>2247</v>
      </c>
      <c r="B109" s="87" t="s">
        <v>128</v>
      </c>
      <c r="C109" s="88">
        <f t="shared" si="102"/>
        <v>0</v>
      </c>
      <c r="D109" s="194"/>
      <c r="E109" s="195"/>
      <c r="F109" s="55">
        <f t="shared" si="131"/>
        <v>0</v>
      </c>
      <c r="G109" s="53"/>
      <c r="H109" s="54"/>
      <c r="I109" s="55">
        <f t="shared" si="132"/>
        <v>0</v>
      </c>
      <c r="J109" s="53"/>
      <c r="K109" s="54"/>
      <c r="L109" s="55">
        <f t="shared" si="133"/>
        <v>0</v>
      </c>
      <c r="M109" s="53"/>
      <c r="N109" s="54"/>
      <c r="O109" s="55">
        <f t="shared" si="134"/>
        <v>0</v>
      </c>
      <c r="P109" s="57"/>
      <c r="R109" s="754"/>
      <c r="S109" s="754"/>
      <c r="T109" s="754"/>
    </row>
    <row r="110" spans="1:20" ht="24" hidden="1" customHeight="1" x14ac:dyDescent="0.25">
      <c r="A110" s="51">
        <v>2248</v>
      </c>
      <c r="B110" s="87" t="s">
        <v>129</v>
      </c>
      <c r="C110" s="88">
        <f t="shared" si="102"/>
        <v>0</v>
      </c>
      <c r="D110" s="194"/>
      <c r="E110" s="195"/>
      <c r="F110" s="55">
        <f t="shared" si="131"/>
        <v>0</v>
      </c>
      <c r="G110" s="53"/>
      <c r="H110" s="54"/>
      <c r="I110" s="55">
        <f t="shared" si="132"/>
        <v>0</v>
      </c>
      <c r="J110" s="53"/>
      <c r="K110" s="54"/>
      <c r="L110" s="55">
        <f t="shared" si="133"/>
        <v>0</v>
      </c>
      <c r="M110" s="53"/>
      <c r="N110" s="54"/>
      <c r="O110" s="55">
        <f t="shared" si="134"/>
        <v>0</v>
      </c>
      <c r="P110" s="57"/>
      <c r="R110" s="754"/>
      <c r="S110" s="754"/>
      <c r="T110" s="754"/>
    </row>
    <row r="111" spans="1:20" ht="24" customHeight="1" x14ac:dyDescent="0.25">
      <c r="A111" s="51">
        <v>2249</v>
      </c>
      <c r="B111" s="87" t="s">
        <v>130</v>
      </c>
      <c r="C111" s="88">
        <f t="shared" si="102"/>
        <v>430</v>
      </c>
      <c r="D111" s="194"/>
      <c r="E111" s="195"/>
      <c r="F111" s="55">
        <f t="shared" si="131"/>
        <v>0</v>
      </c>
      <c r="G111" s="53">
        <v>430</v>
      </c>
      <c r="H111" s="54"/>
      <c r="I111" s="55">
        <f t="shared" si="132"/>
        <v>430</v>
      </c>
      <c r="J111" s="53"/>
      <c r="K111" s="54"/>
      <c r="L111" s="55">
        <f t="shared" si="133"/>
        <v>0</v>
      </c>
      <c r="M111" s="53"/>
      <c r="N111" s="54"/>
      <c r="O111" s="55">
        <f t="shared" si="134"/>
        <v>0</v>
      </c>
      <c r="P111" s="57"/>
      <c r="R111" s="754"/>
      <c r="S111" s="754"/>
      <c r="T111" s="754"/>
    </row>
    <row r="112" spans="1:20" x14ac:dyDescent="0.25">
      <c r="A112" s="188">
        <v>2250</v>
      </c>
      <c r="B112" s="87" t="s">
        <v>131</v>
      </c>
      <c r="C112" s="88">
        <f t="shared" si="102"/>
        <v>1139</v>
      </c>
      <c r="D112" s="189">
        <f>SUM(D113:D115)</f>
        <v>0</v>
      </c>
      <c r="E112" s="190">
        <f t="shared" ref="E112:F112" si="135">SUM(E113:E115)</f>
        <v>0</v>
      </c>
      <c r="F112" s="55">
        <f t="shared" si="135"/>
        <v>0</v>
      </c>
      <c r="G112" s="189">
        <f>SUM(G113:G115)</f>
        <v>1139</v>
      </c>
      <c r="H112" s="190">
        <f t="shared" ref="H112:I112" si="136">SUM(H113:H115)</f>
        <v>0</v>
      </c>
      <c r="I112" s="55">
        <f t="shared" si="136"/>
        <v>1139</v>
      </c>
      <c r="J112" s="189">
        <f>SUM(J113:J115)</f>
        <v>0</v>
      </c>
      <c r="K112" s="190">
        <f t="shared" ref="K112:L112" si="137">SUM(K113:K115)</f>
        <v>0</v>
      </c>
      <c r="L112" s="55">
        <f t="shared" si="137"/>
        <v>0</v>
      </c>
      <c r="M112" s="189">
        <f>SUM(M113:M115)</f>
        <v>0</v>
      </c>
      <c r="N112" s="190">
        <f t="shared" ref="N112:O112" si="138">SUM(N113:N115)</f>
        <v>0</v>
      </c>
      <c r="O112" s="55">
        <f t="shared" si="138"/>
        <v>0</v>
      </c>
      <c r="P112" s="57"/>
      <c r="R112" s="754"/>
      <c r="S112" s="754"/>
      <c r="T112" s="754"/>
    </row>
    <row r="113" spans="1:20" ht="12" hidden="1" customHeight="1" x14ac:dyDescent="0.25">
      <c r="A113" s="51">
        <v>2251</v>
      </c>
      <c r="B113" s="87" t="s">
        <v>132</v>
      </c>
      <c r="C113" s="88">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c r="R113" s="754"/>
      <c r="S113" s="754"/>
      <c r="T113" s="754"/>
    </row>
    <row r="114" spans="1:20" ht="24" customHeight="1" x14ac:dyDescent="0.25">
      <c r="A114" s="51">
        <v>2252</v>
      </c>
      <c r="B114" s="87" t="s">
        <v>133</v>
      </c>
      <c r="C114" s="88">
        <f t="shared" si="102"/>
        <v>452</v>
      </c>
      <c r="D114" s="194"/>
      <c r="E114" s="195"/>
      <c r="F114" s="55">
        <f t="shared" si="139"/>
        <v>0</v>
      </c>
      <c r="G114" s="53">
        <v>452</v>
      </c>
      <c r="H114" s="54"/>
      <c r="I114" s="55">
        <f t="shared" si="140"/>
        <v>452</v>
      </c>
      <c r="J114" s="53"/>
      <c r="K114" s="54"/>
      <c r="L114" s="55">
        <f t="shared" si="141"/>
        <v>0</v>
      </c>
      <c r="M114" s="53"/>
      <c r="N114" s="54"/>
      <c r="O114" s="55">
        <f t="shared" si="142"/>
        <v>0</v>
      </c>
      <c r="P114" s="57"/>
      <c r="R114" s="754"/>
      <c r="S114" s="754"/>
      <c r="T114" s="754"/>
    </row>
    <row r="115" spans="1:20" ht="24" customHeight="1" x14ac:dyDescent="0.25">
      <c r="A115" s="51">
        <v>2259</v>
      </c>
      <c r="B115" s="87" t="s">
        <v>134</v>
      </c>
      <c r="C115" s="88">
        <f t="shared" si="102"/>
        <v>687</v>
      </c>
      <c r="D115" s="194"/>
      <c r="E115" s="195"/>
      <c r="F115" s="55">
        <f t="shared" si="139"/>
        <v>0</v>
      </c>
      <c r="G115" s="53">
        <v>687</v>
      </c>
      <c r="H115" s="54"/>
      <c r="I115" s="55">
        <f t="shared" si="140"/>
        <v>687</v>
      </c>
      <c r="J115" s="53"/>
      <c r="K115" s="54"/>
      <c r="L115" s="55">
        <f t="shared" si="141"/>
        <v>0</v>
      </c>
      <c r="M115" s="53"/>
      <c r="N115" s="54"/>
      <c r="O115" s="55">
        <f t="shared" si="142"/>
        <v>0</v>
      </c>
      <c r="P115" s="57"/>
      <c r="R115" s="754"/>
      <c r="S115" s="754"/>
      <c r="T115" s="754"/>
    </row>
    <row r="116" spans="1:20" x14ac:dyDescent="0.25">
      <c r="A116" s="188">
        <v>2260</v>
      </c>
      <c r="B116" s="87" t="s">
        <v>135</v>
      </c>
      <c r="C116" s="88">
        <f t="shared" si="102"/>
        <v>100</v>
      </c>
      <c r="D116" s="189">
        <f>SUM(D117:D121)</f>
        <v>0</v>
      </c>
      <c r="E116" s="190">
        <f t="shared" ref="E116:F116" si="143">SUM(E117:E121)</f>
        <v>0</v>
      </c>
      <c r="F116" s="55">
        <f t="shared" si="143"/>
        <v>0</v>
      </c>
      <c r="G116" s="189">
        <f>SUM(G117:G121)</f>
        <v>100</v>
      </c>
      <c r="H116" s="190">
        <f t="shared" ref="H116:I116" si="144">SUM(H117:H121)</f>
        <v>0</v>
      </c>
      <c r="I116" s="55">
        <f t="shared" si="144"/>
        <v>100</v>
      </c>
      <c r="J116" s="189">
        <f>SUM(J117:J121)</f>
        <v>0</v>
      </c>
      <c r="K116" s="190">
        <f t="shared" ref="K116:L116" si="145">SUM(K117:K121)</f>
        <v>0</v>
      </c>
      <c r="L116" s="55">
        <f t="shared" si="145"/>
        <v>0</v>
      </c>
      <c r="M116" s="189">
        <f>SUM(M117:M121)</f>
        <v>0</v>
      </c>
      <c r="N116" s="190">
        <f t="shared" ref="N116:O116" si="146">SUM(N117:N121)</f>
        <v>0</v>
      </c>
      <c r="O116" s="55">
        <f t="shared" si="146"/>
        <v>0</v>
      </c>
      <c r="P116" s="57"/>
      <c r="R116" s="754"/>
      <c r="S116" s="754"/>
      <c r="T116" s="754"/>
    </row>
    <row r="117" spans="1:20" ht="12" hidden="1" customHeight="1" x14ac:dyDescent="0.25">
      <c r="A117" s="51">
        <v>2261</v>
      </c>
      <c r="B117" s="87" t="s">
        <v>136</v>
      </c>
      <c r="C117" s="88">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c r="R117" s="754"/>
      <c r="S117" s="754"/>
      <c r="T117" s="754"/>
    </row>
    <row r="118" spans="1:20" ht="12" hidden="1" customHeight="1" x14ac:dyDescent="0.25">
      <c r="A118" s="51">
        <v>2262</v>
      </c>
      <c r="B118" s="87" t="s">
        <v>137</v>
      </c>
      <c r="C118" s="88">
        <f t="shared" si="102"/>
        <v>0</v>
      </c>
      <c r="D118" s="194"/>
      <c r="E118" s="195"/>
      <c r="F118" s="55">
        <f t="shared" si="147"/>
        <v>0</v>
      </c>
      <c r="G118" s="53"/>
      <c r="H118" s="54"/>
      <c r="I118" s="55">
        <f t="shared" si="148"/>
        <v>0</v>
      </c>
      <c r="J118" s="53"/>
      <c r="K118" s="54"/>
      <c r="L118" s="55">
        <f t="shared" si="149"/>
        <v>0</v>
      </c>
      <c r="M118" s="53"/>
      <c r="N118" s="54"/>
      <c r="O118" s="55">
        <f t="shared" si="150"/>
        <v>0</v>
      </c>
      <c r="P118" s="57"/>
      <c r="R118" s="754"/>
      <c r="S118" s="754"/>
      <c r="T118" s="754"/>
    </row>
    <row r="119" spans="1:20" ht="12" hidden="1" customHeight="1" x14ac:dyDescent="0.25">
      <c r="A119" s="51">
        <v>2263</v>
      </c>
      <c r="B119" s="87" t="s">
        <v>138</v>
      </c>
      <c r="C119" s="88">
        <f t="shared" si="102"/>
        <v>0</v>
      </c>
      <c r="D119" s="194"/>
      <c r="E119" s="195"/>
      <c r="F119" s="55">
        <f t="shared" si="147"/>
        <v>0</v>
      </c>
      <c r="G119" s="53"/>
      <c r="H119" s="54"/>
      <c r="I119" s="55">
        <f t="shared" si="148"/>
        <v>0</v>
      </c>
      <c r="J119" s="53"/>
      <c r="K119" s="54"/>
      <c r="L119" s="55">
        <f t="shared" si="149"/>
        <v>0</v>
      </c>
      <c r="M119" s="53"/>
      <c r="N119" s="54"/>
      <c r="O119" s="55">
        <f t="shared" si="150"/>
        <v>0</v>
      </c>
      <c r="P119" s="57"/>
      <c r="R119" s="754"/>
      <c r="S119" s="754"/>
      <c r="T119" s="754"/>
    </row>
    <row r="120" spans="1:20" ht="24" hidden="1" customHeight="1" x14ac:dyDescent="0.25">
      <c r="A120" s="51">
        <v>2264</v>
      </c>
      <c r="B120" s="87" t="s">
        <v>139</v>
      </c>
      <c r="C120" s="88">
        <f t="shared" si="102"/>
        <v>0</v>
      </c>
      <c r="D120" s="194"/>
      <c r="E120" s="195"/>
      <c r="F120" s="55">
        <f t="shared" si="147"/>
        <v>0</v>
      </c>
      <c r="G120" s="53"/>
      <c r="H120" s="54"/>
      <c r="I120" s="55">
        <f t="shared" si="148"/>
        <v>0</v>
      </c>
      <c r="J120" s="53"/>
      <c r="K120" s="54"/>
      <c r="L120" s="55">
        <f t="shared" si="149"/>
        <v>0</v>
      </c>
      <c r="M120" s="53"/>
      <c r="N120" s="54"/>
      <c r="O120" s="55">
        <f t="shared" si="150"/>
        <v>0</v>
      </c>
      <c r="P120" s="57"/>
      <c r="R120" s="754"/>
      <c r="S120" s="754"/>
      <c r="T120" s="754"/>
    </row>
    <row r="121" spans="1:20" ht="12" customHeight="1" x14ac:dyDescent="0.25">
      <c r="A121" s="51">
        <v>2269</v>
      </c>
      <c r="B121" s="87" t="s">
        <v>140</v>
      </c>
      <c r="C121" s="88">
        <f t="shared" si="102"/>
        <v>100</v>
      </c>
      <c r="D121" s="194"/>
      <c r="E121" s="195"/>
      <c r="F121" s="55">
        <f t="shared" si="147"/>
        <v>0</v>
      </c>
      <c r="G121" s="53">
        <v>100</v>
      </c>
      <c r="H121" s="54"/>
      <c r="I121" s="55">
        <f t="shared" si="148"/>
        <v>100</v>
      </c>
      <c r="J121" s="53"/>
      <c r="K121" s="54"/>
      <c r="L121" s="55">
        <f t="shared" si="149"/>
        <v>0</v>
      </c>
      <c r="M121" s="53"/>
      <c r="N121" s="54"/>
      <c r="O121" s="55">
        <f t="shared" si="150"/>
        <v>0</v>
      </c>
      <c r="P121" s="57"/>
      <c r="R121" s="754"/>
      <c r="S121" s="754"/>
      <c r="T121" s="754"/>
    </row>
    <row r="122" spans="1:20" x14ac:dyDescent="0.25">
      <c r="A122" s="188">
        <v>2270</v>
      </c>
      <c r="B122" s="87" t="s">
        <v>141</v>
      </c>
      <c r="C122" s="88">
        <f t="shared" si="102"/>
        <v>2275</v>
      </c>
      <c r="D122" s="189">
        <f>SUM(D123:D127)</f>
        <v>0</v>
      </c>
      <c r="E122" s="190">
        <f t="shared" ref="E122:F122" si="151">SUM(E123:E127)</f>
        <v>0</v>
      </c>
      <c r="F122" s="55">
        <f t="shared" si="151"/>
        <v>0</v>
      </c>
      <c r="G122" s="189">
        <f>SUM(G123:G127)</f>
        <v>2651</v>
      </c>
      <c r="H122" s="190">
        <f t="shared" ref="H122:I122" si="152">SUM(H123:H127)</f>
        <v>-376</v>
      </c>
      <c r="I122" s="55">
        <f t="shared" si="152"/>
        <v>2275</v>
      </c>
      <c r="J122" s="189">
        <f>SUM(J123:J127)</f>
        <v>0</v>
      </c>
      <c r="K122" s="190">
        <f t="shared" ref="K122:L122" si="153">SUM(K123:K127)</f>
        <v>0</v>
      </c>
      <c r="L122" s="55">
        <f t="shared" si="153"/>
        <v>0</v>
      </c>
      <c r="M122" s="189">
        <f>SUM(M123:M127)</f>
        <v>0</v>
      </c>
      <c r="N122" s="190">
        <f t="shared" ref="N122:O122" si="154">SUM(N123:N127)</f>
        <v>0</v>
      </c>
      <c r="O122" s="55">
        <f t="shared" si="154"/>
        <v>0</v>
      </c>
      <c r="P122" s="57"/>
      <c r="R122" s="754"/>
      <c r="S122" s="754"/>
      <c r="T122" s="754"/>
    </row>
    <row r="123" spans="1:20" ht="12" hidden="1" customHeight="1" x14ac:dyDescent="0.25">
      <c r="A123" s="51">
        <v>2272</v>
      </c>
      <c r="B123" s="198" t="s">
        <v>142</v>
      </c>
      <c r="C123" s="88">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c r="R123" s="754"/>
      <c r="S123" s="754"/>
      <c r="T123" s="754"/>
    </row>
    <row r="124" spans="1:20" ht="24" hidden="1" customHeight="1" x14ac:dyDescent="0.25">
      <c r="A124" s="51">
        <v>2274</v>
      </c>
      <c r="B124" s="199" t="s">
        <v>143</v>
      </c>
      <c r="C124" s="88">
        <f t="shared" si="102"/>
        <v>0</v>
      </c>
      <c r="D124" s="194"/>
      <c r="E124" s="195"/>
      <c r="F124" s="55">
        <f t="shared" si="155"/>
        <v>0</v>
      </c>
      <c r="G124" s="53"/>
      <c r="H124" s="54"/>
      <c r="I124" s="55">
        <f t="shared" si="156"/>
        <v>0</v>
      </c>
      <c r="J124" s="53"/>
      <c r="K124" s="54"/>
      <c r="L124" s="55">
        <f t="shared" si="157"/>
        <v>0</v>
      </c>
      <c r="M124" s="53"/>
      <c r="N124" s="54"/>
      <c r="O124" s="55">
        <f t="shared" si="158"/>
        <v>0</v>
      </c>
      <c r="P124" s="57"/>
      <c r="R124" s="754"/>
      <c r="S124" s="754"/>
      <c r="T124" s="754"/>
    </row>
    <row r="125" spans="1:20" ht="24" customHeight="1" x14ac:dyDescent="0.25">
      <c r="A125" s="51">
        <v>2275</v>
      </c>
      <c r="B125" s="87" t="s">
        <v>144</v>
      </c>
      <c r="C125" s="88">
        <f t="shared" si="102"/>
        <v>627</v>
      </c>
      <c r="D125" s="194"/>
      <c r="E125" s="195"/>
      <c r="F125" s="55">
        <f t="shared" si="155"/>
        <v>0</v>
      </c>
      <c r="G125" s="53">
        <v>1003</v>
      </c>
      <c r="H125" s="54">
        <v>-376</v>
      </c>
      <c r="I125" s="55">
        <f t="shared" si="156"/>
        <v>627</v>
      </c>
      <c r="J125" s="53"/>
      <c r="K125" s="54"/>
      <c r="L125" s="55">
        <f t="shared" si="157"/>
        <v>0</v>
      </c>
      <c r="M125" s="53"/>
      <c r="N125" s="54"/>
      <c r="O125" s="55">
        <f t="shared" si="158"/>
        <v>0</v>
      </c>
      <c r="P125" s="57" t="s">
        <v>938</v>
      </c>
      <c r="R125" s="754"/>
      <c r="S125" s="754"/>
      <c r="T125" s="754"/>
    </row>
    <row r="126" spans="1:20" ht="36" hidden="1" customHeight="1" x14ac:dyDescent="0.25">
      <c r="A126" s="51">
        <v>2276</v>
      </c>
      <c r="B126" s="87" t="s">
        <v>145</v>
      </c>
      <c r="C126" s="88">
        <f t="shared" si="102"/>
        <v>0</v>
      </c>
      <c r="D126" s="194"/>
      <c r="E126" s="195"/>
      <c r="F126" s="55">
        <f t="shared" si="155"/>
        <v>0</v>
      </c>
      <c r="G126" s="53"/>
      <c r="H126" s="54"/>
      <c r="I126" s="55">
        <f t="shared" si="156"/>
        <v>0</v>
      </c>
      <c r="J126" s="53"/>
      <c r="K126" s="54"/>
      <c r="L126" s="55">
        <f t="shared" si="157"/>
        <v>0</v>
      </c>
      <c r="M126" s="53"/>
      <c r="N126" s="54"/>
      <c r="O126" s="55">
        <f t="shared" si="158"/>
        <v>0</v>
      </c>
      <c r="P126" s="57"/>
      <c r="R126" s="754"/>
      <c r="S126" s="754"/>
      <c r="T126" s="754"/>
    </row>
    <row r="127" spans="1:20" ht="24" x14ac:dyDescent="0.25">
      <c r="A127" s="51">
        <v>2279</v>
      </c>
      <c r="B127" s="87" t="s">
        <v>146</v>
      </c>
      <c r="C127" s="88">
        <f t="shared" si="102"/>
        <v>1648</v>
      </c>
      <c r="D127" s="194"/>
      <c r="E127" s="195"/>
      <c r="F127" s="55">
        <f t="shared" si="155"/>
        <v>0</v>
      </c>
      <c r="G127" s="53">
        <v>1648</v>
      </c>
      <c r="H127" s="54"/>
      <c r="I127" s="55">
        <f t="shared" si="156"/>
        <v>1648</v>
      </c>
      <c r="J127" s="53"/>
      <c r="K127" s="54"/>
      <c r="L127" s="55">
        <f t="shared" si="157"/>
        <v>0</v>
      </c>
      <c r="M127" s="53"/>
      <c r="N127" s="54"/>
      <c r="O127" s="55">
        <f t="shared" si="158"/>
        <v>0</v>
      </c>
      <c r="P127" s="57"/>
      <c r="R127" s="754"/>
      <c r="S127" s="754"/>
      <c r="T127" s="754"/>
    </row>
    <row r="128" spans="1:20" ht="48" hidden="1" x14ac:dyDescent="0.25">
      <c r="A128" s="753">
        <v>2280</v>
      </c>
      <c r="B128" s="80" t="s">
        <v>147</v>
      </c>
      <c r="C128" s="81">
        <f t="shared" si="102"/>
        <v>0</v>
      </c>
      <c r="D128" s="192">
        <f t="shared" ref="D128:O128" si="159">SUM(D129)</f>
        <v>0</v>
      </c>
      <c r="E128" s="193">
        <f t="shared" si="159"/>
        <v>0</v>
      </c>
      <c r="F128" s="132">
        <f t="shared" si="159"/>
        <v>0</v>
      </c>
      <c r="G128" s="192">
        <f t="shared" si="159"/>
        <v>0</v>
      </c>
      <c r="H128" s="193">
        <f t="shared" si="159"/>
        <v>0</v>
      </c>
      <c r="I128" s="132">
        <f t="shared" si="159"/>
        <v>0</v>
      </c>
      <c r="J128" s="192">
        <f t="shared" si="159"/>
        <v>0</v>
      </c>
      <c r="K128" s="193">
        <f t="shared" si="159"/>
        <v>0</v>
      </c>
      <c r="L128" s="132">
        <f t="shared" si="159"/>
        <v>0</v>
      </c>
      <c r="M128" s="192">
        <f t="shared" si="159"/>
        <v>0</v>
      </c>
      <c r="N128" s="193">
        <f t="shared" si="159"/>
        <v>0</v>
      </c>
      <c r="O128" s="132">
        <f t="shared" si="159"/>
        <v>0</v>
      </c>
      <c r="P128" s="57"/>
      <c r="R128" s="754"/>
      <c r="S128" s="754"/>
      <c r="T128" s="754"/>
    </row>
    <row r="129" spans="1:20" ht="24" hidden="1" customHeight="1" x14ac:dyDescent="0.25">
      <c r="A129" s="51">
        <v>2283</v>
      </c>
      <c r="B129" s="87" t="s">
        <v>148</v>
      </c>
      <c r="C129" s="88">
        <f t="shared" si="102"/>
        <v>0</v>
      </c>
      <c r="D129" s="194"/>
      <c r="E129" s="195"/>
      <c r="F129" s="55">
        <f>D129+E129</f>
        <v>0</v>
      </c>
      <c r="G129" s="53"/>
      <c r="H129" s="54"/>
      <c r="I129" s="55">
        <f>G129+H129</f>
        <v>0</v>
      </c>
      <c r="J129" s="53"/>
      <c r="K129" s="54"/>
      <c r="L129" s="55">
        <f>K129+J129</f>
        <v>0</v>
      </c>
      <c r="M129" s="53"/>
      <c r="N129" s="54"/>
      <c r="O129" s="55">
        <f>N129+M129</f>
        <v>0</v>
      </c>
      <c r="P129" s="57"/>
      <c r="R129" s="754"/>
      <c r="S129" s="754"/>
      <c r="T129" s="754"/>
    </row>
    <row r="130" spans="1:20" ht="38.25" customHeight="1" x14ac:dyDescent="0.25">
      <c r="A130" s="67">
        <v>2300</v>
      </c>
      <c r="B130" s="181" t="s">
        <v>149</v>
      </c>
      <c r="C130" s="68">
        <f t="shared" si="102"/>
        <v>92036</v>
      </c>
      <c r="D130" s="182">
        <f>SUM(D131,D136,D140,D141,D144,D151,D159,D160,D163)</f>
        <v>0</v>
      </c>
      <c r="E130" s="183">
        <f t="shared" ref="E130:F130" si="160">SUM(E131,E136,E140,E141,E144,E151,E159,E160,E163)</f>
        <v>0</v>
      </c>
      <c r="F130" s="71">
        <f t="shared" si="160"/>
        <v>0</v>
      </c>
      <c r="G130" s="182">
        <f>SUM(G131,G136,G140,G141,G144,G151,G159,G160,G163)</f>
        <v>88226</v>
      </c>
      <c r="H130" s="183">
        <f t="shared" ref="H130:I130" si="161">SUM(H131,H136,H140,H141,H144,H151,H159,H160,H163)</f>
        <v>0</v>
      </c>
      <c r="I130" s="71">
        <f t="shared" si="161"/>
        <v>88226</v>
      </c>
      <c r="J130" s="182">
        <f>SUM(J131,J136,J140,J141,J144,J151,J159,J160,J163)</f>
        <v>3810</v>
      </c>
      <c r="K130" s="183">
        <f t="shared" ref="K130:L130" si="162">SUM(K131,K136,K140,K141,K144,K151,K159,K160,K163)</f>
        <v>0</v>
      </c>
      <c r="L130" s="71">
        <f t="shared" si="162"/>
        <v>3810</v>
      </c>
      <c r="M130" s="182">
        <f>SUM(M131,M136,M140,M141,M144,M151,M159,M160,M163)</f>
        <v>0</v>
      </c>
      <c r="N130" s="183">
        <f t="shared" ref="N130:O130" si="163">SUM(N131,N136,N140,N141,N144,N151,N159,N160,N163)</f>
        <v>0</v>
      </c>
      <c r="O130" s="71">
        <f t="shared" si="163"/>
        <v>0</v>
      </c>
      <c r="P130" s="75"/>
      <c r="R130" s="754"/>
      <c r="S130" s="754"/>
      <c r="T130" s="754"/>
    </row>
    <row r="131" spans="1:20" ht="24" x14ac:dyDescent="0.25">
      <c r="A131" s="753">
        <v>2310</v>
      </c>
      <c r="B131" s="80" t="s">
        <v>150</v>
      </c>
      <c r="C131" s="81">
        <f t="shared" si="102"/>
        <v>4905</v>
      </c>
      <c r="D131" s="192">
        <f t="shared" ref="D131:O131" si="164">SUM(D132:D135)</f>
        <v>0</v>
      </c>
      <c r="E131" s="193">
        <f t="shared" si="164"/>
        <v>0</v>
      </c>
      <c r="F131" s="132">
        <f t="shared" si="164"/>
        <v>0</v>
      </c>
      <c r="G131" s="192">
        <f t="shared" si="164"/>
        <v>4905</v>
      </c>
      <c r="H131" s="193">
        <f t="shared" si="164"/>
        <v>0</v>
      </c>
      <c r="I131" s="132">
        <f t="shared" si="164"/>
        <v>4905</v>
      </c>
      <c r="J131" s="192">
        <f t="shared" si="164"/>
        <v>0</v>
      </c>
      <c r="K131" s="193">
        <f t="shared" si="164"/>
        <v>0</v>
      </c>
      <c r="L131" s="132">
        <f t="shared" si="164"/>
        <v>0</v>
      </c>
      <c r="M131" s="192">
        <f t="shared" si="164"/>
        <v>0</v>
      </c>
      <c r="N131" s="193">
        <f t="shared" si="164"/>
        <v>0</v>
      </c>
      <c r="O131" s="132">
        <f t="shared" si="164"/>
        <v>0</v>
      </c>
      <c r="P131" s="49"/>
      <c r="R131" s="754"/>
      <c r="S131" s="754"/>
      <c r="T131" s="754"/>
    </row>
    <row r="132" spans="1:20" ht="12" customHeight="1" x14ac:dyDescent="0.25">
      <c r="A132" s="51">
        <v>2311</v>
      </c>
      <c r="B132" s="87" t="s">
        <v>151</v>
      </c>
      <c r="C132" s="88">
        <f t="shared" si="102"/>
        <v>1505</v>
      </c>
      <c r="D132" s="194"/>
      <c r="E132" s="195"/>
      <c r="F132" s="55">
        <f t="shared" ref="F132:F135" si="165">D132+E132</f>
        <v>0</v>
      </c>
      <c r="G132" s="53">
        <v>1505</v>
      </c>
      <c r="H132" s="54"/>
      <c r="I132" s="55">
        <f t="shared" ref="I132:I135" si="166">G132+H132</f>
        <v>1505</v>
      </c>
      <c r="J132" s="53"/>
      <c r="K132" s="54"/>
      <c r="L132" s="55">
        <f t="shared" ref="L132:L135" si="167">K132+J132</f>
        <v>0</v>
      </c>
      <c r="M132" s="53"/>
      <c r="N132" s="54"/>
      <c r="O132" s="55">
        <f t="shared" ref="O132:O135" si="168">N132+M132</f>
        <v>0</v>
      </c>
      <c r="P132" s="57"/>
      <c r="R132" s="754"/>
      <c r="S132" s="754"/>
      <c r="T132" s="754"/>
    </row>
    <row r="133" spans="1:20" ht="12" customHeight="1" x14ac:dyDescent="0.25">
      <c r="A133" s="51">
        <v>2312</v>
      </c>
      <c r="B133" s="87" t="s">
        <v>152</v>
      </c>
      <c r="C133" s="88">
        <f t="shared" si="102"/>
        <v>3000</v>
      </c>
      <c r="D133" s="194"/>
      <c r="E133" s="195"/>
      <c r="F133" s="55">
        <f t="shared" si="165"/>
        <v>0</v>
      </c>
      <c r="G133" s="53">
        <v>3000</v>
      </c>
      <c r="H133" s="54"/>
      <c r="I133" s="55">
        <f t="shared" si="166"/>
        <v>3000</v>
      </c>
      <c r="J133" s="53"/>
      <c r="K133" s="54"/>
      <c r="L133" s="55">
        <f t="shared" si="167"/>
        <v>0</v>
      </c>
      <c r="M133" s="53"/>
      <c r="N133" s="54"/>
      <c r="O133" s="55">
        <f t="shared" si="168"/>
        <v>0</v>
      </c>
      <c r="P133" s="57"/>
      <c r="R133" s="754"/>
      <c r="S133" s="754"/>
      <c r="T133" s="754"/>
    </row>
    <row r="134" spans="1:20" ht="12" hidden="1" customHeight="1" x14ac:dyDescent="0.25">
      <c r="A134" s="51">
        <v>2313</v>
      </c>
      <c r="B134" s="87" t="s">
        <v>153</v>
      </c>
      <c r="C134" s="88">
        <f t="shared" si="102"/>
        <v>0</v>
      </c>
      <c r="D134" s="194"/>
      <c r="E134" s="195"/>
      <c r="F134" s="55">
        <f t="shared" si="165"/>
        <v>0</v>
      </c>
      <c r="G134" s="53"/>
      <c r="H134" s="54"/>
      <c r="I134" s="55">
        <f t="shared" si="166"/>
        <v>0</v>
      </c>
      <c r="J134" s="53"/>
      <c r="K134" s="54"/>
      <c r="L134" s="55">
        <f t="shared" si="167"/>
        <v>0</v>
      </c>
      <c r="M134" s="53"/>
      <c r="N134" s="54"/>
      <c r="O134" s="55">
        <f t="shared" si="168"/>
        <v>0</v>
      </c>
      <c r="P134" s="57"/>
      <c r="R134" s="754"/>
      <c r="S134" s="754"/>
      <c r="T134" s="754"/>
    </row>
    <row r="135" spans="1:20" ht="36" customHeight="1" x14ac:dyDescent="0.25">
      <c r="A135" s="51">
        <v>2314</v>
      </c>
      <c r="B135" s="87" t="s">
        <v>154</v>
      </c>
      <c r="C135" s="88">
        <f t="shared" si="102"/>
        <v>400</v>
      </c>
      <c r="D135" s="194"/>
      <c r="E135" s="195"/>
      <c r="F135" s="55">
        <f t="shared" si="165"/>
        <v>0</v>
      </c>
      <c r="G135" s="53">
        <v>400</v>
      </c>
      <c r="H135" s="54"/>
      <c r="I135" s="55">
        <f t="shared" si="166"/>
        <v>400</v>
      </c>
      <c r="J135" s="53"/>
      <c r="K135" s="54"/>
      <c r="L135" s="55">
        <f t="shared" si="167"/>
        <v>0</v>
      </c>
      <c r="M135" s="53"/>
      <c r="N135" s="54"/>
      <c r="O135" s="55">
        <f t="shared" si="168"/>
        <v>0</v>
      </c>
      <c r="P135" s="57"/>
      <c r="R135" s="754"/>
      <c r="S135" s="754"/>
      <c r="T135" s="754"/>
    </row>
    <row r="136" spans="1:20" x14ac:dyDescent="0.25">
      <c r="A136" s="188">
        <v>2320</v>
      </c>
      <c r="B136" s="87" t="s">
        <v>155</v>
      </c>
      <c r="C136" s="88">
        <f t="shared" si="102"/>
        <v>20410</v>
      </c>
      <c r="D136" s="189">
        <f>SUM(D137:D139)</f>
        <v>0</v>
      </c>
      <c r="E136" s="190">
        <f t="shared" ref="E136:F136" si="169">SUM(E137:E139)</f>
        <v>0</v>
      </c>
      <c r="F136" s="55">
        <f t="shared" si="169"/>
        <v>0</v>
      </c>
      <c r="G136" s="189">
        <f>SUM(G137:G139)</f>
        <v>18364</v>
      </c>
      <c r="H136" s="190">
        <f t="shared" ref="H136:I136" si="170">SUM(H137:H139)</f>
        <v>0</v>
      </c>
      <c r="I136" s="55">
        <f t="shared" si="170"/>
        <v>18364</v>
      </c>
      <c r="J136" s="189">
        <f>SUM(J137:J139)</f>
        <v>2046</v>
      </c>
      <c r="K136" s="190">
        <f t="shared" ref="K136:L136" si="171">SUM(K137:K139)</f>
        <v>0</v>
      </c>
      <c r="L136" s="55">
        <f t="shared" si="171"/>
        <v>2046</v>
      </c>
      <c r="M136" s="189">
        <f>SUM(M137:M139)</f>
        <v>0</v>
      </c>
      <c r="N136" s="190">
        <f t="shared" ref="N136:O136" si="172">SUM(N137:N139)</f>
        <v>0</v>
      </c>
      <c r="O136" s="55">
        <f t="shared" si="172"/>
        <v>0</v>
      </c>
      <c r="P136" s="57"/>
      <c r="R136" s="754"/>
      <c r="S136" s="754"/>
      <c r="T136" s="754"/>
    </row>
    <row r="137" spans="1:20" ht="12" customHeight="1" x14ac:dyDescent="0.25">
      <c r="A137" s="51">
        <v>2321</v>
      </c>
      <c r="B137" s="87" t="s">
        <v>156</v>
      </c>
      <c r="C137" s="88">
        <f t="shared" si="102"/>
        <v>15216</v>
      </c>
      <c r="D137" s="194"/>
      <c r="E137" s="195"/>
      <c r="F137" s="55">
        <f t="shared" ref="F137:F140" si="173">D137+E137</f>
        <v>0</v>
      </c>
      <c r="G137" s="53">
        <v>13637</v>
      </c>
      <c r="H137" s="54"/>
      <c r="I137" s="55">
        <f t="shared" ref="I137:I140" si="174">G137+H137</f>
        <v>13637</v>
      </c>
      <c r="J137" s="53">
        <v>1579</v>
      </c>
      <c r="K137" s="54"/>
      <c r="L137" s="55">
        <f t="shared" ref="L137:L140" si="175">K137+J137</f>
        <v>1579</v>
      </c>
      <c r="M137" s="53"/>
      <c r="N137" s="54"/>
      <c r="O137" s="55">
        <f t="shared" ref="O137:O140" si="176">N137+M137</f>
        <v>0</v>
      </c>
      <c r="P137" s="57"/>
      <c r="R137" s="754"/>
      <c r="S137" s="754"/>
      <c r="T137" s="754"/>
    </row>
    <row r="138" spans="1:20" ht="12" customHeight="1" x14ac:dyDescent="0.25">
      <c r="A138" s="51">
        <v>2322</v>
      </c>
      <c r="B138" s="87" t="s">
        <v>157</v>
      </c>
      <c r="C138" s="88">
        <f t="shared" si="102"/>
        <v>5194</v>
      </c>
      <c r="D138" s="194"/>
      <c r="E138" s="195"/>
      <c r="F138" s="55">
        <f t="shared" si="173"/>
        <v>0</v>
      </c>
      <c r="G138" s="53">
        <v>4727</v>
      </c>
      <c r="H138" s="54"/>
      <c r="I138" s="55">
        <f t="shared" si="174"/>
        <v>4727</v>
      </c>
      <c r="J138" s="53">
        <v>467</v>
      </c>
      <c r="K138" s="54"/>
      <c r="L138" s="55">
        <f t="shared" si="175"/>
        <v>467</v>
      </c>
      <c r="M138" s="53"/>
      <c r="N138" s="54"/>
      <c r="O138" s="55">
        <f t="shared" si="176"/>
        <v>0</v>
      </c>
      <c r="P138" s="57"/>
      <c r="R138" s="754"/>
      <c r="S138" s="754"/>
      <c r="T138" s="754"/>
    </row>
    <row r="139" spans="1:20" ht="10.5" hidden="1" customHeight="1" x14ac:dyDescent="0.25">
      <c r="A139" s="51">
        <v>2329</v>
      </c>
      <c r="B139" s="87" t="s">
        <v>158</v>
      </c>
      <c r="C139" s="88">
        <f t="shared" si="102"/>
        <v>0</v>
      </c>
      <c r="D139" s="194"/>
      <c r="E139" s="195"/>
      <c r="F139" s="55">
        <f t="shared" si="173"/>
        <v>0</v>
      </c>
      <c r="G139" s="53"/>
      <c r="H139" s="54"/>
      <c r="I139" s="55">
        <f t="shared" si="174"/>
        <v>0</v>
      </c>
      <c r="J139" s="53"/>
      <c r="K139" s="54"/>
      <c r="L139" s="55">
        <f t="shared" si="175"/>
        <v>0</v>
      </c>
      <c r="M139" s="53"/>
      <c r="N139" s="54"/>
      <c r="O139" s="55">
        <f t="shared" si="176"/>
        <v>0</v>
      </c>
      <c r="P139" s="57"/>
      <c r="R139" s="754"/>
      <c r="S139" s="754"/>
      <c r="T139" s="754"/>
    </row>
    <row r="140" spans="1:20" ht="12" hidden="1" customHeight="1" x14ac:dyDescent="0.25">
      <c r="A140" s="188">
        <v>2330</v>
      </c>
      <c r="B140" s="87" t="s">
        <v>159</v>
      </c>
      <c r="C140" s="88">
        <f t="shared" si="102"/>
        <v>0</v>
      </c>
      <c r="D140" s="194"/>
      <c r="E140" s="195"/>
      <c r="F140" s="55">
        <f t="shared" si="173"/>
        <v>0</v>
      </c>
      <c r="G140" s="53"/>
      <c r="H140" s="54"/>
      <c r="I140" s="55">
        <f t="shared" si="174"/>
        <v>0</v>
      </c>
      <c r="J140" s="53"/>
      <c r="K140" s="54"/>
      <c r="L140" s="55">
        <f t="shared" si="175"/>
        <v>0</v>
      </c>
      <c r="M140" s="53"/>
      <c r="N140" s="54"/>
      <c r="O140" s="55">
        <f t="shared" si="176"/>
        <v>0</v>
      </c>
      <c r="P140" s="57"/>
      <c r="R140" s="754"/>
      <c r="S140" s="754"/>
      <c r="T140" s="754"/>
    </row>
    <row r="141" spans="1:20" ht="48" x14ac:dyDescent="0.25">
      <c r="A141" s="188">
        <v>2340</v>
      </c>
      <c r="B141" s="87" t="s">
        <v>160</v>
      </c>
      <c r="C141" s="88">
        <f t="shared" si="102"/>
        <v>990</v>
      </c>
      <c r="D141" s="189">
        <f>SUM(D142:D143)</f>
        <v>0</v>
      </c>
      <c r="E141" s="190">
        <f t="shared" ref="E141:F141" si="177">SUM(E142:E143)</f>
        <v>0</v>
      </c>
      <c r="F141" s="55">
        <f t="shared" si="177"/>
        <v>0</v>
      </c>
      <c r="G141" s="189">
        <f>SUM(G142:G143)</f>
        <v>990</v>
      </c>
      <c r="H141" s="190">
        <f t="shared" ref="H141:I141" si="178">SUM(H142:H143)</f>
        <v>0</v>
      </c>
      <c r="I141" s="55">
        <f t="shared" si="178"/>
        <v>990</v>
      </c>
      <c r="J141" s="189">
        <f>SUM(J142:J143)</f>
        <v>0</v>
      </c>
      <c r="K141" s="190">
        <f t="shared" ref="K141:L141" si="179">SUM(K142:K143)</f>
        <v>0</v>
      </c>
      <c r="L141" s="55">
        <f t="shared" si="179"/>
        <v>0</v>
      </c>
      <c r="M141" s="189">
        <f>SUM(M142:M143)</f>
        <v>0</v>
      </c>
      <c r="N141" s="190">
        <f t="shared" ref="N141:O141" si="180">SUM(N142:N143)</f>
        <v>0</v>
      </c>
      <c r="O141" s="55">
        <f t="shared" si="180"/>
        <v>0</v>
      </c>
      <c r="P141" s="57"/>
      <c r="R141" s="754"/>
      <c r="S141" s="754"/>
      <c r="T141" s="754"/>
    </row>
    <row r="142" spans="1:20" ht="12" customHeight="1" x14ac:dyDescent="0.25">
      <c r="A142" s="51">
        <v>2341</v>
      </c>
      <c r="B142" s="87" t="s">
        <v>161</v>
      </c>
      <c r="C142" s="88">
        <f t="shared" si="102"/>
        <v>990</v>
      </c>
      <c r="D142" s="194"/>
      <c r="E142" s="195"/>
      <c r="F142" s="55">
        <f t="shared" ref="F142:F143" si="181">D142+E142</f>
        <v>0</v>
      </c>
      <c r="G142" s="53">
        <v>990</v>
      </c>
      <c r="H142" s="54"/>
      <c r="I142" s="55">
        <f t="shared" ref="I142:I143" si="182">G142+H142</f>
        <v>990</v>
      </c>
      <c r="J142" s="53"/>
      <c r="K142" s="54"/>
      <c r="L142" s="55">
        <f t="shared" ref="L142:L143" si="183">K142+J142</f>
        <v>0</v>
      </c>
      <c r="M142" s="53"/>
      <c r="N142" s="54"/>
      <c r="O142" s="55">
        <f t="shared" ref="O142:O143" si="184">N142+M142</f>
        <v>0</v>
      </c>
      <c r="P142" s="57"/>
      <c r="R142" s="754"/>
      <c r="S142" s="754"/>
      <c r="T142" s="754"/>
    </row>
    <row r="143" spans="1:20" ht="24" hidden="1" customHeight="1" x14ac:dyDescent="0.25">
      <c r="A143" s="51">
        <v>2344</v>
      </c>
      <c r="B143" s="87" t="s">
        <v>162</v>
      </c>
      <c r="C143" s="88">
        <f t="shared" si="102"/>
        <v>0</v>
      </c>
      <c r="D143" s="194"/>
      <c r="E143" s="195"/>
      <c r="F143" s="55">
        <f t="shared" si="181"/>
        <v>0</v>
      </c>
      <c r="G143" s="53"/>
      <c r="H143" s="54"/>
      <c r="I143" s="55">
        <f t="shared" si="182"/>
        <v>0</v>
      </c>
      <c r="J143" s="53"/>
      <c r="K143" s="54"/>
      <c r="L143" s="55">
        <f t="shared" si="183"/>
        <v>0</v>
      </c>
      <c r="M143" s="53"/>
      <c r="N143" s="54"/>
      <c r="O143" s="55">
        <f t="shared" si="184"/>
        <v>0</v>
      </c>
      <c r="P143" s="57"/>
      <c r="R143" s="754"/>
      <c r="S143" s="754"/>
      <c r="T143" s="754"/>
    </row>
    <row r="144" spans="1:20" ht="24" x14ac:dyDescent="0.25">
      <c r="A144" s="184">
        <v>2350</v>
      </c>
      <c r="B144" s="136" t="s">
        <v>163</v>
      </c>
      <c r="C144" s="141">
        <f t="shared" si="102"/>
        <v>11193</v>
      </c>
      <c r="D144" s="185">
        <f>SUM(D145:D150)</f>
        <v>0</v>
      </c>
      <c r="E144" s="186">
        <f t="shared" ref="E144:F144" si="185">SUM(E145:E150)</f>
        <v>0</v>
      </c>
      <c r="F144" s="139">
        <f t="shared" si="185"/>
        <v>0</v>
      </c>
      <c r="G144" s="185">
        <f>SUM(G145:G150)</f>
        <v>11039</v>
      </c>
      <c r="H144" s="186">
        <f t="shared" ref="H144:I144" si="186">SUM(H145:H150)</f>
        <v>0</v>
      </c>
      <c r="I144" s="139">
        <f t="shared" si="186"/>
        <v>11039</v>
      </c>
      <c r="J144" s="185">
        <f>SUM(J145:J150)</f>
        <v>154</v>
      </c>
      <c r="K144" s="186">
        <f t="shared" ref="K144:L144" si="187">SUM(K145:K150)</f>
        <v>0</v>
      </c>
      <c r="L144" s="139">
        <f t="shared" si="187"/>
        <v>154</v>
      </c>
      <c r="M144" s="185">
        <f>SUM(M145:M150)</f>
        <v>0</v>
      </c>
      <c r="N144" s="186">
        <f t="shared" ref="N144:O144" si="188">SUM(N145:N150)</f>
        <v>0</v>
      </c>
      <c r="O144" s="139">
        <f t="shared" si="188"/>
        <v>0</v>
      </c>
      <c r="P144" s="127"/>
      <c r="R144" s="754"/>
      <c r="S144" s="754"/>
      <c r="T144" s="754"/>
    </row>
    <row r="145" spans="1:20" ht="12" customHeight="1" x14ac:dyDescent="0.25">
      <c r="A145" s="44">
        <v>2351</v>
      </c>
      <c r="B145" s="80" t="s">
        <v>164</v>
      </c>
      <c r="C145" s="81">
        <f t="shared" si="102"/>
        <v>6750</v>
      </c>
      <c r="D145" s="196"/>
      <c r="E145" s="197"/>
      <c r="F145" s="132">
        <f t="shared" ref="F145:F150" si="189">D145+E145</f>
        <v>0</v>
      </c>
      <c r="G145" s="46">
        <v>6750</v>
      </c>
      <c r="H145" s="47"/>
      <c r="I145" s="132">
        <f t="shared" ref="I145:I150" si="190">G145+H145</f>
        <v>6750</v>
      </c>
      <c r="J145" s="46"/>
      <c r="K145" s="47"/>
      <c r="L145" s="132">
        <f t="shared" ref="L145:L150" si="191">K145+J145</f>
        <v>0</v>
      </c>
      <c r="M145" s="46"/>
      <c r="N145" s="47"/>
      <c r="O145" s="132">
        <f t="shared" ref="O145:O150" si="192">N145+M145</f>
        <v>0</v>
      </c>
      <c r="P145" s="49"/>
      <c r="R145" s="754"/>
      <c r="S145" s="754"/>
      <c r="T145" s="754"/>
    </row>
    <row r="146" spans="1:20" ht="12" customHeight="1" x14ac:dyDescent="0.25">
      <c r="A146" s="51">
        <v>2352</v>
      </c>
      <c r="B146" s="87" t="s">
        <v>165</v>
      </c>
      <c r="C146" s="88">
        <f t="shared" si="102"/>
        <v>3540</v>
      </c>
      <c r="D146" s="194"/>
      <c r="E146" s="195"/>
      <c r="F146" s="55">
        <f t="shared" si="189"/>
        <v>0</v>
      </c>
      <c r="G146" s="53">
        <v>3386</v>
      </c>
      <c r="H146" s="54"/>
      <c r="I146" s="55">
        <f t="shared" si="190"/>
        <v>3386</v>
      </c>
      <c r="J146" s="53">
        <v>154</v>
      </c>
      <c r="K146" s="54"/>
      <c r="L146" s="55">
        <f t="shared" si="191"/>
        <v>154</v>
      </c>
      <c r="M146" s="53"/>
      <c r="N146" s="54"/>
      <c r="O146" s="55">
        <f t="shared" si="192"/>
        <v>0</v>
      </c>
      <c r="P146" s="57"/>
      <c r="R146" s="754"/>
      <c r="S146" s="754"/>
      <c r="T146" s="754"/>
    </row>
    <row r="147" spans="1:20" ht="24" customHeight="1" x14ac:dyDescent="0.25">
      <c r="A147" s="51">
        <v>2353</v>
      </c>
      <c r="B147" s="87" t="s">
        <v>166</v>
      </c>
      <c r="C147" s="88">
        <f t="shared" si="102"/>
        <v>120</v>
      </c>
      <c r="D147" s="194"/>
      <c r="E147" s="195"/>
      <c r="F147" s="55">
        <f t="shared" si="189"/>
        <v>0</v>
      </c>
      <c r="G147" s="53">
        <v>120</v>
      </c>
      <c r="H147" s="54"/>
      <c r="I147" s="55">
        <f t="shared" si="190"/>
        <v>120</v>
      </c>
      <c r="J147" s="53"/>
      <c r="K147" s="54"/>
      <c r="L147" s="55">
        <f t="shared" si="191"/>
        <v>0</v>
      </c>
      <c r="M147" s="53"/>
      <c r="N147" s="54"/>
      <c r="O147" s="55">
        <f t="shared" si="192"/>
        <v>0</v>
      </c>
      <c r="P147" s="57"/>
      <c r="R147" s="754"/>
      <c r="S147" s="754"/>
      <c r="T147" s="754"/>
    </row>
    <row r="148" spans="1:20" ht="24" customHeight="1" x14ac:dyDescent="0.25">
      <c r="A148" s="51">
        <v>2354</v>
      </c>
      <c r="B148" s="87" t="s">
        <v>167</v>
      </c>
      <c r="C148" s="88">
        <f t="shared" ref="C148:C211" si="193">F148+I148+L148+O148</f>
        <v>583</v>
      </c>
      <c r="D148" s="194"/>
      <c r="E148" s="195"/>
      <c r="F148" s="55">
        <f t="shared" si="189"/>
        <v>0</v>
      </c>
      <c r="G148" s="53">
        <v>583</v>
      </c>
      <c r="H148" s="54"/>
      <c r="I148" s="55">
        <f t="shared" si="190"/>
        <v>583</v>
      </c>
      <c r="J148" s="53"/>
      <c r="K148" s="54"/>
      <c r="L148" s="55">
        <f t="shared" si="191"/>
        <v>0</v>
      </c>
      <c r="M148" s="53"/>
      <c r="N148" s="54"/>
      <c r="O148" s="55">
        <f t="shared" si="192"/>
        <v>0</v>
      </c>
      <c r="P148" s="57"/>
      <c r="R148" s="754"/>
      <c r="S148" s="754"/>
      <c r="T148" s="754"/>
    </row>
    <row r="149" spans="1:20" ht="24" customHeight="1" x14ac:dyDescent="0.25">
      <c r="A149" s="51">
        <v>2355</v>
      </c>
      <c r="B149" s="87" t="s">
        <v>168</v>
      </c>
      <c r="C149" s="88">
        <f t="shared" si="193"/>
        <v>200</v>
      </c>
      <c r="D149" s="194"/>
      <c r="E149" s="195"/>
      <c r="F149" s="55">
        <f t="shared" si="189"/>
        <v>0</v>
      </c>
      <c r="G149" s="53">
        <v>200</v>
      </c>
      <c r="H149" s="54"/>
      <c r="I149" s="55">
        <f t="shared" si="190"/>
        <v>200</v>
      </c>
      <c r="J149" s="53"/>
      <c r="K149" s="54"/>
      <c r="L149" s="55">
        <f t="shared" si="191"/>
        <v>0</v>
      </c>
      <c r="M149" s="53"/>
      <c r="N149" s="54"/>
      <c r="O149" s="55">
        <f t="shared" si="192"/>
        <v>0</v>
      </c>
      <c r="P149" s="57"/>
      <c r="R149" s="754"/>
      <c r="S149" s="754"/>
      <c r="T149" s="754"/>
    </row>
    <row r="150" spans="1:20" ht="24" hidden="1" customHeight="1" x14ac:dyDescent="0.25">
      <c r="A150" s="51">
        <v>2359</v>
      </c>
      <c r="B150" s="87" t="s">
        <v>169</v>
      </c>
      <c r="C150" s="88">
        <f t="shared" si="193"/>
        <v>0</v>
      </c>
      <c r="D150" s="194"/>
      <c r="E150" s="195"/>
      <c r="F150" s="55">
        <f t="shared" si="189"/>
        <v>0</v>
      </c>
      <c r="G150" s="53"/>
      <c r="H150" s="54"/>
      <c r="I150" s="55">
        <f t="shared" si="190"/>
        <v>0</v>
      </c>
      <c r="J150" s="53"/>
      <c r="K150" s="54"/>
      <c r="L150" s="55">
        <f t="shared" si="191"/>
        <v>0</v>
      </c>
      <c r="M150" s="53"/>
      <c r="N150" s="54"/>
      <c r="O150" s="55">
        <f t="shared" si="192"/>
        <v>0</v>
      </c>
      <c r="P150" s="57"/>
      <c r="R150" s="754"/>
      <c r="S150" s="754"/>
      <c r="T150" s="754"/>
    </row>
    <row r="151" spans="1:20" ht="24.75" customHeight="1" x14ac:dyDescent="0.25">
      <c r="A151" s="188">
        <v>2360</v>
      </c>
      <c r="B151" s="87" t="s">
        <v>170</v>
      </c>
      <c r="C151" s="88">
        <f t="shared" si="193"/>
        <v>49528</v>
      </c>
      <c r="D151" s="189">
        <f>SUM(D152:D158)</f>
        <v>0</v>
      </c>
      <c r="E151" s="190">
        <f t="shared" ref="E151:F151" si="194">SUM(E152:E158)</f>
        <v>0</v>
      </c>
      <c r="F151" s="55">
        <f t="shared" si="194"/>
        <v>0</v>
      </c>
      <c r="G151" s="189">
        <f>SUM(G152:G158)</f>
        <v>47918</v>
      </c>
      <c r="H151" s="190">
        <f t="shared" ref="H151:I151" si="195">SUM(H152:H158)</f>
        <v>0</v>
      </c>
      <c r="I151" s="55">
        <f t="shared" si="195"/>
        <v>47918</v>
      </c>
      <c r="J151" s="189">
        <f>SUM(J152:J158)</f>
        <v>1610</v>
      </c>
      <c r="K151" s="190">
        <f t="shared" ref="K151:L151" si="196">SUM(K152:K158)</f>
        <v>0</v>
      </c>
      <c r="L151" s="55">
        <f t="shared" si="196"/>
        <v>1610</v>
      </c>
      <c r="M151" s="189">
        <f>SUM(M152:M158)</f>
        <v>0</v>
      </c>
      <c r="N151" s="190">
        <f t="shared" ref="N151:O151" si="197">SUM(N152:N158)</f>
        <v>0</v>
      </c>
      <c r="O151" s="55">
        <f t="shared" si="197"/>
        <v>0</v>
      </c>
      <c r="P151" s="57"/>
      <c r="R151" s="754"/>
      <c r="S151" s="754"/>
      <c r="T151" s="754"/>
    </row>
    <row r="152" spans="1:20" ht="15.75" customHeight="1" x14ac:dyDescent="0.25">
      <c r="A152" s="50">
        <v>2361</v>
      </c>
      <c r="B152" s="87" t="s">
        <v>171</v>
      </c>
      <c r="C152" s="88">
        <f t="shared" si="193"/>
        <v>3500</v>
      </c>
      <c r="D152" s="194"/>
      <c r="E152" s="195"/>
      <c r="F152" s="55">
        <f t="shared" ref="F152:F159" si="198">D152+E152</f>
        <v>0</v>
      </c>
      <c r="G152" s="53">
        <v>3500</v>
      </c>
      <c r="H152" s="54"/>
      <c r="I152" s="55">
        <f t="shared" ref="I152:I159" si="199">G152+H152</f>
        <v>3500</v>
      </c>
      <c r="J152" s="53"/>
      <c r="K152" s="54"/>
      <c r="L152" s="55">
        <f t="shared" ref="L152:L159" si="200">K152+J152</f>
        <v>0</v>
      </c>
      <c r="M152" s="53"/>
      <c r="N152" s="54"/>
      <c r="O152" s="55">
        <f t="shared" ref="O152:O159" si="201">N152+M152</f>
        <v>0</v>
      </c>
      <c r="P152" s="57"/>
      <c r="R152" s="754"/>
      <c r="S152" s="754"/>
      <c r="T152" s="754"/>
    </row>
    <row r="153" spans="1:20" ht="24" customHeight="1" x14ac:dyDescent="0.25">
      <c r="A153" s="50">
        <v>2362</v>
      </c>
      <c r="B153" s="87" t="s">
        <v>172</v>
      </c>
      <c r="C153" s="88">
        <f t="shared" si="193"/>
        <v>792</v>
      </c>
      <c r="D153" s="194"/>
      <c r="E153" s="195"/>
      <c r="F153" s="55">
        <f t="shared" si="198"/>
        <v>0</v>
      </c>
      <c r="G153" s="53">
        <v>792</v>
      </c>
      <c r="H153" s="54"/>
      <c r="I153" s="55">
        <f t="shared" si="199"/>
        <v>792</v>
      </c>
      <c r="J153" s="53"/>
      <c r="K153" s="54"/>
      <c r="L153" s="55">
        <f t="shared" si="200"/>
        <v>0</v>
      </c>
      <c r="M153" s="53"/>
      <c r="N153" s="54"/>
      <c r="O153" s="55">
        <f t="shared" si="201"/>
        <v>0</v>
      </c>
      <c r="P153" s="57"/>
      <c r="R153" s="754"/>
      <c r="S153" s="754"/>
      <c r="T153" s="754"/>
    </row>
    <row r="154" spans="1:20" ht="18" customHeight="1" x14ac:dyDescent="0.25">
      <c r="A154" s="50">
        <v>2363</v>
      </c>
      <c r="B154" s="87" t="s">
        <v>173</v>
      </c>
      <c r="C154" s="88">
        <f t="shared" si="193"/>
        <v>44511</v>
      </c>
      <c r="D154" s="194"/>
      <c r="E154" s="195"/>
      <c r="F154" s="55">
        <f t="shared" si="198"/>
        <v>0</v>
      </c>
      <c r="G154" s="53">
        <v>42901</v>
      </c>
      <c r="H154" s="54"/>
      <c r="I154" s="55">
        <f t="shared" si="199"/>
        <v>42901</v>
      </c>
      <c r="J154" s="53">
        <v>1610</v>
      </c>
      <c r="K154" s="54"/>
      <c r="L154" s="55">
        <f t="shared" si="200"/>
        <v>1610</v>
      </c>
      <c r="M154" s="53"/>
      <c r="N154" s="54"/>
      <c r="O154" s="55">
        <f t="shared" si="201"/>
        <v>0</v>
      </c>
      <c r="P154" s="57"/>
      <c r="R154" s="754"/>
      <c r="S154" s="754"/>
      <c r="T154" s="754"/>
    </row>
    <row r="155" spans="1:20" ht="12" hidden="1" customHeight="1" x14ac:dyDescent="0.25">
      <c r="A155" s="50">
        <v>2364</v>
      </c>
      <c r="B155" s="87" t="s">
        <v>174</v>
      </c>
      <c r="C155" s="88">
        <f t="shared" si="193"/>
        <v>0</v>
      </c>
      <c r="D155" s="194"/>
      <c r="E155" s="195"/>
      <c r="F155" s="55">
        <f t="shared" si="198"/>
        <v>0</v>
      </c>
      <c r="G155" s="53"/>
      <c r="H155" s="54"/>
      <c r="I155" s="55">
        <f t="shared" si="199"/>
        <v>0</v>
      </c>
      <c r="J155" s="53"/>
      <c r="K155" s="54"/>
      <c r="L155" s="55">
        <f t="shared" si="200"/>
        <v>0</v>
      </c>
      <c r="M155" s="53"/>
      <c r="N155" s="54"/>
      <c r="O155" s="55">
        <f t="shared" si="201"/>
        <v>0</v>
      </c>
      <c r="P155" s="57"/>
      <c r="R155" s="754"/>
      <c r="S155" s="754"/>
      <c r="T155" s="754"/>
    </row>
    <row r="156" spans="1:20" ht="12.75" hidden="1" customHeight="1" x14ac:dyDescent="0.25">
      <c r="A156" s="50">
        <v>2365</v>
      </c>
      <c r="B156" s="87" t="s">
        <v>175</v>
      </c>
      <c r="C156" s="88">
        <f t="shared" si="193"/>
        <v>0</v>
      </c>
      <c r="D156" s="194"/>
      <c r="E156" s="195"/>
      <c r="F156" s="55">
        <f t="shared" si="198"/>
        <v>0</v>
      </c>
      <c r="G156" s="53"/>
      <c r="H156" s="54"/>
      <c r="I156" s="55">
        <f t="shared" si="199"/>
        <v>0</v>
      </c>
      <c r="J156" s="53"/>
      <c r="K156" s="54"/>
      <c r="L156" s="55">
        <f t="shared" si="200"/>
        <v>0</v>
      </c>
      <c r="M156" s="53"/>
      <c r="N156" s="54"/>
      <c r="O156" s="55">
        <f t="shared" si="201"/>
        <v>0</v>
      </c>
      <c r="P156" s="57"/>
      <c r="R156" s="754"/>
      <c r="S156" s="754"/>
      <c r="T156" s="754"/>
    </row>
    <row r="157" spans="1:20" ht="36" customHeight="1" x14ac:dyDescent="0.25">
      <c r="A157" s="50">
        <v>2366</v>
      </c>
      <c r="B157" s="87" t="s">
        <v>176</v>
      </c>
      <c r="C157" s="88">
        <f t="shared" si="193"/>
        <v>143</v>
      </c>
      <c r="D157" s="194"/>
      <c r="E157" s="195"/>
      <c r="F157" s="55">
        <f t="shared" si="198"/>
        <v>0</v>
      </c>
      <c r="G157" s="53">
        <v>143</v>
      </c>
      <c r="H157" s="54"/>
      <c r="I157" s="55">
        <f t="shared" si="199"/>
        <v>143</v>
      </c>
      <c r="J157" s="53"/>
      <c r="K157" s="54"/>
      <c r="L157" s="55">
        <f t="shared" si="200"/>
        <v>0</v>
      </c>
      <c r="M157" s="53"/>
      <c r="N157" s="54"/>
      <c r="O157" s="55">
        <f t="shared" si="201"/>
        <v>0</v>
      </c>
      <c r="P157" s="57"/>
      <c r="R157" s="754"/>
      <c r="S157" s="754"/>
      <c r="T157" s="754"/>
    </row>
    <row r="158" spans="1:20" ht="48" customHeight="1" x14ac:dyDescent="0.25">
      <c r="A158" s="50">
        <v>2369</v>
      </c>
      <c r="B158" s="87" t="s">
        <v>177</v>
      </c>
      <c r="C158" s="88">
        <f t="shared" si="193"/>
        <v>582</v>
      </c>
      <c r="D158" s="194"/>
      <c r="E158" s="195"/>
      <c r="F158" s="55">
        <f t="shared" si="198"/>
        <v>0</v>
      </c>
      <c r="G158" s="53">
        <v>582</v>
      </c>
      <c r="H158" s="54"/>
      <c r="I158" s="55">
        <f t="shared" si="199"/>
        <v>582</v>
      </c>
      <c r="J158" s="53"/>
      <c r="K158" s="54"/>
      <c r="L158" s="55">
        <f t="shared" si="200"/>
        <v>0</v>
      </c>
      <c r="M158" s="53"/>
      <c r="N158" s="54"/>
      <c r="O158" s="55">
        <f t="shared" si="201"/>
        <v>0</v>
      </c>
      <c r="P158" s="57"/>
      <c r="R158" s="754"/>
      <c r="S158" s="754"/>
      <c r="T158" s="754"/>
    </row>
    <row r="159" spans="1:20" ht="18" customHeight="1" x14ac:dyDescent="0.25">
      <c r="A159" s="184">
        <v>2370</v>
      </c>
      <c r="B159" s="136" t="s">
        <v>178</v>
      </c>
      <c r="C159" s="141">
        <f t="shared" si="193"/>
        <v>5010</v>
      </c>
      <c r="D159" s="200"/>
      <c r="E159" s="201"/>
      <c r="F159" s="139">
        <f t="shared" si="198"/>
        <v>0</v>
      </c>
      <c r="G159" s="142">
        <v>5010</v>
      </c>
      <c r="H159" s="143"/>
      <c r="I159" s="139">
        <f t="shared" si="199"/>
        <v>5010</v>
      </c>
      <c r="J159" s="142"/>
      <c r="K159" s="143"/>
      <c r="L159" s="139">
        <f t="shared" si="200"/>
        <v>0</v>
      </c>
      <c r="M159" s="142"/>
      <c r="N159" s="143"/>
      <c r="O159" s="139">
        <f t="shared" si="201"/>
        <v>0</v>
      </c>
      <c r="P159" s="127"/>
      <c r="R159" s="754"/>
      <c r="S159" s="754"/>
      <c r="T159" s="754"/>
    </row>
    <row r="160" spans="1:20"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c r="R160" s="754"/>
      <c r="S160" s="754"/>
      <c r="T160" s="754"/>
    </row>
    <row r="161" spans="1:20" ht="12" hidden="1" customHeight="1" x14ac:dyDescent="0.25">
      <c r="A161" s="43">
        <v>2381</v>
      </c>
      <c r="B161" s="80" t="s">
        <v>180</v>
      </c>
      <c r="C161" s="81">
        <f t="shared" si="193"/>
        <v>0</v>
      </c>
      <c r="D161" s="196"/>
      <c r="E161" s="197"/>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c r="R161" s="754"/>
      <c r="S161" s="754"/>
      <c r="T161" s="754"/>
    </row>
    <row r="162" spans="1:20" ht="24" hidden="1" customHeight="1" x14ac:dyDescent="0.25">
      <c r="A162" s="50">
        <v>2389</v>
      </c>
      <c r="B162" s="87" t="s">
        <v>181</v>
      </c>
      <c r="C162" s="88">
        <f t="shared" si="193"/>
        <v>0</v>
      </c>
      <c r="D162" s="194"/>
      <c r="E162" s="195"/>
      <c r="F162" s="55">
        <f t="shared" si="206"/>
        <v>0</v>
      </c>
      <c r="G162" s="53"/>
      <c r="H162" s="54"/>
      <c r="I162" s="55">
        <f t="shared" si="207"/>
        <v>0</v>
      </c>
      <c r="J162" s="53"/>
      <c r="K162" s="54"/>
      <c r="L162" s="55">
        <f t="shared" si="208"/>
        <v>0</v>
      </c>
      <c r="M162" s="53"/>
      <c r="N162" s="54"/>
      <c r="O162" s="55">
        <f t="shared" si="209"/>
        <v>0</v>
      </c>
      <c r="P162" s="57"/>
      <c r="R162" s="754"/>
      <c r="S162" s="754"/>
      <c r="T162" s="754"/>
    </row>
    <row r="163" spans="1:20" ht="12" hidden="1" customHeight="1" x14ac:dyDescent="0.25">
      <c r="A163" s="184">
        <v>2390</v>
      </c>
      <c r="B163" s="136" t="s">
        <v>182</v>
      </c>
      <c r="C163" s="141">
        <f t="shared" si="193"/>
        <v>0</v>
      </c>
      <c r="D163" s="200"/>
      <c r="E163" s="201"/>
      <c r="F163" s="139">
        <f t="shared" si="206"/>
        <v>0</v>
      </c>
      <c r="G163" s="142"/>
      <c r="H163" s="143"/>
      <c r="I163" s="139">
        <f t="shared" si="207"/>
        <v>0</v>
      </c>
      <c r="J163" s="142"/>
      <c r="K163" s="143"/>
      <c r="L163" s="139">
        <f t="shared" si="208"/>
        <v>0</v>
      </c>
      <c r="M163" s="142"/>
      <c r="N163" s="143"/>
      <c r="O163" s="139">
        <f t="shared" si="209"/>
        <v>0</v>
      </c>
      <c r="P163" s="127"/>
      <c r="R163" s="754"/>
      <c r="S163" s="754"/>
      <c r="T163" s="754"/>
    </row>
    <row r="164" spans="1:20" ht="12" hidden="1" customHeight="1" x14ac:dyDescent="0.25">
      <c r="A164" s="67">
        <v>2400</v>
      </c>
      <c r="B164" s="181" t="s">
        <v>183</v>
      </c>
      <c r="C164" s="68">
        <f t="shared" si="193"/>
        <v>0</v>
      </c>
      <c r="D164" s="202"/>
      <c r="E164" s="203"/>
      <c r="F164" s="71">
        <f t="shared" si="206"/>
        <v>0</v>
      </c>
      <c r="G164" s="69"/>
      <c r="H164" s="70"/>
      <c r="I164" s="71">
        <f t="shared" si="207"/>
        <v>0</v>
      </c>
      <c r="J164" s="69"/>
      <c r="K164" s="70"/>
      <c r="L164" s="71">
        <f t="shared" si="208"/>
        <v>0</v>
      </c>
      <c r="M164" s="69"/>
      <c r="N164" s="70"/>
      <c r="O164" s="71">
        <f t="shared" si="209"/>
        <v>0</v>
      </c>
      <c r="P164" s="75"/>
      <c r="R164" s="754"/>
      <c r="S164" s="754"/>
      <c r="T164" s="754"/>
    </row>
    <row r="165" spans="1:20" ht="24" x14ac:dyDescent="0.25">
      <c r="A165" s="67">
        <v>2500</v>
      </c>
      <c r="B165" s="181" t="s">
        <v>184</v>
      </c>
      <c r="C165" s="68">
        <f t="shared" si="193"/>
        <v>384</v>
      </c>
      <c r="D165" s="182">
        <f>SUM(D166,D171)</f>
        <v>0</v>
      </c>
      <c r="E165" s="183">
        <f t="shared" ref="E165:O165" si="210">SUM(E166,E171)</f>
        <v>0</v>
      </c>
      <c r="F165" s="71">
        <f t="shared" si="210"/>
        <v>0</v>
      </c>
      <c r="G165" s="182">
        <f t="shared" si="210"/>
        <v>384</v>
      </c>
      <c r="H165" s="183">
        <f t="shared" si="210"/>
        <v>0</v>
      </c>
      <c r="I165" s="71">
        <f t="shared" si="210"/>
        <v>384</v>
      </c>
      <c r="J165" s="182">
        <f t="shared" si="210"/>
        <v>0</v>
      </c>
      <c r="K165" s="183">
        <f t="shared" si="210"/>
        <v>0</v>
      </c>
      <c r="L165" s="71">
        <f t="shared" si="210"/>
        <v>0</v>
      </c>
      <c r="M165" s="182">
        <f t="shared" si="210"/>
        <v>0</v>
      </c>
      <c r="N165" s="183">
        <f t="shared" si="210"/>
        <v>0</v>
      </c>
      <c r="O165" s="71">
        <f t="shared" si="210"/>
        <v>0</v>
      </c>
      <c r="P165" s="75"/>
      <c r="R165" s="754"/>
      <c r="S165" s="754"/>
      <c r="T165" s="754"/>
    </row>
    <row r="166" spans="1:20" ht="26.25" customHeight="1" x14ac:dyDescent="0.25">
      <c r="A166" s="753">
        <v>2510</v>
      </c>
      <c r="B166" s="80" t="s">
        <v>185</v>
      </c>
      <c r="C166" s="81">
        <f t="shared" si="193"/>
        <v>384</v>
      </c>
      <c r="D166" s="192">
        <f>SUM(D167:D170)</f>
        <v>0</v>
      </c>
      <c r="E166" s="193">
        <f t="shared" ref="E166:O166" si="211">SUM(E167:E170)</f>
        <v>0</v>
      </c>
      <c r="F166" s="132">
        <f t="shared" si="211"/>
        <v>0</v>
      </c>
      <c r="G166" s="192">
        <f t="shared" si="211"/>
        <v>384</v>
      </c>
      <c r="H166" s="193">
        <f t="shared" si="211"/>
        <v>0</v>
      </c>
      <c r="I166" s="132">
        <f t="shared" si="211"/>
        <v>384</v>
      </c>
      <c r="J166" s="192">
        <f t="shared" si="211"/>
        <v>0</v>
      </c>
      <c r="K166" s="193">
        <f t="shared" si="211"/>
        <v>0</v>
      </c>
      <c r="L166" s="132">
        <f t="shared" si="211"/>
        <v>0</v>
      </c>
      <c r="M166" s="192">
        <f t="shared" si="211"/>
        <v>0</v>
      </c>
      <c r="N166" s="193">
        <f t="shared" si="211"/>
        <v>0</v>
      </c>
      <c r="O166" s="132">
        <f t="shared" si="211"/>
        <v>0</v>
      </c>
      <c r="P166" s="49"/>
      <c r="R166" s="754"/>
      <c r="S166" s="754"/>
      <c r="T166" s="754"/>
    </row>
    <row r="167" spans="1:20" ht="24" hidden="1" customHeight="1" x14ac:dyDescent="0.25">
      <c r="A167" s="51">
        <v>2512</v>
      </c>
      <c r="B167" s="87" t="s">
        <v>186</v>
      </c>
      <c r="C167" s="88">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c r="R167" s="754"/>
      <c r="S167" s="754"/>
      <c r="T167" s="754"/>
    </row>
    <row r="168" spans="1:20" ht="36" hidden="1" customHeight="1" x14ac:dyDescent="0.25">
      <c r="A168" s="51">
        <v>2513</v>
      </c>
      <c r="B168" s="87" t="s">
        <v>187</v>
      </c>
      <c r="C168" s="88">
        <f t="shared" si="193"/>
        <v>0</v>
      </c>
      <c r="D168" s="194"/>
      <c r="E168" s="195"/>
      <c r="F168" s="55">
        <f t="shared" si="212"/>
        <v>0</v>
      </c>
      <c r="G168" s="53"/>
      <c r="H168" s="54"/>
      <c r="I168" s="55">
        <f t="shared" si="213"/>
        <v>0</v>
      </c>
      <c r="J168" s="53"/>
      <c r="K168" s="54"/>
      <c r="L168" s="55">
        <f t="shared" si="214"/>
        <v>0</v>
      </c>
      <c r="M168" s="53"/>
      <c r="N168" s="54"/>
      <c r="O168" s="55">
        <f t="shared" si="215"/>
        <v>0</v>
      </c>
      <c r="P168" s="57"/>
      <c r="R168" s="754"/>
      <c r="S168" s="754"/>
      <c r="T168" s="754"/>
    </row>
    <row r="169" spans="1:20" ht="24" customHeight="1" x14ac:dyDescent="0.25">
      <c r="A169" s="51">
        <v>2515</v>
      </c>
      <c r="B169" s="87" t="s">
        <v>188</v>
      </c>
      <c r="C169" s="88">
        <f t="shared" si="193"/>
        <v>210</v>
      </c>
      <c r="D169" s="194"/>
      <c r="E169" s="195"/>
      <c r="F169" s="55">
        <f t="shared" si="212"/>
        <v>0</v>
      </c>
      <c r="G169" s="53">
        <v>210</v>
      </c>
      <c r="H169" s="54"/>
      <c r="I169" s="55">
        <f t="shared" si="213"/>
        <v>210</v>
      </c>
      <c r="J169" s="53"/>
      <c r="K169" s="54"/>
      <c r="L169" s="55">
        <f t="shared" si="214"/>
        <v>0</v>
      </c>
      <c r="M169" s="53"/>
      <c r="N169" s="54"/>
      <c r="O169" s="55">
        <f t="shared" si="215"/>
        <v>0</v>
      </c>
      <c r="P169" s="57"/>
      <c r="R169" s="754"/>
      <c r="S169" s="754"/>
      <c r="T169" s="754"/>
    </row>
    <row r="170" spans="1:20" ht="24" customHeight="1" x14ac:dyDescent="0.25">
      <c r="A170" s="51">
        <v>2519</v>
      </c>
      <c r="B170" s="87" t="s">
        <v>189</v>
      </c>
      <c r="C170" s="88">
        <f t="shared" si="193"/>
        <v>174</v>
      </c>
      <c r="D170" s="194"/>
      <c r="E170" s="195"/>
      <c r="F170" s="55">
        <f t="shared" si="212"/>
        <v>0</v>
      </c>
      <c r="G170" s="53">
        <v>174</v>
      </c>
      <c r="H170" s="54"/>
      <c r="I170" s="55">
        <f t="shared" si="213"/>
        <v>174</v>
      </c>
      <c r="J170" s="53"/>
      <c r="K170" s="54"/>
      <c r="L170" s="55">
        <f t="shared" si="214"/>
        <v>0</v>
      </c>
      <c r="M170" s="53"/>
      <c r="N170" s="54"/>
      <c r="O170" s="55">
        <f t="shared" si="215"/>
        <v>0</v>
      </c>
      <c r="P170" s="57"/>
      <c r="R170" s="754"/>
      <c r="S170" s="754"/>
      <c r="T170" s="754"/>
    </row>
    <row r="171" spans="1:20" ht="24" hidden="1" customHeight="1" x14ac:dyDescent="0.25">
      <c r="A171" s="188">
        <v>2520</v>
      </c>
      <c r="B171" s="87" t="s">
        <v>190</v>
      </c>
      <c r="C171" s="88">
        <f t="shared" si="193"/>
        <v>0</v>
      </c>
      <c r="D171" s="194"/>
      <c r="E171" s="195"/>
      <c r="F171" s="55">
        <f t="shared" si="212"/>
        <v>0</v>
      </c>
      <c r="G171" s="53"/>
      <c r="H171" s="54"/>
      <c r="I171" s="55">
        <f t="shared" si="213"/>
        <v>0</v>
      </c>
      <c r="J171" s="53"/>
      <c r="K171" s="54"/>
      <c r="L171" s="55">
        <f t="shared" si="214"/>
        <v>0</v>
      </c>
      <c r="M171" s="53"/>
      <c r="N171" s="54"/>
      <c r="O171" s="55">
        <f t="shared" si="215"/>
        <v>0</v>
      </c>
      <c r="P171" s="57"/>
      <c r="R171" s="754"/>
      <c r="S171" s="754"/>
      <c r="T171" s="754"/>
    </row>
    <row r="172" spans="1:20" s="204"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c r="R172" s="754"/>
      <c r="S172" s="754"/>
      <c r="T172" s="754"/>
    </row>
    <row r="173" spans="1:20"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c r="R173" s="754"/>
      <c r="S173" s="754"/>
      <c r="T173" s="754"/>
    </row>
    <row r="174" spans="1:20" ht="24" hidden="1" x14ac:dyDescent="0.25">
      <c r="A174" s="67">
        <v>3200</v>
      </c>
      <c r="B174" s="205"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c r="R174" s="754"/>
      <c r="S174" s="754"/>
      <c r="T174" s="754"/>
    </row>
    <row r="175" spans="1:20" ht="36" hidden="1" x14ac:dyDescent="0.25">
      <c r="A175" s="753">
        <v>3260</v>
      </c>
      <c r="B175" s="80" t="s">
        <v>194</v>
      </c>
      <c r="C175" s="81">
        <f t="shared" si="193"/>
        <v>0</v>
      </c>
      <c r="D175" s="192">
        <f>SUM(D176:D178)</f>
        <v>0</v>
      </c>
      <c r="E175" s="193">
        <f t="shared" ref="E175:F175" si="221">SUM(E176:E178)</f>
        <v>0</v>
      </c>
      <c r="F175" s="132">
        <f t="shared" si="221"/>
        <v>0</v>
      </c>
      <c r="G175" s="192">
        <f>SUM(G176:G178)</f>
        <v>0</v>
      </c>
      <c r="H175" s="193">
        <f t="shared" ref="H175:I175" si="222">SUM(H176:H178)</f>
        <v>0</v>
      </c>
      <c r="I175" s="132">
        <f t="shared" si="222"/>
        <v>0</v>
      </c>
      <c r="J175" s="192">
        <f>SUM(J176:J178)</f>
        <v>0</v>
      </c>
      <c r="K175" s="193">
        <f t="shared" ref="K175:L175" si="223">SUM(K176:K178)</f>
        <v>0</v>
      </c>
      <c r="L175" s="132">
        <f t="shared" si="223"/>
        <v>0</v>
      </c>
      <c r="M175" s="192">
        <f>SUM(M176:M178)</f>
        <v>0</v>
      </c>
      <c r="N175" s="193">
        <f t="shared" ref="N175:O175" si="224">SUM(N176:N178)</f>
        <v>0</v>
      </c>
      <c r="O175" s="132">
        <f t="shared" si="224"/>
        <v>0</v>
      </c>
      <c r="P175" s="49"/>
      <c r="R175" s="754"/>
      <c r="S175" s="754"/>
      <c r="T175" s="754"/>
    </row>
    <row r="176" spans="1:20" ht="24" hidden="1" customHeight="1" x14ac:dyDescent="0.25">
      <c r="A176" s="51">
        <v>3261</v>
      </c>
      <c r="B176" s="87" t="s">
        <v>195</v>
      </c>
      <c r="C176" s="88">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c r="R176" s="754"/>
      <c r="S176" s="754"/>
      <c r="T176" s="754"/>
    </row>
    <row r="177" spans="1:20" ht="36" hidden="1" customHeight="1" x14ac:dyDescent="0.25">
      <c r="A177" s="51">
        <v>3262</v>
      </c>
      <c r="B177" s="87" t="s">
        <v>196</v>
      </c>
      <c r="C177" s="88">
        <f t="shared" si="193"/>
        <v>0</v>
      </c>
      <c r="D177" s="194"/>
      <c r="E177" s="195"/>
      <c r="F177" s="55">
        <f t="shared" si="225"/>
        <v>0</v>
      </c>
      <c r="G177" s="53"/>
      <c r="H177" s="54"/>
      <c r="I177" s="55">
        <f t="shared" si="226"/>
        <v>0</v>
      </c>
      <c r="J177" s="53"/>
      <c r="K177" s="54"/>
      <c r="L177" s="55">
        <f t="shared" si="227"/>
        <v>0</v>
      </c>
      <c r="M177" s="53"/>
      <c r="N177" s="54"/>
      <c r="O177" s="55">
        <f t="shared" si="228"/>
        <v>0</v>
      </c>
      <c r="P177" s="57"/>
      <c r="R177" s="754"/>
      <c r="S177" s="754"/>
      <c r="T177" s="754"/>
    </row>
    <row r="178" spans="1:20" ht="24" hidden="1" customHeight="1" x14ac:dyDescent="0.25">
      <c r="A178" s="51">
        <v>3263</v>
      </c>
      <c r="B178" s="87" t="s">
        <v>197</v>
      </c>
      <c r="C178" s="88">
        <f t="shared" si="193"/>
        <v>0</v>
      </c>
      <c r="D178" s="194"/>
      <c r="E178" s="195"/>
      <c r="F178" s="55">
        <f t="shared" si="225"/>
        <v>0</v>
      </c>
      <c r="G178" s="53"/>
      <c r="H178" s="54"/>
      <c r="I178" s="55">
        <f t="shared" si="226"/>
        <v>0</v>
      </c>
      <c r="J178" s="53"/>
      <c r="K178" s="54"/>
      <c r="L178" s="55">
        <f t="shared" si="227"/>
        <v>0</v>
      </c>
      <c r="M178" s="53"/>
      <c r="N178" s="54"/>
      <c r="O178" s="55">
        <f t="shared" si="228"/>
        <v>0</v>
      </c>
      <c r="P178" s="57"/>
      <c r="R178" s="754"/>
      <c r="S178" s="754"/>
      <c r="T178" s="754"/>
    </row>
    <row r="179" spans="1:20" ht="84" hidden="1" x14ac:dyDescent="0.25">
      <c r="A179" s="753">
        <v>3290</v>
      </c>
      <c r="B179" s="80" t="s">
        <v>198</v>
      </c>
      <c r="C179" s="206">
        <f t="shared" si="193"/>
        <v>0</v>
      </c>
      <c r="D179" s="192">
        <f>SUM(D180:D183)</f>
        <v>0</v>
      </c>
      <c r="E179" s="193">
        <f t="shared" ref="E179:O179" si="229">SUM(E180:E183)</f>
        <v>0</v>
      </c>
      <c r="F179" s="132">
        <f t="shared" si="229"/>
        <v>0</v>
      </c>
      <c r="G179" s="192">
        <f t="shared" si="229"/>
        <v>0</v>
      </c>
      <c r="H179" s="193">
        <f t="shared" si="229"/>
        <v>0</v>
      </c>
      <c r="I179" s="132">
        <f t="shared" si="229"/>
        <v>0</v>
      </c>
      <c r="J179" s="192">
        <f t="shared" si="229"/>
        <v>0</v>
      </c>
      <c r="K179" s="193">
        <f t="shared" si="229"/>
        <v>0</v>
      </c>
      <c r="L179" s="132">
        <f t="shared" si="229"/>
        <v>0</v>
      </c>
      <c r="M179" s="192">
        <f t="shared" si="229"/>
        <v>0</v>
      </c>
      <c r="N179" s="193">
        <f t="shared" si="229"/>
        <v>0</v>
      </c>
      <c r="O179" s="132">
        <f t="shared" si="229"/>
        <v>0</v>
      </c>
      <c r="P179" s="49"/>
      <c r="R179" s="754"/>
      <c r="S179" s="754"/>
      <c r="T179" s="754"/>
    </row>
    <row r="180" spans="1:20" ht="72" hidden="1" customHeight="1" x14ac:dyDescent="0.25">
      <c r="A180" s="51">
        <v>3291</v>
      </c>
      <c r="B180" s="87" t="s">
        <v>199</v>
      </c>
      <c r="C180" s="88">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c r="R180" s="754"/>
      <c r="S180" s="754"/>
      <c r="T180" s="754"/>
    </row>
    <row r="181" spans="1:20" ht="72" hidden="1" customHeight="1" x14ac:dyDescent="0.25">
      <c r="A181" s="51">
        <v>3292</v>
      </c>
      <c r="B181" s="87" t="s">
        <v>200</v>
      </c>
      <c r="C181" s="88">
        <f t="shared" si="193"/>
        <v>0</v>
      </c>
      <c r="D181" s="194"/>
      <c r="E181" s="195"/>
      <c r="F181" s="55">
        <f t="shared" si="230"/>
        <v>0</v>
      </c>
      <c r="G181" s="53"/>
      <c r="H181" s="54"/>
      <c r="I181" s="55">
        <f t="shared" si="231"/>
        <v>0</v>
      </c>
      <c r="J181" s="53"/>
      <c r="K181" s="54"/>
      <c r="L181" s="55">
        <f t="shared" si="232"/>
        <v>0</v>
      </c>
      <c r="M181" s="53"/>
      <c r="N181" s="54"/>
      <c r="O181" s="55">
        <f t="shared" si="233"/>
        <v>0</v>
      </c>
      <c r="P181" s="57"/>
      <c r="R181" s="754"/>
      <c r="S181" s="754"/>
      <c r="T181" s="754"/>
    </row>
    <row r="182" spans="1:20" ht="72" hidden="1" customHeight="1" x14ac:dyDescent="0.25">
      <c r="A182" s="51">
        <v>3293</v>
      </c>
      <c r="B182" s="87" t="s">
        <v>201</v>
      </c>
      <c r="C182" s="88">
        <f t="shared" si="193"/>
        <v>0</v>
      </c>
      <c r="D182" s="194"/>
      <c r="E182" s="195"/>
      <c r="F182" s="55">
        <f t="shared" si="230"/>
        <v>0</v>
      </c>
      <c r="G182" s="53"/>
      <c r="H182" s="54"/>
      <c r="I182" s="55">
        <f t="shared" si="231"/>
        <v>0</v>
      </c>
      <c r="J182" s="53"/>
      <c r="K182" s="54"/>
      <c r="L182" s="55">
        <f t="shared" si="232"/>
        <v>0</v>
      </c>
      <c r="M182" s="53"/>
      <c r="N182" s="54"/>
      <c r="O182" s="55">
        <f t="shared" si="233"/>
        <v>0</v>
      </c>
      <c r="P182" s="57"/>
      <c r="R182" s="754"/>
      <c r="S182" s="754"/>
      <c r="T182" s="754"/>
    </row>
    <row r="183" spans="1:20" ht="60" hidden="1" customHeight="1" x14ac:dyDescent="0.25">
      <c r="A183" s="207">
        <v>3294</v>
      </c>
      <c r="B183" s="87" t="s">
        <v>202</v>
      </c>
      <c r="C183" s="206">
        <f t="shared" si="193"/>
        <v>0</v>
      </c>
      <c r="D183" s="208"/>
      <c r="E183" s="209"/>
      <c r="F183" s="210">
        <f t="shared" si="230"/>
        <v>0</v>
      </c>
      <c r="G183" s="211"/>
      <c r="H183" s="212"/>
      <c r="I183" s="210">
        <f t="shared" si="231"/>
        <v>0</v>
      </c>
      <c r="J183" s="211"/>
      <c r="K183" s="212"/>
      <c r="L183" s="210">
        <f t="shared" si="232"/>
        <v>0</v>
      </c>
      <c r="M183" s="211"/>
      <c r="N183" s="212"/>
      <c r="O183" s="210">
        <f t="shared" si="233"/>
        <v>0</v>
      </c>
      <c r="P183" s="213"/>
      <c r="R183" s="754"/>
      <c r="S183" s="754"/>
      <c r="T183" s="754"/>
    </row>
    <row r="184" spans="1:20" ht="48" hidden="1" x14ac:dyDescent="0.25">
      <c r="A184" s="214">
        <v>3300</v>
      </c>
      <c r="B184" s="205" t="s">
        <v>203</v>
      </c>
      <c r="C184" s="215">
        <f t="shared" si="193"/>
        <v>0</v>
      </c>
      <c r="D184" s="216">
        <f>SUM(D185:D186)</f>
        <v>0</v>
      </c>
      <c r="E184" s="217">
        <f t="shared" ref="E184:O184" si="234">SUM(E185:E186)</f>
        <v>0</v>
      </c>
      <c r="F184" s="218">
        <f t="shared" si="234"/>
        <v>0</v>
      </c>
      <c r="G184" s="216">
        <f t="shared" si="234"/>
        <v>0</v>
      </c>
      <c r="H184" s="217">
        <f t="shared" si="234"/>
        <v>0</v>
      </c>
      <c r="I184" s="218">
        <f t="shared" si="234"/>
        <v>0</v>
      </c>
      <c r="J184" s="216">
        <f t="shared" si="234"/>
        <v>0</v>
      </c>
      <c r="K184" s="217">
        <f t="shared" si="234"/>
        <v>0</v>
      </c>
      <c r="L184" s="218">
        <f t="shared" si="234"/>
        <v>0</v>
      </c>
      <c r="M184" s="216">
        <f t="shared" si="234"/>
        <v>0</v>
      </c>
      <c r="N184" s="217">
        <f t="shared" si="234"/>
        <v>0</v>
      </c>
      <c r="O184" s="218">
        <f t="shared" si="234"/>
        <v>0</v>
      </c>
      <c r="P184" s="219"/>
      <c r="R184" s="754"/>
      <c r="S184" s="754"/>
      <c r="T184" s="754"/>
    </row>
    <row r="185" spans="1:20" ht="48" hidden="1" customHeight="1" x14ac:dyDescent="0.25">
      <c r="A185" s="135">
        <v>3310</v>
      </c>
      <c r="B185" s="136" t="s">
        <v>204</v>
      </c>
      <c r="C185" s="141">
        <f t="shared" si="193"/>
        <v>0</v>
      </c>
      <c r="D185" s="200"/>
      <c r="E185" s="201"/>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c r="R185" s="754"/>
      <c r="S185" s="754"/>
      <c r="T185" s="754"/>
    </row>
    <row r="186" spans="1:20" ht="48.75" hidden="1" customHeight="1" x14ac:dyDescent="0.25">
      <c r="A186" s="44">
        <v>3320</v>
      </c>
      <c r="B186" s="80" t="s">
        <v>205</v>
      </c>
      <c r="C186" s="81">
        <f t="shared" si="193"/>
        <v>0</v>
      </c>
      <c r="D186" s="196"/>
      <c r="E186" s="197"/>
      <c r="F186" s="132">
        <f t="shared" si="235"/>
        <v>0</v>
      </c>
      <c r="G186" s="46"/>
      <c r="H186" s="47"/>
      <c r="I186" s="132">
        <f t="shared" si="236"/>
        <v>0</v>
      </c>
      <c r="J186" s="46"/>
      <c r="K186" s="47"/>
      <c r="L186" s="132">
        <f t="shared" si="237"/>
        <v>0</v>
      </c>
      <c r="M186" s="46"/>
      <c r="N186" s="47"/>
      <c r="O186" s="132">
        <f t="shared" si="238"/>
        <v>0</v>
      </c>
      <c r="P186" s="49"/>
      <c r="R186" s="754"/>
      <c r="S186" s="754"/>
      <c r="T186" s="754"/>
    </row>
    <row r="187" spans="1:20" hidden="1" x14ac:dyDescent="0.25">
      <c r="A187" s="220">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c r="R187" s="754"/>
      <c r="S187" s="754"/>
      <c r="T187" s="754"/>
    </row>
    <row r="188" spans="1:20" ht="24" hidden="1" x14ac:dyDescent="0.25">
      <c r="A188" s="221">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c r="R188" s="754"/>
      <c r="S188" s="754"/>
      <c r="T188" s="754"/>
    </row>
    <row r="189" spans="1:20" ht="36" hidden="1" customHeight="1" x14ac:dyDescent="0.25">
      <c r="A189" s="753">
        <v>4240</v>
      </c>
      <c r="B189" s="80" t="s">
        <v>208</v>
      </c>
      <c r="C189" s="81">
        <f t="shared" si="193"/>
        <v>0</v>
      </c>
      <c r="D189" s="196"/>
      <c r="E189" s="197"/>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c r="R189" s="754"/>
      <c r="S189" s="754"/>
      <c r="T189" s="754"/>
    </row>
    <row r="190" spans="1:20" ht="24" hidden="1" customHeight="1" x14ac:dyDescent="0.25">
      <c r="A190" s="188">
        <v>4250</v>
      </c>
      <c r="B190" s="87" t="s">
        <v>209</v>
      </c>
      <c r="C190" s="88">
        <f t="shared" si="193"/>
        <v>0</v>
      </c>
      <c r="D190" s="194"/>
      <c r="E190" s="195"/>
      <c r="F190" s="55">
        <f t="shared" si="247"/>
        <v>0</v>
      </c>
      <c r="G190" s="53"/>
      <c r="H190" s="54"/>
      <c r="I190" s="55">
        <f t="shared" si="248"/>
        <v>0</v>
      </c>
      <c r="J190" s="53"/>
      <c r="K190" s="54"/>
      <c r="L190" s="55">
        <f t="shared" si="249"/>
        <v>0</v>
      </c>
      <c r="M190" s="53"/>
      <c r="N190" s="54"/>
      <c r="O190" s="55">
        <f t="shared" si="250"/>
        <v>0</v>
      </c>
      <c r="P190" s="57"/>
      <c r="R190" s="754"/>
      <c r="S190" s="754"/>
      <c r="T190" s="754"/>
    </row>
    <row r="191" spans="1:20"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c r="R191" s="754"/>
      <c r="S191" s="754"/>
      <c r="T191" s="754"/>
    </row>
    <row r="192" spans="1:20" ht="24" hidden="1" x14ac:dyDescent="0.25">
      <c r="A192" s="753">
        <v>4310</v>
      </c>
      <c r="B192" s="80" t="s">
        <v>211</v>
      </c>
      <c r="C192" s="81">
        <f t="shared" si="193"/>
        <v>0</v>
      </c>
      <c r="D192" s="192">
        <f>SUM(D193:D193)</f>
        <v>0</v>
      </c>
      <c r="E192" s="193">
        <f t="shared" ref="E192:F192" si="255">SUM(E193:E193)</f>
        <v>0</v>
      </c>
      <c r="F192" s="132">
        <f t="shared" si="255"/>
        <v>0</v>
      </c>
      <c r="G192" s="192">
        <f>SUM(G193:G193)</f>
        <v>0</v>
      </c>
      <c r="H192" s="193">
        <f t="shared" ref="H192:I192" si="256">SUM(H193:H193)</f>
        <v>0</v>
      </c>
      <c r="I192" s="132">
        <f t="shared" si="256"/>
        <v>0</v>
      </c>
      <c r="J192" s="192">
        <f>SUM(J193:J193)</f>
        <v>0</v>
      </c>
      <c r="K192" s="193">
        <f t="shared" ref="K192:L192" si="257">SUM(K193:K193)</f>
        <v>0</v>
      </c>
      <c r="L192" s="132">
        <f t="shared" si="257"/>
        <v>0</v>
      </c>
      <c r="M192" s="192">
        <f>SUM(M193:M193)</f>
        <v>0</v>
      </c>
      <c r="N192" s="193">
        <f t="shared" ref="N192:O192" si="258">SUM(N193:N193)</f>
        <v>0</v>
      </c>
      <c r="O192" s="132">
        <f t="shared" si="258"/>
        <v>0</v>
      </c>
      <c r="P192" s="49"/>
      <c r="R192" s="754"/>
      <c r="S192" s="754"/>
      <c r="T192" s="754"/>
    </row>
    <row r="193" spans="1:20" ht="36" hidden="1" customHeight="1" x14ac:dyDescent="0.25">
      <c r="A193" s="51">
        <v>4311</v>
      </c>
      <c r="B193" s="87" t="s">
        <v>212</v>
      </c>
      <c r="C193" s="88">
        <f t="shared" si="193"/>
        <v>0</v>
      </c>
      <c r="D193" s="194"/>
      <c r="E193" s="195"/>
      <c r="F193" s="55">
        <f>D193+E193</f>
        <v>0</v>
      </c>
      <c r="G193" s="53"/>
      <c r="H193" s="54"/>
      <c r="I193" s="55">
        <f>G193+H193</f>
        <v>0</v>
      </c>
      <c r="J193" s="53"/>
      <c r="K193" s="54"/>
      <c r="L193" s="55">
        <f>K193+J193</f>
        <v>0</v>
      </c>
      <c r="M193" s="53"/>
      <c r="N193" s="54"/>
      <c r="O193" s="55">
        <f>N193+M193</f>
        <v>0</v>
      </c>
      <c r="P193" s="57"/>
      <c r="R193" s="754"/>
      <c r="S193" s="754"/>
      <c r="T193" s="754"/>
    </row>
    <row r="194" spans="1:20" s="28" customFormat="1" ht="24" x14ac:dyDescent="0.25">
      <c r="A194" s="222"/>
      <c r="B194" s="23" t="s">
        <v>213</v>
      </c>
      <c r="C194" s="170">
        <f t="shared" si="193"/>
        <v>11600</v>
      </c>
      <c r="D194" s="171">
        <f t="shared" ref="D194:O194" si="259">SUM(D195,D230,D269,D283)</f>
        <v>0</v>
      </c>
      <c r="E194" s="172">
        <f t="shared" si="259"/>
        <v>0</v>
      </c>
      <c r="F194" s="173">
        <f t="shared" si="259"/>
        <v>0</v>
      </c>
      <c r="G194" s="171">
        <f t="shared" si="259"/>
        <v>11600</v>
      </c>
      <c r="H194" s="172">
        <f t="shared" si="259"/>
        <v>0</v>
      </c>
      <c r="I194" s="173">
        <f t="shared" si="259"/>
        <v>11600</v>
      </c>
      <c r="J194" s="171">
        <f t="shared" si="259"/>
        <v>0</v>
      </c>
      <c r="K194" s="172">
        <f t="shared" si="259"/>
        <v>0</v>
      </c>
      <c r="L194" s="173">
        <f t="shared" si="259"/>
        <v>0</v>
      </c>
      <c r="M194" s="171">
        <f t="shared" si="259"/>
        <v>0</v>
      </c>
      <c r="N194" s="172">
        <f t="shared" si="259"/>
        <v>0</v>
      </c>
      <c r="O194" s="173">
        <f t="shared" si="259"/>
        <v>0</v>
      </c>
      <c r="P194" s="174"/>
      <c r="R194" s="754"/>
      <c r="S194" s="754"/>
      <c r="T194" s="754"/>
    </row>
    <row r="195" spans="1:20" x14ac:dyDescent="0.25">
      <c r="A195" s="175">
        <v>5000</v>
      </c>
      <c r="B195" s="175" t="s">
        <v>214</v>
      </c>
      <c r="C195" s="176">
        <f t="shared" si="193"/>
        <v>11600</v>
      </c>
      <c r="D195" s="177">
        <f>D196+D204</f>
        <v>0</v>
      </c>
      <c r="E195" s="178">
        <f t="shared" ref="E195:F195" si="260">E196+E204</f>
        <v>0</v>
      </c>
      <c r="F195" s="179">
        <f t="shared" si="260"/>
        <v>0</v>
      </c>
      <c r="G195" s="177">
        <f>G196+G204</f>
        <v>11600</v>
      </c>
      <c r="H195" s="178">
        <f t="shared" ref="H195:I195" si="261">H196+H204</f>
        <v>0</v>
      </c>
      <c r="I195" s="179">
        <f t="shared" si="261"/>
        <v>11600</v>
      </c>
      <c r="J195" s="177">
        <f>J196+J204</f>
        <v>0</v>
      </c>
      <c r="K195" s="178">
        <f t="shared" ref="K195:L195" si="262">K196+K204</f>
        <v>0</v>
      </c>
      <c r="L195" s="179">
        <f t="shared" si="262"/>
        <v>0</v>
      </c>
      <c r="M195" s="177">
        <f>M196+M204</f>
        <v>0</v>
      </c>
      <c r="N195" s="178">
        <f t="shared" ref="N195:O195" si="263">N196+N204</f>
        <v>0</v>
      </c>
      <c r="O195" s="179">
        <f t="shared" si="263"/>
        <v>0</v>
      </c>
      <c r="P195" s="180"/>
      <c r="R195" s="754"/>
      <c r="S195" s="754"/>
      <c r="T195" s="754"/>
    </row>
    <row r="196" spans="1:20"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c r="R196" s="754"/>
      <c r="S196" s="754"/>
      <c r="T196" s="754"/>
    </row>
    <row r="197" spans="1:20" ht="12" hidden="1" customHeight="1" x14ac:dyDescent="0.25">
      <c r="A197" s="753">
        <v>5110</v>
      </c>
      <c r="B197" s="80" t="s">
        <v>216</v>
      </c>
      <c r="C197" s="81">
        <f t="shared" si="193"/>
        <v>0</v>
      </c>
      <c r="D197" s="196"/>
      <c r="E197" s="197"/>
      <c r="F197" s="132">
        <f>D197+E197</f>
        <v>0</v>
      </c>
      <c r="G197" s="46"/>
      <c r="H197" s="47"/>
      <c r="I197" s="132">
        <f>G197+H197</f>
        <v>0</v>
      </c>
      <c r="J197" s="46"/>
      <c r="K197" s="47"/>
      <c r="L197" s="132">
        <f>K197+J197</f>
        <v>0</v>
      </c>
      <c r="M197" s="46"/>
      <c r="N197" s="47"/>
      <c r="O197" s="132">
        <f>N197+M197</f>
        <v>0</v>
      </c>
      <c r="P197" s="49"/>
      <c r="R197" s="754"/>
      <c r="S197" s="754"/>
      <c r="T197" s="754"/>
    </row>
    <row r="198" spans="1:20" ht="24" hidden="1" x14ac:dyDescent="0.25">
      <c r="A198" s="188">
        <v>5120</v>
      </c>
      <c r="B198" s="87" t="s">
        <v>217</v>
      </c>
      <c r="C198" s="88">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c r="R198" s="754"/>
      <c r="S198" s="754"/>
      <c r="T198" s="754"/>
    </row>
    <row r="199" spans="1:20" ht="12" hidden="1" customHeight="1" x14ac:dyDescent="0.25">
      <c r="A199" s="51">
        <v>5121</v>
      </c>
      <c r="B199" s="87" t="s">
        <v>218</v>
      </c>
      <c r="C199" s="88">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c r="R199" s="754"/>
      <c r="S199" s="754"/>
      <c r="T199" s="754"/>
    </row>
    <row r="200" spans="1:20" ht="24" hidden="1" customHeight="1" x14ac:dyDescent="0.25">
      <c r="A200" s="51">
        <v>5129</v>
      </c>
      <c r="B200" s="87" t="s">
        <v>219</v>
      </c>
      <c r="C200" s="88">
        <f t="shared" si="193"/>
        <v>0</v>
      </c>
      <c r="D200" s="194"/>
      <c r="E200" s="195"/>
      <c r="F200" s="55">
        <f t="shared" si="272"/>
        <v>0</v>
      </c>
      <c r="G200" s="53"/>
      <c r="H200" s="54"/>
      <c r="I200" s="55">
        <f t="shared" si="273"/>
        <v>0</v>
      </c>
      <c r="J200" s="53"/>
      <c r="K200" s="54"/>
      <c r="L200" s="55">
        <f t="shared" si="274"/>
        <v>0</v>
      </c>
      <c r="M200" s="53"/>
      <c r="N200" s="54"/>
      <c r="O200" s="55">
        <f t="shared" si="275"/>
        <v>0</v>
      </c>
      <c r="P200" s="57"/>
      <c r="R200" s="754"/>
      <c r="S200" s="754"/>
      <c r="T200" s="754"/>
    </row>
    <row r="201" spans="1:20" ht="12" hidden="1" customHeight="1" x14ac:dyDescent="0.25">
      <c r="A201" s="188">
        <v>5130</v>
      </c>
      <c r="B201" s="87" t="s">
        <v>220</v>
      </c>
      <c r="C201" s="88">
        <f t="shared" si="193"/>
        <v>0</v>
      </c>
      <c r="D201" s="194"/>
      <c r="E201" s="195"/>
      <c r="F201" s="55">
        <f t="shared" si="272"/>
        <v>0</v>
      </c>
      <c r="G201" s="53"/>
      <c r="H201" s="54"/>
      <c r="I201" s="55">
        <f t="shared" si="273"/>
        <v>0</v>
      </c>
      <c r="J201" s="53"/>
      <c r="K201" s="54"/>
      <c r="L201" s="55">
        <f t="shared" si="274"/>
        <v>0</v>
      </c>
      <c r="M201" s="53"/>
      <c r="N201" s="54"/>
      <c r="O201" s="55">
        <f t="shared" si="275"/>
        <v>0</v>
      </c>
      <c r="P201" s="57"/>
      <c r="R201" s="754"/>
      <c r="S201" s="754"/>
      <c r="T201" s="754"/>
    </row>
    <row r="202" spans="1:20" ht="12" hidden="1" customHeight="1" x14ac:dyDescent="0.25">
      <c r="A202" s="188">
        <v>5140</v>
      </c>
      <c r="B202" s="87" t="s">
        <v>221</v>
      </c>
      <c r="C202" s="88">
        <f t="shared" si="193"/>
        <v>0</v>
      </c>
      <c r="D202" s="194"/>
      <c r="E202" s="195"/>
      <c r="F202" s="55">
        <f t="shared" si="272"/>
        <v>0</v>
      </c>
      <c r="G202" s="53"/>
      <c r="H202" s="54"/>
      <c r="I202" s="55">
        <f t="shared" si="273"/>
        <v>0</v>
      </c>
      <c r="J202" s="53"/>
      <c r="K202" s="54"/>
      <c r="L202" s="55">
        <f t="shared" si="274"/>
        <v>0</v>
      </c>
      <c r="M202" s="53"/>
      <c r="N202" s="54"/>
      <c r="O202" s="55">
        <f t="shared" si="275"/>
        <v>0</v>
      </c>
      <c r="P202" s="57"/>
      <c r="R202" s="754"/>
      <c r="S202" s="754"/>
      <c r="T202" s="754"/>
    </row>
    <row r="203" spans="1:20" ht="24" hidden="1" customHeight="1" x14ac:dyDescent="0.25">
      <c r="A203" s="188">
        <v>5170</v>
      </c>
      <c r="B203" s="87" t="s">
        <v>222</v>
      </c>
      <c r="C203" s="88">
        <f t="shared" si="193"/>
        <v>0</v>
      </c>
      <c r="D203" s="194"/>
      <c r="E203" s="195"/>
      <c r="F203" s="55">
        <f t="shared" si="272"/>
        <v>0</v>
      </c>
      <c r="G203" s="53"/>
      <c r="H203" s="54"/>
      <c r="I203" s="55">
        <f t="shared" si="273"/>
        <v>0</v>
      </c>
      <c r="J203" s="53"/>
      <c r="K203" s="54"/>
      <c r="L203" s="55">
        <f t="shared" si="274"/>
        <v>0</v>
      </c>
      <c r="M203" s="53"/>
      <c r="N203" s="54"/>
      <c r="O203" s="55">
        <f t="shared" si="275"/>
        <v>0</v>
      </c>
      <c r="P203" s="57"/>
      <c r="R203" s="754"/>
      <c r="S203" s="754"/>
      <c r="T203" s="754"/>
    </row>
    <row r="204" spans="1:20" x14ac:dyDescent="0.25">
      <c r="A204" s="67">
        <v>5200</v>
      </c>
      <c r="B204" s="181" t="s">
        <v>223</v>
      </c>
      <c r="C204" s="68">
        <f t="shared" si="193"/>
        <v>11600</v>
      </c>
      <c r="D204" s="182">
        <f>D205+D215+D216+D225+D226+D227+D229</f>
        <v>0</v>
      </c>
      <c r="E204" s="183">
        <f t="shared" ref="E204:F204" si="276">E205+E215+E216+E225+E226+E227+E229</f>
        <v>0</v>
      </c>
      <c r="F204" s="71">
        <f t="shared" si="276"/>
        <v>0</v>
      </c>
      <c r="G204" s="182">
        <f>G205+G215+G216+G225+G226+G227+G229</f>
        <v>11600</v>
      </c>
      <c r="H204" s="183">
        <f t="shared" ref="H204:I204" si="277">H205+H215+H216+H225+H226+H227+H229</f>
        <v>0</v>
      </c>
      <c r="I204" s="71">
        <f t="shared" si="277"/>
        <v>11600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c r="R204" s="754"/>
      <c r="S204" s="754"/>
      <c r="T204" s="754"/>
    </row>
    <row r="205" spans="1:20"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c r="R205" s="754"/>
      <c r="S205" s="754"/>
      <c r="T205" s="754"/>
    </row>
    <row r="206" spans="1:20" ht="12" hidden="1" customHeight="1" x14ac:dyDescent="0.25">
      <c r="A206" s="44">
        <v>5211</v>
      </c>
      <c r="B206" s="80" t="s">
        <v>225</v>
      </c>
      <c r="C206" s="81">
        <f t="shared" si="193"/>
        <v>0</v>
      </c>
      <c r="D206" s="196"/>
      <c r="E206" s="197"/>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c r="R206" s="754"/>
      <c r="S206" s="754"/>
      <c r="T206" s="754"/>
    </row>
    <row r="207" spans="1:20" ht="12" hidden="1" customHeight="1" x14ac:dyDescent="0.25">
      <c r="A207" s="51">
        <v>5212</v>
      </c>
      <c r="B207" s="87" t="s">
        <v>226</v>
      </c>
      <c r="C207" s="88">
        <f t="shared" si="193"/>
        <v>0</v>
      </c>
      <c r="D207" s="194"/>
      <c r="E207" s="195"/>
      <c r="F207" s="55">
        <f t="shared" si="284"/>
        <v>0</v>
      </c>
      <c r="G207" s="53"/>
      <c r="H207" s="54"/>
      <c r="I207" s="55">
        <f t="shared" si="285"/>
        <v>0</v>
      </c>
      <c r="J207" s="53"/>
      <c r="K207" s="54"/>
      <c r="L207" s="55">
        <f t="shared" si="286"/>
        <v>0</v>
      </c>
      <c r="M207" s="53"/>
      <c r="N207" s="54"/>
      <c r="O207" s="55">
        <f t="shared" si="287"/>
        <v>0</v>
      </c>
      <c r="P207" s="57"/>
      <c r="R207" s="754"/>
      <c r="S207" s="754"/>
      <c r="T207" s="754"/>
    </row>
    <row r="208" spans="1:20" ht="12" hidden="1" customHeight="1" x14ac:dyDescent="0.25">
      <c r="A208" s="51">
        <v>5213</v>
      </c>
      <c r="B208" s="87" t="s">
        <v>227</v>
      </c>
      <c r="C208" s="88">
        <f t="shared" si="193"/>
        <v>0</v>
      </c>
      <c r="D208" s="194"/>
      <c r="E208" s="195"/>
      <c r="F208" s="55">
        <f t="shared" si="284"/>
        <v>0</v>
      </c>
      <c r="G208" s="53"/>
      <c r="H208" s="54"/>
      <c r="I208" s="55">
        <f t="shared" si="285"/>
        <v>0</v>
      </c>
      <c r="J208" s="53"/>
      <c r="K208" s="54"/>
      <c r="L208" s="55">
        <f t="shared" si="286"/>
        <v>0</v>
      </c>
      <c r="M208" s="53"/>
      <c r="N208" s="54"/>
      <c r="O208" s="55">
        <f t="shared" si="287"/>
        <v>0</v>
      </c>
      <c r="P208" s="57"/>
      <c r="R208" s="754"/>
      <c r="S208" s="754"/>
      <c r="T208" s="754"/>
    </row>
    <row r="209" spans="1:20" ht="12" hidden="1" customHeight="1" x14ac:dyDescent="0.25">
      <c r="A209" s="51">
        <v>5214</v>
      </c>
      <c r="B209" s="87" t="s">
        <v>228</v>
      </c>
      <c r="C209" s="88">
        <f t="shared" si="193"/>
        <v>0</v>
      </c>
      <c r="D209" s="194"/>
      <c r="E209" s="195"/>
      <c r="F209" s="55">
        <f t="shared" si="284"/>
        <v>0</v>
      </c>
      <c r="G209" s="53"/>
      <c r="H209" s="54"/>
      <c r="I209" s="55">
        <f t="shared" si="285"/>
        <v>0</v>
      </c>
      <c r="J209" s="53"/>
      <c r="K209" s="54"/>
      <c r="L209" s="55">
        <f t="shared" si="286"/>
        <v>0</v>
      </c>
      <c r="M209" s="53"/>
      <c r="N209" s="54"/>
      <c r="O209" s="55">
        <f t="shared" si="287"/>
        <v>0</v>
      </c>
      <c r="P209" s="57"/>
      <c r="R209" s="754"/>
      <c r="S209" s="754"/>
      <c r="T209" s="754"/>
    </row>
    <row r="210" spans="1:20" ht="12" hidden="1" customHeight="1" x14ac:dyDescent="0.25">
      <c r="A210" s="51">
        <v>5215</v>
      </c>
      <c r="B210" s="87" t="s">
        <v>229</v>
      </c>
      <c r="C210" s="88">
        <f t="shared" si="193"/>
        <v>0</v>
      </c>
      <c r="D210" s="194"/>
      <c r="E210" s="195"/>
      <c r="F210" s="55">
        <f t="shared" si="284"/>
        <v>0</v>
      </c>
      <c r="G210" s="53"/>
      <c r="H210" s="54"/>
      <c r="I210" s="55">
        <f t="shared" si="285"/>
        <v>0</v>
      </c>
      <c r="J210" s="53"/>
      <c r="K210" s="54"/>
      <c r="L210" s="55">
        <f t="shared" si="286"/>
        <v>0</v>
      </c>
      <c r="M210" s="53"/>
      <c r="N210" s="54"/>
      <c r="O210" s="55">
        <f t="shared" si="287"/>
        <v>0</v>
      </c>
      <c r="P210" s="57"/>
      <c r="R210" s="754"/>
      <c r="S210" s="754"/>
      <c r="T210" s="754"/>
    </row>
    <row r="211" spans="1:20" ht="14.25" hidden="1" customHeight="1" x14ac:dyDescent="0.25">
      <c r="A211" s="51">
        <v>5216</v>
      </c>
      <c r="B211" s="87" t="s">
        <v>230</v>
      </c>
      <c r="C211" s="88">
        <f t="shared" si="193"/>
        <v>0</v>
      </c>
      <c r="D211" s="194"/>
      <c r="E211" s="195"/>
      <c r="F211" s="55">
        <f t="shared" si="284"/>
        <v>0</v>
      </c>
      <c r="G211" s="53"/>
      <c r="H211" s="54"/>
      <c r="I211" s="55">
        <f t="shared" si="285"/>
        <v>0</v>
      </c>
      <c r="J211" s="53"/>
      <c r="K211" s="54"/>
      <c r="L211" s="55">
        <f t="shared" si="286"/>
        <v>0</v>
      </c>
      <c r="M211" s="53"/>
      <c r="N211" s="54"/>
      <c r="O211" s="55">
        <f t="shared" si="287"/>
        <v>0</v>
      </c>
      <c r="P211" s="57"/>
      <c r="R211" s="754"/>
      <c r="S211" s="754"/>
      <c r="T211" s="754"/>
    </row>
    <row r="212" spans="1:20" ht="12" hidden="1" customHeight="1" x14ac:dyDescent="0.25">
      <c r="A212" s="51">
        <v>5217</v>
      </c>
      <c r="B212" s="87" t="s">
        <v>231</v>
      </c>
      <c r="C212" s="88">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c r="R212" s="754"/>
      <c r="S212" s="754"/>
      <c r="T212" s="754"/>
    </row>
    <row r="213" spans="1:20" ht="12" hidden="1" customHeight="1" x14ac:dyDescent="0.25">
      <c r="A213" s="51">
        <v>5218</v>
      </c>
      <c r="B213" s="87" t="s">
        <v>232</v>
      </c>
      <c r="C213" s="88">
        <f t="shared" si="288"/>
        <v>0</v>
      </c>
      <c r="D213" s="194"/>
      <c r="E213" s="195"/>
      <c r="F213" s="55">
        <f t="shared" si="284"/>
        <v>0</v>
      </c>
      <c r="G213" s="53"/>
      <c r="H213" s="54"/>
      <c r="I213" s="55">
        <f t="shared" si="285"/>
        <v>0</v>
      </c>
      <c r="J213" s="53"/>
      <c r="K213" s="54"/>
      <c r="L213" s="55">
        <f t="shared" si="286"/>
        <v>0</v>
      </c>
      <c r="M213" s="53"/>
      <c r="N213" s="54"/>
      <c r="O213" s="55">
        <f t="shared" si="287"/>
        <v>0</v>
      </c>
      <c r="P213" s="57"/>
      <c r="R213" s="754"/>
      <c r="S213" s="754"/>
      <c r="T213" s="754"/>
    </row>
    <row r="214" spans="1:20" ht="12" hidden="1" customHeight="1" x14ac:dyDescent="0.25">
      <c r="A214" s="51">
        <v>5219</v>
      </c>
      <c r="B214" s="87" t="s">
        <v>233</v>
      </c>
      <c r="C214" s="88">
        <f t="shared" si="288"/>
        <v>0</v>
      </c>
      <c r="D214" s="194"/>
      <c r="E214" s="195"/>
      <c r="F214" s="55">
        <f t="shared" si="284"/>
        <v>0</v>
      </c>
      <c r="G214" s="53"/>
      <c r="H214" s="54"/>
      <c r="I214" s="55">
        <f t="shared" si="285"/>
        <v>0</v>
      </c>
      <c r="J214" s="53"/>
      <c r="K214" s="54"/>
      <c r="L214" s="55">
        <f t="shared" si="286"/>
        <v>0</v>
      </c>
      <c r="M214" s="53"/>
      <c r="N214" s="54"/>
      <c r="O214" s="55">
        <f t="shared" si="287"/>
        <v>0</v>
      </c>
      <c r="P214" s="57"/>
      <c r="R214" s="754"/>
      <c r="S214" s="754"/>
      <c r="T214" s="754"/>
    </row>
    <row r="215" spans="1:20" ht="13.5" hidden="1" customHeight="1" x14ac:dyDescent="0.25">
      <c r="A215" s="188">
        <v>5220</v>
      </c>
      <c r="B215" s="87" t="s">
        <v>234</v>
      </c>
      <c r="C215" s="88">
        <f t="shared" si="288"/>
        <v>0</v>
      </c>
      <c r="D215" s="194"/>
      <c r="E215" s="195"/>
      <c r="F215" s="55">
        <f t="shared" si="284"/>
        <v>0</v>
      </c>
      <c r="G215" s="53"/>
      <c r="H215" s="54"/>
      <c r="I215" s="55">
        <f t="shared" si="285"/>
        <v>0</v>
      </c>
      <c r="J215" s="53"/>
      <c r="K215" s="54"/>
      <c r="L215" s="55">
        <f t="shared" si="286"/>
        <v>0</v>
      </c>
      <c r="M215" s="53"/>
      <c r="N215" s="54"/>
      <c r="O215" s="55">
        <f t="shared" si="287"/>
        <v>0</v>
      </c>
      <c r="P215" s="57"/>
      <c r="R215" s="754"/>
      <c r="S215" s="754"/>
      <c r="T215" s="754"/>
    </row>
    <row r="216" spans="1:20" x14ac:dyDescent="0.25">
      <c r="A216" s="188">
        <v>5230</v>
      </c>
      <c r="B216" s="87" t="s">
        <v>235</v>
      </c>
      <c r="C216" s="88">
        <f t="shared" si="288"/>
        <v>700</v>
      </c>
      <c r="D216" s="189">
        <f>SUM(D217:D224)</f>
        <v>0</v>
      </c>
      <c r="E216" s="190">
        <f t="shared" ref="E216:F216" si="289">SUM(E217:E224)</f>
        <v>0</v>
      </c>
      <c r="F216" s="55">
        <f t="shared" si="289"/>
        <v>0</v>
      </c>
      <c r="G216" s="189">
        <f>SUM(G217:G224)</f>
        <v>700</v>
      </c>
      <c r="H216" s="190">
        <f t="shared" ref="H216:I216" si="290">SUM(H217:H224)</f>
        <v>0</v>
      </c>
      <c r="I216" s="55">
        <f t="shared" si="290"/>
        <v>700</v>
      </c>
      <c r="J216" s="189">
        <f>SUM(J217:J224)</f>
        <v>0</v>
      </c>
      <c r="K216" s="190">
        <f t="shared" ref="K216:L216" si="291">SUM(K217:K224)</f>
        <v>0</v>
      </c>
      <c r="L216" s="55">
        <f t="shared" si="291"/>
        <v>0</v>
      </c>
      <c r="M216" s="189">
        <f>SUM(M217:M224)</f>
        <v>0</v>
      </c>
      <c r="N216" s="190">
        <f t="shared" ref="N216:O216" si="292">SUM(N217:N224)</f>
        <v>0</v>
      </c>
      <c r="O216" s="55">
        <f t="shared" si="292"/>
        <v>0</v>
      </c>
      <c r="P216" s="57"/>
      <c r="R216" s="754"/>
      <c r="S216" s="754"/>
      <c r="T216" s="754"/>
    </row>
    <row r="217" spans="1:20" ht="12" hidden="1" customHeight="1" x14ac:dyDescent="0.25">
      <c r="A217" s="51">
        <v>5231</v>
      </c>
      <c r="B217" s="87" t="s">
        <v>236</v>
      </c>
      <c r="C217" s="88">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c r="R217" s="754"/>
      <c r="S217" s="754"/>
      <c r="T217" s="754"/>
    </row>
    <row r="218" spans="1:20" ht="12" hidden="1" customHeight="1" x14ac:dyDescent="0.25">
      <c r="A218" s="51">
        <v>5232</v>
      </c>
      <c r="B218" s="87" t="s">
        <v>237</v>
      </c>
      <c r="C218" s="88">
        <f t="shared" si="288"/>
        <v>0</v>
      </c>
      <c r="D218" s="194"/>
      <c r="E218" s="195"/>
      <c r="F218" s="55">
        <f t="shared" si="293"/>
        <v>0</v>
      </c>
      <c r="G218" s="53"/>
      <c r="H218" s="54"/>
      <c r="I218" s="55">
        <f t="shared" si="294"/>
        <v>0</v>
      </c>
      <c r="J218" s="53"/>
      <c r="K218" s="54"/>
      <c r="L218" s="55">
        <f t="shared" si="295"/>
        <v>0</v>
      </c>
      <c r="M218" s="53"/>
      <c r="N218" s="54"/>
      <c r="O218" s="55">
        <f t="shared" si="296"/>
        <v>0</v>
      </c>
      <c r="P218" s="57"/>
      <c r="R218" s="754"/>
      <c r="S218" s="754"/>
      <c r="T218" s="754"/>
    </row>
    <row r="219" spans="1:20" ht="12" customHeight="1" x14ac:dyDescent="0.25">
      <c r="A219" s="51">
        <v>5233</v>
      </c>
      <c r="B219" s="87" t="s">
        <v>238</v>
      </c>
      <c r="C219" s="88">
        <f t="shared" si="288"/>
        <v>700</v>
      </c>
      <c r="D219" s="194"/>
      <c r="E219" s="195"/>
      <c r="F219" s="55">
        <f t="shared" si="293"/>
        <v>0</v>
      </c>
      <c r="G219" s="53">
        <v>700</v>
      </c>
      <c r="H219" s="54"/>
      <c r="I219" s="55">
        <f t="shared" si="294"/>
        <v>700</v>
      </c>
      <c r="J219" s="53"/>
      <c r="K219" s="54"/>
      <c r="L219" s="55">
        <f t="shared" si="295"/>
        <v>0</v>
      </c>
      <c r="M219" s="53"/>
      <c r="N219" s="54"/>
      <c r="O219" s="55">
        <f t="shared" si="296"/>
        <v>0</v>
      </c>
      <c r="P219" s="57"/>
      <c r="R219" s="754"/>
      <c r="S219" s="754"/>
      <c r="T219" s="754"/>
    </row>
    <row r="220" spans="1:20" ht="24" hidden="1" customHeight="1" x14ac:dyDescent="0.25">
      <c r="A220" s="51">
        <v>5234</v>
      </c>
      <c r="B220" s="87" t="s">
        <v>239</v>
      </c>
      <c r="C220" s="88">
        <f t="shared" si="288"/>
        <v>0</v>
      </c>
      <c r="D220" s="194"/>
      <c r="E220" s="195"/>
      <c r="F220" s="55">
        <f t="shared" si="293"/>
        <v>0</v>
      </c>
      <c r="G220" s="53"/>
      <c r="H220" s="54"/>
      <c r="I220" s="55">
        <f t="shared" si="294"/>
        <v>0</v>
      </c>
      <c r="J220" s="53"/>
      <c r="K220" s="54"/>
      <c r="L220" s="55">
        <f t="shared" si="295"/>
        <v>0</v>
      </c>
      <c r="M220" s="53"/>
      <c r="N220" s="54"/>
      <c r="O220" s="55">
        <f t="shared" si="296"/>
        <v>0</v>
      </c>
      <c r="P220" s="57"/>
      <c r="R220" s="754"/>
      <c r="S220" s="754"/>
      <c r="T220" s="754"/>
    </row>
    <row r="221" spans="1:20" ht="14.25" hidden="1" customHeight="1" x14ac:dyDescent="0.25">
      <c r="A221" s="51">
        <v>5236</v>
      </c>
      <c r="B221" s="87" t="s">
        <v>240</v>
      </c>
      <c r="C221" s="88">
        <f t="shared" si="288"/>
        <v>0</v>
      </c>
      <c r="D221" s="194"/>
      <c r="E221" s="195"/>
      <c r="F221" s="55">
        <f t="shared" si="293"/>
        <v>0</v>
      </c>
      <c r="G221" s="53"/>
      <c r="H221" s="54"/>
      <c r="I221" s="55">
        <f t="shared" si="294"/>
        <v>0</v>
      </c>
      <c r="J221" s="53"/>
      <c r="K221" s="54"/>
      <c r="L221" s="55">
        <f t="shared" si="295"/>
        <v>0</v>
      </c>
      <c r="M221" s="53"/>
      <c r="N221" s="54"/>
      <c r="O221" s="55">
        <f t="shared" si="296"/>
        <v>0</v>
      </c>
      <c r="P221" s="57"/>
      <c r="R221" s="754"/>
      <c r="S221" s="754"/>
      <c r="T221" s="754"/>
    </row>
    <row r="222" spans="1:20" ht="14.25" hidden="1" customHeight="1" x14ac:dyDescent="0.25">
      <c r="A222" s="51">
        <v>5237</v>
      </c>
      <c r="B222" s="87" t="s">
        <v>241</v>
      </c>
      <c r="C222" s="88">
        <f t="shared" si="288"/>
        <v>0</v>
      </c>
      <c r="D222" s="194"/>
      <c r="E222" s="195"/>
      <c r="F222" s="55">
        <f t="shared" si="293"/>
        <v>0</v>
      </c>
      <c r="G222" s="53"/>
      <c r="H222" s="54"/>
      <c r="I222" s="55">
        <f t="shared" si="294"/>
        <v>0</v>
      </c>
      <c r="J222" s="53"/>
      <c r="K222" s="54"/>
      <c r="L222" s="55">
        <f t="shared" si="295"/>
        <v>0</v>
      </c>
      <c r="M222" s="53"/>
      <c r="N222" s="54"/>
      <c r="O222" s="55">
        <f t="shared" si="296"/>
        <v>0</v>
      </c>
      <c r="P222" s="57"/>
      <c r="R222" s="754"/>
      <c r="S222" s="754"/>
      <c r="T222" s="754"/>
    </row>
    <row r="223" spans="1:20" ht="24" hidden="1" customHeight="1" x14ac:dyDescent="0.25">
      <c r="A223" s="51">
        <v>5238</v>
      </c>
      <c r="B223" s="87" t="s">
        <v>242</v>
      </c>
      <c r="C223" s="88">
        <f t="shared" si="288"/>
        <v>0</v>
      </c>
      <c r="D223" s="194"/>
      <c r="E223" s="195"/>
      <c r="F223" s="55">
        <f t="shared" si="293"/>
        <v>0</v>
      </c>
      <c r="G223" s="53"/>
      <c r="H223" s="54"/>
      <c r="I223" s="55">
        <f t="shared" si="294"/>
        <v>0</v>
      </c>
      <c r="J223" s="53"/>
      <c r="K223" s="54"/>
      <c r="L223" s="55">
        <f t="shared" si="295"/>
        <v>0</v>
      </c>
      <c r="M223" s="53"/>
      <c r="N223" s="54"/>
      <c r="O223" s="55">
        <f t="shared" si="296"/>
        <v>0</v>
      </c>
      <c r="P223" s="57"/>
      <c r="R223" s="754"/>
      <c r="S223" s="754"/>
      <c r="T223" s="754"/>
    </row>
    <row r="224" spans="1:20" ht="24" hidden="1" customHeight="1" x14ac:dyDescent="0.25">
      <c r="A224" s="51">
        <v>5239</v>
      </c>
      <c r="B224" s="87" t="s">
        <v>243</v>
      </c>
      <c r="C224" s="88">
        <f t="shared" si="288"/>
        <v>0</v>
      </c>
      <c r="D224" s="194"/>
      <c r="E224" s="195"/>
      <c r="F224" s="55">
        <f t="shared" si="293"/>
        <v>0</v>
      </c>
      <c r="G224" s="53"/>
      <c r="H224" s="54"/>
      <c r="I224" s="55">
        <f t="shared" si="294"/>
        <v>0</v>
      </c>
      <c r="J224" s="53"/>
      <c r="K224" s="54"/>
      <c r="L224" s="55">
        <f t="shared" si="295"/>
        <v>0</v>
      </c>
      <c r="M224" s="53"/>
      <c r="N224" s="54"/>
      <c r="O224" s="55">
        <f t="shared" si="296"/>
        <v>0</v>
      </c>
      <c r="P224" s="57"/>
      <c r="R224" s="754"/>
      <c r="S224" s="754"/>
      <c r="T224" s="754"/>
    </row>
    <row r="225" spans="1:20" ht="24" hidden="1" customHeight="1" x14ac:dyDescent="0.25">
      <c r="A225" s="188">
        <v>5240</v>
      </c>
      <c r="B225" s="87" t="s">
        <v>244</v>
      </c>
      <c r="C225" s="88">
        <f t="shared" si="288"/>
        <v>0</v>
      </c>
      <c r="D225" s="194"/>
      <c r="E225" s="195"/>
      <c r="F225" s="55">
        <f t="shared" si="293"/>
        <v>0</v>
      </c>
      <c r="G225" s="53"/>
      <c r="H225" s="54"/>
      <c r="I225" s="55">
        <f t="shared" si="294"/>
        <v>0</v>
      </c>
      <c r="J225" s="53"/>
      <c r="K225" s="54"/>
      <c r="L225" s="55">
        <f t="shared" si="295"/>
        <v>0</v>
      </c>
      <c r="M225" s="53"/>
      <c r="N225" s="54"/>
      <c r="O225" s="55">
        <f t="shared" si="296"/>
        <v>0</v>
      </c>
      <c r="P225" s="57"/>
      <c r="R225" s="754"/>
      <c r="S225" s="754"/>
      <c r="T225" s="754"/>
    </row>
    <row r="226" spans="1:20" ht="12" customHeight="1" x14ac:dyDescent="0.25">
      <c r="A226" s="188">
        <v>5250</v>
      </c>
      <c r="B226" s="87" t="s">
        <v>245</v>
      </c>
      <c r="C226" s="88">
        <f t="shared" si="288"/>
        <v>10900</v>
      </c>
      <c r="D226" s="194"/>
      <c r="E226" s="195"/>
      <c r="F226" s="55">
        <f t="shared" si="293"/>
        <v>0</v>
      </c>
      <c r="G226" s="53">
        <v>10900</v>
      </c>
      <c r="H226" s="54"/>
      <c r="I226" s="55">
        <f t="shared" si="294"/>
        <v>10900</v>
      </c>
      <c r="J226" s="53"/>
      <c r="K226" s="54"/>
      <c r="L226" s="55">
        <f t="shared" si="295"/>
        <v>0</v>
      </c>
      <c r="M226" s="53"/>
      <c r="N226" s="54"/>
      <c r="O226" s="55">
        <f t="shared" si="296"/>
        <v>0</v>
      </c>
      <c r="P226" s="57"/>
      <c r="R226" s="754"/>
      <c r="S226" s="754"/>
      <c r="T226" s="754"/>
    </row>
    <row r="227" spans="1:20" hidden="1" x14ac:dyDescent="0.25">
      <c r="A227" s="188">
        <v>5260</v>
      </c>
      <c r="B227" s="87" t="s">
        <v>246</v>
      </c>
      <c r="C227" s="88">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c r="R227" s="754"/>
      <c r="S227" s="754"/>
      <c r="T227" s="754"/>
    </row>
    <row r="228" spans="1:20" ht="24" hidden="1" customHeight="1" x14ac:dyDescent="0.25">
      <c r="A228" s="51">
        <v>5269</v>
      </c>
      <c r="B228" s="87" t="s">
        <v>247</v>
      </c>
      <c r="C228" s="88">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c r="R228" s="754"/>
      <c r="S228" s="754"/>
      <c r="T228" s="754"/>
    </row>
    <row r="229" spans="1:20" ht="24" hidden="1" customHeight="1" x14ac:dyDescent="0.25">
      <c r="A229" s="184">
        <v>5270</v>
      </c>
      <c r="B229" s="136" t="s">
        <v>248</v>
      </c>
      <c r="C229" s="141">
        <f t="shared" si="288"/>
        <v>0</v>
      </c>
      <c r="D229" s="200"/>
      <c r="E229" s="201"/>
      <c r="F229" s="139">
        <f t="shared" si="301"/>
        <v>0</v>
      </c>
      <c r="G229" s="142"/>
      <c r="H229" s="143"/>
      <c r="I229" s="139">
        <f t="shared" si="302"/>
        <v>0</v>
      </c>
      <c r="J229" s="142"/>
      <c r="K229" s="143"/>
      <c r="L229" s="139">
        <f t="shared" si="303"/>
        <v>0</v>
      </c>
      <c r="M229" s="142"/>
      <c r="N229" s="143"/>
      <c r="O229" s="139">
        <f t="shared" si="304"/>
        <v>0</v>
      </c>
      <c r="P229" s="127"/>
      <c r="R229" s="754"/>
      <c r="S229" s="754"/>
      <c r="T229" s="754"/>
    </row>
    <row r="230" spans="1:20"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c r="R230" s="754"/>
      <c r="S230" s="754"/>
      <c r="T230" s="754"/>
    </row>
    <row r="231" spans="1:20" ht="14.25" hidden="1" customHeight="1" x14ac:dyDescent="0.25">
      <c r="A231" s="214">
        <v>6200</v>
      </c>
      <c r="B231" s="205" t="s">
        <v>250</v>
      </c>
      <c r="C231" s="215">
        <f t="shared" si="288"/>
        <v>0</v>
      </c>
      <c r="D231" s="216">
        <f>SUM(D232,D233,D235,D238,D244,D245,D246)</f>
        <v>0</v>
      </c>
      <c r="E231" s="217">
        <f t="shared" ref="E231:F231" si="309">SUM(E232,E233,E235,E238,E244,E245,E246)</f>
        <v>0</v>
      </c>
      <c r="F231" s="218">
        <f t="shared" si="309"/>
        <v>0</v>
      </c>
      <c r="G231" s="216">
        <f>SUM(G232,G233,G235,G238,G244,G245,G246)</f>
        <v>0</v>
      </c>
      <c r="H231" s="217">
        <f t="shared" ref="H231:I231" si="310">SUM(H232,H233,H235,H238,H244,H245,H246)</f>
        <v>0</v>
      </c>
      <c r="I231" s="218">
        <f t="shared" si="310"/>
        <v>0</v>
      </c>
      <c r="J231" s="216">
        <f>SUM(J232,J233,J235,J238,J244,J245,J246)</f>
        <v>0</v>
      </c>
      <c r="K231" s="217">
        <f t="shared" ref="K231:L231" si="311">SUM(K232,K233,K235,K238,K244,K245,K246)</f>
        <v>0</v>
      </c>
      <c r="L231" s="218">
        <f t="shared" si="311"/>
        <v>0</v>
      </c>
      <c r="M231" s="216">
        <f>SUM(M232,M233,M235,M238,M244,M245,M246)</f>
        <v>0</v>
      </c>
      <c r="N231" s="217">
        <f t="shared" ref="N231:O231" si="312">SUM(N232,N233,N235,N238,N244,N245,N246)</f>
        <v>0</v>
      </c>
      <c r="O231" s="218">
        <f t="shared" si="312"/>
        <v>0</v>
      </c>
      <c r="P231" s="219"/>
      <c r="R231" s="754"/>
      <c r="S231" s="754"/>
      <c r="T231" s="754"/>
    </row>
    <row r="232" spans="1:20" ht="24" hidden="1" customHeight="1" x14ac:dyDescent="0.25">
      <c r="A232" s="753">
        <v>6220</v>
      </c>
      <c r="B232" s="80" t="s">
        <v>251</v>
      </c>
      <c r="C232" s="81">
        <f t="shared" si="288"/>
        <v>0</v>
      </c>
      <c r="D232" s="196"/>
      <c r="E232" s="197"/>
      <c r="F232" s="132">
        <f>D232+E232</f>
        <v>0</v>
      </c>
      <c r="G232" s="46"/>
      <c r="H232" s="47"/>
      <c r="I232" s="132">
        <f>G232+H232</f>
        <v>0</v>
      </c>
      <c r="J232" s="46"/>
      <c r="K232" s="47"/>
      <c r="L232" s="132">
        <f>K232+J232</f>
        <v>0</v>
      </c>
      <c r="M232" s="46"/>
      <c r="N232" s="47"/>
      <c r="O232" s="132">
        <f>N232+M232</f>
        <v>0</v>
      </c>
      <c r="P232" s="49"/>
      <c r="R232" s="754"/>
      <c r="S232" s="754"/>
      <c r="T232" s="754"/>
    </row>
    <row r="233" spans="1:20" hidden="1" x14ac:dyDescent="0.25">
      <c r="A233" s="188">
        <v>6230</v>
      </c>
      <c r="B233" s="87" t="s">
        <v>252</v>
      </c>
      <c r="C233" s="88">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c r="R233" s="754"/>
      <c r="S233" s="754"/>
      <c r="T233" s="754"/>
    </row>
    <row r="234" spans="1:20" ht="24" hidden="1" customHeight="1" x14ac:dyDescent="0.25">
      <c r="A234" s="51">
        <v>6239</v>
      </c>
      <c r="B234" s="80" t="s">
        <v>253</v>
      </c>
      <c r="C234" s="88">
        <f t="shared" si="288"/>
        <v>0</v>
      </c>
      <c r="D234" s="196"/>
      <c r="E234" s="197"/>
      <c r="F234" s="132">
        <f>D234+E234</f>
        <v>0</v>
      </c>
      <c r="G234" s="46"/>
      <c r="H234" s="47"/>
      <c r="I234" s="132">
        <f>G234+H234</f>
        <v>0</v>
      </c>
      <c r="J234" s="46"/>
      <c r="K234" s="47"/>
      <c r="L234" s="132">
        <f>K234+J234</f>
        <v>0</v>
      </c>
      <c r="M234" s="46"/>
      <c r="N234" s="47"/>
      <c r="O234" s="132">
        <f>N234+M234</f>
        <v>0</v>
      </c>
      <c r="P234" s="49"/>
      <c r="R234" s="754"/>
      <c r="S234" s="754"/>
      <c r="T234" s="754"/>
    </row>
    <row r="235" spans="1:20" ht="24" hidden="1" x14ac:dyDescent="0.25">
      <c r="A235" s="188">
        <v>6240</v>
      </c>
      <c r="B235" s="87" t="s">
        <v>254</v>
      </c>
      <c r="C235" s="88">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c r="R235" s="754"/>
      <c r="S235" s="754"/>
      <c r="T235" s="754"/>
    </row>
    <row r="236" spans="1:20" ht="12" hidden="1" customHeight="1" x14ac:dyDescent="0.25">
      <c r="A236" s="51">
        <v>6241</v>
      </c>
      <c r="B236" s="87" t="s">
        <v>255</v>
      </c>
      <c r="C236" s="88">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c r="R236" s="754"/>
      <c r="S236" s="754"/>
      <c r="T236" s="754"/>
    </row>
    <row r="237" spans="1:20" ht="12" hidden="1" customHeight="1" x14ac:dyDescent="0.25">
      <c r="A237" s="51">
        <v>6242</v>
      </c>
      <c r="B237" s="87" t="s">
        <v>256</v>
      </c>
      <c r="C237" s="88">
        <f t="shared" si="288"/>
        <v>0</v>
      </c>
      <c r="D237" s="194"/>
      <c r="E237" s="195"/>
      <c r="F237" s="55">
        <f t="shared" si="318"/>
        <v>0</v>
      </c>
      <c r="G237" s="53"/>
      <c r="H237" s="54"/>
      <c r="I237" s="55">
        <f t="shared" si="319"/>
        <v>0</v>
      </c>
      <c r="J237" s="53"/>
      <c r="K237" s="54"/>
      <c r="L237" s="55">
        <f t="shared" si="320"/>
        <v>0</v>
      </c>
      <c r="M237" s="53"/>
      <c r="N237" s="54"/>
      <c r="O237" s="55">
        <f t="shared" si="321"/>
        <v>0</v>
      </c>
      <c r="P237" s="57"/>
      <c r="R237" s="754"/>
      <c r="S237" s="754"/>
      <c r="T237" s="754"/>
    </row>
    <row r="238" spans="1:20" ht="25.5" hidden="1" customHeight="1" x14ac:dyDescent="0.25">
      <c r="A238" s="188">
        <v>6250</v>
      </c>
      <c r="B238" s="87" t="s">
        <v>257</v>
      </c>
      <c r="C238" s="88">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c r="R238" s="754"/>
      <c r="S238" s="754"/>
      <c r="T238" s="754"/>
    </row>
    <row r="239" spans="1:20" ht="14.25" hidden="1" customHeight="1" x14ac:dyDescent="0.25">
      <c r="A239" s="51">
        <v>6252</v>
      </c>
      <c r="B239" s="87" t="s">
        <v>258</v>
      </c>
      <c r="C239" s="88">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c r="R239" s="754"/>
      <c r="S239" s="754"/>
      <c r="T239" s="754"/>
    </row>
    <row r="240" spans="1:20" ht="14.25" hidden="1" customHeight="1" x14ac:dyDescent="0.25">
      <c r="A240" s="51">
        <v>6253</v>
      </c>
      <c r="B240" s="87" t="s">
        <v>259</v>
      </c>
      <c r="C240" s="88">
        <f t="shared" si="288"/>
        <v>0</v>
      </c>
      <c r="D240" s="194"/>
      <c r="E240" s="195"/>
      <c r="F240" s="55">
        <f t="shared" si="326"/>
        <v>0</v>
      </c>
      <c r="G240" s="53"/>
      <c r="H240" s="54"/>
      <c r="I240" s="55">
        <f t="shared" si="327"/>
        <v>0</v>
      </c>
      <c r="J240" s="53"/>
      <c r="K240" s="54"/>
      <c r="L240" s="55">
        <f t="shared" si="328"/>
        <v>0</v>
      </c>
      <c r="M240" s="53"/>
      <c r="N240" s="54"/>
      <c r="O240" s="55">
        <f t="shared" si="329"/>
        <v>0</v>
      </c>
      <c r="P240" s="57"/>
      <c r="R240" s="754"/>
      <c r="S240" s="754"/>
      <c r="T240" s="754"/>
    </row>
    <row r="241" spans="1:20" ht="24" hidden="1" customHeight="1" x14ac:dyDescent="0.25">
      <c r="A241" s="51">
        <v>6254</v>
      </c>
      <c r="B241" s="87" t="s">
        <v>260</v>
      </c>
      <c r="C241" s="88">
        <f t="shared" si="288"/>
        <v>0</v>
      </c>
      <c r="D241" s="194"/>
      <c r="E241" s="195"/>
      <c r="F241" s="55">
        <f t="shared" si="326"/>
        <v>0</v>
      </c>
      <c r="G241" s="53"/>
      <c r="H241" s="54"/>
      <c r="I241" s="55">
        <f t="shared" si="327"/>
        <v>0</v>
      </c>
      <c r="J241" s="53"/>
      <c r="K241" s="54"/>
      <c r="L241" s="55">
        <f t="shared" si="328"/>
        <v>0</v>
      </c>
      <c r="M241" s="53"/>
      <c r="N241" s="54"/>
      <c r="O241" s="55">
        <f t="shared" si="329"/>
        <v>0</v>
      </c>
      <c r="P241" s="57"/>
      <c r="R241" s="754"/>
      <c r="S241" s="754"/>
      <c r="T241" s="754"/>
    </row>
    <row r="242" spans="1:20" ht="24" hidden="1" customHeight="1" x14ac:dyDescent="0.25">
      <c r="A242" s="51">
        <v>6255</v>
      </c>
      <c r="B242" s="87" t="s">
        <v>261</v>
      </c>
      <c r="C242" s="88">
        <f t="shared" si="288"/>
        <v>0</v>
      </c>
      <c r="D242" s="194"/>
      <c r="E242" s="195"/>
      <c r="F242" s="55">
        <f t="shared" si="326"/>
        <v>0</v>
      </c>
      <c r="G242" s="53"/>
      <c r="H242" s="54"/>
      <c r="I242" s="55">
        <f t="shared" si="327"/>
        <v>0</v>
      </c>
      <c r="J242" s="53"/>
      <c r="K242" s="54"/>
      <c r="L242" s="55">
        <f t="shared" si="328"/>
        <v>0</v>
      </c>
      <c r="M242" s="53"/>
      <c r="N242" s="54"/>
      <c r="O242" s="55">
        <f t="shared" si="329"/>
        <v>0</v>
      </c>
      <c r="P242" s="57"/>
      <c r="R242" s="754"/>
      <c r="S242" s="754"/>
      <c r="T242" s="754"/>
    </row>
    <row r="243" spans="1:20" ht="12" hidden="1" customHeight="1" x14ac:dyDescent="0.25">
      <c r="A243" s="51">
        <v>6259</v>
      </c>
      <c r="B243" s="87" t="s">
        <v>262</v>
      </c>
      <c r="C243" s="88">
        <f t="shared" si="288"/>
        <v>0</v>
      </c>
      <c r="D243" s="194"/>
      <c r="E243" s="195"/>
      <c r="F243" s="55">
        <f t="shared" si="326"/>
        <v>0</v>
      </c>
      <c r="G243" s="53"/>
      <c r="H243" s="54"/>
      <c r="I243" s="55">
        <f t="shared" si="327"/>
        <v>0</v>
      </c>
      <c r="J243" s="53"/>
      <c r="K243" s="54"/>
      <c r="L243" s="55">
        <f t="shared" si="328"/>
        <v>0</v>
      </c>
      <c r="M243" s="53"/>
      <c r="N243" s="54"/>
      <c r="O243" s="55">
        <f t="shared" si="329"/>
        <v>0</v>
      </c>
      <c r="P243" s="57"/>
      <c r="R243" s="754"/>
      <c r="S243" s="754"/>
      <c r="T243" s="754"/>
    </row>
    <row r="244" spans="1:20" ht="24" hidden="1" customHeight="1" x14ac:dyDescent="0.25">
      <c r="A244" s="188">
        <v>6260</v>
      </c>
      <c r="B244" s="87" t="s">
        <v>263</v>
      </c>
      <c r="C244" s="88">
        <f t="shared" si="288"/>
        <v>0</v>
      </c>
      <c r="D244" s="194"/>
      <c r="E244" s="195"/>
      <c r="F244" s="55">
        <f t="shared" si="326"/>
        <v>0</v>
      </c>
      <c r="G244" s="53"/>
      <c r="H244" s="54"/>
      <c r="I244" s="55">
        <f t="shared" si="327"/>
        <v>0</v>
      </c>
      <c r="J244" s="53"/>
      <c r="K244" s="54"/>
      <c r="L244" s="55">
        <f t="shared" si="328"/>
        <v>0</v>
      </c>
      <c r="M244" s="53"/>
      <c r="N244" s="54"/>
      <c r="O244" s="55">
        <f t="shared" si="329"/>
        <v>0</v>
      </c>
      <c r="P244" s="57"/>
      <c r="R244" s="754"/>
      <c r="S244" s="754"/>
      <c r="T244" s="754"/>
    </row>
    <row r="245" spans="1:20" ht="12" hidden="1" customHeight="1" x14ac:dyDescent="0.25">
      <c r="A245" s="188">
        <v>6270</v>
      </c>
      <c r="B245" s="87" t="s">
        <v>264</v>
      </c>
      <c r="C245" s="88">
        <f t="shared" si="288"/>
        <v>0</v>
      </c>
      <c r="D245" s="194"/>
      <c r="E245" s="195"/>
      <c r="F245" s="55">
        <f t="shared" si="326"/>
        <v>0</v>
      </c>
      <c r="G245" s="53"/>
      <c r="H245" s="54"/>
      <c r="I245" s="55">
        <f t="shared" si="327"/>
        <v>0</v>
      </c>
      <c r="J245" s="53"/>
      <c r="K245" s="54"/>
      <c r="L245" s="55">
        <f t="shared" si="328"/>
        <v>0</v>
      </c>
      <c r="M245" s="53"/>
      <c r="N245" s="54"/>
      <c r="O245" s="55">
        <f t="shared" si="329"/>
        <v>0</v>
      </c>
      <c r="P245" s="57"/>
      <c r="R245" s="754"/>
      <c r="S245" s="754"/>
      <c r="T245" s="754"/>
    </row>
    <row r="246" spans="1:20" ht="24" hidden="1" x14ac:dyDescent="0.25">
      <c r="A246" s="753">
        <v>6290</v>
      </c>
      <c r="B246" s="80" t="s">
        <v>265</v>
      </c>
      <c r="C246" s="206">
        <f t="shared" si="288"/>
        <v>0</v>
      </c>
      <c r="D246" s="192">
        <f>SUM(D247:D250)</f>
        <v>0</v>
      </c>
      <c r="E246" s="193">
        <f t="shared" ref="E246:O246" si="330">SUM(E247:E250)</f>
        <v>0</v>
      </c>
      <c r="F246" s="132">
        <f t="shared" si="330"/>
        <v>0</v>
      </c>
      <c r="G246" s="192">
        <f t="shared" si="330"/>
        <v>0</v>
      </c>
      <c r="H246" s="193">
        <f t="shared" si="330"/>
        <v>0</v>
      </c>
      <c r="I246" s="132">
        <f t="shared" si="330"/>
        <v>0</v>
      </c>
      <c r="J246" s="192">
        <f t="shared" si="330"/>
        <v>0</v>
      </c>
      <c r="K246" s="193">
        <f t="shared" si="330"/>
        <v>0</v>
      </c>
      <c r="L246" s="132">
        <f t="shared" si="330"/>
        <v>0</v>
      </c>
      <c r="M246" s="192">
        <f t="shared" si="330"/>
        <v>0</v>
      </c>
      <c r="N246" s="193">
        <f t="shared" si="330"/>
        <v>0</v>
      </c>
      <c r="O246" s="132">
        <f t="shared" si="330"/>
        <v>0</v>
      </c>
      <c r="P246" s="49"/>
      <c r="R246" s="754"/>
      <c r="S246" s="754"/>
      <c r="T246" s="754"/>
    </row>
    <row r="247" spans="1:20" ht="12" hidden="1" customHeight="1" x14ac:dyDescent="0.25">
      <c r="A247" s="51">
        <v>6291</v>
      </c>
      <c r="B247" s="87" t="s">
        <v>266</v>
      </c>
      <c r="C247" s="88">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c r="R247" s="754"/>
      <c r="S247" s="754"/>
      <c r="T247" s="754"/>
    </row>
    <row r="248" spans="1:20" ht="12" hidden="1" customHeight="1" x14ac:dyDescent="0.25">
      <c r="A248" s="51">
        <v>6292</v>
      </c>
      <c r="B248" s="87" t="s">
        <v>267</v>
      </c>
      <c r="C248" s="88">
        <f t="shared" si="288"/>
        <v>0</v>
      </c>
      <c r="D248" s="194"/>
      <c r="E248" s="195"/>
      <c r="F248" s="55">
        <f t="shared" si="331"/>
        <v>0</v>
      </c>
      <c r="G248" s="53"/>
      <c r="H248" s="54"/>
      <c r="I248" s="55">
        <f t="shared" si="332"/>
        <v>0</v>
      </c>
      <c r="J248" s="53"/>
      <c r="K248" s="54"/>
      <c r="L248" s="55">
        <f t="shared" si="333"/>
        <v>0</v>
      </c>
      <c r="M248" s="53"/>
      <c r="N248" s="54"/>
      <c r="O248" s="55">
        <f t="shared" si="334"/>
        <v>0</v>
      </c>
      <c r="P248" s="57"/>
      <c r="R248" s="754"/>
      <c r="S248" s="754"/>
      <c r="T248" s="754"/>
    </row>
    <row r="249" spans="1:20" ht="72" hidden="1" customHeight="1" x14ac:dyDescent="0.25">
      <c r="A249" s="51">
        <v>6296</v>
      </c>
      <c r="B249" s="87" t="s">
        <v>268</v>
      </c>
      <c r="C249" s="88">
        <f t="shared" si="288"/>
        <v>0</v>
      </c>
      <c r="D249" s="194"/>
      <c r="E249" s="195"/>
      <c r="F249" s="55">
        <f t="shared" si="331"/>
        <v>0</v>
      </c>
      <c r="G249" s="53"/>
      <c r="H249" s="54"/>
      <c r="I249" s="55">
        <f t="shared" si="332"/>
        <v>0</v>
      </c>
      <c r="J249" s="53"/>
      <c r="K249" s="54"/>
      <c r="L249" s="55">
        <f t="shared" si="333"/>
        <v>0</v>
      </c>
      <c r="M249" s="53"/>
      <c r="N249" s="54"/>
      <c r="O249" s="55">
        <f t="shared" si="334"/>
        <v>0</v>
      </c>
      <c r="P249" s="57"/>
      <c r="R249" s="754"/>
      <c r="S249" s="754"/>
      <c r="T249" s="754"/>
    </row>
    <row r="250" spans="1:20" ht="39.75" hidden="1" customHeight="1" x14ac:dyDescent="0.25">
      <c r="A250" s="51">
        <v>6299</v>
      </c>
      <c r="B250" s="87" t="s">
        <v>269</v>
      </c>
      <c r="C250" s="88">
        <f t="shared" si="288"/>
        <v>0</v>
      </c>
      <c r="D250" s="194"/>
      <c r="E250" s="195"/>
      <c r="F250" s="55">
        <f t="shared" si="331"/>
        <v>0</v>
      </c>
      <c r="G250" s="53"/>
      <c r="H250" s="54"/>
      <c r="I250" s="55">
        <f t="shared" si="332"/>
        <v>0</v>
      </c>
      <c r="J250" s="53"/>
      <c r="K250" s="54"/>
      <c r="L250" s="55">
        <f t="shared" si="333"/>
        <v>0</v>
      </c>
      <c r="M250" s="53"/>
      <c r="N250" s="54"/>
      <c r="O250" s="55">
        <f t="shared" si="334"/>
        <v>0</v>
      </c>
      <c r="P250" s="57"/>
      <c r="R250" s="754"/>
      <c r="S250" s="754"/>
      <c r="T250" s="754"/>
    </row>
    <row r="251" spans="1:20"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c r="R251" s="754"/>
      <c r="S251" s="754"/>
      <c r="T251" s="754"/>
    </row>
    <row r="252" spans="1:20" ht="24" hidden="1" x14ac:dyDescent="0.25">
      <c r="A252" s="753">
        <v>6320</v>
      </c>
      <c r="B252" s="80" t="s">
        <v>271</v>
      </c>
      <c r="C252" s="206">
        <f t="shared" si="288"/>
        <v>0</v>
      </c>
      <c r="D252" s="192">
        <f>SUM(D253:D256)</f>
        <v>0</v>
      </c>
      <c r="E252" s="193">
        <f t="shared" ref="E252:O252" si="336">SUM(E253:E256)</f>
        <v>0</v>
      </c>
      <c r="F252" s="132">
        <f t="shared" si="336"/>
        <v>0</v>
      </c>
      <c r="G252" s="192">
        <f t="shared" si="336"/>
        <v>0</v>
      </c>
      <c r="H252" s="193">
        <f t="shared" si="336"/>
        <v>0</v>
      </c>
      <c r="I252" s="132">
        <f t="shared" si="336"/>
        <v>0</v>
      </c>
      <c r="J252" s="192">
        <f t="shared" si="336"/>
        <v>0</v>
      </c>
      <c r="K252" s="193">
        <f t="shared" si="336"/>
        <v>0</v>
      </c>
      <c r="L252" s="132">
        <f t="shared" si="336"/>
        <v>0</v>
      </c>
      <c r="M252" s="192">
        <f t="shared" si="336"/>
        <v>0</v>
      </c>
      <c r="N252" s="193">
        <f t="shared" si="336"/>
        <v>0</v>
      </c>
      <c r="O252" s="132">
        <f t="shared" si="336"/>
        <v>0</v>
      </c>
      <c r="P252" s="49"/>
      <c r="R252" s="754"/>
      <c r="S252" s="754"/>
      <c r="T252" s="754"/>
    </row>
    <row r="253" spans="1:20" ht="12" hidden="1" customHeight="1" x14ac:dyDescent="0.25">
      <c r="A253" s="51">
        <v>6322</v>
      </c>
      <c r="B253" s="87" t="s">
        <v>272</v>
      </c>
      <c r="C253" s="88">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c r="R253" s="754"/>
      <c r="S253" s="754"/>
      <c r="T253" s="754"/>
    </row>
    <row r="254" spans="1:20" ht="24" hidden="1" customHeight="1" x14ac:dyDescent="0.25">
      <c r="A254" s="51">
        <v>6323</v>
      </c>
      <c r="B254" s="87" t="s">
        <v>273</v>
      </c>
      <c r="C254" s="88">
        <f t="shared" si="288"/>
        <v>0</v>
      </c>
      <c r="D254" s="194"/>
      <c r="E254" s="195"/>
      <c r="F254" s="55">
        <f t="shared" si="337"/>
        <v>0</v>
      </c>
      <c r="G254" s="53"/>
      <c r="H254" s="54"/>
      <c r="I254" s="55">
        <f t="shared" si="338"/>
        <v>0</v>
      </c>
      <c r="J254" s="53"/>
      <c r="K254" s="54"/>
      <c r="L254" s="55">
        <f t="shared" si="339"/>
        <v>0</v>
      </c>
      <c r="M254" s="53"/>
      <c r="N254" s="54"/>
      <c r="O254" s="55">
        <f t="shared" si="340"/>
        <v>0</v>
      </c>
      <c r="P254" s="57"/>
      <c r="R254" s="754"/>
      <c r="S254" s="754"/>
      <c r="T254" s="754"/>
    </row>
    <row r="255" spans="1:20" ht="24" hidden="1" customHeight="1" x14ac:dyDescent="0.25">
      <c r="A255" s="51">
        <v>6324</v>
      </c>
      <c r="B255" s="87" t="s">
        <v>274</v>
      </c>
      <c r="C255" s="88">
        <f t="shared" si="288"/>
        <v>0</v>
      </c>
      <c r="D255" s="194"/>
      <c r="E255" s="195"/>
      <c r="F255" s="55">
        <f t="shared" si="337"/>
        <v>0</v>
      </c>
      <c r="G255" s="53"/>
      <c r="H255" s="54"/>
      <c r="I255" s="55">
        <f t="shared" si="338"/>
        <v>0</v>
      </c>
      <c r="J255" s="53"/>
      <c r="K255" s="54"/>
      <c r="L255" s="55">
        <f t="shared" si="339"/>
        <v>0</v>
      </c>
      <c r="M255" s="53"/>
      <c r="N255" s="54"/>
      <c r="O255" s="55">
        <f t="shared" si="340"/>
        <v>0</v>
      </c>
      <c r="P255" s="57"/>
      <c r="R255" s="754"/>
      <c r="S255" s="754"/>
      <c r="T255" s="754"/>
    </row>
    <row r="256" spans="1:20" ht="12" hidden="1" customHeight="1" x14ac:dyDescent="0.25">
      <c r="A256" s="44">
        <v>6329</v>
      </c>
      <c r="B256" s="80" t="s">
        <v>275</v>
      </c>
      <c r="C256" s="81">
        <f t="shared" si="288"/>
        <v>0</v>
      </c>
      <c r="D256" s="196"/>
      <c r="E256" s="197"/>
      <c r="F256" s="132">
        <f t="shared" si="337"/>
        <v>0</v>
      </c>
      <c r="G256" s="46"/>
      <c r="H256" s="47"/>
      <c r="I256" s="132">
        <f t="shared" si="338"/>
        <v>0</v>
      </c>
      <c r="J256" s="46"/>
      <c r="K256" s="47"/>
      <c r="L256" s="132">
        <f t="shared" si="339"/>
        <v>0</v>
      </c>
      <c r="M256" s="46"/>
      <c r="N256" s="47"/>
      <c r="O256" s="132">
        <f t="shared" si="340"/>
        <v>0</v>
      </c>
      <c r="P256" s="49"/>
      <c r="R256" s="754"/>
      <c r="S256" s="754"/>
      <c r="T256" s="754"/>
    </row>
    <row r="257" spans="1:20" ht="24" hidden="1" customHeight="1" x14ac:dyDescent="0.25">
      <c r="A257" s="223">
        <v>6330</v>
      </c>
      <c r="B257" s="224" t="s">
        <v>276</v>
      </c>
      <c r="C257" s="206">
        <f t="shared" si="288"/>
        <v>0</v>
      </c>
      <c r="D257" s="208"/>
      <c r="E257" s="209"/>
      <c r="F257" s="210">
        <f t="shared" si="337"/>
        <v>0</v>
      </c>
      <c r="G257" s="211"/>
      <c r="H257" s="212"/>
      <c r="I257" s="210">
        <f t="shared" si="338"/>
        <v>0</v>
      </c>
      <c r="J257" s="211"/>
      <c r="K257" s="212"/>
      <c r="L257" s="210">
        <f t="shared" si="339"/>
        <v>0</v>
      </c>
      <c r="M257" s="211"/>
      <c r="N257" s="212"/>
      <c r="O257" s="210">
        <f t="shared" si="340"/>
        <v>0</v>
      </c>
      <c r="P257" s="213"/>
      <c r="R257" s="754"/>
      <c r="S257" s="754"/>
      <c r="T257" s="754"/>
    </row>
    <row r="258" spans="1:20" ht="12" hidden="1" customHeight="1" x14ac:dyDescent="0.25">
      <c r="A258" s="188">
        <v>6360</v>
      </c>
      <c r="B258" s="87" t="s">
        <v>277</v>
      </c>
      <c r="C258" s="88">
        <f t="shared" si="288"/>
        <v>0</v>
      </c>
      <c r="D258" s="194"/>
      <c r="E258" s="195"/>
      <c r="F258" s="55">
        <f t="shared" si="337"/>
        <v>0</v>
      </c>
      <c r="G258" s="53"/>
      <c r="H258" s="54"/>
      <c r="I258" s="55">
        <f t="shared" si="338"/>
        <v>0</v>
      </c>
      <c r="J258" s="53"/>
      <c r="K258" s="54"/>
      <c r="L258" s="55">
        <f t="shared" si="339"/>
        <v>0</v>
      </c>
      <c r="M258" s="53"/>
      <c r="N258" s="54"/>
      <c r="O258" s="55">
        <f t="shared" si="340"/>
        <v>0</v>
      </c>
      <c r="P258" s="57"/>
      <c r="R258" s="754"/>
      <c r="S258" s="754"/>
      <c r="T258" s="754"/>
    </row>
    <row r="259" spans="1:20"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c r="R259" s="754"/>
      <c r="S259" s="754"/>
      <c r="T259" s="754"/>
    </row>
    <row r="260" spans="1:20" ht="24" hidden="1" x14ac:dyDescent="0.25">
      <c r="A260" s="753">
        <v>6410</v>
      </c>
      <c r="B260" s="80" t="s">
        <v>279</v>
      </c>
      <c r="C260" s="81">
        <f t="shared" si="288"/>
        <v>0</v>
      </c>
      <c r="D260" s="192">
        <f>SUM(D261:D263)</f>
        <v>0</v>
      </c>
      <c r="E260" s="193">
        <f t="shared" ref="E260:O260" si="342">SUM(E261:E263)</f>
        <v>0</v>
      </c>
      <c r="F260" s="132">
        <f t="shared" si="342"/>
        <v>0</v>
      </c>
      <c r="G260" s="192">
        <f t="shared" si="342"/>
        <v>0</v>
      </c>
      <c r="H260" s="193">
        <f t="shared" si="342"/>
        <v>0</v>
      </c>
      <c r="I260" s="132">
        <f t="shared" si="342"/>
        <v>0</v>
      </c>
      <c r="J260" s="192">
        <f t="shared" si="342"/>
        <v>0</v>
      </c>
      <c r="K260" s="193">
        <f t="shared" si="342"/>
        <v>0</v>
      </c>
      <c r="L260" s="132">
        <f t="shared" si="342"/>
        <v>0</v>
      </c>
      <c r="M260" s="192">
        <f t="shared" si="342"/>
        <v>0</v>
      </c>
      <c r="N260" s="193">
        <f t="shared" si="342"/>
        <v>0</v>
      </c>
      <c r="O260" s="132">
        <f t="shared" si="342"/>
        <v>0</v>
      </c>
      <c r="P260" s="49"/>
      <c r="R260" s="754"/>
      <c r="S260" s="754"/>
      <c r="T260" s="754"/>
    </row>
    <row r="261" spans="1:20" ht="12" hidden="1" customHeight="1" x14ac:dyDescent="0.25">
      <c r="A261" s="51">
        <v>6411</v>
      </c>
      <c r="B261" s="198" t="s">
        <v>280</v>
      </c>
      <c r="C261" s="88">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c r="R261" s="754"/>
      <c r="S261" s="754"/>
      <c r="T261" s="754"/>
    </row>
    <row r="262" spans="1:20" ht="36" hidden="1" customHeight="1" x14ac:dyDescent="0.25">
      <c r="A262" s="51">
        <v>6412</v>
      </c>
      <c r="B262" s="87" t="s">
        <v>281</v>
      </c>
      <c r="C262" s="88">
        <f t="shared" si="288"/>
        <v>0</v>
      </c>
      <c r="D262" s="194"/>
      <c r="E262" s="195"/>
      <c r="F262" s="55">
        <f t="shared" si="343"/>
        <v>0</v>
      </c>
      <c r="G262" s="53"/>
      <c r="H262" s="54"/>
      <c r="I262" s="55">
        <f t="shared" si="344"/>
        <v>0</v>
      </c>
      <c r="J262" s="53"/>
      <c r="K262" s="54"/>
      <c r="L262" s="55">
        <f t="shared" si="345"/>
        <v>0</v>
      </c>
      <c r="M262" s="53"/>
      <c r="N262" s="54"/>
      <c r="O262" s="55">
        <f t="shared" si="346"/>
        <v>0</v>
      </c>
      <c r="P262" s="57"/>
      <c r="R262" s="754"/>
      <c r="S262" s="754"/>
      <c r="T262" s="754"/>
    </row>
    <row r="263" spans="1:20" ht="36" hidden="1" customHeight="1" x14ac:dyDescent="0.25">
      <c r="A263" s="51">
        <v>6419</v>
      </c>
      <c r="B263" s="87" t="s">
        <v>282</v>
      </c>
      <c r="C263" s="88">
        <f t="shared" si="288"/>
        <v>0</v>
      </c>
      <c r="D263" s="194"/>
      <c r="E263" s="195"/>
      <c r="F263" s="55">
        <f t="shared" si="343"/>
        <v>0</v>
      </c>
      <c r="G263" s="53"/>
      <c r="H263" s="54"/>
      <c r="I263" s="55">
        <f t="shared" si="344"/>
        <v>0</v>
      </c>
      <c r="J263" s="53"/>
      <c r="K263" s="54"/>
      <c r="L263" s="55">
        <f t="shared" si="345"/>
        <v>0</v>
      </c>
      <c r="M263" s="53"/>
      <c r="N263" s="54"/>
      <c r="O263" s="55">
        <f t="shared" si="346"/>
        <v>0</v>
      </c>
      <c r="P263" s="57"/>
      <c r="R263" s="754"/>
      <c r="S263" s="754"/>
      <c r="T263" s="754"/>
    </row>
    <row r="264" spans="1:20" ht="48" hidden="1" x14ac:dyDescent="0.25">
      <c r="A264" s="188">
        <v>6420</v>
      </c>
      <c r="B264" s="87" t="s">
        <v>283</v>
      </c>
      <c r="C264" s="88">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c r="R264" s="754"/>
      <c r="S264" s="754"/>
      <c r="T264" s="754"/>
    </row>
    <row r="265" spans="1:20" ht="36" hidden="1" customHeight="1" x14ac:dyDescent="0.25">
      <c r="A265" s="51">
        <v>6421</v>
      </c>
      <c r="B265" s="87" t="s">
        <v>284</v>
      </c>
      <c r="C265" s="88">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c r="R265" s="754"/>
      <c r="S265" s="754"/>
      <c r="T265" s="754"/>
    </row>
    <row r="266" spans="1:20" ht="12" hidden="1" customHeight="1" x14ac:dyDescent="0.25">
      <c r="A266" s="51">
        <v>6422</v>
      </c>
      <c r="B266" s="87" t="s">
        <v>285</v>
      </c>
      <c r="C266" s="88">
        <f t="shared" si="288"/>
        <v>0</v>
      </c>
      <c r="D266" s="194"/>
      <c r="E266" s="195"/>
      <c r="F266" s="55">
        <f t="shared" si="351"/>
        <v>0</v>
      </c>
      <c r="G266" s="53"/>
      <c r="H266" s="54"/>
      <c r="I266" s="55">
        <f t="shared" si="352"/>
        <v>0</v>
      </c>
      <c r="J266" s="53"/>
      <c r="K266" s="54"/>
      <c r="L266" s="55">
        <f t="shared" si="353"/>
        <v>0</v>
      </c>
      <c r="M266" s="53"/>
      <c r="N266" s="54"/>
      <c r="O266" s="55">
        <f t="shared" si="354"/>
        <v>0</v>
      </c>
      <c r="P266" s="57"/>
      <c r="R266" s="754"/>
      <c r="S266" s="754"/>
      <c r="T266" s="754"/>
    </row>
    <row r="267" spans="1:20" ht="13.5" hidden="1" customHeight="1" x14ac:dyDescent="0.25">
      <c r="A267" s="51">
        <v>6423</v>
      </c>
      <c r="B267" s="87" t="s">
        <v>286</v>
      </c>
      <c r="C267" s="88">
        <f t="shared" si="288"/>
        <v>0</v>
      </c>
      <c r="D267" s="194"/>
      <c r="E267" s="195"/>
      <c r="F267" s="55">
        <f t="shared" si="351"/>
        <v>0</v>
      </c>
      <c r="G267" s="53"/>
      <c r="H267" s="54"/>
      <c r="I267" s="55">
        <f t="shared" si="352"/>
        <v>0</v>
      </c>
      <c r="J267" s="53"/>
      <c r="K267" s="54"/>
      <c r="L267" s="55">
        <f t="shared" si="353"/>
        <v>0</v>
      </c>
      <c r="M267" s="53"/>
      <c r="N267" s="54"/>
      <c r="O267" s="55">
        <f t="shared" si="354"/>
        <v>0</v>
      </c>
      <c r="P267" s="57"/>
      <c r="R267" s="754"/>
      <c r="S267" s="754"/>
      <c r="T267" s="754"/>
    </row>
    <row r="268" spans="1:20" ht="36" hidden="1" customHeight="1" x14ac:dyDescent="0.25">
      <c r="A268" s="51">
        <v>6424</v>
      </c>
      <c r="B268" s="87" t="s">
        <v>287</v>
      </c>
      <c r="C268" s="88">
        <f t="shared" si="288"/>
        <v>0</v>
      </c>
      <c r="D268" s="194"/>
      <c r="E268" s="195"/>
      <c r="F268" s="55">
        <f t="shared" si="351"/>
        <v>0</v>
      </c>
      <c r="G268" s="53"/>
      <c r="H268" s="54"/>
      <c r="I268" s="55">
        <f t="shared" si="352"/>
        <v>0</v>
      </c>
      <c r="J268" s="53"/>
      <c r="K268" s="54"/>
      <c r="L268" s="55">
        <f t="shared" si="353"/>
        <v>0</v>
      </c>
      <c r="M268" s="53"/>
      <c r="N268" s="54"/>
      <c r="O268" s="55">
        <f t="shared" si="354"/>
        <v>0</v>
      </c>
      <c r="P268" s="57"/>
      <c r="R268" s="754"/>
      <c r="S268" s="754"/>
      <c r="T268" s="754"/>
    </row>
    <row r="269" spans="1:20" ht="48" hidden="1" x14ac:dyDescent="0.25">
      <c r="A269" s="225">
        <v>7000</v>
      </c>
      <c r="B269" s="225" t="s">
        <v>288</v>
      </c>
      <c r="C269" s="226">
        <f t="shared" si="288"/>
        <v>0</v>
      </c>
      <c r="D269" s="227">
        <f>SUM(D270,D281)</f>
        <v>0</v>
      </c>
      <c r="E269" s="228">
        <f t="shared" ref="E269:F269" si="355">SUM(E270,E281)</f>
        <v>0</v>
      </c>
      <c r="F269" s="229">
        <f t="shared" si="355"/>
        <v>0</v>
      </c>
      <c r="G269" s="227">
        <f>SUM(G270,G281)</f>
        <v>0</v>
      </c>
      <c r="H269" s="228">
        <f t="shared" ref="H269:I269" si="356">SUM(H270,H281)</f>
        <v>0</v>
      </c>
      <c r="I269" s="229">
        <f t="shared" si="356"/>
        <v>0</v>
      </c>
      <c r="J269" s="227">
        <f>SUM(J270,J281)</f>
        <v>0</v>
      </c>
      <c r="K269" s="228">
        <f t="shared" ref="K269:L269" si="357">SUM(K270,K281)</f>
        <v>0</v>
      </c>
      <c r="L269" s="229">
        <f t="shared" si="357"/>
        <v>0</v>
      </c>
      <c r="M269" s="227">
        <f>SUM(M270,M281)</f>
        <v>0</v>
      </c>
      <c r="N269" s="228">
        <f t="shared" ref="N269:O269" si="358">SUM(N270,N281)</f>
        <v>0</v>
      </c>
      <c r="O269" s="229">
        <f t="shared" si="358"/>
        <v>0</v>
      </c>
      <c r="P269" s="230"/>
      <c r="R269" s="754"/>
      <c r="S269" s="754"/>
      <c r="T269" s="754"/>
    </row>
    <row r="270" spans="1:20"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c r="R270" s="754"/>
      <c r="S270" s="754"/>
      <c r="T270" s="754"/>
    </row>
    <row r="271" spans="1:20" ht="24" hidden="1" customHeight="1" x14ac:dyDescent="0.25">
      <c r="A271" s="753">
        <v>7210</v>
      </c>
      <c r="B271" s="80" t="s">
        <v>290</v>
      </c>
      <c r="C271" s="81">
        <f t="shared" si="288"/>
        <v>0</v>
      </c>
      <c r="D271" s="196"/>
      <c r="E271" s="197"/>
      <c r="F271" s="132">
        <f>D271+E271</f>
        <v>0</v>
      </c>
      <c r="G271" s="46"/>
      <c r="H271" s="47"/>
      <c r="I271" s="132">
        <f>G271+H271</f>
        <v>0</v>
      </c>
      <c r="J271" s="46"/>
      <c r="K271" s="47"/>
      <c r="L271" s="132">
        <f>K271+J271</f>
        <v>0</v>
      </c>
      <c r="M271" s="46"/>
      <c r="N271" s="47"/>
      <c r="O271" s="132">
        <f>N271+M271</f>
        <v>0</v>
      </c>
      <c r="P271" s="49"/>
      <c r="R271" s="754"/>
      <c r="S271" s="754"/>
      <c r="T271" s="754"/>
    </row>
    <row r="272" spans="1:20" s="231" customFormat="1" ht="24" hidden="1" x14ac:dyDescent="0.25">
      <c r="A272" s="188">
        <v>7220</v>
      </c>
      <c r="B272" s="87" t="s">
        <v>291</v>
      </c>
      <c r="C272" s="88">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c r="R272" s="754"/>
      <c r="S272" s="754"/>
      <c r="T272" s="754"/>
    </row>
    <row r="273" spans="1:20" s="231" customFormat="1" ht="36" hidden="1" customHeight="1" x14ac:dyDescent="0.25">
      <c r="A273" s="51">
        <v>7221</v>
      </c>
      <c r="B273" s="87" t="s">
        <v>292</v>
      </c>
      <c r="C273" s="88">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c r="R273" s="754"/>
      <c r="S273" s="754"/>
      <c r="T273" s="754"/>
    </row>
    <row r="274" spans="1:20" s="231" customFormat="1" ht="36" hidden="1" customHeight="1" x14ac:dyDescent="0.25">
      <c r="A274" s="51">
        <v>7222</v>
      </c>
      <c r="B274" s="87" t="s">
        <v>293</v>
      </c>
      <c r="C274" s="88">
        <f t="shared" si="288"/>
        <v>0</v>
      </c>
      <c r="D274" s="194"/>
      <c r="E274" s="195"/>
      <c r="F274" s="55">
        <f t="shared" si="367"/>
        <v>0</v>
      </c>
      <c r="G274" s="53"/>
      <c r="H274" s="54"/>
      <c r="I274" s="55">
        <f t="shared" si="368"/>
        <v>0</v>
      </c>
      <c r="J274" s="53"/>
      <c r="K274" s="54"/>
      <c r="L274" s="55">
        <f t="shared" si="369"/>
        <v>0</v>
      </c>
      <c r="M274" s="53"/>
      <c r="N274" s="54"/>
      <c r="O274" s="55">
        <f t="shared" si="370"/>
        <v>0</v>
      </c>
      <c r="P274" s="57"/>
      <c r="R274" s="754"/>
      <c r="S274" s="754"/>
      <c r="T274" s="754"/>
    </row>
    <row r="275" spans="1:20" ht="24" hidden="1" customHeight="1" x14ac:dyDescent="0.25">
      <c r="A275" s="188">
        <v>7230</v>
      </c>
      <c r="B275" s="87" t="s">
        <v>294</v>
      </c>
      <c r="C275" s="88">
        <f t="shared" si="288"/>
        <v>0</v>
      </c>
      <c r="D275" s="194"/>
      <c r="E275" s="195"/>
      <c r="F275" s="55">
        <f t="shared" si="367"/>
        <v>0</v>
      </c>
      <c r="G275" s="53"/>
      <c r="H275" s="54"/>
      <c r="I275" s="55">
        <f t="shared" si="368"/>
        <v>0</v>
      </c>
      <c r="J275" s="53"/>
      <c r="K275" s="54"/>
      <c r="L275" s="55">
        <f t="shared" si="369"/>
        <v>0</v>
      </c>
      <c r="M275" s="53"/>
      <c r="N275" s="54"/>
      <c r="O275" s="55">
        <f t="shared" si="370"/>
        <v>0</v>
      </c>
      <c r="P275" s="57"/>
      <c r="R275" s="754"/>
      <c r="S275" s="754"/>
      <c r="T275" s="754"/>
    </row>
    <row r="276" spans="1:20" ht="24" hidden="1" x14ac:dyDescent="0.25">
      <c r="A276" s="188">
        <v>7240</v>
      </c>
      <c r="B276" s="87" t="s">
        <v>295</v>
      </c>
      <c r="C276" s="88">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c r="R276" s="754"/>
      <c r="S276" s="754"/>
      <c r="T276" s="754"/>
    </row>
    <row r="277" spans="1:20" ht="48" hidden="1" customHeight="1" x14ac:dyDescent="0.25">
      <c r="A277" s="51">
        <v>7245</v>
      </c>
      <c r="B277" s="87" t="s">
        <v>296</v>
      </c>
      <c r="C277" s="88">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c r="R277" s="754"/>
      <c r="S277" s="754"/>
      <c r="T277" s="754"/>
    </row>
    <row r="278" spans="1:20" ht="84.75" hidden="1" customHeight="1" x14ac:dyDescent="0.25">
      <c r="A278" s="51">
        <v>7246</v>
      </c>
      <c r="B278" s="87" t="s">
        <v>297</v>
      </c>
      <c r="C278" s="88">
        <f t="shared" si="371"/>
        <v>0</v>
      </c>
      <c r="D278" s="194"/>
      <c r="E278" s="195"/>
      <c r="F278" s="55">
        <f t="shared" si="374"/>
        <v>0</v>
      </c>
      <c r="G278" s="53"/>
      <c r="H278" s="54"/>
      <c r="I278" s="55">
        <f t="shared" si="375"/>
        <v>0</v>
      </c>
      <c r="J278" s="53"/>
      <c r="K278" s="54"/>
      <c r="L278" s="55">
        <f t="shared" si="376"/>
        <v>0</v>
      </c>
      <c r="M278" s="53"/>
      <c r="N278" s="54"/>
      <c r="O278" s="55">
        <f t="shared" si="377"/>
        <v>0</v>
      </c>
      <c r="P278" s="57"/>
      <c r="R278" s="754"/>
      <c r="S278" s="754"/>
      <c r="T278" s="754"/>
    </row>
    <row r="279" spans="1:20" ht="36" hidden="1" customHeight="1" x14ac:dyDescent="0.25">
      <c r="A279" s="51">
        <v>7247</v>
      </c>
      <c r="B279" s="87" t="s">
        <v>298</v>
      </c>
      <c r="C279" s="88">
        <f t="shared" si="371"/>
        <v>0</v>
      </c>
      <c r="D279" s="194"/>
      <c r="E279" s="195"/>
      <c r="F279" s="55">
        <f t="shared" si="374"/>
        <v>0</v>
      </c>
      <c r="G279" s="53"/>
      <c r="H279" s="54"/>
      <c r="I279" s="55">
        <f t="shared" si="375"/>
        <v>0</v>
      </c>
      <c r="J279" s="53"/>
      <c r="K279" s="54"/>
      <c r="L279" s="55">
        <f t="shared" si="376"/>
        <v>0</v>
      </c>
      <c r="M279" s="53"/>
      <c r="N279" s="54"/>
      <c r="O279" s="55">
        <f t="shared" si="377"/>
        <v>0</v>
      </c>
      <c r="P279" s="57"/>
      <c r="R279" s="754"/>
      <c r="S279" s="754"/>
      <c r="T279" s="754"/>
    </row>
    <row r="280" spans="1:20" ht="24" hidden="1" customHeight="1" x14ac:dyDescent="0.25">
      <c r="A280" s="753">
        <v>7260</v>
      </c>
      <c r="B280" s="80" t="s">
        <v>299</v>
      </c>
      <c r="C280" s="81">
        <f t="shared" si="371"/>
        <v>0</v>
      </c>
      <c r="D280" s="196"/>
      <c r="E280" s="197"/>
      <c r="F280" s="132">
        <f t="shared" si="374"/>
        <v>0</v>
      </c>
      <c r="G280" s="46"/>
      <c r="H280" s="47"/>
      <c r="I280" s="132">
        <f t="shared" si="375"/>
        <v>0</v>
      </c>
      <c r="J280" s="46"/>
      <c r="K280" s="47"/>
      <c r="L280" s="132">
        <f t="shared" si="376"/>
        <v>0</v>
      </c>
      <c r="M280" s="46"/>
      <c r="N280" s="47"/>
      <c r="O280" s="132">
        <f t="shared" si="377"/>
        <v>0</v>
      </c>
      <c r="P280" s="49"/>
      <c r="R280" s="754"/>
      <c r="S280" s="754"/>
      <c r="T280" s="754"/>
    </row>
    <row r="281" spans="1:20" hidden="1" x14ac:dyDescent="0.25">
      <c r="A281" s="134">
        <v>7700</v>
      </c>
      <c r="B281" s="107" t="s">
        <v>300</v>
      </c>
      <c r="C281" s="108">
        <f t="shared" si="371"/>
        <v>0</v>
      </c>
      <c r="D281" s="232">
        <f t="shared" ref="D281:O281" si="378">D282</f>
        <v>0</v>
      </c>
      <c r="E281" s="233">
        <f t="shared" si="378"/>
        <v>0</v>
      </c>
      <c r="F281" s="129">
        <f t="shared" si="378"/>
        <v>0</v>
      </c>
      <c r="G281" s="232">
        <f t="shared" si="378"/>
        <v>0</v>
      </c>
      <c r="H281" s="233">
        <f t="shared" si="378"/>
        <v>0</v>
      </c>
      <c r="I281" s="129">
        <f t="shared" si="378"/>
        <v>0</v>
      </c>
      <c r="J281" s="232">
        <f t="shared" si="378"/>
        <v>0</v>
      </c>
      <c r="K281" s="233">
        <f t="shared" si="378"/>
        <v>0</v>
      </c>
      <c r="L281" s="129">
        <f t="shared" si="378"/>
        <v>0</v>
      </c>
      <c r="M281" s="232">
        <f t="shared" si="378"/>
        <v>0</v>
      </c>
      <c r="N281" s="233">
        <f t="shared" si="378"/>
        <v>0</v>
      </c>
      <c r="O281" s="129">
        <f t="shared" si="378"/>
        <v>0</v>
      </c>
      <c r="P281" s="117"/>
      <c r="R281" s="754"/>
      <c r="S281" s="754"/>
      <c r="T281" s="754"/>
    </row>
    <row r="282" spans="1:20" ht="12" hidden="1" customHeight="1" x14ac:dyDescent="0.25">
      <c r="A282" s="184">
        <v>7720</v>
      </c>
      <c r="B282" s="80" t="s">
        <v>301</v>
      </c>
      <c r="C282" s="96">
        <f t="shared" si="371"/>
        <v>0</v>
      </c>
      <c r="D282" s="234"/>
      <c r="E282" s="235"/>
      <c r="F282" s="236">
        <f>D282+E282</f>
        <v>0</v>
      </c>
      <c r="G282" s="100"/>
      <c r="H282" s="101"/>
      <c r="I282" s="236">
        <f>G282+H282</f>
        <v>0</v>
      </c>
      <c r="J282" s="100"/>
      <c r="K282" s="101"/>
      <c r="L282" s="236">
        <f>K282+J282</f>
        <v>0</v>
      </c>
      <c r="M282" s="100"/>
      <c r="N282" s="101"/>
      <c r="O282" s="236">
        <f>N282+M282</f>
        <v>0</v>
      </c>
      <c r="P282" s="105"/>
      <c r="R282" s="754"/>
      <c r="S282" s="754"/>
      <c r="T282" s="754"/>
    </row>
    <row r="283" spans="1:20" hidden="1" x14ac:dyDescent="0.25">
      <c r="A283" s="237">
        <v>9000</v>
      </c>
      <c r="B283" s="238" t="s">
        <v>302</v>
      </c>
      <c r="C283" s="239">
        <f t="shared" si="371"/>
        <v>0</v>
      </c>
      <c r="D283" s="240">
        <f t="shared" ref="D283:O284" si="379">D284</f>
        <v>0</v>
      </c>
      <c r="E283" s="241">
        <f t="shared" si="379"/>
        <v>0</v>
      </c>
      <c r="F283" s="242">
        <f t="shared" si="379"/>
        <v>0</v>
      </c>
      <c r="G283" s="240">
        <f>G284</f>
        <v>0</v>
      </c>
      <c r="H283" s="241">
        <f t="shared" ref="H283:I283" si="380">H284</f>
        <v>0</v>
      </c>
      <c r="I283" s="242">
        <f t="shared" si="380"/>
        <v>0</v>
      </c>
      <c r="J283" s="240">
        <f t="shared" si="379"/>
        <v>0</v>
      </c>
      <c r="K283" s="241">
        <f t="shared" si="379"/>
        <v>0</v>
      </c>
      <c r="L283" s="242">
        <f t="shared" si="379"/>
        <v>0</v>
      </c>
      <c r="M283" s="240">
        <f t="shared" si="379"/>
        <v>0</v>
      </c>
      <c r="N283" s="241">
        <f t="shared" si="379"/>
        <v>0</v>
      </c>
      <c r="O283" s="242">
        <f t="shared" si="379"/>
        <v>0</v>
      </c>
      <c r="P283" s="243"/>
      <c r="R283" s="754"/>
      <c r="S283" s="754"/>
      <c r="T283" s="754"/>
    </row>
    <row r="284" spans="1:20" ht="24" hidden="1" x14ac:dyDescent="0.25">
      <c r="A284" s="244">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c r="R284" s="754"/>
      <c r="S284" s="754"/>
      <c r="T284" s="754"/>
    </row>
    <row r="285" spans="1:20" ht="24" hidden="1" customHeight="1" x14ac:dyDescent="0.25">
      <c r="A285" s="245">
        <v>9230</v>
      </c>
      <c r="B285" s="87" t="s">
        <v>304</v>
      </c>
      <c r="C285" s="141">
        <f t="shared" si="371"/>
        <v>0</v>
      </c>
      <c r="D285" s="200"/>
      <c r="E285" s="201"/>
      <c r="F285" s="139">
        <f>D285+E285</f>
        <v>0</v>
      </c>
      <c r="G285" s="142"/>
      <c r="H285" s="143"/>
      <c r="I285" s="139">
        <f>G285+H285</f>
        <v>0</v>
      </c>
      <c r="J285" s="142"/>
      <c r="K285" s="143"/>
      <c r="L285" s="139">
        <f>K285+J285</f>
        <v>0</v>
      </c>
      <c r="M285" s="142"/>
      <c r="N285" s="143"/>
      <c r="O285" s="139">
        <f>N285+M285</f>
        <v>0</v>
      </c>
      <c r="P285" s="127"/>
      <c r="R285" s="754"/>
      <c r="S285" s="754"/>
      <c r="T285" s="754"/>
    </row>
    <row r="286" spans="1:20" hidden="1" x14ac:dyDescent="0.25">
      <c r="A286" s="198"/>
      <c r="B286" s="87" t="s">
        <v>305</v>
      </c>
      <c r="C286" s="88">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c r="R286" s="754"/>
      <c r="S286" s="754"/>
      <c r="T286" s="754"/>
    </row>
    <row r="287" spans="1:20" ht="12" hidden="1" customHeight="1" x14ac:dyDescent="0.25">
      <c r="A287" s="198" t="s">
        <v>306</v>
      </c>
      <c r="B287" s="51" t="s">
        <v>307</v>
      </c>
      <c r="C287" s="88">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c r="R287" s="754"/>
      <c r="S287" s="754"/>
      <c r="T287" s="754"/>
    </row>
    <row r="288" spans="1:20" ht="24" hidden="1" customHeight="1" x14ac:dyDescent="0.25">
      <c r="A288" s="198" t="s">
        <v>308</v>
      </c>
      <c r="B288" s="246" t="s">
        <v>309</v>
      </c>
      <c r="C288" s="81">
        <f t="shared" si="371"/>
        <v>0</v>
      </c>
      <c r="D288" s="196"/>
      <c r="E288" s="197"/>
      <c r="F288" s="132">
        <f t="shared" si="385"/>
        <v>0</v>
      </c>
      <c r="G288" s="46"/>
      <c r="H288" s="47"/>
      <c r="I288" s="132">
        <f t="shared" si="386"/>
        <v>0</v>
      </c>
      <c r="J288" s="46"/>
      <c r="K288" s="47"/>
      <c r="L288" s="132">
        <f t="shared" si="387"/>
        <v>0</v>
      </c>
      <c r="M288" s="46"/>
      <c r="N288" s="47"/>
      <c r="O288" s="132">
        <f t="shared" si="388"/>
        <v>0</v>
      </c>
      <c r="P288" s="49"/>
      <c r="R288" s="754"/>
      <c r="S288" s="754"/>
      <c r="T288" s="754"/>
    </row>
    <row r="289" spans="1:20" ht="12.75" thickBot="1" x14ac:dyDescent="0.3">
      <c r="A289" s="247"/>
      <c r="B289" s="247" t="s">
        <v>310</v>
      </c>
      <c r="C289" s="248">
        <f t="shared" si="371"/>
        <v>883837</v>
      </c>
      <c r="D289" s="249">
        <f t="shared" ref="D289:O289" si="389">SUM(D286,D269,D230,D195,D187,D173,D75,D53,D283)</f>
        <v>53302</v>
      </c>
      <c r="E289" s="250">
        <f t="shared" si="389"/>
        <v>0</v>
      </c>
      <c r="F289" s="251">
        <f t="shared" si="389"/>
        <v>53302</v>
      </c>
      <c r="G289" s="249">
        <f t="shared" si="389"/>
        <v>825962</v>
      </c>
      <c r="H289" s="250">
        <f t="shared" si="389"/>
        <v>0</v>
      </c>
      <c r="I289" s="251">
        <f t="shared" si="389"/>
        <v>825962</v>
      </c>
      <c r="J289" s="249">
        <f t="shared" si="389"/>
        <v>4573</v>
      </c>
      <c r="K289" s="250">
        <f t="shared" si="389"/>
        <v>0</v>
      </c>
      <c r="L289" s="251">
        <f t="shared" si="389"/>
        <v>4573</v>
      </c>
      <c r="M289" s="249">
        <f t="shared" si="389"/>
        <v>0</v>
      </c>
      <c r="N289" s="250">
        <f t="shared" si="389"/>
        <v>0</v>
      </c>
      <c r="O289" s="251">
        <f t="shared" si="389"/>
        <v>0</v>
      </c>
      <c r="P289" s="252"/>
      <c r="R289" s="754"/>
      <c r="S289" s="754"/>
      <c r="T289" s="754"/>
    </row>
    <row r="290" spans="1:20" s="28" customFormat="1" ht="13.5" thickTop="1" thickBot="1" x14ac:dyDescent="0.3">
      <c r="A290" s="759" t="s">
        <v>311</v>
      </c>
      <c r="B290" s="760"/>
      <c r="C290" s="253">
        <f t="shared" si="371"/>
        <v>-2400</v>
      </c>
      <c r="D290" s="254">
        <f>SUM(D24,D25,D41)-D51</f>
        <v>0</v>
      </c>
      <c r="E290" s="255">
        <f t="shared" ref="E290:F290" si="390">SUM(E24,E25,E41)-E51</f>
        <v>0</v>
      </c>
      <c r="F290" s="256">
        <f t="shared" si="390"/>
        <v>0</v>
      </c>
      <c r="G290" s="254">
        <f>SUM(G24,G25,G41)-G51</f>
        <v>0</v>
      </c>
      <c r="H290" s="255">
        <f t="shared" ref="H290:I290" si="391">SUM(H24,H25,H41)-H51</f>
        <v>0</v>
      </c>
      <c r="I290" s="256">
        <f t="shared" si="391"/>
        <v>0</v>
      </c>
      <c r="J290" s="254">
        <f>(J26+J43)-J51</f>
        <v>-2400</v>
      </c>
      <c r="K290" s="255">
        <f t="shared" ref="K290:L290" si="392">(K26+K43)-K51</f>
        <v>0</v>
      </c>
      <c r="L290" s="256">
        <f t="shared" si="392"/>
        <v>-2400</v>
      </c>
      <c r="M290" s="254">
        <f>M45-M51</f>
        <v>0</v>
      </c>
      <c r="N290" s="255">
        <f t="shared" ref="N290:O290" si="393">N45-N51</f>
        <v>0</v>
      </c>
      <c r="O290" s="256">
        <f t="shared" si="393"/>
        <v>0</v>
      </c>
      <c r="P290" s="257"/>
      <c r="R290" s="754"/>
      <c r="S290" s="754"/>
      <c r="T290" s="754"/>
    </row>
    <row r="291" spans="1:20" s="28" customFormat="1" ht="12.75" thickTop="1" x14ac:dyDescent="0.25">
      <c r="A291" s="761" t="s">
        <v>312</v>
      </c>
      <c r="B291" s="762"/>
      <c r="C291" s="258">
        <f t="shared" si="371"/>
        <v>2400</v>
      </c>
      <c r="D291" s="259">
        <f t="shared" ref="D291:O291" si="394">SUM(D292,D293)-D300+D301</f>
        <v>0</v>
      </c>
      <c r="E291" s="260">
        <f t="shared" si="394"/>
        <v>0</v>
      </c>
      <c r="F291" s="261">
        <f t="shared" si="394"/>
        <v>0</v>
      </c>
      <c r="G291" s="259">
        <f t="shared" si="394"/>
        <v>0</v>
      </c>
      <c r="H291" s="260">
        <f t="shared" si="394"/>
        <v>0</v>
      </c>
      <c r="I291" s="261">
        <f t="shared" si="394"/>
        <v>0</v>
      </c>
      <c r="J291" s="259">
        <f t="shared" si="394"/>
        <v>2400</v>
      </c>
      <c r="K291" s="260">
        <f t="shared" si="394"/>
        <v>0</v>
      </c>
      <c r="L291" s="261">
        <f t="shared" si="394"/>
        <v>2400</v>
      </c>
      <c r="M291" s="259">
        <f t="shared" si="394"/>
        <v>0</v>
      </c>
      <c r="N291" s="260">
        <f t="shared" si="394"/>
        <v>0</v>
      </c>
      <c r="O291" s="261">
        <f t="shared" si="394"/>
        <v>0</v>
      </c>
      <c r="P291" s="262"/>
      <c r="R291" s="754"/>
      <c r="S291" s="754"/>
      <c r="T291" s="754"/>
    </row>
    <row r="292" spans="1:20" s="28" customFormat="1" ht="12.75" thickBot="1" x14ac:dyDescent="0.3">
      <c r="A292" s="155" t="s">
        <v>313</v>
      </c>
      <c r="B292" s="155" t="s">
        <v>314</v>
      </c>
      <c r="C292" s="156">
        <f t="shared" si="371"/>
        <v>2400</v>
      </c>
      <c r="D292" s="157">
        <f t="shared" ref="D292:O292" si="395">D21-D286</f>
        <v>0</v>
      </c>
      <c r="E292" s="158">
        <f t="shared" si="395"/>
        <v>0</v>
      </c>
      <c r="F292" s="159">
        <f t="shared" si="395"/>
        <v>0</v>
      </c>
      <c r="G292" s="157">
        <f t="shared" si="395"/>
        <v>0</v>
      </c>
      <c r="H292" s="158">
        <f t="shared" si="395"/>
        <v>0</v>
      </c>
      <c r="I292" s="159">
        <f t="shared" si="395"/>
        <v>0</v>
      </c>
      <c r="J292" s="157">
        <f t="shared" si="395"/>
        <v>2400</v>
      </c>
      <c r="K292" s="158">
        <f t="shared" si="395"/>
        <v>0</v>
      </c>
      <c r="L292" s="159">
        <f t="shared" si="395"/>
        <v>2400</v>
      </c>
      <c r="M292" s="157">
        <f t="shared" si="395"/>
        <v>0</v>
      </c>
      <c r="N292" s="158">
        <f t="shared" si="395"/>
        <v>0</v>
      </c>
      <c r="O292" s="159">
        <f t="shared" si="395"/>
        <v>0</v>
      </c>
      <c r="P292" s="35"/>
      <c r="R292" s="754"/>
      <c r="S292" s="754"/>
      <c r="T292" s="754"/>
    </row>
    <row r="293" spans="1:20" s="28" customFormat="1" ht="12.75" hidden="1" thickTop="1" x14ac:dyDescent="0.25">
      <c r="A293" s="263" t="s">
        <v>315</v>
      </c>
      <c r="B293" s="263" t="s">
        <v>316</v>
      </c>
      <c r="C293" s="258">
        <f t="shared" si="371"/>
        <v>0</v>
      </c>
      <c r="D293" s="259">
        <f t="shared" ref="D293:O293" si="396">SUM(D294,D296,D298)-SUM(D295,D297,D299)</f>
        <v>0</v>
      </c>
      <c r="E293" s="260">
        <f t="shared" si="396"/>
        <v>0</v>
      </c>
      <c r="F293" s="261">
        <f t="shared" si="396"/>
        <v>0</v>
      </c>
      <c r="G293" s="259">
        <f t="shared" si="396"/>
        <v>0</v>
      </c>
      <c r="H293" s="260">
        <f t="shared" si="396"/>
        <v>0</v>
      </c>
      <c r="I293" s="261">
        <f t="shared" si="396"/>
        <v>0</v>
      </c>
      <c r="J293" s="259">
        <f t="shared" si="396"/>
        <v>0</v>
      </c>
      <c r="K293" s="260">
        <f t="shared" si="396"/>
        <v>0</v>
      </c>
      <c r="L293" s="261">
        <f t="shared" si="396"/>
        <v>0</v>
      </c>
      <c r="M293" s="259">
        <f t="shared" si="396"/>
        <v>0</v>
      </c>
      <c r="N293" s="260">
        <f t="shared" si="396"/>
        <v>0</v>
      </c>
      <c r="O293" s="261">
        <f t="shared" si="396"/>
        <v>0</v>
      </c>
      <c r="P293" s="262"/>
      <c r="R293" s="754"/>
      <c r="S293" s="754"/>
      <c r="T293" s="754"/>
    </row>
    <row r="294" spans="1:20" ht="12" hidden="1" customHeight="1" x14ac:dyDescent="0.25">
      <c r="A294" s="264" t="s">
        <v>317</v>
      </c>
      <c r="B294" s="140" t="s">
        <v>318</v>
      </c>
      <c r="C294" s="96">
        <f t="shared" si="371"/>
        <v>0</v>
      </c>
      <c r="D294" s="234"/>
      <c r="E294" s="235"/>
      <c r="F294" s="236">
        <f t="shared" ref="F294:F301" si="397">D294+E294</f>
        <v>0</v>
      </c>
      <c r="G294" s="100"/>
      <c r="H294" s="101"/>
      <c r="I294" s="236">
        <f t="shared" ref="I294:I301" si="398">G294+H294</f>
        <v>0</v>
      </c>
      <c r="J294" s="100"/>
      <c r="K294" s="101"/>
      <c r="L294" s="236">
        <f t="shared" ref="L294:L301" si="399">K294+J294</f>
        <v>0</v>
      </c>
      <c r="M294" s="100"/>
      <c r="N294" s="101"/>
      <c r="O294" s="236">
        <f t="shared" ref="O294:O301" si="400">N294+M294</f>
        <v>0</v>
      </c>
      <c r="P294" s="105"/>
      <c r="R294" s="754"/>
      <c r="S294" s="754"/>
      <c r="T294" s="754"/>
    </row>
    <row r="295" spans="1:20" ht="24" hidden="1" customHeight="1" x14ac:dyDescent="0.25">
      <c r="A295" s="198" t="s">
        <v>319</v>
      </c>
      <c r="B295" s="50" t="s">
        <v>320</v>
      </c>
      <c r="C295" s="88">
        <f t="shared" si="371"/>
        <v>0</v>
      </c>
      <c r="D295" s="194"/>
      <c r="E295" s="195"/>
      <c r="F295" s="55">
        <f t="shared" si="397"/>
        <v>0</v>
      </c>
      <c r="G295" s="53"/>
      <c r="H295" s="54"/>
      <c r="I295" s="55">
        <f t="shared" si="398"/>
        <v>0</v>
      </c>
      <c r="J295" s="53"/>
      <c r="K295" s="54"/>
      <c r="L295" s="55">
        <f t="shared" si="399"/>
        <v>0</v>
      </c>
      <c r="M295" s="53"/>
      <c r="N295" s="54"/>
      <c r="O295" s="55">
        <f t="shared" si="400"/>
        <v>0</v>
      </c>
      <c r="P295" s="57"/>
      <c r="R295" s="754"/>
      <c r="S295" s="754"/>
      <c r="T295" s="754"/>
    </row>
    <row r="296" spans="1:20" ht="12" hidden="1" customHeight="1" x14ac:dyDescent="0.25">
      <c r="A296" s="198" t="s">
        <v>321</v>
      </c>
      <c r="B296" s="50" t="s">
        <v>322</v>
      </c>
      <c r="C296" s="88">
        <f t="shared" si="371"/>
        <v>0</v>
      </c>
      <c r="D296" s="194"/>
      <c r="E296" s="195"/>
      <c r="F296" s="55">
        <f t="shared" si="397"/>
        <v>0</v>
      </c>
      <c r="G296" s="53"/>
      <c r="H296" s="54"/>
      <c r="I296" s="55">
        <f t="shared" si="398"/>
        <v>0</v>
      </c>
      <c r="J296" s="53"/>
      <c r="K296" s="54"/>
      <c r="L296" s="55">
        <f t="shared" si="399"/>
        <v>0</v>
      </c>
      <c r="M296" s="53"/>
      <c r="N296" s="54"/>
      <c r="O296" s="55">
        <f t="shared" si="400"/>
        <v>0</v>
      </c>
      <c r="P296" s="57"/>
      <c r="R296" s="754"/>
      <c r="S296" s="754"/>
      <c r="T296" s="754"/>
    </row>
    <row r="297" spans="1:20" ht="24" hidden="1" customHeight="1" x14ac:dyDescent="0.25">
      <c r="A297" s="198" t="s">
        <v>323</v>
      </c>
      <c r="B297" s="50" t="s">
        <v>324</v>
      </c>
      <c r="C297" s="88">
        <f t="shared" si="371"/>
        <v>0</v>
      </c>
      <c r="D297" s="194"/>
      <c r="E297" s="195"/>
      <c r="F297" s="55">
        <f t="shared" si="397"/>
        <v>0</v>
      </c>
      <c r="G297" s="53"/>
      <c r="H297" s="54"/>
      <c r="I297" s="55">
        <f t="shared" si="398"/>
        <v>0</v>
      </c>
      <c r="J297" s="53"/>
      <c r="K297" s="54"/>
      <c r="L297" s="55">
        <f t="shared" si="399"/>
        <v>0</v>
      </c>
      <c r="M297" s="53"/>
      <c r="N297" s="54"/>
      <c r="O297" s="55">
        <f t="shared" si="400"/>
        <v>0</v>
      </c>
      <c r="P297" s="57"/>
      <c r="R297" s="754"/>
      <c r="S297" s="754"/>
      <c r="T297" s="754"/>
    </row>
    <row r="298" spans="1:20" ht="12" hidden="1" customHeight="1" x14ac:dyDescent="0.25">
      <c r="A298" s="198" t="s">
        <v>325</v>
      </c>
      <c r="B298" s="50" t="s">
        <v>326</v>
      </c>
      <c r="C298" s="88">
        <f t="shared" si="371"/>
        <v>0</v>
      </c>
      <c r="D298" s="194"/>
      <c r="E298" s="195"/>
      <c r="F298" s="55">
        <f t="shared" si="397"/>
        <v>0</v>
      </c>
      <c r="G298" s="53"/>
      <c r="H298" s="54"/>
      <c r="I298" s="55">
        <f t="shared" si="398"/>
        <v>0</v>
      </c>
      <c r="J298" s="53"/>
      <c r="K298" s="54"/>
      <c r="L298" s="55">
        <f t="shared" si="399"/>
        <v>0</v>
      </c>
      <c r="M298" s="53"/>
      <c r="N298" s="54"/>
      <c r="O298" s="55">
        <f t="shared" si="400"/>
        <v>0</v>
      </c>
      <c r="P298" s="57"/>
      <c r="R298" s="754"/>
      <c r="S298" s="754"/>
      <c r="T298" s="754"/>
    </row>
    <row r="299" spans="1:20" ht="24.75" hidden="1" customHeight="1" thickBot="1" x14ac:dyDescent="0.3">
      <c r="A299" s="265" t="s">
        <v>327</v>
      </c>
      <c r="B299" s="266" t="s">
        <v>328</v>
      </c>
      <c r="C299" s="206">
        <f t="shared" si="371"/>
        <v>0</v>
      </c>
      <c r="D299" s="208"/>
      <c r="E299" s="209"/>
      <c r="F299" s="210">
        <f t="shared" si="397"/>
        <v>0</v>
      </c>
      <c r="G299" s="211"/>
      <c r="H299" s="212"/>
      <c r="I299" s="210">
        <f t="shared" si="398"/>
        <v>0</v>
      </c>
      <c r="J299" s="211"/>
      <c r="K299" s="212"/>
      <c r="L299" s="210">
        <f t="shared" si="399"/>
        <v>0</v>
      </c>
      <c r="M299" s="211"/>
      <c r="N299" s="212"/>
      <c r="O299" s="210">
        <f t="shared" si="400"/>
        <v>0</v>
      </c>
      <c r="P299" s="213"/>
      <c r="R299" s="754"/>
      <c r="S299" s="754"/>
      <c r="T299" s="754"/>
    </row>
    <row r="300" spans="1:20" s="28" customFormat="1" ht="13.5" hidden="1" customHeight="1" thickTop="1" thickBot="1" x14ac:dyDescent="0.3">
      <c r="A300" s="267" t="s">
        <v>329</v>
      </c>
      <c r="B300" s="267" t="s">
        <v>330</v>
      </c>
      <c r="C300" s="253">
        <f t="shared" si="371"/>
        <v>0</v>
      </c>
      <c r="D300" s="268"/>
      <c r="E300" s="269"/>
      <c r="F300" s="256">
        <f t="shared" si="397"/>
        <v>0</v>
      </c>
      <c r="G300" s="268"/>
      <c r="H300" s="269"/>
      <c r="I300" s="270">
        <f t="shared" si="398"/>
        <v>0</v>
      </c>
      <c r="J300" s="268"/>
      <c r="K300" s="269"/>
      <c r="L300" s="270">
        <f t="shared" si="399"/>
        <v>0</v>
      </c>
      <c r="M300" s="268"/>
      <c r="N300" s="269"/>
      <c r="O300" s="270">
        <f t="shared" si="400"/>
        <v>0</v>
      </c>
      <c r="P300" s="271"/>
      <c r="R300" s="754"/>
      <c r="S300" s="754"/>
      <c r="T300" s="754"/>
    </row>
    <row r="301" spans="1:20" s="28" customFormat="1" ht="48.75" hidden="1" customHeight="1" thickTop="1" x14ac:dyDescent="0.25">
      <c r="A301" s="263" t="s">
        <v>331</v>
      </c>
      <c r="B301" s="272" t="s">
        <v>332</v>
      </c>
      <c r="C301" s="258">
        <f t="shared" si="371"/>
        <v>0</v>
      </c>
      <c r="D301" s="202"/>
      <c r="E301" s="203"/>
      <c r="F301" s="71">
        <f t="shared" si="397"/>
        <v>0</v>
      </c>
      <c r="G301" s="202"/>
      <c r="H301" s="203"/>
      <c r="I301" s="71">
        <f t="shared" si="398"/>
        <v>0</v>
      </c>
      <c r="J301" s="202"/>
      <c r="K301" s="203"/>
      <c r="L301" s="71">
        <f t="shared" si="399"/>
        <v>0</v>
      </c>
      <c r="M301" s="202"/>
      <c r="N301" s="203"/>
      <c r="O301" s="71">
        <f t="shared" si="400"/>
        <v>0</v>
      </c>
      <c r="P301" s="75"/>
      <c r="R301" s="754"/>
      <c r="S301" s="754"/>
      <c r="T301" s="754"/>
    </row>
    <row r="302" spans="1:20" ht="12.75" thickTop="1" x14ac:dyDescent="0.25">
      <c r="A302" s="4"/>
      <c r="B302" s="4"/>
      <c r="C302" s="4"/>
      <c r="D302" s="4"/>
      <c r="E302" s="4"/>
      <c r="F302" s="4"/>
      <c r="G302" s="4"/>
      <c r="H302" s="4"/>
      <c r="I302" s="4"/>
      <c r="J302" s="4"/>
      <c r="K302" s="4"/>
      <c r="L302" s="4"/>
      <c r="M302" s="4"/>
    </row>
    <row r="303" spans="1:20" x14ac:dyDescent="0.25">
      <c r="A303" s="4"/>
      <c r="B303" s="4"/>
      <c r="C303" s="4"/>
      <c r="D303" s="4"/>
      <c r="E303" s="4"/>
      <c r="F303" s="4"/>
      <c r="G303" s="4"/>
      <c r="H303" s="4"/>
      <c r="I303" s="4"/>
      <c r="J303" s="4"/>
      <c r="K303" s="4"/>
      <c r="L303" s="4"/>
      <c r="M303" s="4"/>
    </row>
    <row r="304" spans="1:20"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utP02SOQNTiYuaPYMinbrpLqCba9IbVaBnzYhgfB4RXVtSqoAEqYs9dt8r4ZjfFUNnrIPUqT84KMS2JjbwN8tw==" saltValue="o7/UFGoZCk8AJKIEmzxa0A==" spinCount="100000" sheet="1" objects="1" scenarios="1" formatCells="0" formatColumns="0" formatRows="0" deleteColumns="0"/>
  <autoFilter ref="A18:P301">
    <filterColumn colId="2">
      <filters>
        <filter val="1 104"/>
        <filter val="1 139"/>
        <filter val="1 420"/>
        <filter val="1 444"/>
        <filter val="1 460"/>
        <filter val="1 505"/>
        <filter val="1 610"/>
        <filter val="1 648"/>
        <filter val="1 775"/>
        <filter val="10"/>
        <filter val="10 900"/>
        <filter val="100"/>
        <filter val="11 193"/>
        <filter val="11 600"/>
        <filter val="11 946"/>
        <filter val="120"/>
        <filter val="13 341"/>
        <filter val="13 421"/>
        <filter val="131 854"/>
        <filter val="141 705"/>
        <filter val="143"/>
        <filter val="15 216"/>
        <filter val="16 463"/>
        <filter val="17 610"/>
        <filter val="174"/>
        <filter val="177 725"/>
        <filter val="2 107"/>
        <filter val="2 200"/>
        <filter val="2 275"/>
        <filter val="2 400"/>
        <filter val="-2 400"/>
        <filter val="20 410"/>
        <filter val="200"/>
        <filter val="210"/>
        <filter val="23 574"/>
        <filter val="255"/>
        <filter val="28"/>
        <filter val="3 000"/>
        <filter val="3 500"/>
        <filter val="3 540"/>
        <filter val="3 617"/>
        <filter val="3 950"/>
        <filter val="3 965"/>
        <filter val="300"/>
        <filter val="348"/>
        <filter val="350"/>
        <filter val="36 020"/>
        <filter val="376"/>
        <filter val="38"/>
        <filter val="384"/>
        <filter val="39 058"/>
        <filter val="4 290"/>
        <filter val="4 905"/>
        <filter val="400"/>
        <filter val="430"/>
        <filter val="44 511"/>
        <filter val="452"/>
        <filter val="46 148"/>
        <filter val="484 720"/>
        <filter val="49 528"/>
        <filter val="497"/>
        <filter val="5 010"/>
        <filter val="5 194"/>
        <filter val="500"/>
        <filter val="562 658"/>
        <filter val="582"/>
        <filter val="583"/>
        <filter val="6 636"/>
        <filter val="6 750"/>
        <filter val="627"/>
        <filter val="66"/>
        <filter val="687"/>
        <filter val="7 857"/>
        <filter val="700"/>
        <filter val="740 383"/>
        <filter val="77 588"/>
        <filter val="792"/>
        <filter val="842"/>
        <filter val="872 237"/>
        <filter val="879 264"/>
        <filter val="883 837"/>
        <filter val="92 036"/>
        <filter val="990"/>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33.pielikums Jūrmalas pilsētas domes
2019.gada 23.maija saistošajiem noteikumiem Nr.19
(protokols Nr.7, 12.punkts)
 </firstHeader>
    <firstFooter>&amp;L&amp;9&amp;D; &amp;T&amp;R&amp;9&amp;P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0"/>
  <sheetViews>
    <sheetView showGridLines="0" view="pageLayout" topLeftCell="B1" zoomScaleNormal="100" workbookViewId="0">
      <selection activeCell="U6" sqref="U6"/>
    </sheetView>
  </sheetViews>
  <sheetFormatPr defaultRowHeight="12" outlineLevelCol="1" x14ac:dyDescent="0.25"/>
  <cols>
    <col min="1" max="1" width="10.85546875" style="273" customWidth="1"/>
    <col min="2" max="2" width="28" style="273" customWidth="1"/>
    <col min="3" max="3" width="8" style="273" customWidth="1"/>
    <col min="4" max="5" width="8.7109375" style="273" hidden="1" customWidth="1" outlineLevel="1"/>
    <col min="6" max="6" width="8.7109375" style="273" customWidth="1" collapsed="1"/>
    <col min="7" max="8" width="8.7109375" style="273" hidden="1" customWidth="1" outlineLevel="1"/>
    <col min="9" max="9" width="8.7109375" style="273" customWidth="1" collapsed="1"/>
    <col min="10" max="11" width="8.28515625" style="273" hidden="1" customWidth="1" outlineLevel="1"/>
    <col min="12" max="12" width="8.28515625" style="273" customWidth="1" collapsed="1"/>
    <col min="13" max="13" width="7.42578125" style="273"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974</v>
      </c>
      <c r="P1" s="1"/>
    </row>
    <row r="2" spans="1:17" ht="35.25" customHeight="1" x14ac:dyDescent="0.25">
      <c r="A2" s="788" t="s">
        <v>1</v>
      </c>
      <c r="B2" s="789"/>
      <c r="C2" s="789"/>
      <c r="D2" s="789"/>
      <c r="E2" s="789"/>
      <c r="F2" s="789"/>
      <c r="G2" s="789"/>
      <c r="H2" s="789"/>
      <c r="I2" s="789"/>
      <c r="J2" s="789"/>
      <c r="K2" s="789"/>
      <c r="L2" s="789"/>
      <c r="M2" s="789"/>
      <c r="N2" s="789"/>
      <c r="O2" s="789"/>
      <c r="P2" s="790"/>
      <c r="Q2" s="274"/>
    </row>
    <row r="3" spans="1:17" ht="12.75" customHeight="1" x14ac:dyDescent="0.25">
      <c r="A3" s="5" t="s">
        <v>2</v>
      </c>
      <c r="B3" s="6"/>
      <c r="C3" s="791" t="s">
        <v>967</v>
      </c>
      <c r="D3" s="791"/>
      <c r="E3" s="791"/>
      <c r="F3" s="791"/>
      <c r="G3" s="791"/>
      <c r="H3" s="791"/>
      <c r="I3" s="791"/>
      <c r="J3" s="791"/>
      <c r="K3" s="791"/>
      <c r="L3" s="791"/>
      <c r="M3" s="791"/>
      <c r="N3" s="791"/>
      <c r="O3" s="791"/>
      <c r="P3" s="792"/>
      <c r="Q3" s="274"/>
    </row>
    <row r="4" spans="1:17" ht="12.75" customHeight="1" x14ac:dyDescent="0.25">
      <c r="A4" s="5" t="s">
        <v>4</v>
      </c>
      <c r="B4" s="6"/>
      <c r="C4" s="791" t="s">
        <v>968</v>
      </c>
      <c r="D4" s="791"/>
      <c r="E4" s="791"/>
      <c r="F4" s="791"/>
      <c r="G4" s="791"/>
      <c r="H4" s="791"/>
      <c r="I4" s="791"/>
      <c r="J4" s="791"/>
      <c r="K4" s="791"/>
      <c r="L4" s="791"/>
      <c r="M4" s="791"/>
      <c r="N4" s="791"/>
      <c r="O4" s="791"/>
      <c r="P4" s="792"/>
      <c r="Q4" s="274"/>
    </row>
    <row r="5" spans="1:17" ht="12.75" customHeight="1" x14ac:dyDescent="0.25">
      <c r="A5" s="7" t="s">
        <v>6</v>
      </c>
      <c r="B5" s="8"/>
      <c r="C5" s="786" t="s">
        <v>969</v>
      </c>
      <c r="D5" s="786"/>
      <c r="E5" s="786"/>
      <c r="F5" s="786"/>
      <c r="G5" s="786"/>
      <c r="H5" s="786"/>
      <c r="I5" s="786"/>
      <c r="J5" s="786"/>
      <c r="K5" s="786"/>
      <c r="L5" s="786"/>
      <c r="M5" s="786"/>
      <c r="N5" s="786"/>
      <c r="O5" s="786"/>
      <c r="P5" s="787"/>
      <c r="Q5" s="274"/>
    </row>
    <row r="6" spans="1:17" ht="12.75" customHeight="1" x14ac:dyDescent="0.25">
      <c r="A6" s="7" t="s">
        <v>8</v>
      </c>
      <c r="B6" s="8"/>
      <c r="C6" s="786" t="s">
        <v>970</v>
      </c>
      <c r="D6" s="786"/>
      <c r="E6" s="786"/>
      <c r="F6" s="786"/>
      <c r="G6" s="786"/>
      <c r="H6" s="786"/>
      <c r="I6" s="786"/>
      <c r="J6" s="786"/>
      <c r="K6" s="786"/>
      <c r="L6" s="786"/>
      <c r="M6" s="786"/>
      <c r="N6" s="786"/>
      <c r="O6" s="786"/>
      <c r="P6" s="787"/>
      <c r="Q6" s="274"/>
    </row>
    <row r="7" spans="1:17" ht="25.5" customHeight="1" x14ac:dyDescent="0.25">
      <c r="A7" s="7" t="s">
        <v>10</v>
      </c>
      <c r="B7" s="8"/>
      <c r="C7" s="791" t="s">
        <v>971</v>
      </c>
      <c r="D7" s="791"/>
      <c r="E7" s="791"/>
      <c r="F7" s="791"/>
      <c r="G7" s="791"/>
      <c r="H7" s="791"/>
      <c r="I7" s="791"/>
      <c r="J7" s="791"/>
      <c r="K7" s="791"/>
      <c r="L7" s="791"/>
      <c r="M7" s="791"/>
      <c r="N7" s="791"/>
      <c r="O7" s="791"/>
      <c r="P7" s="792"/>
      <c r="Q7" s="274"/>
    </row>
    <row r="8" spans="1:17" ht="12.75" customHeight="1" x14ac:dyDescent="0.25">
      <c r="A8" s="9" t="s">
        <v>12</v>
      </c>
      <c r="B8" s="8"/>
      <c r="C8" s="793"/>
      <c r="D8" s="793"/>
      <c r="E8" s="793"/>
      <c r="F8" s="793"/>
      <c r="G8" s="793"/>
      <c r="H8" s="793"/>
      <c r="I8" s="793"/>
      <c r="J8" s="793"/>
      <c r="K8" s="793"/>
      <c r="L8" s="793"/>
      <c r="M8" s="793"/>
      <c r="N8" s="793"/>
      <c r="O8" s="793"/>
      <c r="P8" s="794"/>
      <c r="Q8" s="274"/>
    </row>
    <row r="9" spans="1:17" ht="12.75" customHeight="1" x14ac:dyDescent="0.25">
      <c r="A9" s="7"/>
      <c r="B9" s="8" t="s">
        <v>13</v>
      </c>
      <c r="C9" s="786"/>
      <c r="D9" s="786"/>
      <c r="E9" s="786"/>
      <c r="F9" s="786"/>
      <c r="G9" s="786"/>
      <c r="H9" s="786"/>
      <c r="I9" s="786"/>
      <c r="J9" s="786"/>
      <c r="K9" s="786"/>
      <c r="L9" s="786"/>
      <c r="M9" s="786"/>
      <c r="N9" s="786"/>
      <c r="O9" s="786"/>
      <c r="P9" s="787"/>
      <c r="Q9" s="274"/>
    </row>
    <row r="10" spans="1:17" ht="12.75" customHeight="1" x14ac:dyDescent="0.25">
      <c r="A10" s="7"/>
      <c r="B10" s="8" t="s">
        <v>15</v>
      </c>
      <c r="C10" s="786"/>
      <c r="D10" s="786"/>
      <c r="E10" s="786"/>
      <c r="F10" s="786"/>
      <c r="G10" s="786"/>
      <c r="H10" s="786"/>
      <c r="I10" s="786"/>
      <c r="J10" s="786"/>
      <c r="K10" s="786"/>
      <c r="L10" s="786"/>
      <c r="M10" s="786"/>
      <c r="N10" s="786"/>
      <c r="O10" s="786"/>
      <c r="P10" s="787"/>
      <c r="Q10" s="274"/>
    </row>
    <row r="11" spans="1:17" ht="12.75" customHeight="1" x14ac:dyDescent="0.25">
      <c r="A11" s="7"/>
      <c r="B11" s="8" t="s">
        <v>16</v>
      </c>
      <c r="C11" s="793" t="s">
        <v>972</v>
      </c>
      <c r="D11" s="793"/>
      <c r="E11" s="793"/>
      <c r="F11" s="793"/>
      <c r="G11" s="793"/>
      <c r="H11" s="793"/>
      <c r="I11" s="793"/>
      <c r="J11" s="793"/>
      <c r="K11" s="793"/>
      <c r="L11" s="793"/>
      <c r="M11" s="793"/>
      <c r="N11" s="793"/>
      <c r="O11" s="793"/>
      <c r="P11" s="794"/>
      <c r="Q11" s="274"/>
    </row>
    <row r="12" spans="1:17" ht="12.75" customHeight="1" x14ac:dyDescent="0.25">
      <c r="A12" s="7"/>
      <c r="B12" s="8" t="s">
        <v>17</v>
      </c>
      <c r="C12" s="786"/>
      <c r="D12" s="786"/>
      <c r="E12" s="786"/>
      <c r="F12" s="786"/>
      <c r="G12" s="786"/>
      <c r="H12" s="786"/>
      <c r="I12" s="786"/>
      <c r="J12" s="786"/>
      <c r="K12" s="786"/>
      <c r="L12" s="786"/>
      <c r="M12" s="786"/>
      <c r="N12" s="786"/>
      <c r="O12" s="786"/>
      <c r="P12" s="787"/>
      <c r="Q12" s="274"/>
    </row>
    <row r="13" spans="1:17" ht="12.75" customHeight="1" x14ac:dyDescent="0.25">
      <c r="A13" s="7"/>
      <c r="B13" s="8" t="s">
        <v>19</v>
      </c>
      <c r="C13" s="786"/>
      <c r="D13" s="786"/>
      <c r="E13" s="786"/>
      <c r="F13" s="786"/>
      <c r="G13" s="786"/>
      <c r="H13" s="786"/>
      <c r="I13" s="786"/>
      <c r="J13" s="786"/>
      <c r="K13" s="786"/>
      <c r="L13" s="786"/>
      <c r="M13" s="786"/>
      <c r="N13" s="786"/>
      <c r="O13" s="786"/>
      <c r="P13" s="787"/>
      <c r="Q13" s="274"/>
    </row>
    <row r="14" spans="1:17" ht="12.75" customHeight="1" x14ac:dyDescent="0.25">
      <c r="A14" s="10"/>
      <c r="B14" s="11"/>
      <c r="C14" s="766"/>
      <c r="D14" s="766"/>
      <c r="E14" s="766"/>
      <c r="F14" s="766"/>
      <c r="G14" s="766"/>
      <c r="H14" s="766"/>
      <c r="I14" s="766"/>
      <c r="J14" s="766"/>
      <c r="K14" s="766"/>
      <c r="L14" s="766"/>
      <c r="M14" s="766"/>
      <c r="N14" s="766"/>
      <c r="O14" s="766"/>
      <c r="P14" s="767"/>
      <c r="Q14" s="274"/>
    </row>
    <row r="15" spans="1:17" s="12" customFormat="1" ht="12.75" customHeight="1" x14ac:dyDescent="0.25">
      <c r="A15" s="768" t="s">
        <v>20</v>
      </c>
      <c r="B15" s="771" t="s">
        <v>21</v>
      </c>
      <c r="C15" s="773" t="s">
        <v>22</v>
      </c>
      <c r="D15" s="774"/>
      <c r="E15" s="774"/>
      <c r="F15" s="774"/>
      <c r="G15" s="774"/>
      <c r="H15" s="774"/>
      <c r="I15" s="774"/>
      <c r="J15" s="774"/>
      <c r="K15" s="774"/>
      <c r="L15" s="774"/>
      <c r="M15" s="774"/>
      <c r="N15" s="774"/>
      <c r="O15" s="774"/>
      <c r="P15" s="775"/>
      <c r="Q15" s="275"/>
    </row>
    <row r="16" spans="1:17" s="12" customFormat="1" ht="12.75" customHeight="1" x14ac:dyDescent="0.25">
      <c r="A16" s="769"/>
      <c r="B16" s="772"/>
      <c r="C16" s="776" t="s">
        <v>23</v>
      </c>
      <c r="D16" s="778" t="s">
        <v>24</v>
      </c>
      <c r="E16" s="780" t="s">
        <v>25</v>
      </c>
      <c r="F16" s="782" t="s">
        <v>26</v>
      </c>
      <c r="G16" s="764" t="s">
        <v>27</v>
      </c>
      <c r="H16" s="765" t="s">
        <v>28</v>
      </c>
      <c r="I16" s="763" t="s">
        <v>29</v>
      </c>
      <c r="J16" s="764" t="s">
        <v>30</v>
      </c>
      <c r="K16" s="765" t="s">
        <v>31</v>
      </c>
      <c r="L16" s="763" t="s">
        <v>32</v>
      </c>
      <c r="M16" s="764" t="s">
        <v>33</v>
      </c>
      <c r="N16" s="765" t="s">
        <v>34</v>
      </c>
      <c r="O16" s="763" t="s">
        <v>35</v>
      </c>
      <c r="P16" s="784" t="s">
        <v>36</v>
      </c>
    </row>
    <row r="17" spans="1:16" s="13" customFormat="1" ht="70.5" customHeight="1" thickBot="1" x14ac:dyDescent="0.3">
      <c r="A17" s="770"/>
      <c r="B17" s="772"/>
      <c r="C17" s="777"/>
      <c r="D17" s="779"/>
      <c r="E17" s="781"/>
      <c r="F17" s="783"/>
      <c r="G17" s="764"/>
      <c r="H17" s="765"/>
      <c r="I17" s="763"/>
      <c r="J17" s="764"/>
      <c r="K17" s="765"/>
      <c r="L17" s="763"/>
      <c r="M17" s="764"/>
      <c r="N17" s="765"/>
      <c r="O17" s="763"/>
      <c r="P17" s="78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269671</v>
      </c>
      <c r="D20" s="32">
        <f>SUM(D21,D24,D25,D41,D43)</f>
        <v>269671</v>
      </c>
      <c r="E20" s="33">
        <f t="shared" ref="E20:F20" si="1">SUM(E21,E24,E25,E41,E43)</f>
        <v>0</v>
      </c>
      <c r="F20" s="34">
        <f t="shared" si="1"/>
        <v>269671</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thickTop="1" x14ac:dyDescent="0.25">
      <c r="A21" s="36"/>
      <c r="B21" s="37" t="s">
        <v>40</v>
      </c>
      <c r="C21" s="38">
        <f t="shared" si="0"/>
        <v>24366</v>
      </c>
      <c r="D21" s="39">
        <f>SUM(D22:D23)</f>
        <v>24366</v>
      </c>
      <c r="E21" s="40">
        <f t="shared" ref="E21:F21" si="5">SUM(E22:E23)</f>
        <v>0</v>
      </c>
      <c r="F21" s="41">
        <f t="shared" si="5"/>
        <v>24366</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24366</v>
      </c>
      <c r="D23" s="53">
        <v>24366</v>
      </c>
      <c r="E23" s="54"/>
      <c r="F23" s="55">
        <f t="shared" ref="F23:F25" si="9">D23+E23</f>
        <v>24366</v>
      </c>
      <c r="G23" s="53"/>
      <c r="H23" s="54"/>
      <c r="I23" s="55">
        <f t="shared" ref="I23:I24" si="10">G23+H23</f>
        <v>0</v>
      </c>
      <c r="J23" s="53"/>
      <c r="K23" s="54"/>
      <c r="L23" s="56">
        <f>K23+J23</f>
        <v>0</v>
      </c>
      <c r="M23" s="53"/>
      <c r="N23" s="54"/>
      <c r="O23" s="55">
        <f>N23+M23</f>
        <v>0</v>
      </c>
      <c r="P23" s="57"/>
    </row>
    <row r="24" spans="1:16" s="28" customFormat="1" ht="24.75" customHeight="1" thickBot="1" x14ac:dyDescent="0.3">
      <c r="A24" s="58">
        <v>19300</v>
      </c>
      <c r="B24" s="58" t="s">
        <v>43</v>
      </c>
      <c r="C24" s="59">
        <f>F24+I24</f>
        <v>33305</v>
      </c>
      <c r="D24" s="60">
        <v>33305</v>
      </c>
      <c r="E24" s="61"/>
      <c r="F24" s="62">
        <f t="shared" si="9"/>
        <v>33305</v>
      </c>
      <c r="G24" s="60"/>
      <c r="H24" s="61"/>
      <c r="I24" s="62">
        <f t="shared" si="10"/>
        <v>0</v>
      </c>
      <c r="J24" s="63" t="s">
        <v>44</v>
      </c>
      <c r="K24" s="64" t="s">
        <v>44</v>
      </c>
      <c r="L24" s="65" t="s">
        <v>44</v>
      </c>
      <c r="M24" s="63" t="s">
        <v>44</v>
      </c>
      <c r="N24" s="64" t="s">
        <v>44</v>
      </c>
      <c r="O24" s="65" t="s">
        <v>44</v>
      </c>
      <c r="P24" s="66"/>
    </row>
    <row r="25" spans="1:16" s="28" customFormat="1" ht="24.75" customHeight="1" thickTop="1" x14ac:dyDescent="0.25">
      <c r="A25" s="276">
        <v>17200</v>
      </c>
      <c r="B25" s="67" t="s">
        <v>45</v>
      </c>
      <c r="C25" s="68">
        <f>F25</f>
        <v>212000</v>
      </c>
      <c r="D25" s="69">
        <v>212000</v>
      </c>
      <c r="E25" s="70"/>
      <c r="F25" s="71">
        <f t="shared" si="9"/>
        <v>212000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269671</v>
      </c>
      <c r="D50" s="157">
        <f>SUM(D51,D286)</f>
        <v>269671</v>
      </c>
      <c r="E50" s="158">
        <f t="shared" ref="E50:F50" si="26">SUM(E51,E286)</f>
        <v>0</v>
      </c>
      <c r="F50" s="159">
        <f t="shared" si="26"/>
        <v>269671</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267228</v>
      </c>
      <c r="D51" s="163">
        <f>SUM(D52,D194)</f>
        <v>267228</v>
      </c>
      <c r="E51" s="164">
        <f t="shared" ref="E51:F51" si="30">SUM(E52,E194)</f>
        <v>0</v>
      </c>
      <c r="F51" s="165">
        <f t="shared" si="30"/>
        <v>267228</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71</v>
      </c>
      <c r="C52" s="170">
        <f t="shared" si="0"/>
        <v>163440</v>
      </c>
      <c r="D52" s="171">
        <f>SUM(D53,D75,D173,D187)</f>
        <v>163440</v>
      </c>
      <c r="E52" s="172">
        <f t="shared" ref="E52:F52" si="34">SUM(E53,E75,E173,E187)</f>
        <v>0</v>
      </c>
      <c r="F52" s="173">
        <f t="shared" si="34"/>
        <v>163440</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x14ac:dyDescent="0.25">
      <c r="A53" s="175">
        <v>1000</v>
      </c>
      <c r="B53" s="175" t="s">
        <v>72</v>
      </c>
      <c r="C53" s="176">
        <f t="shared" si="0"/>
        <v>61734</v>
      </c>
      <c r="D53" s="177">
        <f>SUM(D54,D67)</f>
        <v>61734</v>
      </c>
      <c r="E53" s="178">
        <f t="shared" ref="E53:F53" si="38">SUM(E54,E67)</f>
        <v>0</v>
      </c>
      <c r="F53" s="179">
        <f t="shared" si="38"/>
        <v>61734</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x14ac:dyDescent="0.25">
      <c r="A54" s="67">
        <v>1100</v>
      </c>
      <c r="B54" s="181" t="s">
        <v>73</v>
      </c>
      <c r="C54" s="68">
        <f t="shared" si="0"/>
        <v>49525</v>
      </c>
      <c r="D54" s="182">
        <f>SUM(D55,D58,D66)</f>
        <v>49748</v>
      </c>
      <c r="E54" s="183">
        <f t="shared" ref="E54:F54" si="42">SUM(E55,E58,E66)</f>
        <v>-223</v>
      </c>
      <c r="F54" s="71">
        <f t="shared" si="42"/>
        <v>49525</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7" t="s">
        <v>78</v>
      </c>
      <c r="C58" s="88">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4">
        <v>1150</v>
      </c>
      <c r="B66" s="136" t="s">
        <v>86</v>
      </c>
      <c r="C66" s="141">
        <f t="shared" si="0"/>
        <v>49525</v>
      </c>
      <c r="D66" s="142">
        <v>49748</v>
      </c>
      <c r="E66" s="143">
        <v>-223</v>
      </c>
      <c r="F66" s="139">
        <f t="shared" si="58"/>
        <v>49525</v>
      </c>
      <c r="G66" s="142"/>
      <c r="H66" s="143"/>
      <c r="I66" s="139">
        <f t="shared" si="59"/>
        <v>0</v>
      </c>
      <c r="J66" s="142"/>
      <c r="K66" s="143"/>
      <c r="L66" s="139">
        <f t="shared" si="60"/>
        <v>0</v>
      </c>
      <c r="M66" s="142"/>
      <c r="N66" s="143"/>
      <c r="O66" s="139">
        <f t="shared" si="61"/>
        <v>0</v>
      </c>
      <c r="P66" s="127" t="s">
        <v>973</v>
      </c>
    </row>
    <row r="67" spans="1:16" ht="24" x14ac:dyDescent="0.25">
      <c r="A67" s="67">
        <v>1200</v>
      </c>
      <c r="B67" s="181" t="s">
        <v>87</v>
      </c>
      <c r="C67" s="68">
        <f t="shared" si="0"/>
        <v>12209</v>
      </c>
      <c r="D67" s="182">
        <f>SUM(D68:D69)</f>
        <v>11986</v>
      </c>
      <c r="E67" s="183">
        <f t="shared" ref="E67:F67" si="62">SUM(E68:E69)</f>
        <v>223</v>
      </c>
      <c r="F67" s="71">
        <f t="shared" si="62"/>
        <v>12209</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6.25" customHeight="1" x14ac:dyDescent="0.25">
      <c r="A68" s="755">
        <v>1210</v>
      </c>
      <c r="B68" s="80" t="s">
        <v>88</v>
      </c>
      <c r="C68" s="81">
        <f t="shared" si="0"/>
        <v>11986</v>
      </c>
      <c r="D68" s="46">
        <v>11986</v>
      </c>
      <c r="E68" s="47"/>
      <c r="F68" s="132">
        <f>D68+E68</f>
        <v>11986</v>
      </c>
      <c r="G68" s="46"/>
      <c r="H68" s="47"/>
      <c r="I68" s="132">
        <f>G68+H68</f>
        <v>0</v>
      </c>
      <c r="J68" s="46"/>
      <c r="K68" s="47"/>
      <c r="L68" s="132">
        <f>K68+J68</f>
        <v>0</v>
      </c>
      <c r="M68" s="46"/>
      <c r="N68" s="47"/>
      <c r="O68" s="132">
        <f>N68+M68</f>
        <v>0</v>
      </c>
      <c r="P68" s="49"/>
    </row>
    <row r="69" spans="1:16" ht="24" x14ac:dyDescent="0.25">
      <c r="A69" s="188">
        <v>1220</v>
      </c>
      <c r="B69" s="87" t="s">
        <v>89</v>
      </c>
      <c r="C69" s="88">
        <f t="shared" si="0"/>
        <v>223</v>
      </c>
      <c r="D69" s="189">
        <f>SUM(D70:D74)</f>
        <v>0</v>
      </c>
      <c r="E69" s="190">
        <f t="shared" ref="E69:F69" si="66">SUM(E70:E74)</f>
        <v>223</v>
      </c>
      <c r="F69" s="55">
        <f t="shared" si="66"/>
        <v>223</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customHeight="1" x14ac:dyDescent="0.25">
      <c r="A70" s="51">
        <v>1221</v>
      </c>
      <c r="B70" s="87" t="s">
        <v>90</v>
      </c>
      <c r="C70" s="88">
        <f t="shared" si="0"/>
        <v>223</v>
      </c>
      <c r="D70" s="53"/>
      <c r="E70" s="54">
        <v>223</v>
      </c>
      <c r="F70" s="55">
        <f t="shared" ref="F70:F74" si="70">D70+E70</f>
        <v>223</v>
      </c>
      <c r="G70" s="53"/>
      <c r="H70" s="54"/>
      <c r="I70" s="55">
        <f t="shared" ref="I70:I74" si="71">G70+H70</f>
        <v>0</v>
      </c>
      <c r="J70" s="53"/>
      <c r="K70" s="54"/>
      <c r="L70" s="55">
        <f t="shared" ref="L70:L74" si="72">K70+J70</f>
        <v>0</v>
      </c>
      <c r="M70" s="53"/>
      <c r="N70" s="54"/>
      <c r="O70" s="55">
        <f t="shared" ref="O70:O74" si="73">N70+M70</f>
        <v>0</v>
      </c>
      <c r="P70" s="57" t="s">
        <v>973</v>
      </c>
    </row>
    <row r="71" spans="1:16" ht="12" hidden="1" customHeight="1" x14ac:dyDescent="0.25">
      <c r="A71" s="51">
        <v>1223</v>
      </c>
      <c r="B71" s="87" t="s">
        <v>91</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101706</v>
      </c>
      <c r="D75" s="177">
        <f>SUM(D76,D83,D130,D164,D165,D172)</f>
        <v>101706</v>
      </c>
      <c r="E75" s="178">
        <f t="shared" ref="E75:F75" si="74">SUM(E76,E83,E130,E164,E165,E172)</f>
        <v>0</v>
      </c>
      <c r="F75" s="179">
        <f t="shared" si="74"/>
        <v>101706</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x14ac:dyDescent="0.25">
      <c r="A76" s="67">
        <v>2100</v>
      </c>
      <c r="B76" s="181" t="s">
        <v>97</v>
      </c>
      <c r="C76" s="68">
        <f t="shared" si="0"/>
        <v>250</v>
      </c>
      <c r="D76" s="182">
        <f>SUM(D77,D80)</f>
        <v>250</v>
      </c>
      <c r="E76" s="183">
        <f t="shared" ref="E76:F76" si="78">SUM(E77,E80)</f>
        <v>0</v>
      </c>
      <c r="F76" s="71">
        <f t="shared" si="78"/>
        <v>250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x14ac:dyDescent="0.25">
      <c r="A77" s="755">
        <v>2110</v>
      </c>
      <c r="B77" s="80" t="s">
        <v>98</v>
      </c>
      <c r="C77" s="81">
        <f t="shared" si="0"/>
        <v>250</v>
      </c>
      <c r="D77" s="192">
        <f>SUM(D78:D79)</f>
        <v>250</v>
      </c>
      <c r="E77" s="193">
        <f t="shared" ref="E77:F77" si="82">SUM(E78:E79)</f>
        <v>0</v>
      </c>
      <c r="F77" s="132">
        <f t="shared" si="82"/>
        <v>250</v>
      </c>
      <c r="G77" s="192">
        <f>SUM(G78:G79)</f>
        <v>0</v>
      </c>
      <c r="H77" s="193">
        <f t="shared" ref="H77:I77" si="83">SUM(H78:H79)</f>
        <v>0</v>
      </c>
      <c r="I77" s="132">
        <f t="shared" si="83"/>
        <v>0</v>
      </c>
      <c r="J77" s="192">
        <f>SUM(J78:J79)</f>
        <v>0</v>
      </c>
      <c r="K77" s="193">
        <f t="shared" ref="K77:L77" si="84">SUM(K78:K79)</f>
        <v>0</v>
      </c>
      <c r="L77" s="132">
        <f t="shared" si="84"/>
        <v>0</v>
      </c>
      <c r="M77" s="192">
        <f>SUM(M78:M79)</f>
        <v>0</v>
      </c>
      <c r="N77" s="193">
        <f t="shared" ref="N77:O77" si="85">SUM(N78:N79)</f>
        <v>0</v>
      </c>
      <c r="O77" s="132">
        <f t="shared" si="85"/>
        <v>0</v>
      </c>
      <c r="P77" s="49"/>
    </row>
    <row r="78" spans="1:16" ht="12" customHeight="1" x14ac:dyDescent="0.25">
      <c r="A78" s="51">
        <v>2111</v>
      </c>
      <c r="B78" s="87" t="s">
        <v>99</v>
      </c>
      <c r="C78" s="88">
        <f t="shared" si="0"/>
        <v>125</v>
      </c>
      <c r="D78" s="194">
        <v>125</v>
      </c>
      <c r="E78" s="195"/>
      <c r="F78" s="55">
        <f t="shared" ref="F78:F79" si="86">D78+E78</f>
        <v>125</v>
      </c>
      <c r="G78" s="53"/>
      <c r="H78" s="54"/>
      <c r="I78" s="55">
        <f t="shared" ref="I78:I79" si="87">G78+H78</f>
        <v>0</v>
      </c>
      <c r="J78" s="53"/>
      <c r="K78" s="54"/>
      <c r="L78" s="55">
        <f t="shared" ref="L78:L79" si="88">K78+J78</f>
        <v>0</v>
      </c>
      <c r="M78" s="53"/>
      <c r="N78" s="54"/>
      <c r="O78" s="55">
        <f t="shared" ref="O78:O79" si="89">N78+M78</f>
        <v>0</v>
      </c>
      <c r="P78" s="57"/>
    </row>
    <row r="79" spans="1:16" ht="24" customHeight="1" x14ac:dyDescent="0.25">
      <c r="A79" s="51">
        <v>2112</v>
      </c>
      <c r="B79" s="87" t="s">
        <v>100</v>
      </c>
      <c r="C79" s="88">
        <f t="shared" si="0"/>
        <v>125</v>
      </c>
      <c r="D79" s="194">
        <v>125</v>
      </c>
      <c r="E79" s="195"/>
      <c r="F79" s="55">
        <f t="shared" si="86"/>
        <v>125</v>
      </c>
      <c r="G79" s="53"/>
      <c r="H79" s="54"/>
      <c r="I79" s="55">
        <f t="shared" si="87"/>
        <v>0</v>
      </c>
      <c r="J79" s="53"/>
      <c r="K79" s="54"/>
      <c r="L79" s="55">
        <f t="shared" si="88"/>
        <v>0</v>
      </c>
      <c r="M79" s="53"/>
      <c r="N79" s="54"/>
      <c r="O79" s="55">
        <f t="shared" si="89"/>
        <v>0</v>
      </c>
      <c r="P79" s="57"/>
    </row>
    <row r="80" spans="1:16" ht="24" hidden="1" x14ac:dyDescent="0.25">
      <c r="A80" s="188">
        <v>2120</v>
      </c>
      <c r="B80" s="87" t="s">
        <v>101</v>
      </c>
      <c r="C80" s="88">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7" t="s">
        <v>99</v>
      </c>
      <c r="C81" s="88">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101424</v>
      </c>
      <c r="D83" s="182">
        <f>SUM(D84,D89,D95,D103,D112,D116,D122,D128)</f>
        <v>101424</v>
      </c>
      <c r="E83" s="183">
        <f t="shared" ref="E83:F83" si="98">SUM(E84,E89,E95,E103,E112,E116,E122,E128)</f>
        <v>0</v>
      </c>
      <c r="F83" s="71">
        <f t="shared" si="98"/>
        <v>101424</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x14ac:dyDescent="0.25">
      <c r="A84" s="184">
        <v>2210</v>
      </c>
      <c r="B84" s="136" t="s">
        <v>103</v>
      </c>
      <c r="C84" s="141">
        <f t="shared" ref="C84:C147" si="102">F84+I84+L84+O84</f>
        <v>204</v>
      </c>
      <c r="D84" s="185">
        <f>SUM(D85:D88)</f>
        <v>204</v>
      </c>
      <c r="E84" s="186">
        <f t="shared" ref="E84:F84" si="103">SUM(E85:E88)</f>
        <v>0</v>
      </c>
      <c r="F84" s="139">
        <f t="shared" si="103"/>
        <v>204</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6"/>
      <c r="E85" s="197"/>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7.5" customHeight="1" x14ac:dyDescent="0.25">
      <c r="A86" s="51">
        <v>2212</v>
      </c>
      <c r="B86" s="87" t="s">
        <v>105</v>
      </c>
      <c r="C86" s="88">
        <f t="shared" si="102"/>
        <v>161</v>
      </c>
      <c r="D86" s="194">
        <v>161</v>
      </c>
      <c r="E86" s="195"/>
      <c r="F86" s="55">
        <f t="shared" si="107"/>
        <v>161</v>
      </c>
      <c r="G86" s="53"/>
      <c r="H86" s="54"/>
      <c r="I86" s="55">
        <f t="shared" si="108"/>
        <v>0</v>
      </c>
      <c r="J86" s="53"/>
      <c r="K86" s="54"/>
      <c r="L86" s="55">
        <f t="shared" si="109"/>
        <v>0</v>
      </c>
      <c r="M86" s="53"/>
      <c r="N86" s="54"/>
      <c r="O86" s="55">
        <f t="shared" si="110"/>
        <v>0</v>
      </c>
      <c r="P86" s="57"/>
    </row>
    <row r="87" spans="1:16" ht="24" customHeight="1" x14ac:dyDescent="0.25">
      <c r="A87" s="51">
        <v>2214</v>
      </c>
      <c r="B87" s="87" t="s">
        <v>106</v>
      </c>
      <c r="C87" s="88">
        <f t="shared" si="102"/>
        <v>43</v>
      </c>
      <c r="D87" s="194">
        <v>43</v>
      </c>
      <c r="E87" s="195"/>
      <c r="F87" s="55">
        <f t="shared" si="107"/>
        <v>43</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6.25" customHeight="1" x14ac:dyDescent="0.25">
      <c r="A89" s="188">
        <v>2220</v>
      </c>
      <c r="B89" s="87" t="s">
        <v>108</v>
      </c>
      <c r="C89" s="88">
        <f t="shared" si="102"/>
        <v>432</v>
      </c>
      <c r="D89" s="189">
        <f>SUM(D90:D94)</f>
        <v>432</v>
      </c>
      <c r="E89" s="190">
        <f t="shared" ref="E89:F89" si="111">SUM(E90:E94)</f>
        <v>0</v>
      </c>
      <c r="F89" s="55">
        <f t="shared" si="111"/>
        <v>432</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customHeight="1" x14ac:dyDescent="0.25">
      <c r="A90" s="51">
        <v>2221</v>
      </c>
      <c r="B90" s="87" t="s">
        <v>109</v>
      </c>
      <c r="C90" s="88">
        <f t="shared" si="102"/>
        <v>180</v>
      </c>
      <c r="D90" s="194">
        <v>180</v>
      </c>
      <c r="E90" s="195"/>
      <c r="F90" s="55">
        <f t="shared" ref="F90:F94" si="115">D90+E90</f>
        <v>180</v>
      </c>
      <c r="G90" s="53"/>
      <c r="H90" s="54"/>
      <c r="I90" s="55">
        <f t="shared" ref="I90:I94" si="116">G90+H90</f>
        <v>0</v>
      </c>
      <c r="J90" s="53"/>
      <c r="K90" s="54"/>
      <c r="L90" s="55">
        <f t="shared" ref="L90:L94" si="117">K90+J90</f>
        <v>0</v>
      </c>
      <c r="M90" s="53"/>
      <c r="N90" s="54"/>
      <c r="O90" s="55">
        <f t="shared" ref="O90:O94" si="118">N90+M90</f>
        <v>0</v>
      </c>
      <c r="P90" s="57"/>
    </row>
    <row r="91" spans="1:16" ht="12" customHeight="1" x14ac:dyDescent="0.25">
      <c r="A91" s="51">
        <v>2222</v>
      </c>
      <c r="B91" s="87" t="s">
        <v>110</v>
      </c>
      <c r="C91" s="88">
        <f t="shared" si="102"/>
        <v>18</v>
      </c>
      <c r="D91" s="194">
        <v>18</v>
      </c>
      <c r="E91" s="195"/>
      <c r="F91" s="55">
        <f t="shared" si="115"/>
        <v>18</v>
      </c>
      <c r="G91" s="53"/>
      <c r="H91" s="54"/>
      <c r="I91" s="55">
        <f t="shared" si="116"/>
        <v>0</v>
      </c>
      <c r="J91" s="53"/>
      <c r="K91" s="54"/>
      <c r="L91" s="55">
        <f t="shared" si="117"/>
        <v>0</v>
      </c>
      <c r="M91" s="53"/>
      <c r="N91" s="54"/>
      <c r="O91" s="55">
        <f t="shared" si="118"/>
        <v>0</v>
      </c>
      <c r="P91" s="57"/>
    </row>
    <row r="92" spans="1:16" ht="12" customHeight="1" x14ac:dyDescent="0.25">
      <c r="A92" s="51">
        <v>2223</v>
      </c>
      <c r="B92" s="87" t="s">
        <v>111</v>
      </c>
      <c r="C92" s="88">
        <f t="shared" si="102"/>
        <v>216</v>
      </c>
      <c r="D92" s="194">
        <v>216</v>
      </c>
      <c r="E92" s="195"/>
      <c r="F92" s="55">
        <f t="shared" si="115"/>
        <v>216</v>
      </c>
      <c r="G92" s="53"/>
      <c r="H92" s="54"/>
      <c r="I92" s="55">
        <f t="shared" si="116"/>
        <v>0</v>
      </c>
      <c r="J92" s="53"/>
      <c r="K92" s="54"/>
      <c r="L92" s="55">
        <f t="shared" si="117"/>
        <v>0</v>
      </c>
      <c r="M92" s="53"/>
      <c r="N92" s="54"/>
      <c r="O92" s="55">
        <f t="shared" si="118"/>
        <v>0</v>
      </c>
      <c r="P92" s="57"/>
    </row>
    <row r="93" spans="1:16" ht="48" customHeight="1" x14ac:dyDescent="0.25">
      <c r="A93" s="51">
        <v>2224</v>
      </c>
      <c r="B93" s="87" t="s">
        <v>112</v>
      </c>
      <c r="C93" s="88">
        <f t="shared" si="102"/>
        <v>18</v>
      </c>
      <c r="D93" s="194">
        <v>18</v>
      </c>
      <c r="E93" s="195"/>
      <c r="F93" s="55">
        <f t="shared" si="115"/>
        <v>18</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7" t="s">
        <v>114</v>
      </c>
      <c r="C95" s="88">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7" t="s">
        <v>115</v>
      </c>
      <c r="C96" s="88">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6"/>
      <c r="E98" s="197"/>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121</v>
      </c>
      <c r="C102" s="88">
        <f t="shared" si="102"/>
        <v>0</v>
      </c>
      <c r="D102" s="194"/>
      <c r="E102" s="195"/>
      <c r="F102" s="55">
        <f t="shared" si="123"/>
        <v>0</v>
      </c>
      <c r="G102" s="53"/>
      <c r="H102" s="54"/>
      <c r="I102" s="55">
        <f t="shared" si="124"/>
        <v>0</v>
      </c>
      <c r="J102" s="53"/>
      <c r="K102" s="54"/>
      <c r="L102" s="55">
        <f t="shared" si="125"/>
        <v>0</v>
      </c>
      <c r="M102" s="53"/>
      <c r="N102" s="54"/>
      <c r="O102" s="55">
        <f t="shared" si="126"/>
        <v>0</v>
      </c>
      <c r="P102" s="57"/>
    </row>
    <row r="103" spans="1:16" ht="36" x14ac:dyDescent="0.25">
      <c r="A103" s="188">
        <v>2240</v>
      </c>
      <c r="B103" s="87" t="s">
        <v>122</v>
      </c>
      <c r="C103" s="88">
        <f t="shared" si="102"/>
        <v>160</v>
      </c>
      <c r="D103" s="189">
        <f>SUM(D104:D111)</f>
        <v>160</v>
      </c>
      <c r="E103" s="190">
        <f t="shared" ref="E103:F103" si="127">SUM(E104:E111)</f>
        <v>0</v>
      </c>
      <c r="F103" s="55">
        <f t="shared" si="127"/>
        <v>160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7" t="s">
        <v>123</v>
      </c>
      <c r="C104" s="88">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7" t="s">
        <v>126</v>
      </c>
      <c r="C107" s="88">
        <f t="shared" si="102"/>
        <v>160</v>
      </c>
      <c r="D107" s="194">
        <v>160</v>
      </c>
      <c r="E107" s="195"/>
      <c r="F107" s="55">
        <f t="shared" si="131"/>
        <v>160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7" t="s">
        <v>131</v>
      </c>
      <c r="C112" s="88">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7" t="s">
        <v>132</v>
      </c>
      <c r="C113" s="88">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7" t="s">
        <v>135</v>
      </c>
      <c r="C116" s="88">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7" t="s">
        <v>136</v>
      </c>
      <c r="C117" s="88">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x14ac:dyDescent="0.25">
      <c r="A122" s="188">
        <v>2270</v>
      </c>
      <c r="B122" s="87" t="s">
        <v>141</v>
      </c>
      <c r="C122" s="88">
        <f t="shared" si="102"/>
        <v>100628</v>
      </c>
      <c r="D122" s="189">
        <f>SUM(D123:D127)</f>
        <v>100628</v>
      </c>
      <c r="E122" s="190">
        <f t="shared" ref="E122:F122" si="151">SUM(E123:E127)</f>
        <v>0</v>
      </c>
      <c r="F122" s="55">
        <f t="shared" si="151"/>
        <v>100628</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8" t="s">
        <v>142</v>
      </c>
      <c r="C123" s="88">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9" t="s">
        <v>143</v>
      </c>
      <c r="C124" s="88">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7" t="s">
        <v>146</v>
      </c>
      <c r="C127" s="88">
        <f t="shared" si="102"/>
        <v>100628</v>
      </c>
      <c r="D127" s="194">
        <v>100628</v>
      </c>
      <c r="E127" s="195"/>
      <c r="F127" s="55">
        <f t="shared" si="155"/>
        <v>100628</v>
      </c>
      <c r="G127" s="53"/>
      <c r="H127" s="54"/>
      <c r="I127" s="55">
        <f t="shared" si="156"/>
        <v>0</v>
      </c>
      <c r="J127" s="53"/>
      <c r="K127" s="54"/>
      <c r="L127" s="55">
        <f t="shared" si="157"/>
        <v>0</v>
      </c>
      <c r="M127" s="53"/>
      <c r="N127" s="54"/>
      <c r="O127" s="55">
        <f t="shared" si="158"/>
        <v>0</v>
      </c>
      <c r="P127" s="57"/>
    </row>
    <row r="128" spans="1:16" ht="48" hidden="1" x14ac:dyDescent="0.25">
      <c r="A128" s="755">
        <v>2280</v>
      </c>
      <c r="B128" s="80" t="s">
        <v>147</v>
      </c>
      <c r="C128" s="81">
        <f t="shared" si="102"/>
        <v>0</v>
      </c>
      <c r="D128" s="192">
        <f t="shared" ref="D128:O128" si="159">SUM(D129)</f>
        <v>0</v>
      </c>
      <c r="E128" s="193">
        <f t="shared" si="159"/>
        <v>0</v>
      </c>
      <c r="F128" s="132">
        <f t="shared" si="159"/>
        <v>0</v>
      </c>
      <c r="G128" s="192">
        <f t="shared" si="159"/>
        <v>0</v>
      </c>
      <c r="H128" s="193">
        <f t="shared" si="159"/>
        <v>0</v>
      </c>
      <c r="I128" s="132">
        <f t="shared" si="159"/>
        <v>0</v>
      </c>
      <c r="J128" s="192">
        <f t="shared" si="159"/>
        <v>0</v>
      </c>
      <c r="K128" s="193">
        <f t="shared" si="159"/>
        <v>0</v>
      </c>
      <c r="L128" s="132">
        <f t="shared" si="159"/>
        <v>0</v>
      </c>
      <c r="M128" s="192">
        <f t="shared" si="159"/>
        <v>0</v>
      </c>
      <c r="N128" s="193">
        <f t="shared" si="159"/>
        <v>0</v>
      </c>
      <c r="O128" s="132">
        <f t="shared" si="159"/>
        <v>0</v>
      </c>
      <c r="P128" s="49"/>
    </row>
    <row r="129" spans="1:16" ht="24" hidden="1" customHeight="1" x14ac:dyDescent="0.25">
      <c r="A129" s="51">
        <v>2283</v>
      </c>
      <c r="B129" s="87" t="s">
        <v>148</v>
      </c>
      <c r="C129" s="88">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32</v>
      </c>
      <c r="D130" s="182">
        <f>SUM(D131,D136,D140,D141,D144,D151,D159,D160,D163)</f>
        <v>32</v>
      </c>
      <c r="E130" s="183">
        <f t="shared" ref="E130:F130" si="160">SUM(E131,E136,E140,E141,E144,E151,E159,E160,E163)</f>
        <v>0</v>
      </c>
      <c r="F130" s="71">
        <f t="shared" si="160"/>
        <v>32</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x14ac:dyDescent="0.25">
      <c r="A131" s="755">
        <v>2310</v>
      </c>
      <c r="B131" s="80" t="s">
        <v>150</v>
      </c>
      <c r="C131" s="81">
        <f t="shared" si="102"/>
        <v>32</v>
      </c>
      <c r="D131" s="192">
        <f t="shared" ref="D131:O131" si="164">SUM(D132:D135)</f>
        <v>32</v>
      </c>
      <c r="E131" s="193">
        <f t="shared" si="164"/>
        <v>0</v>
      </c>
      <c r="F131" s="132">
        <f t="shared" si="164"/>
        <v>32</v>
      </c>
      <c r="G131" s="192">
        <f t="shared" si="164"/>
        <v>0</v>
      </c>
      <c r="H131" s="193">
        <f t="shared" si="164"/>
        <v>0</v>
      </c>
      <c r="I131" s="132">
        <f t="shared" si="164"/>
        <v>0</v>
      </c>
      <c r="J131" s="192">
        <f t="shared" si="164"/>
        <v>0</v>
      </c>
      <c r="K131" s="193">
        <f t="shared" si="164"/>
        <v>0</v>
      </c>
      <c r="L131" s="132">
        <f t="shared" si="164"/>
        <v>0</v>
      </c>
      <c r="M131" s="192">
        <f t="shared" si="164"/>
        <v>0</v>
      </c>
      <c r="N131" s="193">
        <f t="shared" si="164"/>
        <v>0</v>
      </c>
      <c r="O131" s="132">
        <f t="shared" si="164"/>
        <v>0</v>
      </c>
      <c r="P131" s="49"/>
    </row>
    <row r="132" spans="1:16" ht="12" customHeight="1" x14ac:dyDescent="0.25">
      <c r="A132" s="51">
        <v>2311</v>
      </c>
      <c r="B132" s="87" t="s">
        <v>151</v>
      </c>
      <c r="C132" s="88">
        <f t="shared" si="102"/>
        <v>32</v>
      </c>
      <c r="D132" s="194">
        <v>32</v>
      </c>
      <c r="E132" s="195"/>
      <c r="F132" s="55">
        <f t="shared" ref="F132:F135" si="165">D132+E132</f>
        <v>32</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152</v>
      </c>
      <c r="C133" s="88">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4"/>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7" t="s">
        <v>155</v>
      </c>
      <c r="C136" s="88">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7" t="s">
        <v>156</v>
      </c>
      <c r="C137" s="88">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7" t="s">
        <v>159</v>
      </c>
      <c r="C140" s="88">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7" t="s">
        <v>160</v>
      </c>
      <c r="C141" s="88">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7" t="s">
        <v>161</v>
      </c>
      <c r="C142" s="88">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6"/>
      <c r="E145" s="197"/>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7" t="s">
        <v>170</v>
      </c>
      <c r="C151" s="88">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7" t="s">
        <v>171</v>
      </c>
      <c r="C152" s="88">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200"/>
      <c r="E159" s="201"/>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6"/>
      <c r="E161" s="197"/>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200"/>
      <c r="E163" s="201"/>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2"/>
      <c r="E164" s="203"/>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755">
        <v>2510</v>
      </c>
      <c r="B166" s="80" t="s">
        <v>185</v>
      </c>
      <c r="C166" s="81">
        <f t="shared" si="193"/>
        <v>0</v>
      </c>
      <c r="D166" s="192">
        <f>SUM(D167:D170)</f>
        <v>0</v>
      </c>
      <c r="E166" s="193">
        <f t="shared" ref="E166:O166" si="211">SUM(E167:E170)</f>
        <v>0</v>
      </c>
      <c r="F166" s="132">
        <f t="shared" si="211"/>
        <v>0</v>
      </c>
      <c r="G166" s="192">
        <f t="shared" si="211"/>
        <v>0</v>
      </c>
      <c r="H166" s="193">
        <f t="shared" si="211"/>
        <v>0</v>
      </c>
      <c r="I166" s="132">
        <f t="shared" si="211"/>
        <v>0</v>
      </c>
      <c r="J166" s="192">
        <f t="shared" si="211"/>
        <v>0</v>
      </c>
      <c r="K166" s="193">
        <f t="shared" si="211"/>
        <v>0</v>
      </c>
      <c r="L166" s="132">
        <f t="shared" si="211"/>
        <v>0</v>
      </c>
      <c r="M166" s="192">
        <f t="shared" si="211"/>
        <v>0</v>
      </c>
      <c r="N166" s="193">
        <f t="shared" si="211"/>
        <v>0</v>
      </c>
      <c r="O166" s="132">
        <f t="shared" si="211"/>
        <v>0</v>
      </c>
      <c r="P166" s="49"/>
    </row>
    <row r="167" spans="1:16" ht="24" hidden="1" customHeight="1" x14ac:dyDescent="0.25">
      <c r="A167" s="51">
        <v>2512</v>
      </c>
      <c r="B167" s="87" t="s">
        <v>186</v>
      </c>
      <c r="C167" s="88">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7" t="s">
        <v>190</v>
      </c>
      <c r="C171" s="88">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4"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5"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755">
        <v>3260</v>
      </c>
      <c r="B175" s="80" t="s">
        <v>194</v>
      </c>
      <c r="C175" s="81">
        <f t="shared" si="193"/>
        <v>0</v>
      </c>
      <c r="D175" s="192">
        <f>SUM(D176:D178)</f>
        <v>0</v>
      </c>
      <c r="E175" s="193">
        <f t="shared" ref="E175:F175" si="221">SUM(E176:E178)</f>
        <v>0</v>
      </c>
      <c r="F175" s="132">
        <f t="shared" si="221"/>
        <v>0</v>
      </c>
      <c r="G175" s="192">
        <f>SUM(G176:G178)</f>
        <v>0</v>
      </c>
      <c r="H175" s="193">
        <f t="shared" ref="H175:I175" si="222">SUM(H176:H178)</f>
        <v>0</v>
      </c>
      <c r="I175" s="132">
        <f t="shared" si="222"/>
        <v>0</v>
      </c>
      <c r="J175" s="192">
        <f>SUM(J176:J178)</f>
        <v>0</v>
      </c>
      <c r="K175" s="193">
        <f t="shared" ref="K175:L175" si="223">SUM(K176:K178)</f>
        <v>0</v>
      </c>
      <c r="L175" s="132">
        <f t="shared" si="223"/>
        <v>0</v>
      </c>
      <c r="M175" s="192">
        <f>SUM(M176:M178)</f>
        <v>0</v>
      </c>
      <c r="N175" s="193">
        <f t="shared" ref="N175:O175" si="224">SUM(N176:N178)</f>
        <v>0</v>
      </c>
      <c r="O175" s="132">
        <f t="shared" si="224"/>
        <v>0</v>
      </c>
      <c r="P175" s="49"/>
    </row>
    <row r="176" spans="1:16" ht="24" hidden="1" customHeight="1" x14ac:dyDescent="0.25">
      <c r="A176" s="51">
        <v>3261</v>
      </c>
      <c r="B176" s="87" t="s">
        <v>195</v>
      </c>
      <c r="C176" s="88">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755">
        <v>3290</v>
      </c>
      <c r="B179" s="80" t="s">
        <v>198</v>
      </c>
      <c r="C179" s="206">
        <f t="shared" si="193"/>
        <v>0</v>
      </c>
      <c r="D179" s="192">
        <f>SUM(D180:D183)</f>
        <v>0</v>
      </c>
      <c r="E179" s="193">
        <f t="shared" ref="E179:O179" si="229">SUM(E180:E183)</f>
        <v>0</v>
      </c>
      <c r="F179" s="132">
        <f t="shared" si="229"/>
        <v>0</v>
      </c>
      <c r="G179" s="192">
        <f t="shared" si="229"/>
        <v>0</v>
      </c>
      <c r="H179" s="193">
        <f t="shared" si="229"/>
        <v>0</v>
      </c>
      <c r="I179" s="132">
        <f t="shared" si="229"/>
        <v>0</v>
      </c>
      <c r="J179" s="192">
        <f t="shared" si="229"/>
        <v>0</v>
      </c>
      <c r="K179" s="193">
        <f t="shared" si="229"/>
        <v>0</v>
      </c>
      <c r="L179" s="132">
        <f t="shared" si="229"/>
        <v>0</v>
      </c>
      <c r="M179" s="192">
        <f t="shared" si="229"/>
        <v>0</v>
      </c>
      <c r="N179" s="193">
        <f t="shared" si="229"/>
        <v>0</v>
      </c>
      <c r="O179" s="132">
        <f t="shared" si="229"/>
        <v>0</v>
      </c>
      <c r="P179" s="49"/>
    </row>
    <row r="180" spans="1:16" ht="72" hidden="1" customHeight="1" x14ac:dyDescent="0.25">
      <c r="A180" s="51">
        <v>3291</v>
      </c>
      <c r="B180" s="87" t="s">
        <v>199</v>
      </c>
      <c r="C180" s="88">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7">
        <v>3294</v>
      </c>
      <c r="B183" s="87" t="s">
        <v>202</v>
      </c>
      <c r="C183" s="206">
        <f t="shared" si="193"/>
        <v>0</v>
      </c>
      <c r="D183" s="208"/>
      <c r="E183" s="209"/>
      <c r="F183" s="210">
        <f t="shared" si="230"/>
        <v>0</v>
      </c>
      <c r="G183" s="211"/>
      <c r="H183" s="212"/>
      <c r="I183" s="210">
        <f t="shared" si="231"/>
        <v>0</v>
      </c>
      <c r="J183" s="211"/>
      <c r="K183" s="212"/>
      <c r="L183" s="210">
        <f t="shared" si="232"/>
        <v>0</v>
      </c>
      <c r="M183" s="211"/>
      <c r="N183" s="212"/>
      <c r="O183" s="210">
        <f t="shared" si="233"/>
        <v>0</v>
      </c>
      <c r="P183" s="213"/>
    </row>
    <row r="184" spans="1:16" ht="48" hidden="1" x14ac:dyDescent="0.25">
      <c r="A184" s="214">
        <v>3300</v>
      </c>
      <c r="B184" s="205" t="s">
        <v>203</v>
      </c>
      <c r="C184" s="215">
        <f t="shared" si="193"/>
        <v>0</v>
      </c>
      <c r="D184" s="216">
        <f>SUM(D185:D186)</f>
        <v>0</v>
      </c>
      <c r="E184" s="217">
        <f t="shared" ref="E184:O184" si="234">SUM(E185:E186)</f>
        <v>0</v>
      </c>
      <c r="F184" s="218">
        <f t="shared" si="234"/>
        <v>0</v>
      </c>
      <c r="G184" s="216">
        <f t="shared" si="234"/>
        <v>0</v>
      </c>
      <c r="H184" s="217">
        <f t="shared" si="234"/>
        <v>0</v>
      </c>
      <c r="I184" s="218">
        <f t="shared" si="234"/>
        <v>0</v>
      </c>
      <c r="J184" s="216">
        <f t="shared" si="234"/>
        <v>0</v>
      </c>
      <c r="K184" s="217">
        <f t="shared" si="234"/>
        <v>0</v>
      </c>
      <c r="L184" s="218">
        <f t="shared" si="234"/>
        <v>0</v>
      </c>
      <c r="M184" s="216">
        <f t="shared" si="234"/>
        <v>0</v>
      </c>
      <c r="N184" s="217">
        <f t="shared" si="234"/>
        <v>0</v>
      </c>
      <c r="O184" s="218">
        <f t="shared" si="234"/>
        <v>0</v>
      </c>
      <c r="P184" s="219"/>
    </row>
    <row r="185" spans="1:16" ht="48" hidden="1" customHeight="1" x14ac:dyDescent="0.25">
      <c r="A185" s="135">
        <v>3310</v>
      </c>
      <c r="B185" s="136" t="s">
        <v>204</v>
      </c>
      <c r="C185" s="141">
        <f t="shared" si="193"/>
        <v>0</v>
      </c>
      <c r="D185" s="200"/>
      <c r="E185" s="201"/>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6"/>
      <c r="E186" s="197"/>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20">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1">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755">
        <v>4240</v>
      </c>
      <c r="B189" s="80" t="s">
        <v>208</v>
      </c>
      <c r="C189" s="81">
        <f t="shared" si="193"/>
        <v>0</v>
      </c>
      <c r="D189" s="196"/>
      <c r="E189" s="197"/>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8">
        <v>4250</v>
      </c>
      <c r="B190" s="87" t="s">
        <v>209</v>
      </c>
      <c r="C190" s="88">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755">
        <v>4310</v>
      </c>
      <c r="B192" s="80" t="s">
        <v>211</v>
      </c>
      <c r="C192" s="81">
        <f t="shared" si="193"/>
        <v>0</v>
      </c>
      <c r="D192" s="192">
        <f>SUM(D193:D193)</f>
        <v>0</v>
      </c>
      <c r="E192" s="193">
        <f t="shared" ref="E192:F192" si="255">SUM(E193:E193)</f>
        <v>0</v>
      </c>
      <c r="F192" s="132">
        <f t="shared" si="255"/>
        <v>0</v>
      </c>
      <c r="G192" s="192">
        <f>SUM(G193:G193)</f>
        <v>0</v>
      </c>
      <c r="H192" s="193">
        <f t="shared" ref="H192:I192" si="256">SUM(H193:H193)</f>
        <v>0</v>
      </c>
      <c r="I192" s="132">
        <f t="shared" si="256"/>
        <v>0</v>
      </c>
      <c r="J192" s="192">
        <f>SUM(J193:J193)</f>
        <v>0</v>
      </c>
      <c r="K192" s="193">
        <f t="shared" ref="K192:L192" si="257">SUM(K193:K193)</f>
        <v>0</v>
      </c>
      <c r="L192" s="132">
        <f t="shared" si="257"/>
        <v>0</v>
      </c>
      <c r="M192" s="192">
        <f>SUM(M193:M193)</f>
        <v>0</v>
      </c>
      <c r="N192" s="193">
        <f t="shared" ref="N192:O192" si="258">SUM(N193:N193)</f>
        <v>0</v>
      </c>
      <c r="O192" s="132">
        <f t="shared" si="258"/>
        <v>0</v>
      </c>
      <c r="P192" s="49"/>
    </row>
    <row r="193" spans="1:16" ht="36" hidden="1" customHeight="1" x14ac:dyDescent="0.25">
      <c r="A193" s="51">
        <v>4311</v>
      </c>
      <c r="B193" s="87" t="s">
        <v>212</v>
      </c>
      <c r="C193" s="88">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2"/>
      <c r="B194" s="23" t="s">
        <v>213</v>
      </c>
      <c r="C194" s="170">
        <f t="shared" si="193"/>
        <v>103788</v>
      </c>
      <c r="D194" s="171">
        <f t="shared" ref="D194:O194" si="259">SUM(D195,D230,D269,D283)</f>
        <v>103788</v>
      </c>
      <c r="E194" s="172">
        <f t="shared" si="259"/>
        <v>0</v>
      </c>
      <c r="F194" s="173">
        <f t="shared" si="259"/>
        <v>103788</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hidden="1" x14ac:dyDescent="0.25">
      <c r="A195" s="175">
        <v>5000</v>
      </c>
      <c r="B195" s="175" t="s">
        <v>214</v>
      </c>
      <c r="C195" s="176">
        <f t="shared" si="193"/>
        <v>0</v>
      </c>
      <c r="D195" s="177">
        <f>D196+D204</f>
        <v>0</v>
      </c>
      <c r="E195" s="178">
        <f t="shared" ref="E195:F195" si="260">E196+E204</f>
        <v>0</v>
      </c>
      <c r="F195" s="179">
        <f t="shared" si="260"/>
        <v>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755">
        <v>5110</v>
      </c>
      <c r="B197" s="80" t="s">
        <v>216</v>
      </c>
      <c r="C197" s="81">
        <f t="shared" si="193"/>
        <v>0</v>
      </c>
      <c r="D197" s="196"/>
      <c r="E197" s="197"/>
      <c r="F197" s="132">
        <f>D197+E197</f>
        <v>0</v>
      </c>
      <c r="G197" s="46"/>
      <c r="H197" s="47"/>
      <c r="I197" s="132">
        <f>G197+H197</f>
        <v>0</v>
      </c>
      <c r="J197" s="46"/>
      <c r="K197" s="47"/>
      <c r="L197" s="132">
        <f>K197+J197</f>
        <v>0</v>
      </c>
      <c r="M197" s="46"/>
      <c r="N197" s="47"/>
      <c r="O197" s="132">
        <f>N197+M197</f>
        <v>0</v>
      </c>
      <c r="P197" s="49"/>
    </row>
    <row r="198" spans="1:16" ht="24" hidden="1" x14ac:dyDescent="0.25">
      <c r="A198" s="188">
        <v>5120</v>
      </c>
      <c r="B198" s="87" t="s">
        <v>217</v>
      </c>
      <c r="C198" s="88">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7" t="s">
        <v>218</v>
      </c>
      <c r="C199" s="88">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7" t="s">
        <v>220</v>
      </c>
      <c r="C201" s="88">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7" t="s">
        <v>221</v>
      </c>
      <c r="C202" s="88">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7" t="s">
        <v>222</v>
      </c>
      <c r="C203" s="88">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7">
        <v>5200</v>
      </c>
      <c r="B204" s="181" t="s">
        <v>223</v>
      </c>
      <c r="C204" s="68">
        <f t="shared" si="193"/>
        <v>0</v>
      </c>
      <c r="D204" s="182">
        <f>D205+D215+D216+D225+D226+D227+D229</f>
        <v>0</v>
      </c>
      <c r="E204" s="183">
        <f t="shared" ref="E204:F204" si="276">E205+E215+E216+E225+E226+E227+E229</f>
        <v>0</v>
      </c>
      <c r="F204" s="71">
        <f t="shared" si="276"/>
        <v>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6"/>
      <c r="E206" s="197"/>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7" t="s">
        <v>234</v>
      </c>
      <c r="C215" s="88">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7" t="s">
        <v>235</v>
      </c>
      <c r="C216" s="88">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7" t="s">
        <v>236</v>
      </c>
      <c r="C217" s="88">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7" t="s">
        <v>244</v>
      </c>
      <c r="C225" s="88">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7" t="s">
        <v>245</v>
      </c>
      <c r="C226" s="88">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7" t="s">
        <v>246</v>
      </c>
      <c r="C227" s="88">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7" t="s">
        <v>247</v>
      </c>
      <c r="C228" s="88">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200"/>
      <c r="E229" s="201"/>
      <c r="F229" s="139">
        <f t="shared" si="301"/>
        <v>0</v>
      </c>
      <c r="G229" s="142"/>
      <c r="H229" s="143"/>
      <c r="I229" s="139">
        <f t="shared" si="302"/>
        <v>0</v>
      </c>
      <c r="J229" s="142"/>
      <c r="K229" s="143"/>
      <c r="L229" s="139">
        <f t="shared" si="303"/>
        <v>0</v>
      </c>
      <c r="M229" s="142"/>
      <c r="N229" s="143"/>
      <c r="O229" s="139">
        <f t="shared" si="304"/>
        <v>0</v>
      </c>
      <c r="P229" s="127"/>
    </row>
    <row r="230" spans="1:16" x14ac:dyDescent="0.25">
      <c r="A230" s="175">
        <v>6000</v>
      </c>
      <c r="B230" s="175" t="s">
        <v>249</v>
      </c>
      <c r="C230" s="176">
        <f t="shared" si="288"/>
        <v>103788</v>
      </c>
      <c r="D230" s="177">
        <f>D231+D251+D259</f>
        <v>103788</v>
      </c>
      <c r="E230" s="178">
        <f t="shared" ref="E230:F230" si="305">E231+E251+E259</f>
        <v>0</v>
      </c>
      <c r="F230" s="179">
        <f t="shared" si="305"/>
        <v>103788</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4">
        <v>6200</v>
      </c>
      <c r="B231" s="205" t="s">
        <v>250</v>
      </c>
      <c r="C231" s="215">
        <f t="shared" si="288"/>
        <v>0</v>
      </c>
      <c r="D231" s="216">
        <f>SUM(D232,D233,D235,D238,D244,D245,D246)</f>
        <v>0</v>
      </c>
      <c r="E231" s="217">
        <f t="shared" ref="E231:F231" si="309">SUM(E232,E233,E235,E238,E244,E245,E246)</f>
        <v>0</v>
      </c>
      <c r="F231" s="218">
        <f t="shared" si="309"/>
        <v>0</v>
      </c>
      <c r="G231" s="216">
        <f>SUM(G232,G233,G235,G238,G244,G245,G246)</f>
        <v>0</v>
      </c>
      <c r="H231" s="217">
        <f t="shared" ref="H231:I231" si="310">SUM(H232,H233,H235,H238,H244,H245,H246)</f>
        <v>0</v>
      </c>
      <c r="I231" s="218">
        <f t="shared" si="310"/>
        <v>0</v>
      </c>
      <c r="J231" s="216">
        <f>SUM(J232,J233,J235,J238,J244,J245,J246)</f>
        <v>0</v>
      </c>
      <c r="K231" s="217">
        <f t="shared" ref="K231:L231" si="311">SUM(K232,K233,K235,K238,K244,K245,K246)</f>
        <v>0</v>
      </c>
      <c r="L231" s="218">
        <f t="shared" si="311"/>
        <v>0</v>
      </c>
      <c r="M231" s="216">
        <f>SUM(M232,M233,M235,M238,M244,M245,M246)</f>
        <v>0</v>
      </c>
      <c r="N231" s="217">
        <f t="shared" ref="N231:O231" si="312">SUM(N232,N233,N235,N238,N244,N245,N246)</f>
        <v>0</v>
      </c>
      <c r="O231" s="218">
        <f t="shared" si="312"/>
        <v>0</v>
      </c>
      <c r="P231" s="219"/>
    </row>
    <row r="232" spans="1:16" ht="24" hidden="1" customHeight="1" x14ac:dyDescent="0.25">
      <c r="A232" s="755">
        <v>6220</v>
      </c>
      <c r="B232" s="80" t="s">
        <v>251</v>
      </c>
      <c r="C232" s="81">
        <f t="shared" si="288"/>
        <v>0</v>
      </c>
      <c r="D232" s="196"/>
      <c r="E232" s="197"/>
      <c r="F232" s="132">
        <f>D232+E232</f>
        <v>0</v>
      </c>
      <c r="G232" s="46"/>
      <c r="H232" s="47"/>
      <c r="I232" s="132">
        <f>G232+H232</f>
        <v>0</v>
      </c>
      <c r="J232" s="46"/>
      <c r="K232" s="47"/>
      <c r="L232" s="132">
        <f>K232+J232</f>
        <v>0</v>
      </c>
      <c r="M232" s="46"/>
      <c r="N232" s="47"/>
      <c r="O232" s="132">
        <f>N232+M232</f>
        <v>0</v>
      </c>
      <c r="P232" s="49"/>
    </row>
    <row r="233" spans="1:16" hidden="1" x14ac:dyDescent="0.25">
      <c r="A233" s="188">
        <v>6230</v>
      </c>
      <c r="B233" s="87" t="s">
        <v>252</v>
      </c>
      <c r="C233" s="88">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0" t="s">
        <v>253</v>
      </c>
      <c r="C234" s="88">
        <f t="shared" si="288"/>
        <v>0</v>
      </c>
      <c r="D234" s="196"/>
      <c r="E234" s="197"/>
      <c r="F234" s="132">
        <f>D234+E234</f>
        <v>0</v>
      </c>
      <c r="G234" s="46"/>
      <c r="H234" s="47"/>
      <c r="I234" s="132">
        <f>G234+H234</f>
        <v>0</v>
      </c>
      <c r="J234" s="46"/>
      <c r="K234" s="47"/>
      <c r="L234" s="132">
        <f>K234+J234</f>
        <v>0</v>
      </c>
      <c r="M234" s="46"/>
      <c r="N234" s="47"/>
      <c r="O234" s="132">
        <f>N234+M234</f>
        <v>0</v>
      </c>
      <c r="P234" s="49"/>
    </row>
    <row r="235" spans="1:16" ht="24" hidden="1" x14ac:dyDescent="0.25">
      <c r="A235" s="188">
        <v>6240</v>
      </c>
      <c r="B235" s="87" t="s">
        <v>254</v>
      </c>
      <c r="C235" s="88">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7" t="s">
        <v>255</v>
      </c>
      <c r="C236" s="88">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7" t="s">
        <v>257</v>
      </c>
      <c r="C238" s="88">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7" t="s">
        <v>258</v>
      </c>
      <c r="C239" s="88">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7" t="s">
        <v>263</v>
      </c>
      <c r="C244" s="88">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7" t="s">
        <v>264</v>
      </c>
      <c r="C245" s="88">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755">
        <v>6290</v>
      </c>
      <c r="B246" s="80" t="s">
        <v>265</v>
      </c>
      <c r="C246" s="206">
        <f t="shared" si="288"/>
        <v>0</v>
      </c>
      <c r="D246" s="192">
        <f>SUM(D247:D250)</f>
        <v>0</v>
      </c>
      <c r="E246" s="193">
        <f t="shared" ref="E246:O246" si="330">SUM(E247:E250)</f>
        <v>0</v>
      </c>
      <c r="F246" s="132">
        <f t="shared" si="330"/>
        <v>0</v>
      </c>
      <c r="G246" s="192">
        <f t="shared" si="330"/>
        <v>0</v>
      </c>
      <c r="H246" s="193">
        <f t="shared" si="330"/>
        <v>0</v>
      </c>
      <c r="I246" s="132">
        <f t="shared" si="330"/>
        <v>0</v>
      </c>
      <c r="J246" s="192">
        <f t="shared" si="330"/>
        <v>0</v>
      </c>
      <c r="K246" s="193">
        <f t="shared" si="330"/>
        <v>0</v>
      </c>
      <c r="L246" s="132">
        <f t="shared" si="330"/>
        <v>0</v>
      </c>
      <c r="M246" s="192">
        <f t="shared" si="330"/>
        <v>0</v>
      </c>
      <c r="N246" s="193">
        <f t="shared" si="330"/>
        <v>0</v>
      </c>
      <c r="O246" s="132">
        <f t="shared" si="330"/>
        <v>0</v>
      </c>
      <c r="P246" s="49"/>
    </row>
    <row r="247" spans="1:16" ht="12" hidden="1" customHeight="1" x14ac:dyDescent="0.25">
      <c r="A247" s="51">
        <v>6291</v>
      </c>
      <c r="B247" s="87" t="s">
        <v>266</v>
      </c>
      <c r="C247" s="88">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755">
        <v>6320</v>
      </c>
      <c r="B252" s="80" t="s">
        <v>271</v>
      </c>
      <c r="C252" s="206">
        <f t="shared" si="288"/>
        <v>0</v>
      </c>
      <c r="D252" s="192">
        <f>SUM(D253:D256)</f>
        <v>0</v>
      </c>
      <c r="E252" s="193">
        <f t="shared" ref="E252:O252" si="336">SUM(E253:E256)</f>
        <v>0</v>
      </c>
      <c r="F252" s="132">
        <f t="shared" si="336"/>
        <v>0</v>
      </c>
      <c r="G252" s="192">
        <f t="shared" si="336"/>
        <v>0</v>
      </c>
      <c r="H252" s="193">
        <f t="shared" si="336"/>
        <v>0</v>
      </c>
      <c r="I252" s="132">
        <f t="shared" si="336"/>
        <v>0</v>
      </c>
      <c r="J252" s="192">
        <f t="shared" si="336"/>
        <v>0</v>
      </c>
      <c r="K252" s="193">
        <f t="shared" si="336"/>
        <v>0</v>
      </c>
      <c r="L252" s="132">
        <f t="shared" si="336"/>
        <v>0</v>
      </c>
      <c r="M252" s="192">
        <f t="shared" si="336"/>
        <v>0</v>
      </c>
      <c r="N252" s="193">
        <f t="shared" si="336"/>
        <v>0</v>
      </c>
      <c r="O252" s="132">
        <f t="shared" si="336"/>
        <v>0</v>
      </c>
      <c r="P252" s="49"/>
    </row>
    <row r="253" spans="1:16" ht="12" hidden="1" customHeight="1" x14ac:dyDescent="0.25">
      <c r="A253" s="51">
        <v>6322</v>
      </c>
      <c r="B253" s="87" t="s">
        <v>272</v>
      </c>
      <c r="C253" s="88">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6"/>
      <c r="E256" s="197"/>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3">
        <v>6330</v>
      </c>
      <c r="B257" s="224" t="s">
        <v>276</v>
      </c>
      <c r="C257" s="206">
        <f t="shared" si="288"/>
        <v>0</v>
      </c>
      <c r="D257" s="208"/>
      <c r="E257" s="209"/>
      <c r="F257" s="210">
        <f t="shared" si="337"/>
        <v>0</v>
      </c>
      <c r="G257" s="211"/>
      <c r="H257" s="212"/>
      <c r="I257" s="210">
        <f t="shared" si="338"/>
        <v>0</v>
      </c>
      <c r="J257" s="211"/>
      <c r="K257" s="212"/>
      <c r="L257" s="210">
        <f t="shared" si="339"/>
        <v>0</v>
      </c>
      <c r="M257" s="211"/>
      <c r="N257" s="212"/>
      <c r="O257" s="210">
        <f t="shared" si="340"/>
        <v>0</v>
      </c>
      <c r="P257" s="213"/>
    </row>
    <row r="258" spans="1:16" ht="12" hidden="1" customHeight="1" x14ac:dyDescent="0.25">
      <c r="A258" s="188">
        <v>6360</v>
      </c>
      <c r="B258" s="87" t="s">
        <v>277</v>
      </c>
      <c r="C258" s="88">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x14ac:dyDescent="0.25">
      <c r="A259" s="67">
        <v>6400</v>
      </c>
      <c r="B259" s="181" t="s">
        <v>278</v>
      </c>
      <c r="C259" s="68">
        <f t="shared" si="288"/>
        <v>103788</v>
      </c>
      <c r="D259" s="182">
        <f>SUM(D260,D264)</f>
        <v>103788</v>
      </c>
      <c r="E259" s="183">
        <f t="shared" ref="E259:O259" si="341">SUM(E260,E264)</f>
        <v>0</v>
      </c>
      <c r="F259" s="71">
        <f t="shared" si="341"/>
        <v>103788</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x14ac:dyDescent="0.25">
      <c r="A260" s="755">
        <v>6410</v>
      </c>
      <c r="B260" s="80" t="s">
        <v>279</v>
      </c>
      <c r="C260" s="81">
        <f t="shared" si="288"/>
        <v>103788</v>
      </c>
      <c r="D260" s="192">
        <f>SUM(D261:D263)</f>
        <v>103788</v>
      </c>
      <c r="E260" s="193">
        <f t="shared" ref="E260:O260" si="342">SUM(E261:E263)</f>
        <v>0</v>
      </c>
      <c r="F260" s="132">
        <f t="shared" si="342"/>
        <v>103788</v>
      </c>
      <c r="G260" s="192">
        <f t="shared" si="342"/>
        <v>0</v>
      </c>
      <c r="H260" s="193">
        <f t="shared" si="342"/>
        <v>0</v>
      </c>
      <c r="I260" s="132">
        <f t="shared" si="342"/>
        <v>0</v>
      </c>
      <c r="J260" s="192">
        <f t="shared" si="342"/>
        <v>0</v>
      </c>
      <c r="K260" s="193">
        <f t="shared" si="342"/>
        <v>0</v>
      </c>
      <c r="L260" s="132">
        <f t="shared" si="342"/>
        <v>0</v>
      </c>
      <c r="M260" s="192">
        <f t="shared" si="342"/>
        <v>0</v>
      </c>
      <c r="N260" s="193">
        <f t="shared" si="342"/>
        <v>0</v>
      </c>
      <c r="O260" s="132">
        <f t="shared" si="342"/>
        <v>0</v>
      </c>
      <c r="P260" s="49"/>
    </row>
    <row r="261" spans="1:16" ht="12" hidden="1" customHeight="1" x14ac:dyDescent="0.25">
      <c r="A261" s="51">
        <v>6411</v>
      </c>
      <c r="B261" s="198" t="s">
        <v>280</v>
      </c>
      <c r="C261" s="88">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customHeight="1" x14ac:dyDescent="0.25">
      <c r="A263" s="51">
        <v>6419</v>
      </c>
      <c r="B263" s="87" t="s">
        <v>282</v>
      </c>
      <c r="C263" s="88">
        <f t="shared" si="288"/>
        <v>103788</v>
      </c>
      <c r="D263" s="194">
        <v>103788</v>
      </c>
      <c r="E263" s="195"/>
      <c r="F263" s="55">
        <f t="shared" si="343"/>
        <v>103788</v>
      </c>
      <c r="G263" s="53"/>
      <c r="H263" s="54"/>
      <c r="I263" s="55">
        <f t="shared" si="344"/>
        <v>0</v>
      </c>
      <c r="J263" s="53"/>
      <c r="K263" s="54"/>
      <c r="L263" s="55">
        <f t="shared" si="345"/>
        <v>0</v>
      </c>
      <c r="M263" s="53"/>
      <c r="N263" s="54"/>
      <c r="O263" s="55">
        <f t="shared" si="346"/>
        <v>0</v>
      </c>
      <c r="P263" s="57"/>
    </row>
    <row r="264" spans="1:16" ht="48" hidden="1" x14ac:dyDescent="0.25">
      <c r="A264" s="188">
        <v>6420</v>
      </c>
      <c r="B264" s="87" t="s">
        <v>283</v>
      </c>
      <c r="C264" s="88">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7" t="s">
        <v>284</v>
      </c>
      <c r="C265" s="88">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5">
        <v>7000</v>
      </c>
      <c r="B269" s="225" t="s">
        <v>288</v>
      </c>
      <c r="C269" s="226">
        <f t="shared" si="288"/>
        <v>0</v>
      </c>
      <c r="D269" s="227">
        <f>SUM(D270,D281)</f>
        <v>0</v>
      </c>
      <c r="E269" s="228">
        <f t="shared" ref="E269:F269" si="355">SUM(E270,E281)</f>
        <v>0</v>
      </c>
      <c r="F269" s="229">
        <f t="shared" si="355"/>
        <v>0</v>
      </c>
      <c r="G269" s="227">
        <f>SUM(G270,G281)</f>
        <v>0</v>
      </c>
      <c r="H269" s="228">
        <f t="shared" ref="H269:I269" si="356">SUM(H270,H281)</f>
        <v>0</v>
      </c>
      <c r="I269" s="229">
        <f t="shared" si="356"/>
        <v>0</v>
      </c>
      <c r="J269" s="227">
        <f>SUM(J270,J281)</f>
        <v>0</v>
      </c>
      <c r="K269" s="228">
        <f t="shared" ref="K269:L269" si="357">SUM(K270,K281)</f>
        <v>0</v>
      </c>
      <c r="L269" s="229">
        <f t="shared" si="357"/>
        <v>0</v>
      </c>
      <c r="M269" s="227">
        <f>SUM(M270,M281)</f>
        <v>0</v>
      </c>
      <c r="N269" s="228">
        <f t="shared" ref="N269:O269" si="358">SUM(N270,N281)</f>
        <v>0</v>
      </c>
      <c r="O269" s="229">
        <f t="shared" si="358"/>
        <v>0</v>
      </c>
      <c r="P269" s="230"/>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755">
        <v>7210</v>
      </c>
      <c r="B271" s="80" t="s">
        <v>290</v>
      </c>
      <c r="C271" s="81">
        <f t="shared" si="288"/>
        <v>0</v>
      </c>
      <c r="D271" s="196"/>
      <c r="E271" s="197"/>
      <c r="F271" s="132">
        <f>D271+E271</f>
        <v>0</v>
      </c>
      <c r="G271" s="46"/>
      <c r="H271" s="47"/>
      <c r="I271" s="132">
        <f>G271+H271</f>
        <v>0</v>
      </c>
      <c r="J271" s="46"/>
      <c r="K271" s="47"/>
      <c r="L271" s="132">
        <f>K271+J271</f>
        <v>0</v>
      </c>
      <c r="M271" s="46"/>
      <c r="N271" s="47"/>
      <c r="O271" s="132">
        <f>N271+M271</f>
        <v>0</v>
      </c>
      <c r="P271" s="49"/>
    </row>
    <row r="272" spans="1:16" s="231" customFormat="1" ht="24" hidden="1" x14ac:dyDescent="0.25">
      <c r="A272" s="188">
        <v>7220</v>
      </c>
      <c r="B272" s="87" t="s">
        <v>291</v>
      </c>
      <c r="C272" s="88">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1" customFormat="1" ht="36" hidden="1" customHeight="1" x14ac:dyDescent="0.25">
      <c r="A273" s="51">
        <v>7221</v>
      </c>
      <c r="B273" s="87" t="s">
        <v>292</v>
      </c>
      <c r="C273" s="88">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1" customFormat="1" ht="36" hidden="1" customHeight="1" x14ac:dyDescent="0.25">
      <c r="A274" s="51">
        <v>7222</v>
      </c>
      <c r="B274" s="87" t="s">
        <v>293</v>
      </c>
      <c r="C274" s="88">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7" t="s">
        <v>294</v>
      </c>
      <c r="C275" s="88">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7" t="s">
        <v>295</v>
      </c>
      <c r="C276" s="88">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7" t="s">
        <v>296</v>
      </c>
      <c r="C277" s="88">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755">
        <v>7260</v>
      </c>
      <c r="B280" s="80" t="s">
        <v>299</v>
      </c>
      <c r="C280" s="81">
        <f t="shared" si="371"/>
        <v>0</v>
      </c>
      <c r="D280" s="196"/>
      <c r="E280" s="197"/>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2">
        <f t="shared" ref="D281:O281" si="378">D282</f>
        <v>0</v>
      </c>
      <c r="E281" s="233">
        <f t="shared" si="378"/>
        <v>0</v>
      </c>
      <c r="F281" s="129">
        <f t="shared" si="378"/>
        <v>0</v>
      </c>
      <c r="G281" s="232">
        <f t="shared" si="378"/>
        <v>0</v>
      </c>
      <c r="H281" s="233">
        <f t="shared" si="378"/>
        <v>0</v>
      </c>
      <c r="I281" s="129">
        <f t="shared" si="378"/>
        <v>0</v>
      </c>
      <c r="J281" s="232">
        <f t="shared" si="378"/>
        <v>0</v>
      </c>
      <c r="K281" s="233">
        <f t="shared" si="378"/>
        <v>0</v>
      </c>
      <c r="L281" s="129">
        <f t="shared" si="378"/>
        <v>0</v>
      </c>
      <c r="M281" s="232">
        <f t="shared" si="378"/>
        <v>0</v>
      </c>
      <c r="N281" s="233">
        <f t="shared" si="378"/>
        <v>0</v>
      </c>
      <c r="O281" s="129">
        <f t="shared" si="378"/>
        <v>0</v>
      </c>
      <c r="P281" s="117"/>
    </row>
    <row r="282" spans="1:16" ht="12" hidden="1" customHeight="1" x14ac:dyDescent="0.25">
      <c r="A282" s="184">
        <v>7720</v>
      </c>
      <c r="B282" s="80" t="s">
        <v>301</v>
      </c>
      <c r="C282" s="96">
        <f t="shared" si="371"/>
        <v>0</v>
      </c>
      <c r="D282" s="234"/>
      <c r="E282" s="235"/>
      <c r="F282" s="236">
        <f>D282+E282</f>
        <v>0</v>
      </c>
      <c r="G282" s="100"/>
      <c r="H282" s="101"/>
      <c r="I282" s="236">
        <f>G282+H282</f>
        <v>0</v>
      </c>
      <c r="J282" s="100"/>
      <c r="K282" s="101"/>
      <c r="L282" s="236">
        <f>K282+J282</f>
        <v>0</v>
      </c>
      <c r="M282" s="100"/>
      <c r="N282" s="101"/>
      <c r="O282" s="236">
        <f>N282+M282</f>
        <v>0</v>
      </c>
      <c r="P282" s="105"/>
    </row>
    <row r="283" spans="1:16" hidden="1" x14ac:dyDescent="0.25">
      <c r="A283" s="237">
        <v>9000</v>
      </c>
      <c r="B283" s="238" t="s">
        <v>302</v>
      </c>
      <c r="C283" s="239">
        <f t="shared" si="371"/>
        <v>0</v>
      </c>
      <c r="D283" s="240">
        <f t="shared" ref="D283:O284" si="379">D284</f>
        <v>0</v>
      </c>
      <c r="E283" s="241">
        <f t="shared" si="379"/>
        <v>0</v>
      </c>
      <c r="F283" s="242">
        <f t="shared" si="379"/>
        <v>0</v>
      </c>
      <c r="G283" s="240">
        <f>G284</f>
        <v>0</v>
      </c>
      <c r="H283" s="241">
        <f t="shared" ref="H283:I283" si="380">H284</f>
        <v>0</v>
      </c>
      <c r="I283" s="242">
        <f t="shared" si="380"/>
        <v>0</v>
      </c>
      <c r="J283" s="240">
        <f t="shared" si="379"/>
        <v>0</v>
      </c>
      <c r="K283" s="241">
        <f t="shared" si="379"/>
        <v>0</v>
      </c>
      <c r="L283" s="242">
        <f t="shared" si="379"/>
        <v>0</v>
      </c>
      <c r="M283" s="240">
        <f t="shared" si="379"/>
        <v>0</v>
      </c>
      <c r="N283" s="241">
        <f t="shared" si="379"/>
        <v>0</v>
      </c>
      <c r="O283" s="242">
        <f t="shared" si="379"/>
        <v>0</v>
      </c>
      <c r="P283" s="243"/>
    </row>
    <row r="284" spans="1:16" ht="24" hidden="1" x14ac:dyDescent="0.25">
      <c r="A284" s="244">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5">
        <v>9230</v>
      </c>
      <c r="B285" s="87" t="s">
        <v>304</v>
      </c>
      <c r="C285" s="141">
        <f t="shared" si="371"/>
        <v>0</v>
      </c>
      <c r="D285" s="200"/>
      <c r="E285" s="201"/>
      <c r="F285" s="139">
        <f>D285+E285</f>
        <v>0</v>
      </c>
      <c r="G285" s="142"/>
      <c r="H285" s="143"/>
      <c r="I285" s="139">
        <f>G285+H285</f>
        <v>0</v>
      </c>
      <c r="J285" s="142"/>
      <c r="K285" s="143"/>
      <c r="L285" s="139">
        <f>K285+J285</f>
        <v>0</v>
      </c>
      <c r="M285" s="142"/>
      <c r="N285" s="143"/>
      <c r="O285" s="139">
        <f>N285+M285</f>
        <v>0</v>
      </c>
      <c r="P285" s="127"/>
    </row>
    <row r="286" spans="1:16" x14ac:dyDescent="0.25">
      <c r="A286" s="198"/>
      <c r="B286" s="87" t="s">
        <v>305</v>
      </c>
      <c r="C286" s="88">
        <f t="shared" si="371"/>
        <v>2443</v>
      </c>
      <c r="D286" s="189">
        <f>SUM(D287:D288)</f>
        <v>2443</v>
      </c>
      <c r="E286" s="190">
        <f t="shared" ref="E286:F286" si="381">SUM(E287:E288)</f>
        <v>0</v>
      </c>
      <c r="F286" s="55">
        <f t="shared" si="381"/>
        <v>2443</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customHeight="1" x14ac:dyDescent="0.25">
      <c r="A287" s="198" t="s">
        <v>306</v>
      </c>
      <c r="B287" s="51" t="s">
        <v>307</v>
      </c>
      <c r="C287" s="88">
        <f t="shared" si="371"/>
        <v>2443</v>
      </c>
      <c r="D287" s="194">
        <v>2443</v>
      </c>
      <c r="E287" s="195"/>
      <c r="F287" s="55">
        <f t="shared" ref="F287:F288" si="385">D287+E287</f>
        <v>2443</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8" t="s">
        <v>308</v>
      </c>
      <c r="B288" s="246" t="s">
        <v>309</v>
      </c>
      <c r="C288" s="81">
        <f t="shared" si="371"/>
        <v>0</v>
      </c>
      <c r="D288" s="196"/>
      <c r="E288" s="197"/>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7"/>
      <c r="B289" s="247" t="s">
        <v>310</v>
      </c>
      <c r="C289" s="248">
        <f t="shared" si="371"/>
        <v>269671</v>
      </c>
      <c r="D289" s="249">
        <f t="shared" ref="D289:O289" si="389">SUM(D286,D269,D230,D195,D187,D173,D75,D53,D283)</f>
        <v>269671</v>
      </c>
      <c r="E289" s="250">
        <f t="shared" si="389"/>
        <v>0</v>
      </c>
      <c r="F289" s="251">
        <f t="shared" si="389"/>
        <v>269671</v>
      </c>
      <c r="G289" s="249">
        <f t="shared" si="389"/>
        <v>0</v>
      </c>
      <c r="H289" s="250">
        <f t="shared" si="389"/>
        <v>0</v>
      </c>
      <c r="I289" s="251">
        <f t="shared" si="389"/>
        <v>0</v>
      </c>
      <c r="J289" s="249">
        <f t="shared" si="389"/>
        <v>0</v>
      </c>
      <c r="K289" s="250">
        <f t="shared" si="389"/>
        <v>0</v>
      </c>
      <c r="L289" s="251">
        <f t="shared" si="389"/>
        <v>0</v>
      </c>
      <c r="M289" s="249">
        <f t="shared" si="389"/>
        <v>0</v>
      </c>
      <c r="N289" s="250">
        <f t="shared" si="389"/>
        <v>0</v>
      </c>
      <c r="O289" s="251">
        <f t="shared" si="389"/>
        <v>0</v>
      </c>
      <c r="P289" s="252"/>
    </row>
    <row r="290" spans="1:16" s="28" customFormat="1" ht="13.5" thickTop="1" thickBot="1" x14ac:dyDescent="0.3">
      <c r="A290" s="759" t="s">
        <v>311</v>
      </c>
      <c r="B290" s="760"/>
      <c r="C290" s="253">
        <f t="shared" si="371"/>
        <v>-21923</v>
      </c>
      <c r="D290" s="254">
        <f>SUM(D24,D25,D41)-D51</f>
        <v>-21923</v>
      </c>
      <c r="E290" s="255">
        <f t="shared" ref="E290:F290" si="390">SUM(E24,E25,E41)-E51</f>
        <v>0</v>
      </c>
      <c r="F290" s="256">
        <f t="shared" si="390"/>
        <v>-21923</v>
      </c>
      <c r="G290" s="254">
        <f>SUM(G24,G25,G41)-G51</f>
        <v>0</v>
      </c>
      <c r="H290" s="255">
        <f t="shared" ref="H290:I290" si="391">SUM(H24,H25,H41)-H51</f>
        <v>0</v>
      </c>
      <c r="I290" s="256">
        <f t="shared" si="391"/>
        <v>0</v>
      </c>
      <c r="J290" s="254">
        <f>(J26+J43)-J51</f>
        <v>0</v>
      </c>
      <c r="K290" s="255">
        <f t="shared" ref="K290:L290" si="392">(K26+K43)-K51</f>
        <v>0</v>
      </c>
      <c r="L290" s="256">
        <f t="shared" si="392"/>
        <v>0</v>
      </c>
      <c r="M290" s="254">
        <f>M45-M51</f>
        <v>0</v>
      </c>
      <c r="N290" s="255">
        <f t="shared" ref="N290:O290" si="393">N45-N51</f>
        <v>0</v>
      </c>
      <c r="O290" s="256">
        <f t="shared" si="393"/>
        <v>0</v>
      </c>
      <c r="P290" s="257"/>
    </row>
    <row r="291" spans="1:16" s="28" customFormat="1" ht="12.75" thickTop="1" x14ac:dyDescent="0.25">
      <c r="A291" s="761" t="s">
        <v>312</v>
      </c>
      <c r="B291" s="762"/>
      <c r="C291" s="258">
        <f t="shared" si="371"/>
        <v>21923</v>
      </c>
      <c r="D291" s="259">
        <f t="shared" ref="D291:O291" si="394">SUM(D292,D293)-D300+D301</f>
        <v>21923</v>
      </c>
      <c r="E291" s="260">
        <f t="shared" si="394"/>
        <v>0</v>
      </c>
      <c r="F291" s="261">
        <f t="shared" si="394"/>
        <v>21923</v>
      </c>
      <c r="G291" s="259">
        <f t="shared" si="394"/>
        <v>0</v>
      </c>
      <c r="H291" s="260">
        <f t="shared" si="394"/>
        <v>0</v>
      </c>
      <c r="I291" s="261">
        <f t="shared" si="394"/>
        <v>0</v>
      </c>
      <c r="J291" s="259">
        <f t="shared" si="394"/>
        <v>0</v>
      </c>
      <c r="K291" s="260">
        <f t="shared" si="394"/>
        <v>0</v>
      </c>
      <c r="L291" s="261">
        <f t="shared" si="394"/>
        <v>0</v>
      </c>
      <c r="M291" s="259">
        <f t="shared" si="394"/>
        <v>0</v>
      </c>
      <c r="N291" s="260">
        <f t="shared" si="394"/>
        <v>0</v>
      </c>
      <c r="O291" s="261">
        <f t="shared" si="394"/>
        <v>0</v>
      </c>
      <c r="P291" s="262"/>
    </row>
    <row r="292" spans="1:16" s="28" customFormat="1" ht="12.75" thickBot="1" x14ac:dyDescent="0.3">
      <c r="A292" s="155" t="s">
        <v>313</v>
      </c>
      <c r="B292" s="155" t="s">
        <v>314</v>
      </c>
      <c r="C292" s="156">
        <f t="shared" si="371"/>
        <v>21923</v>
      </c>
      <c r="D292" s="157">
        <f t="shared" ref="D292:O292" si="395">D21-D286</f>
        <v>21923</v>
      </c>
      <c r="E292" s="158">
        <f t="shared" si="395"/>
        <v>0</v>
      </c>
      <c r="F292" s="159">
        <f t="shared" si="395"/>
        <v>21923</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3" t="s">
        <v>315</v>
      </c>
      <c r="B293" s="263" t="s">
        <v>316</v>
      </c>
      <c r="C293" s="258">
        <f t="shared" si="371"/>
        <v>0</v>
      </c>
      <c r="D293" s="259">
        <f t="shared" ref="D293:O293" si="396">SUM(D294,D296,D298)-SUM(D295,D297,D299)</f>
        <v>0</v>
      </c>
      <c r="E293" s="260">
        <f t="shared" si="396"/>
        <v>0</v>
      </c>
      <c r="F293" s="261">
        <f t="shared" si="396"/>
        <v>0</v>
      </c>
      <c r="G293" s="259">
        <f t="shared" si="396"/>
        <v>0</v>
      </c>
      <c r="H293" s="260">
        <f t="shared" si="396"/>
        <v>0</v>
      </c>
      <c r="I293" s="261">
        <f t="shared" si="396"/>
        <v>0</v>
      </c>
      <c r="J293" s="259">
        <f t="shared" si="396"/>
        <v>0</v>
      </c>
      <c r="K293" s="260">
        <f t="shared" si="396"/>
        <v>0</v>
      </c>
      <c r="L293" s="261">
        <f t="shared" si="396"/>
        <v>0</v>
      </c>
      <c r="M293" s="259">
        <f t="shared" si="396"/>
        <v>0</v>
      </c>
      <c r="N293" s="260">
        <f t="shared" si="396"/>
        <v>0</v>
      </c>
      <c r="O293" s="261">
        <f t="shared" si="396"/>
        <v>0</v>
      </c>
      <c r="P293" s="262"/>
    </row>
    <row r="294" spans="1:16" ht="12" hidden="1" customHeight="1" x14ac:dyDescent="0.25">
      <c r="A294" s="264" t="s">
        <v>317</v>
      </c>
      <c r="B294" s="140" t="s">
        <v>318</v>
      </c>
      <c r="C294" s="96">
        <f t="shared" si="371"/>
        <v>0</v>
      </c>
      <c r="D294" s="234"/>
      <c r="E294" s="235"/>
      <c r="F294" s="236">
        <f t="shared" ref="F294:F301" si="397">D294+E294</f>
        <v>0</v>
      </c>
      <c r="G294" s="100"/>
      <c r="H294" s="101"/>
      <c r="I294" s="236">
        <f t="shared" ref="I294:I301" si="398">G294+H294</f>
        <v>0</v>
      </c>
      <c r="J294" s="100"/>
      <c r="K294" s="101"/>
      <c r="L294" s="236">
        <f t="shared" ref="L294:L301" si="399">K294+J294</f>
        <v>0</v>
      </c>
      <c r="M294" s="100"/>
      <c r="N294" s="101"/>
      <c r="O294" s="236">
        <f t="shared" ref="O294:O301" si="400">N294+M294</f>
        <v>0</v>
      </c>
      <c r="P294" s="105"/>
    </row>
    <row r="295" spans="1:16" ht="24" hidden="1" customHeight="1" x14ac:dyDescent="0.25">
      <c r="A295" s="198" t="s">
        <v>319</v>
      </c>
      <c r="B295" s="50" t="s">
        <v>320</v>
      </c>
      <c r="C295" s="88">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8" t="s">
        <v>321</v>
      </c>
      <c r="B296" s="50" t="s">
        <v>322</v>
      </c>
      <c r="C296" s="88">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8" t="s">
        <v>323</v>
      </c>
      <c r="B297" s="50" t="s">
        <v>324</v>
      </c>
      <c r="C297" s="88">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8" t="s">
        <v>325</v>
      </c>
      <c r="B298" s="50" t="s">
        <v>326</v>
      </c>
      <c r="C298" s="88">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5" t="s">
        <v>327</v>
      </c>
      <c r="B299" s="266" t="s">
        <v>328</v>
      </c>
      <c r="C299" s="206">
        <f t="shared" si="371"/>
        <v>0</v>
      </c>
      <c r="D299" s="208"/>
      <c r="E299" s="209"/>
      <c r="F299" s="210">
        <f t="shared" si="397"/>
        <v>0</v>
      </c>
      <c r="G299" s="211"/>
      <c r="H299" s="212"/>
      <c r="I299" s="210">
        <f t="shared" si="398"/>
        <v>0</v>
      </c>
      <c r="J299" s="211"/>
      <c r="K299" s="212"/>
      <c r="L299" s="210">
        <f t="shared" si="399"/>
        <v>0</v>
      </c>
      <c r="M299" s="211"/>
      <c r="N299" s="212"/>
      <c r="O299" s="210">
        <f t="shared" si="400"/>
        <v>0</v>
      </c>
      <c r="P299" s="213"/>
    </row>
    <row r="300" spans="1:16" s="28" customFormat="1" ht="13.5" hidden="1" customHeight="1" thickTop="1" thickBot="1" x14ac:dyDescent="0.3">
      <c r="A300" s="267" t="s">
        <v>329</v>
      </c>
      <c r="B300" s="267" t="s">
        <v>330</v>
      </c>
      <c r="C300" s="253">
        <f t="shared" si="371"/>
        <v>0</v>
      </c>
      <c r="D300" s="268"/>
      <c r="E300" s="269"/>
      <c r="F300" s="256">
        <f t="shared" si="397"/>
        <v>0</v>
      </c>
      <c r="G300" s="268"/>
      <c r="H300" s="269"/>
      <c r="I300" s="270">
        <f t="shared" si="398"/>
        <v>0</v>
      </c>
      <c r="J300" s="268"/>
      <c r="K300" s="269"/>
      <c r="L300" s="270">
        <f t="shared" si="399"/>
        <v>0</v>
      </c>
      <c r="M300" s="268"/>
      <c r="N300" s="269"/>
      <c r="O300" s="270">
        <f t="shared" si="400"/>
        <v>0</v>
      </c>
      <c r="P300" s="271"/>
    </row>
    <row r="301" spans="1:16" s="28" customFormat="1" ht="48.75" hidden="1" customHeight="1" thickTop="1" x14ac:dyDescent="0.25">
      <c r="A301" s="263" t="s">
        <v>331</v>
      </c>
      <c r="B301" s="272" t="s">
        <v>332</v>
      </c>
      <c r="C301" s="258">
        <f t="shared" si="371"/>
        <v>0</v>
      </c>
      <c r="D301" s="202"/>
      <c r="E301" s="203"/>
      <c r="F301" s="71">
        <f t="shared" si="397"/>
        <v>0</v>
      </c>
      <c r="G301" s="202"/>
      <c r="H301" s="203"/>
      <c r="I301" s="71">
        <f t="shared" si="398"/>
        <v>0</v>
      </c>
      <c r="J301" s="202"/>
      <c r="K301" s="203"/>
      <c r="L301" s="71">
        <f t="shared" si="399"/>
        <v>0</v>
      </c>
      <c r="M301" s="202"/>
      <c r="N301" s="203"/>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row r="320" spans="1:13" x14ac:dyDescent="0.25">
      <c r="A320" s="4"/>
      <c r="B320" s="4"/>
      <c r="C320" s="4"/>
      <c r="D320" s="4"/>
      <c r="E320" s="4"/>
      <c r="F320" s="4"/>
      <c r="G320" s="4"/>
      <c r="H320" s="4"/>
      <c r="I320" s="4"/>
      <c r="J320" s="4"/>
      <c r="K320" s="4"/>
      <c r="L320" s="4"/>
      <c r="M320" s="4"/>
    </row>
  </sheetData>
  <sheetProtection algorithmName="SHA-512" hashValue="777/Z2TZ0CuwxlbSvIZ233EnBWcIV6kdnrVbnSbks4elx4phxnhQXtY28r2DNthRRO6IcTC6X66jS5I77b3Ktw==" saltValue="fDLQQQ/BMJ3PLPNEgrZqcg==" spinCount="100000" sheet="1" objects="1" scenarios="1" formatCells="0" formatColumns="0" formatRows="0" deleteColumns="0"/>
  <autoFilter ref="A18:P301">
    <filterColumn colId="2">
      <filters>
        <filter val="100 628"/>
        <filter val="101 424"/>
        <filter val="101 706"/>
        <filter val="103 788"/>
        <filter val="11 986"/>
        <filter val="12 209"/>
        <filter val="125"/>
        <filter val="160"/>
        <filter val="161"/>
        <filter val="163 440"/>
        <filter val="18"/>
        <filter val="180"/>
        <filter val="2 443"/>
        <filter val="204"/>
        <filter val="21 923"/>
        <filter val="-21 923"/>
        <filter val="212 000"/>
        <filter val="216"/>
        <filter val="223"/>
        <filter val="24 366"/>
        <filter val="250"/>
        <filter val="267 228"/>
        <filter val="269 671"/>
        <filter val="32"/>
        <filter val="33 305"/>
        <filter val="43"/>
        <filter val="432"/>
        <filter val="49 525"/>
        <filter val="61 734"/>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34.pielikums Jūrmalas pilsētas domes
2019.gada 23.maija saistošajiem noteikumiem Nr.19
(protokols Nr.7, 12.punkts) </firstHeader>
    <firstFooter>&amp;L&amp;9&amp;D; &amp;T&amp;R&amp;9&amp;P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2" sqref="T2"/>
    </sheetView>
  </sheetViews>
  <sheetFormatPr defaultRowHeight="12" outlineLevelCol="1" x14ac:dyDescent="0.25"/>
  <cols>
    <col min="1" max="1" width="10.85546875" style="273" customWidth="1"/>
    <col min="2" max="2" width="28" style="273" customWidth="1"/>
    <col min="3" max="3" width="8" style="273" customWidth="1"/>
    <col min="4" max="5" width="8.7109375" style="273" hidden="1" customWidth="1" outlineLevel="1"/>
    <col min="6" max="6" width="8.7109375" style="273" customWidth="1" collapsed="1"/>
    <col min="7" max="8" width="8.7109375" style="273" hidden="1" customWidth="1" outlineLevel="1"/>
    <col min="9" max="9" width="8.7109375" style="273" customWidth="1" collapsed="1"/>
    <col min="10" max="11" width="8.28515625" style="273" hidden="1" customWidth="1" outlineLevel="1"/>
    <col min="12" max="12" width="8.28515625" style="273" customWidth="1" collapsed="1"/>
    <col min="13" max="13" width="7.42578125" style="273" hidden="1" customWidth="1" outlineLevel="1"/>
    <col min="14" max="14" width="7.42578125" style="4" hidden="1" customWidth="1" outlineLevel="1"/>
    <col min="15" max="15" width="6.85546875" style="4" customWidth="1" collapsed="1"/>
    <col min="16" max="16" width="38.570312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538</v>
      </c>
      <c r="P1" s="1"/>
    </row>
    <row r="2" spans="1:17" ht="35.25" customHeight="1" x14ac:dyDescent="0.25">
      <c r="A2" s="788" t="s">
        <v>1</v>
      </c>
      <c r="B2" s="789"/>
      <c r="C2" s="789"/>
      <c r="D2" s="789"/>
      <c r="E2" s="789"/>
      <c r="F2" s="789"/>
      <c r="G2" s="789"/>
      <c r="H2" s="789"/>
      <c r="I2" s="789"/>
      <c r="J2" s="789"/>
      <c r="K2" s="789"/>
      <c r="L2" s="789"/>
      <c r="M2" s="789"/>
      <c r="N2" s="789"/>
      <c r="O2" s="789"/>
      <c r="P2" s="790"/>
      <c r="Q2" s="274"/>
    </row>
    <row r="3" spans="1:17" ht="12.75" customHeight="1" x14ac:dyDescent="0.25">
      <c r="A3" s="5" t="s">
        <v>2</v>
      </c>
      <c r="B3" s="6"/>
      <c r="C3" s="791" t="s">
        <v>539</v>
      </c>
      <c r="D3" s="791"/>
      <c r="E3" s="791"/>
      <c r="F3" s="791"/>
      <c r="G3" s="791"/>
      <c r="H3" s="791"/>
      <c r="I3" s="791"/>
      <c r="J3" s="791"/>
      <c r="K3" s="791"/>
      <c r="L3" s="791"/>
      <c r="M3" s="791"/>
      <c r="N3" s="791"/>
      <c r="O3" s="791"/>
      <c r="P3" s="792"/>
      <c r="Q3" s="274"/>
    </row>
    <row r="4" spans="1:17" ht="12.75" customHeight="1" x14ac:dyDescent="0.25">
      <c r="A4" s="5" t="s">
        <v>4</v>
      </c>
      <c r="B4" s="6"/>
      <c r="C4" s="791" t="s">
        <v>334</v>
      </c>
      <c r="D4" s="791"/>
      <c r="E4" s="791"/>
      <c r="F4" s="791"/>
      <c r="G4" s="791"/>
      <c r="H4" s="791"/>
      <c r="I4" s="791"/>
      <c r="J4" s="791"/>
      <c r="K4" s="791"/>
      <c r="L4" s="791"/>
      <c r="M4" s="791"/>
      <c r="N4" s="791"/>
      <c r="O4" s="791"/>
      <c r="P4" s="792"/>
      <c r="Q4" s="274"/>
    </row>
    <row r="5" spans="1:17" ht="12.75" customHeight="1" x14ac:dyDescent="0.25">
      <c r="A5" s="7" t="s">
        <v>6</v>
      </c>
      <c r="B5" s="8"/>
      <c r="C5" s="786" t="s">
        <v>335</v>
      </c>
      <c r="D5" s="786"/>
      <c r="E5" s="786"/>
      <c r="F5" s="786"/>
      <c r="G5" s="786"/>
      <c r="H5" s="786"/>
      <c r="I5" s="786"/>
      <c r="J5" s="786"/>
      <c r="K5" s="786"/>
      <c r="L5" s="786"/>
      <c r="M5" s="786"/>
      <c r="N5" s="786"/>
      <c r="O5" s="786"/>
      <c r="P5" s="787"/>
      <c r="Q5" s="274"/>
    </row>
    <row r="6" spans="1:17" ht="12.75" customHeight="1" x14ac:dyDescent="0.25">
      <c r="A6" s="7" t="s">
        <v>8</v>
      </c>
      <c r="B6" s="8"/>
      <c r="C6" s="786" t="s">
        <v>540</v>
      </c>
      <c r="D6" s="786"/>
      <c r="E6" s="786"/>
      <c r="F6" s="786"/>
      <c r="G6" s="786"/>
      <c r="H6" s="786"/>
      <c r="I6" s="786"/>
      <c r="J6" s="786"/>
      <c r="K6" s="786"/>
      <c r="L6" s="786"/>
      <c r="M6" s="786"/>
      <c r="N6" s="786"/>
      <c r="O6" s="786"/>
      <c r="P6" s="787"/>
      <c r="Q6" s="274"/>
    </row>
    <row r="7" spans="1:17" ht="26.25" customHeight="1" x14ac:dyDescent="0.25">
      <c r="A7" s="7" t="s">
        <v>10</v>
      </c>
      <c r="B7" s="8"/>
      <c r="C7" s="791" t="s">
        <v>541</v>
      </c>
      <c r="D7" s="791"/>
      <c r="E7" s="791"/>
      <c r="F7" s="791"/>
      <c r="G7" s="791"/>
      <c r="H7" s="791"/>
      <c r="I7" s="791"/>
      <c r="J7" s="791"/>
      <c r="K7" s="791"/>
      <c r="L7" s="791"/>
      <c r="M7" s="791"/>
      <c r="N7" s="791"/>
      <c r="O7" s="791"/>
      <c r="P7" s="792"/>
      <c r="Q7" s="274"/>
    </row>
    <row r="8" spans="1:17" ht="12.75" customHeight="1" x14ac:dyDescent="0.25">
      <c r="A8" s="9" t="s">
        <v>12</v>
      </c>
      <c r="B8" s="8"/>
      <c r="C8" s="793"/>
      <c r="D8" s="793"/>
      <c r="E8" s="793"/>
      <c r="F8" s="793"/>
      <c r="G8" s="793"/>
      <c r="H8" s="793"/>
      <c r="I8" s="793"/>
      <c r="J8" s="793"/>
      <c r="K8" s="793"/>
      <c r="L8" s="793"/>
      <c r="M8" s="793"/>
      <c r="N8" s="793"/>
      <c r="O8" s="793"/>
      <c r="P8" s="794"/>
      <c r="Q8" s="274"/>
    </row>
    <row r="9" spans="1:17" ht="12.75" customHeight="1" x14ac:dyDescent="0.25">
      <c r="A9" s="7"/>
      <c r="B9" s="8" t="s">
        <v>13</v>
      </c>
      <c r="C9" s="786"/>
      <c r="D9" s="786"/>
      <c r="E9" s="786"/>
      <c r="F9" s="786"/>
      <c r="G9" s="786"/>
      <c r="H9" s="786"/>
      <c r="I9" s="786"/>
      <c r="J9" s="786"/>
      <c r="K9" s="786"/>
      <c r="L9" s="786"/>
      <c r="M9" s="786"/>
      <c r="N9" s="786"/>
      <c r="O9" s="786"/>
      <c r="P9" s="787"/>
      <c r="Q9" s="274"/>
    </row>
    <row r="10" spans="1:17" ht="12.75" customHeight="1" x14ac:dyDescent="0.25">
      <c r="A10" s="7"/>
      <c r="B10" s="8" t="s">
        <v>15</v>
      </c>
      <c r="C10" s="786"/>
      <c r="D10" s="786"/>
      <c r="E10" s="786"/>
      <c r="F10" s="786"/>
      <c r="G10" s="786"/>
      <c r="H10" s="786"/>
      <c r="I10" s="786"/>
      <c r="J10" s="786"/>
      <c r="K10" s="786"/>
      <c r="L10" s="786"/>
      <c r="M10" s="786"/>
      <c r="N10" s="786"/>
      <c r="O10" s="786"/>
      <c r="P10" s="787"/>
      <c r="Q10" s="274"/>
    </row>
    <row r="11" spans="1:17" ht="12.75" customHeight="1" x14ac:dyDescent="0.25">
      <c r="A11" s="7"/>
      <c r="B11" s="8" t="s">
        <v>16</v>
      </c>
      <c r="C11" s="793" t="s">
        <v>542</v>
      </c>
      <c r="D11" s="793"/>
      <c r="E11" s="793"/>
      <c r="F11" s="793"/>
      <c r="G11" s="793"/>
      <c r="H11" s="793"/>
      <c r="I11" s="793"/>
      <c r="J11" s="793"/>
      <c r="K11" s="793"/>
      <c r="L11" s="793"/>
      <c r="M11" s="793"/>
      <c r="N11" s="793"/>
      <c r="O11" s="793"/>
      <c r="P11" s="794"/>
      <c r="Q11" s="274"/>
    </row>
    <row r="12" spans="1:17" ht="12.75" customHeight="1" x14ac:dyDescent="0.25">
      <c r="A12" s="7"/>
      <c r="B12" s="8" t="s">
        <v>17</v>
      </c>
      <c r="C12" s="786"/>
      <c r="D12" s="786"/>
      <c r="E12" s="786"/>
      <c r="F12" s="786"/>
      <c r="G12" s="786"/>
      <c r="H12" s="786"/>
      <c r="I12" s="786"/>
      <c r="J12" s="786"/>
      <c r="K12" s="786"/>
      <c r="L12" s="786"/>
      <c r="M12" s="786"/>
      <c r="N12" s="786"/>
      <c r="O12" s="786"/>
      <c r="P12" s="787"/>
      <c r="Q12" s="274"/>
    </row>
    <row r="13" spans="1:17" ht="12.75" customHeight="1" x14ac:dyDescent="0.25">
      <c r="A13" s="7"/>
      <c r="B13" s="8" t="s">
        <v>19</v>
      </c>
      <c r="C13" s="786"/>
      <c r="D13" s="786"/>
      <c r="E13" s="786"/>
      <c r="F13" s="786"/>
      <c r="G13" s="786"/>
      <c r="H13" s="786"/>
      <c r="I13" s="786"/>
      <c r="J13" s="786"/>
      <c r="K13" s="786"/>
      <c r="L13" s="786"/>
      <c r="M13" s="786"/>
      <c r="N13" s="786"/>
      <c r="O13" s="786"/>
      <c r="P13" s="787"/>
      <c r="Q13" s="274"/>
    </row>
    <row r="14" spans="1:17" ht="12.75" customHeight="1" x14ac:dyDescent="0.25">
      <c r="A14" s="10"/>
      <c r="B14" s="11"/>
      <c r="C14" s="766"/>
      <c r="D14" s="766"/>
      <c r="E14" s="766"/>
      <c r="F14" s="766"/>
      <c r="G14" s="766"/>
      <c r="H14" s="766"/>
      <c r="I14" s="766"/>
      <c r="J14" s="766"/>
      <c r="K14" s="766"/>
      <c r="L14" s="766"/>
      <c r="M14" s="766"/>
      <c r="N14" s="766"/>
      <c r="O14" s="766"/>
      <c r="P14" s="767"/>
      <c r="Q14" s="274"/>
    </row>
    <row r="15" spans="1:17" s="12" customFormat="1" ht="12.75" customHeight="1" x14ac:dyDescent="0.25">
      <c r="A15" s="768" t="s">
        <v>20</v>
      </c>
      <c r="B15" s="771" t="s">
        <v>21</v>
      </c>
      <c r="C15" s="773" t="s">
        <v>22</v>
      </c>
      <c r="D15" s="774"/>
      <c r="E15" s="774"/>
      <c r="F15" s="774"/>
      <c r="G15" s="774"/>
      <c r="H15" s="774"/>
      <c r="I15" s="774"/>
      <c r="J15" s="774"/>
      <c r="K15" s="774"/>
      <c r="L15" s="774"/>
      <c r="M15" s="774"/>
      <c r="N15" s="774"/>
      <c r="O15" s="774"/>
      <c r="P15" s="775"/>
      <c r="Q15" s="275"/>
    </row>
    <row r="16" spans="1:17" s="12" customFormat="1" ht="12.75" customHeight="1" x14ac:dyDescent="0.25">
      <c r="A16" s="769"/>
      <c r="B16" s="772"/>
      <c r="C16" s="776" t="s">
        <v>23</v>
      </c>
      <c r="D16" s="778" t="s">
        <v>24</v>
      </c>
      <c r="E16" s="780" t="s">
        <v>25</v>
      </c>
      <c r="F16" s="782" t="s">
        <v>26</v>
      </c>
      <c r="G16" s="764" t="s">
        <v>27</v>
      </c>
      <c r="H16" s="765" t="s">
        <v>28</v>
      </c>
      <c r="I16" s="763" t="s">
        <v>29</v>
      </c>
      <c r="J16" s="764" t="s">
        <v>30</v>
      </c>
      <c r="K16" s="765" t="s">
        <v>31</v>
      </c>
      <c r="L16" s="763" t="s">
        <v>32</v>
      </c>
      <c r="M16" s="764" t="s">
        <v>33</v>
      </c>
      <c r="N16" s="765" t="s">
        <v>34</v>
      </c>
      <c r="O16" s="763" t="s">
        <v>35</v>
      </c>
      <c r="P16" s="784" t="s">
        <v>36</v>
      </c>
    </row>
    <row r="17" spans="1:16" s="13" customFormat="1" ht="70.5" customHeight="1" thickBot="1" x14ac:dyDescent="0.3">
      <c r="A17" s="770"/>
      <c r="B17" s="772"/>
      <c r="C17" s="777"/>
      <c r="D17" s="779"/>
      <c r="E17" s="781"/>
      <c r="F17" s="783"/>
      <c r="G17" s="764"/>
      <c r="H17" s="765"/>
      <c r="I17" s="763"/>
      <c r="J17" s="764"/>
      <c r="K17" s="765"/>
      <c r="L17" s="763"/>
      <c r="M17" s="764"/>
      <c r="N17" s="765"/>
      <c r="O17" s="763"/>
      <c r="P17" s="78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1205889</v>
      </c>
      <c r="D20" s="32">
        <f>SUM(D21,D24,D25,D41,D43)</f>
        <v>1201224</v>
      </c>
      <c r="E20" s="33">
        <f t="shared" ref="E20:F20" si="1">SUM(E21,E24,E25,E41,E43)</f>
        <v>4665</v>
      </c>
      <c r="F20" s="34">
        <f t="shared" si="1"/>
        <v>1205889</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57" customHeight="1" thickTop="1" thickBot="1" x14ac:dyDescent="0.3">
      <c r="A24" s="58">
        <v>19300</v>
      </c>
      <c r="B24" s="58" t="s">
        <v>43</v>
      </c>
      <c r="C24" s="59">
        <f>F24+I24</f>
        <v>330653</v>
      </c>
      <c r="D24" s="60">
        <v>326225</v>
      </c>
      <c r="E24" s="61">
        <v>4428</v>
      </c>
      <c r="F24" s="62">
        <f t="shared" si="9"/>
        <v>330653</v>
      </c>
      <c r="G24" s="60"/>
      <c r="H24" s="61"/>
      <c r="I24" s="62">
        <f t="shared" si="10"/>
        <v>0</v>
      </c>
      <c r="J24" s="63" t="s">
        <v>44</v>
      </c>
      <c r="K24" s="64" t="s">
        <v>44</v>
      </c>
      <c r="L24" s="65" t="s">
        <v>44</v>
      </c>
      <c r="M24" s="63" t="s">
        <v>44</v>
      </c>
      <c r="N24" s="64" t="s">
        <v>44</v>
      </c>
      <c r="O24" s="65" t="s">
        <v>44</v>
      </c>
      <c r="P24" s="458" t="s">
        <v>543</v>
      </c>
    </row>
    <row r="25" spans="1:16" s="28" customFormat="1" ht="47.25" customHeight="1" thickTop="1" x14ac:dyDescent="0.25">
      <c r="A25" s="276">
        <v>18630</v>
      </c>
      <c r="B25" s="67" t="s">
        <v>45</v>
      </c>
      <c r="C25" s="68">
        <f>F25</f>
        <v>875236</v>
      </c>
      <c r="D25" s="69">
        <v>874999</v>
      </c>
      <c r="E25" s="70">
        <v>237</v>
      </c>
      <c r="F25" s="71">
        <f t="shared" si="9"/>
        <v>875236</v>
      </c>
      <c r="G25" s="72" t="s">
        <v>44</v>
      </c>
      <c r="H25" s="73" t="s">
        <v>44</v>
      </c>
      <c r="I25" s="74" t="s">
        <v>44</v>
      </c>
      <c r="J25" s="72" t="s">
        <v>44</v>
      </c>
      <c r="K25" s="73" t="s">
        <v>44</v>
      </c>
      <c r="L25" s="74" t="s">
        <v>44</v>
      </c>
      <c r="M25" s="72" t="s">
        <v>44</v>
      </c>
      <c r="N25" s="73" t="s">
        <v>44</v>
      </c>
      <c r="O25" s="74" t="s">
        <v>44</v>
      </c>
      <c r="P25" s="459" t="s">
        <v>544</v>
      </c>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1205889</v>
      </c>
      <c r="D50" s="157">
        <f>SUM(D51,D286)</f>
        <v>1201224</v>
      </c>
      <c r="E50" s="158">
        <f t="shared" ref="E50:F50" si="26">SUM(E51,E286)</f>
        <v>4665</v>
      </c>
      <c r="F50" s="159">
        <f t="shared" si="26"/>
        <v>1205889</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41.25" customHeight="1" thickTop="1" x14ac:dyDescent="0.25">
      <c r="A51" s="160"/>
      <c r="B51" s="161" t="s">
        <v>70</v>
      </c>
      <c r="C51" s="162">
        <f t="shared" si="0"/>
        <v>1205889</v>
      </c>
      <c r="D51" s="163">
        <f>SUM(D52,D194)</f>
        <v>1201224</v>
      </c>
      <c r="E51" s="164">
        <f t="shared" ref="E51:F51" si="30">SUM(E52,E194)</f>
        <v>4665</v>
      </c>
      <c r="F51" s="165">
        <f t="shared" si="30"/>
        <v>1205889</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hidden="1" x14ac:dyDescent="0.25">
      <c r="A52" s="24"/>
      <c r="B52" s="22" t="s">
        <v>71</v>
      </c>
      <c r="C52" s="170">
        <f t="shared" si="0"/>
        <v>0</v>
      </c>
      <c r="D52" s="171">
        <f>SUM(D53,D75,D173,D187)</f>
        <v>0</v>
      </c>
      <c r="E52" s="172">
        <f t="shared" ref="E52:F52" si="34">SUM(E53,E75,E173,E187)</f>
        <v>0</v>
      </c>
      <c r="F52" s="173">
        <f t="shared" si="34"/>
        <v>0</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7" t="s">
        <v>78</v>
      </c>
      <c r="C58" s="88">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380">
        <v>1210</v>
      </c>
      <c r="B68" s="80" t="s">
        <v>88</v>
      </c>
      <c r="C68" s="81">
        <f t="shared" si="0"/>
        <v>0</v>
      </c>
      <c r="D68" s="46"/>
      <c r="E68" s="47"/>
      <c r="F68" s="132">
        <f>D68+E68</f>
        <v>0</v>
      </c>
      <c r="G68" s="46"/>
      <c r="H68" s="47"/>
      <c r="I68" s="132">
        <f>G68+H68</f>
        <v>0</v>
      </c>
      <c r="J68" s="46"/>
      <c r="K68" s="47"/>
      <c r="L68" s="132">
        <f>K68+J68</f>
        <v>0</v>
      </c>
      <c r="M68" s="46"/>
      <c r="N68" s="47"/>
      <c r="O68" s="132">
        <f>N68+M68</f>
        <v>0</v>
      </c>
      <c r="P68" s="49"/>
    </row>
    <row r="69" spans="1:16" ht="24" hidden="1" x14ac:dyDescent="0.25">
      <c r="A69" s="188">
        <v>1220</v>
      </c>
      <c r="B69" s="87" t="s">
        <v>89</v>
      </c>
      <c r="C69" s="88">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7" t="s">
        <v>90</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5">
        <v>2000</v>
      </c>
      <c r="B75" s="175" t="s">
        <v>96</v>
      </c>
      <c r="C75" s="176">
        <f t="shared" si="0"/>
        <v>0</v>
      </c>
      <c r="D75" s="177">
        <f>SUM(D76,D83,D130,D164,D165,D172)</f>
        <v>0</v>
      </c>
      <c r="E75" s="178">
        <f t="shared" ref="E75:F75" si="74">SUM(E76,E83,E130,E164,E165,E172)</f>
        <v>0</v>
      </c>
      <c r="F75" s="179">
        <f t="shared" si="74"/>
        <v>0</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380">
        <v>2110</v>
      </c>
      <c r="B77" s="80" t="s">
        <v>98</v>
      </c>
      <c r="C77" s="81">
        <f t="shared" si="0"/>
        <v>0</v>
      </c>
      <c r="D77" s="192">
        <f>SUM(D78:D79)</f>
        <v>0</v>
      </c>
      <c r="E77" s="193">
        <f t="shared" ref="E77:F77" si="82">SUM(E78:E79)</f>
        <v>0</v>
      </c>
      <c r="F77" s="132">
        <f t="shared" si="82"/>
        <v>0</v>
      </c>
      <c r="G77" s="192">
        <f>SUM(G78:G79)</f>
        <v>0</v>
      </c>
      <c r="H77" s="193">
        <f t="shared" ref="H77:I77" si="83">SUM(H78:H79)</f>
        <v>0</v>
      </c>
      <c r="I77" s="132">
        <f t="shared" si="83"/>
        <v>0</v>
      </c>
      <c r="J77" s="192">
        <f>SUM(J78:J79)</f>
        <v>0</v>
      </c>
      <c r="K77" s="193">
        <f t="shared" ref="K77:L77" si="84">SUM(K78:K79)</f>
        <v>0</v>
      </c>
      <c r="L77" s="132">
        <f t="shared" si="84"/>
        <v>0</v>
      </c>
      <c r="M77" s="192">
        <f>SUM(M78:M79)</f>
        <v>0</v>
      </c>
      <c r="N77" s="193">
        <f t="shared" ref="N77:O77" si="85">SUM(N78:N79)</f>
        <v>0</v>
      </c>
      <c r="O77" s="132">
        <f t="shared" si="85"/>
        <v>0</v>
      </c>
      <c r="P77" s="49"/>
    </row>
    <row r="78" spans="1:16" ht="12" hidden="1" customHeight="1" x14ac:dyDescent="0.25">
      <c r="A78" s="51">
        <v>2111</v>
      </c>
      <c r="B78" s="87" t="s">
        <v>99</v>
      </c>
      <c r="C78" s="88">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7" t="s">
        <v>101</v>
      </c>
      <c r="C80" s="88">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7" t="s">
        <v>99</v>
      </c>
      <c r="C81" s="88">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4"/>
      <c r="E82" s="195"/>
      <c r="F82" s="55">
        <f t="shared" si="94"/>
        <v>0</v>
      </c>
      <c r="G82" s="53"/>
      <c r="H82" s="54"/>
      <c r="I82" s="55">
        <f t="shared" si="95"/>
        <v>0</v>
      </c>
      <c r="J82" s="53"/>
      <c r="K82" s="54"/>
      <c r="L82" s="55">
        <f t="shared" si="96"/>
        <v>0</v>
      </c>
      <c r="M82" s="53"/>
      <c r="N82" s="54"/>
      <c r="O82" s="55">
        <f t="shared" si="97"/>
        <v>0</v>
      </c>
      <c r="P82" s="57"/>
    </row>
    <row r="83" spans="1:16" hidden="1" x14ac:dyDescent="0.25">
      <c r="A83" s="67">
        <v>2200</v>
      </c>
      <c r="B83" s="181" t="s">
        <v>102</v>
      </c>
      <c r="C83" s="68">
        <f t="shared" si="0"/>
        <v>0</v>
      </c>
      <c r="D83" s="182">
        <f>SUM(D84,D89,D95,D103,D112,D116,D122,D128)</f>
        <v>0</v>
      </c>
      <c r="E83" s="183">
        <f t="shared" ref="E83:F83" si="98">SUM(E84,E89,E95,E103,E112,E116,E122,E128)</f>
        <v>0</v>
      </c>
      <c r="F83" s="71">
        <f t="shared" si="98"/>
        <v>0</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6"/>
      <c r="E85" s="197"/>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7" t="s">
        <v>108</v>
      </c>
      <c r="C89" s="88">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7" t="s">
        <v>109</v>
      </c>
      <c r="C90" s="88">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4"/>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7" t="s">
        <v>114</v>
      </c>
      <c r="C95" s="88">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7" t="s">
        <v>115</v>
      </c>
      <c r="C96" s="88">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6"/>
      <c r="E98" s="197"/>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121</v>
      </c>
      <c r="C102" s="88">
        <f t="shared" si="102"/>
        <v>0</v>
      </c>
      <c r="D102" s="194"/>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7" t="s">
        <v>122</v>
      </c>
      <c r="C103" s="88">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7" t="s">
        <v>123</v>
      </c>
      <c r="C104" s="88">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7" t="s">
        <v>131</v>
      </c>
      <c r="C112" s="88">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7" t="s">
        <v>132</v>
      </c>
      <c r="C113" s="88">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7" t="s">
        <v>135</v>
      </c>
      <c r="C116" s="88">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7" t="s">
        <v>136</v>
      </c>
      <c r="C117" s="88">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7" t="s">
        <v>141</v>
      </c>
      <c r="C122" s="88">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8" t="s">
        <v>142</v>
      </c>
      <c r="C123" s="88">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9" t="s">
        <v>143</v>
      </c>
      <c r="C124" s="88">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146</v>
      </c>
      <c r="C127" s="88">
        <f t="shared" si="102"/>
        <v>0</v>
      </c>
      <c r="D127" s="194"/>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380">
        <v>2280</v>
      </c>
      <c r="B128" s="80" t="s">
        <v>147</v>
      </c>
      <c r="C128" s="81">
        <f t="shared" si="102"/>
        <v>0</v>
      </c>
      <c r="D128" s="192">
        <f t="shared" ref="D128:O128" si="159">SUM(D129)</f>
        <v>0</v>
      </c>
      <c r="E128" s="193">
        <f t="shared" si="159"/>
        <v>0</v>
      </c>
      <c r="F128" s="132">
        <f t="shared" si="159"/>
        <v>0</v>
      </c>
      <c r="G128" s="192">
        <f t="shared" si="159"/>
        <v>0</v>
      </c>
      <c r="H128" s="193">
        <f t="shared" si="159"/>
        <v>0</v>
      </c>
      <c r="I128" s="132">
        <f t="shared" si="159"/>
        <v>0</v>
      </c>
      <c r="J128" s="192">
        <f t="shared" si="159"/>
        <v>0</v>
      </c>
      <c r="K128" s="193">
        <f t="shared" si="159"/>
        <v>0</v>
      </c>
      <c r="L128" s="132">
        <f t="shared" si="159"/>
        <v>0</v>
      </c>
      <c r="M128" s="192">
        <f t="shared" si="159"/>
        <v>0</v>
      </c>
      <c r="N128" s="193">
        <f t="shared" si="159"/>
        <v>0</v>
      </c>
      <c r="O128" s="132">
        <f t="shared" si="159"/>
        <v>0</v>
      </c>
      <c r="P128" s="49"/>
    </row>
    <row r="129" spans="1:16" ht="24" hidden="1" customHeight="1" x14ac:dyDescent="0.25">
      <c r="A129" s="51">
        <v>2283</v>
      </c>
      <c r="B129" s="87" t="s">
        <v>148</v>
      </c>
      <c r="C129" s="88">
        <f t="shared" si="102"/>
        <v>0</v>
      </c>
      <c r="D129" s="194"/>
      <c r="E129" s="195"/>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7">
        <v>2300</v>
      </c>
      <c r="B130" s="181" t="s">
        <v>149</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hidden="1" x14ac:dyDescent="0.25">
      <c r="A131" s="380">
        <v>2310</v>
      </c>
      <c r="B131" s="80" t="s">
        <v>150</v>
      </c>
      <c r="C131" s="81">
        <f t="shared" si="102"/>
        <v>0</v>
      </c>
      <c r="D131" s="192">
        <f t="shared" ref="D131:O131" si="164">SUM(D132:D135)</f>
        <v>0</v>
      </c>
      <c r="E131" s="193">
        <f t="shared" si="164"/>
        <v>0</v>
      </c>
      <c r="F131" s="132">
        <f t="shared" si="164"/>
        <v>0</v>
      </c>
      <c r="G131" s="192">
        <f t="shared" si="164"/>
        <v>0</v>
      </c>
      <c r="H131" s="193">
        <f t="shared" si="164"/>
        <v>0</v>
      </c>
      <c r="I131" s="132">
        <f t="shared" si="164"/>
        <v>0</v>
      </c>
      <c r="J131" s="192">
        <f t="shared" si="164"/>
        <v>0</v>
      </c>
      <c r="K131" s="193">
        <f t="shared" si="164"/>
        <v>0</v>
      </c>
      <c r="L131" s="132">
        <f t="shared" si="164"/>
        <v>0</v>
      </c>
      <c r="M131" s="192">
        <f t="shared" si="164"/>
        <v>0</v>
      </c>
      <c r="N131" s="193">
        <f t="shared" si="164"/>
        <v>0</v>
      </c>
      <c r="O131" s="132">
        <f t="shared" si="164"/>
        <v>0</v>
      </c>
      <c r="P131" s="49"/>
    </row>
    <row r="132" spans="1:16" ht="12" hidden="1" customHeight="1" x14ac:dyDescent="0.25">
      <c r="A132" s="51">
        <v>2311</v>
      </c>
      <c r="B132" s="87" t="s">
        <v>151</v>
      </c>
      <c r="C132" s="88">
        <f t="shared" si="102"/>
        <v>0</v>
      </c>
      <c r="D132" s="194"/>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152</v>
      </c>
      <c r="C133" s="88">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4"/>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7" t="s">
        <v>155</v>
      </c>
      <c r="C136" s="88">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7" t="s">
        <v>156</v>
      </c>
      <c r="C137" s="88">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7" t="s">
        <v>159</v>
      </c>
      <c r="C140" s="88">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7" t="s">
        <v>160</v>
      </c>
      <c r="C141" s="88">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7" t="s">
        <v>161</v>
      </c>
      <c r="C142" s="88">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6"/>
      <c r="E145" s="197"/>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7" t="s">
        <v>170</v>
      </c>
      <c r="C151" s="88">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7" t="s">
        <v>171</v>
      </c>
      <c r="C152" s="88">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200"/>
      <c r="E159" s="201"/>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6"/>
      <c r="E161" s="197"/>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200"/>
      <c r="E163" s="201"/>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2"/>
      <c r="E164" s="203"/>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380">
        <v>2510</v>
      </c>
      <c r="B166" s="80" t="s">
        <v>185</v>
      </c>
      <c r="C166" s="81">
        <f t="shared" si="193"/>
        <v>0</v>
      </c>
      <c r="D166" s="192">
        <f>SUM(D167:D170)</f>
        <v>0</v>
      </c>
      <c r="E166" s="193">
        <f t="shared" ref="E166:O166" si="211">SUM(E167:E170)</f>
        <v>0</v>
      </c>
      <c r="F166" s="132">
        <f t="shared" si="211"/>
        <v>0</v>
      </c>
      <c r="G166" s="192">
        <f t="shared" si="211"/>
        <v>0</v>
      </c>
      <c r="H166" s="193">
        <f t="shared" si="211"/>
        <v>0</v>
      </c>
      <c r="I166" s="132">
        <f t="shared" si="211"/>
        <v>0</v>
      </c>
      <c r="J166" s="192">
        <f t="shared" si="211"/>
        <v>0</v>
      </c>
      <c r="K166" s="193">
        <f t="shared" si="211"/>
        <v>0</v>
      </c>
      <c r="L166" s="132">
        <f t="shared" si="211"/>
        <v>0</v>
      </c>
      <c r="M166" s="192">
        <f t="shared" si="211"/>
        <v>0</v>
      </c>
      <c r="N166" s="193">
        <f t="shared" si="211"/>
        <v>0</v>
      </c>
      <c r="O166" s="132">
        <f t="shared" si="211"/>
        <v>0</v>
      </c>
      <c r="P166" s="49"/>
    </row>
    <row r="167" spans="1:16" ht="24" hidden="1" customHeight="1" x14ac:dyDescent="0.25">
      <c r="A167" s="51">
        <v>2512</v>
      </c>
      <c r="B167" s="87" t="s">
        <v>186</v>
      </c>
      <c r="C167" s="88">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7" t="s">
        <v>190</v>
      </c>
      <c r="C171" s="88">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4"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5"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380">
        <v>3260</v>
      </c>
      <c r="B175" s="80" t="s">
        <v>194</v>
      </c>
      <c r="C175" s="81">
        <f t="shared" si="193"/>
        <v>0</v>
      </c>
      <c r="D175" s="192">
        <f>SUM(D176:D178)</f>
        <v>0</v>
      </c>
      <c r="E175" s="193">
        <f t="shared" ref="E175:F175" si="221">SUM(E176:E178)</f>
        <v>0</v>
      </c>
      <c r="F175" s="132">
        <f t="shared" si="221"/>
        <v>0</v>
      </c>
      <c r="G175" s="192">
        <f>SUM(G176:G178)</f>
        <v>0</v>
      </c>
      <c r="H175" s="193">
        <f t="shared" ref="H175:I175" si="222">SUM(H176:H178)</f>
        <v>0</v>
      </c>
      <c r="I175" s="132">
        <f t="shared" si="222"/>
        <v>0</v>
      </c>
      <c r="J175" s="192">
        <f>SUM(J176:J178)</f>
        <v>0</v>
      </c>
      <c r="K175" s="193">
        <f t="shared" ref="K175:L175" si="223">SUM(K176:K178)</f>
        <v>0</v>
      </c>
      <c r="L175" s="132">
        <f t="shared" si="223"/>
        <v>0</v>
      </c>
      <c r="M175" s="192">
        <f>SUM(M176:M178)</f>
        <v>0</v>
      </c>
      <c r="N175" s="193">
        <f t="shared" ref="N175:O175" si="224">SUM(N176:N178)</f>
        <v>0</v>
      </c>
      <c r="O175" s="132">
        <f t="shared" si="224"/>
        <v>0</v>
      </c>
      <c r="P175" s="49"/>
    </row>
    <row r="176" spans="1:16" ht="24" hidden="1" customHeight="1" x14ac:dyDescent="0.25">
      <c r="A176" s="51">
        <v>3261</v>
      </c>
      <c r="B176" s="87" t="s">
        <v>195</v>
      </c>
      <c r="C176" s="88">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380">
        <v>3290</v>
      </c>
      <c r="B179" s="80" t="s">
        <v>198</v>
      </c>
      <c r="C179" s="206">
        <f t="shared" si="193"/>
        <v>0</v>
      </c>
      <c r="D179" s="192">
        <f>SUM(D180:D183)</f>
        <v>0</v>
      </c>
      <c r="E179" s="193">
        <f t="shared" ref="E179:O179" si="229">SUM(E180:E183)</f>
        <v>0</v>
      </c>
      <c r="F179" s="132">
        <f t="shared" si="229"/>
        <v>0</v>
      </c>
      <c r="G179" s="192">
        <f t="shared" si="229"/>
        <v>0</v>
      </c>
      <c r="H179" s="193">
        <f t="shared" si="229"/>
        <v>0</v>
      </c>
      <c r="I179" s="132">
        <f t="shared" si="229"/>
        <v>0</v>
      </c>
      <c r="J179" s="192">
        <f t="shared" si="229"/>
        <v>0</v>
      </c>
      <c r="K179" s="193">
        <f t="shared" si="229"/>
        <v>0</v>
      </c>
      <c r="L179" s="132">
        <f t="shared" si="229"/>
        <v>0</v>
      </c>
      <c r="M179" s="192">
        <f t="shared" si="229"/>
        <v>0</v>
      </c>
      <c r="N179" s="193">
        <f t="shared" si="229"/>
        <v>0</v>
      </c>
      <c r="O179" s="132">
        <f t="shared" si="229"/>
        <v>0</v>
      </c>
      <c r="P179" s="49"/>
    </row>
    <row r="180" spans="1:16" ht="72" hidden="1" customHeight="1" x14ac:dyDescent="0.25">
      <c r="A180" s="51">
        <v>3291</v>
      </c>
      <c r="B180" s="87" t="s">
        <v>199</v>
      </c>
      <c r="C180" s="88">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7">
        <v>3294</v>
      </c>
      <c r="B183" s="87" t="s">
        <v>202</v>
      </c>
      <c r="C183" s="206">
        <f t="shared" si="193"/>
        <v>0</v>
      </c>
      <c r="D183" s="208"/>
      <c r="E183" s="209"/>
      <c r="F183" s="210">
        <f t="shared" si="230"/>
        <v>0</v>
      </c>
      <c r="G183" s="211"/>
      <c r="H183" s="212"/>
      <c r="I183" s="210">
        <f t="shared" si="231"/>
        <v>0</v>
      </c>
      <c r="J183" s="211"/>
      <c r="K183" s="212"/>
      <c r="L183" s="210">
        <f t="shared" si="232"/>
        <v>0</v>
      </c>
      <c r="M183" s="211"/>
      <c r="N183" s="212"/>
      <c r="O183" s="210">
        <f t="shared" si="233"/>
        <v>0</v>
      </c>
      <c r="P183" s="213"/>
    </row>
    <row r="184" spans="1:16" ht="48" hidden="1" x14ac:dyDescent="0.25">
      <c r="A184" s="214">
        <v>3300</v>
      </c>
      <c r="B184" s="205" t="s">
        <v>203</v>
      </c>
      <c r="C184" s="215">
        <f t="shared" si="193"/>
        <v>0</v>
      </c>
      <c r="D184" s="216">
        <f>SUM(D185:D186)</f>
        <v>0</v>
      </c>
      <c r="E184" s="217">
        <f t="shared" ref="E184:O184" si="234">SUM(E185:E186)</f>
        <v>0</v>
      </c>
      <c r="F184" s="218">
        <f t="shared" si="234"/>
        <v>0</v>
      </c>
      <c r="G184" s="216">
        <f t="shared" si="234"/>
        <v>0</v>
      </c>
      <c r="H184" s="217">
        <f t="shared" si="234"/>
        <v>0</v>
      </c>
      <c r="I184" s="218">
        <f t="shared" si="234"/>
        <v>0</v>
      </c>
      <c r="J184" s="216">
        <f t="shared" si="234"/>
        <v>0</v>
      </c>
      <c r="K184" s="217">
        <f t="shared" si="234"/>
        <v>0</v>
      </c>
      <c r="L184" s="218">
        <f t="shared" si="234"/>
        <v>0</v>
      </c>
      <c r="M184" s="216">
        <f t="shared" si="234"/>
        <v>0</v>
      </c>
      <c r="N184" s="217">
        <f t="shared" si="234"/>
        <v>0</v>
      </c>
      <c r="O184" s="218">
        <f t="shared" si="234"/>
        <v>0</v>
      </c>
      <c r="P184" s="219"/>
    </row>
    <row r="185" spans="1:16" ht="48" hidden="1" customHeight="1" x14ac:dyDescent="0.25">
      <c r="A185" s="135">
        <v>3310</v>
      </c>
      <c r="B185" s="136" t="s">
        <v>204</v>
      </c>
      <c r="C185" s="141">
        <f t="shared" si="193"/>
        <v>0</v>
      </c>
      <c r="D185" s="200"/>
      <c r="E185" s="201"/>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6"/>
      <c r="E186" s="197"/>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20">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1">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380">
        <v>4240</v>
      </c>
      <c r="B189" s="80" t="s">
        <v>208</v>
      </c>
      <c r="C189" s="81">
        <f t="shared" si="193"/>
        <v>0</v>
      </c>
      <c r="D189" s="196"/>
      <c r="E189" s="197"/>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8">
        <v>4250</v>
      </c>
      <c r="B190" s="87" t="s">
        <v>209</v>
      </c>
      <c r="C190" s="88">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380">
        <v>4310</v>
      </c>
      <c r="B192" s="80" t="s">
        <v>211</v>
      </c>
      <c r="C192" s="81">
        <f t="shared" si="193"/>
        <v>0</v>
      </c>
      <c r="D192" s="192">
        <f>SUM(D193:D193)</f>
        <v>0</v>
      </c>
      <c r="E192" s="193">
        <f t="shared" ref="E192:F192" si="255">SUM(E193:E193)</f>
        <v>0</v>
      </c>
      <c r="F192" s="132">
        <f t="shared" si="255"/>
        <v>0</v>
      </c>
      <c r="G192" s="192">
        <f>SUM(G193:G193)</f>
        <v>0</v>
      </c>
      <c r="H192" s="193">
        <f t="shared" ref="H192:I192" si="256">SUM(H193:H193)</f>
        <v>0</v>
      </c>
      <c r="I192" s="132">
        <f t="shared" si="256"/>
        <v>0</v>
      </c>
      <c r="J192" s="192">
        <f>SUM(J193:J193)</f>
        <v>0</v>
      </c>
      <c r="K192" s="193">
        <f t="shared" ref="K192:L192" si="257">SUM(K193:K193)</f>
        <v>0</v>
      </c>
      <c r="L192" s="132">
        <f t="shared" si="257"/>
        <v>0</v>
      </c>
      <c r="M192" s="192">
        <f>SUM(M193:M193)</f>
        <v>0</v>
      </c>
      <c r="N192" s="193">
        <f t="shared" ref="N192:O192" si="258">SUM(N193:N193)</f>
        <v>0</v>
      </c>
      <c r="O192" s="132">
        <f t="shared" si="258"/>
        <v>0</v>
      </c>
      <c r="P192" s="49"/>
    </row>
    <row r="193" spans="1:16" ht="36" hidden="1" customHeight="1" x14ac:dyDescent="0.25">
      <c r="A193" s="51">
        <v>4311</v>
      </c>
      <c r="B193" s="87" t="s">
        <v>212</v>
      </c>
      <c r="C193" s="88">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7" customHeight="1" x14ac:dyDescent="0.25">
      <c r="A194" s="222"/>
      <c r="B194" s="23" t="s">
        <v>213</v>
      </c>
      <c r="C194" s="170">
        <f t="shared" si="193"/>
        <v>1205889</v>
      </c>
      <c r="D194" s="171">
        <f t="shared" ref="D194:O194" si="259">SUM(D195,D230,D269,D283)</f>
        <v>1201224</v>
      </c>
      <c r="E194" s="172">
        <f t="shared" si="259"/>
        <v>4665</v>
      </c>
      <c r="F194" s="173">
        <f t="shared" si="259"/>
        <v>1205889</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1205889</v>
      </c>
      <c r="D195" s="177">
        <f>D196+D204</f>
        <v>1201224</v>
      </c>
      <c r="E195" s="178">
        <f t="shared" ref="E195:F195" si="260">E196+E204</f>
        <v>4665</v>
      </c>
      <c r="F195" s="179">
        <f t="shared" si="260"/>
        <v>1205889</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380">
        <v>5110</v>
      </c>
      <c r="B197" s="80" t="s">
        <v>216</v>
      </c>
      <c r="C197" s="81">
        <f t="shared" si="193"/>
        <v>0</v>
      </c>
      <c r="D197" s="196"/>
      <c r="E197" s="197"/>
      <c r="F197" s="132">
        <f>D197+E197</f>
        <v>0</v>
      </c>
      <c r="G197" s="46"/>
      <c r="H197" s="47"/>
      <c r="I197" s="132">
        <f>G197+H197</f>
        <v>0</v>
      </c>
      <c r="J197" s="46"/>
      <c r="K197" s="47"/>
      <c r="L197" s="132">
        <f>K197+J197</f>
        <v>0</v>
      </c>
      <c r="M197" s="46"/>
      <c r="N197" s="47"/>
      <c r="O197" s="132">
        <f>N197+M197</f>
        <v>0</v>
      </c>
      <c r="P197" s="49"/>
    </row>
    <row r="198" spans="1:16" ht="24" hidden="1" x14ac:dyDescent="0.25">
      <c r="A198" s="188">
        <v>5120</v>
      </c>
      <c r="B198" s="87" t="s">
        <v>217</v>
      </c>
      <c r="C198" s="88">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7" t="s">
        <v>218</v>
      </c>
      <c r="C199" s="88">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7" t="s">
        <v>220</v>
      </c>
      <c r="C201" s="88">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7" t="s">
        <v>221</v>
      </c>
      <c r="C202" s="88">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7" t="s">
        <v>222</v>
      </c>
      <c r="C203" s="88">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1205889</v>
      </c>
      <c r="D204" s="182">
        <f>D205+D215+D216+D225+D226+D227+D229</f>
        <v>1201224</v>
      </c>
      <c r="E204" s="183">
        <f t="shared" ref="E204:F204" si="276">E205+E215+E216+E225+E226+E227+E229</f>
        <v>4665</v>
      </c>
      <c r="F204" s="71">
        <f t="shared" si="276"/>
        <v>1205889</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6"/>
      <c r="E206" s="197"/>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7" t="s">
        <v>234</v>
      </c>
      <c r="C215" s="88">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7" t="s">
        <v>235</v>
      </c>
      <c r="C216" s="88">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7" t="s">
        <v>236</v>
      </c>
      <c r="C217" s="88">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7" t="s">
        <v>244</v>
      </c>
      <c r="C225" s="88">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40.5" customHeight="1" x14ac:dyDescent="0.25">
      <c r="A226" s="188">
        <v>5250</v>
      </c>
      <c r="B226" s="87" t="s">
        <v>245</v>
      </c>
      <c r="C226" s="88">
        <f t="shared" si="288"/>
        <v>1205889</v>
      </c>
      <c r="D226" s="194">
        <v>1201224</v>
      </c>
      <c r="E226" s="195">
        <v>4665</v>
      </c>
      <c r="F226" s="55">
        <f t="shared" si="293"/>
        <v>1205889</v>
      </c>
      <c r="G226" s="53"/>
      <c r="H226" s="54"/>
      <c r="I226" s="55">
        <f t="shared" si="294"/>
        <v>0</v>
      </c>
      <c r="J226" s="53"/>
      <c r="K226" s="54"/>
      <c r="L226" s="55">
        <f t="shared" si="295"/>
        <v>0</v>
      </c>
      <c r="M226" s="53"/>
      <c r="N226" s="54"/>
      <c r="O226" s="55">
        <f t="shared" si="296"/>
        <v>0</v>
      </c>
      <c r="P226" s="460" t="s">
        <v>545</v>
      </c>
    </row>
    <row r="227" spans="1:16" hidden="1" x14ac:dyDescent="0.25">
      <c r="A227" s="188">
        <v>5260</v>
      </c>
      <c r="B227" s="87" t="s">
        <v>246</v>
      </c>
      <c r="C227" s="88">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7" t="s">
        <v>247</v>
      </c>
      <c r="C228" s="88">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200"/>
      <c r="E229" s="201"/>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4">
        <v>6200</v>
      </c>
      <c r="B231" s="205" t="s">
        <v>250</v>
      </c>
      <c r="C231" s="215">
        <f t="shared" si="288"/>
        <v>0</v>
      </c>
      <c r="D231" s="216">
        <f>SUM(D232,D233,D235,D238,D244,D245,D246)</f>
        <v>0</v>
      </c>
      <c r="E231" s="217">
        <f t="shared" ref="E231:F231" si="309">SUM(E232,E233,E235,E238,E244,E245,E246)</f>
        <v>0</v>
      </c>
      <c r="F231" s="218">
        <f t="shared" si="309"/>
        <v>0</v>
      </c>
      <c r="G231" s="216">
        <f>SUM(G232,G233,G235,G238,G244,G245,G246)</f>
        <v>0</v>
      </c>
      <c r="H231" s="217">
        <f t="shared" ref="H231:I231" si="310">SUM(H232,H233,H235,H238,H244,H245,H246)</f>
        <v>0</v>
      </c>
      <c r="I231" s="218">
        <f t="shared" si="310"/>
        <v>0</v>
      </c>
      <c r="J231" s="216">
        <f>SUM(J232,J233,J235,J238,J244,J245,J246)</f>
        <v>0</v>
      </c>
      <c r="K231" s="217">
        <f t="shared" ref="K231:L231" si="311">SUM(K232,K233,K235,K238,K244,K245,K246)</f>
        <v>0</v>
      </c>
      <c r="L231" s="218">
        <f t="shared" si="311"/>
        <v>0</v>
      </c>
      <c r="M231" s="216">
        <f>SUM(M232,M233,M235,M238,M244,M245,M246)</f>
        <v>0</v>
      </c>
      <c r="N231" s="217">
        <f t="shared" ref="N231:O231" si="312">SUM(N232,N233,N235,N238,N244,N245,N246)</f>
        <v>0</v>
      </c>
      <c r="O231" s="218">
        <f t="shared" si="312"/>
        <v>0</v>
      </c>
      <c r="P231" s="219"/>
    </row>
    <row r="232" spans="1:16" ht="24" hidden="1" customHeight="1" x14ac:dyDescent="0.25">
      <c r="A232" s="380">
        <v>6220</v>
      </c>
      <c r="B232" s="80" t="s">
        <v>251</v>
      </c>
      <c r="C232" s="81">
        <f t="shared" si="288"/>
        <v>0</v>
      </c>
      <c r="D232" s="196"/>
      <c r="E232" s="197"/>
      <c r="F232" s="132">
        <f>D232+E232</f>
        <v>0</v>
      </c>
      <c r="G232" s="46"/>
      <c r="H232" s="47"/>
      <c r="I232" s="132">
        <f>G232+H232</f>
        <v>0</v>
      </c>
      <c r="J232" s="46"/>
      <c r="K232" s="47"/>
      <c r="L232" s="132">
        <f>K232+J232</f>
        <v>0</v>
      </c>
      <c r="M232" s="46"/>
      <c r="N232" s="47"/>
      <c r="O232" s="132">
        <f>N232+M232</f>
        <v>0</v>
      </c>
      <c r="P232" s="49"/>
    </row>
    <row r="233" spans="1:16" hidden="1" x14ac:dyDescent="0.25">
      <c r="A233" s="188">
        <v>6230</v>
      </c>
      <c r="B233" s="87" t="s">
        <v>252</v>
      </c>
      <c r="C233" s="88">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0" t="s">
        <v>253</v>
      </c>
      <c r="C234" s="88">
        <f t="shared" si="288"/>
        <v>0</v>
      </c>
      <c r="D234" s="196"/>
      <c r="E234" s="197"/>
      <c r="F234" s="132">
        <f>D234+E234</f>
        <v>0</v>
      </c>
      <c r="G234" s="46"/>
      <c r="H234" s="47"/>
      <c r="I234" s="132">
        <f>G234+H234</f>
        <v>0</v>
      </c>
      <c r="J234" s="46"/>
      <c r="K234" s="47"/>
      <c r="L234" s="132">
        <f>K234+J234</f>
        <v>0</v>
      </c>
      <c r="M234" s="46"/>
      <c r="N234" s="47"/>
      <c r="O234" s="132">
        <f>N234+M234</f>
        <v>0</v>
      </c>
      <c r="P234" s="49"/>
    </row>
    <row r="235" spans="1:16" ht="24" hidden="1" x14ac:dyDescent="0.25">
      <c r="A235" s="188">
        <v>6240</v>
      </c>
      <c r="B235" s="87" t="s">
        <v>254</v>
      </c>
      <c r="C235" s="88">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7" t="s">
        <v>255</v>
      </c>
      <c r="C236" s="88">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7" t="s">
        <v>257</v>
      </c>
      <c r="C238" s="88">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7" t="s">
        <v>258</v>
      </c>
      <c r="C239" s="88">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7" t="s">
        <v>263</v>
      </c>
      <c r="C244" s="88">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7" t="s">
        <v>264</v>
      </c>
      <c r="C245" s="88">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380">
        <v>6290</v>
      </c>
      <c r="B246" s="80" t="s">
        <v>265</v>
      </c>
      <c r="C246" s="206">
        <f t="shared" si="288"/>
        <v>0</v>
      </c>
      <c r="D246" s="192">
        <f>SUM(D247:D250)</f>
        <v>0</v>
      </c>
      <c r="E246" s="193">
        <f t="shared" ref="E246:O246" si="330">SUM(E247:E250)</f>
        <v>0</v>
      </c>
      <c r="F246" s="132">
        <f t="shared" si="330"/>
        <v>0</v>
      </c>
      <c r="G246" s="192">
        <f t="shared" si="330"/>
        <v>0</v>
      </c>
      <c r="H246" s="193">
        <f t="shared" si="330"/>
        <v>0</v>
      </c>
      <c r="I246" s="132">
        <f t="shared" si="330"/>
        <v>0</v>
      </c>
      <c r="J246" s="192">
        <f t="shared" si="330"/>
        <v>0</v>
      </c>
      <c r="K246" s="193">
        <f t="shared" si="330"/>
        <v>0</v>
      </c>
      <c r="L246" s="132">
        <f t="shared" si="330"/>
        <v>0</v>
      </c>
      <c r="M246" s="192">
        <f t="shared" si="330"/>
        <v>0</v>
      </c>
      <c r="N246" s="193">
        <f t="shared" si="330"/>
        <v>0</v>
      </c>
      <c r="O246" s="132">
        <f t="shared" si="330"/>
        <v>0</v>
      </c>
      <c r="P246" s="49"/>
    </row>
    <row r="247" spans="1:16" ht="12" hidden="1" customHeight="1" x14ac:dyDescent="0.25">
      <c r="A247" s="51">
        <v>6291</v>
      </c>
      <c r="B247" s="87" t="s">
        <v>266</v>
      </c>
      <c r="C247" s="88">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380">
        <v>6320</v>
      </c>
      <c r="B252" s="80" t="s">
        <v>271</v>
      </c>
      <c r="C252" s="206">
        <f t="shared" si="288"/>
        <v>0</v>
      </c>
      <c r="D252" s="192">
        <f>SUM(D253:D256)</f>
        <v>0</v>
      </c>
      <c r="E252" s="193">
        <f t="shared" ref="E252:O252" si="336">SUM(E253:E256)</f>
        <v>0</v>
      </c>
      <c r="F252" s="132">
        <f t="shared" si="336"/>
        <v>0</v>
      </c>
      <c r="G252" s="192">
        <f t="shared" si="336"/>
        <v>0</v>
      </c>
      <c r="H252" s="193">
        <f t="shared" si="336"/>
        <v>0</v>
      </c>
      <c r="I252" s="132">
        <f t="shared" si="336"/>
        <v>0</v>
      </c>
      <c r="J252" s="192">
        <f t="shared" si="336"/>
        <v>0</v>
      </c>
      <c r="K252" s="193">
        <f t="shared" si="336"/>
        <v>0</v>
      </c>
      <c r="L252" s="132">
        <f t="shared" si="336"/>
        <v>0</v>
      </c>
      <c r="M252" s="192">
        <f t="shared" si="336"/>
        <v>0</v>
      </c>
      <c r="N252" s="193">
        <f t="shared" si="336"/>
        <v>0</v>
      </c>
      <c r="O252" s="132">
        <f t="shared" si="336"/>
        <v>0</v>
      </c>
      <c r="P252" s="49"/>
    </row>
    <row r="253" spans="1:16" ht="12" hidden="1" customHeight="1" x14ac:dyDescent="0.25">
      <c r="A253" s="51">
        <v>6322</v>
      </c>
      <c r="B253" s="87" t="s">
        <v>272</v>
      </c>
      <c r="C253" s="88">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6"/>
      <c r="E256" s="197"/>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3">
        <v>6330</v>
      </c>
      <c r="B257" s="224" t="s">
        <v>276</v>
      </c>
      <c r="C257" s="206">
        <f t="shared" si="288"/>
        <v>0</v>
      </c>
      <c r="D257" s="208"/>
      <c r="E257" s="209"/>
      <c r="F257" s="210">
        <f t="shared" si="337"/>
        <v>0</v>
      </c>
      <c r="G257" s="211"/>
      <c r="H257" s="212"/>
      <c r="I257" s="210">
        <f t="shared" si="338"/>
        <v>0</v>
      </c>
      <c r="J257" s="211"/>
      <c r="K257" s="212"/>
      <c r="L257" s="210">
        <f t="shared" si="339"/>
        <v>0</v>
      </c>
      <c r="M257" s="211"/>
      <c r="N257" s="212"/>
      <c r="O257" s="210">
        <f t="shared" si="340"/>
        <v>0</v>
      </c>
      <c r="P257" s="213"/>
    </row>
    <row r="258" spans="1:16" ht="12" hidden="1" customHeight="1" x14ac:dyDescent="0.25">
      <c r="A258" s="188">
        <v>6360</v>
      </c>
      <c r="B258" s="87" t="s">
        <v>277</v>
      </c>
      <c r="C258" s="88">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380">
        <v>6410</v>
      </c>
      <c r="B260" s="80" t="s">
        <v>279</v>
      </c>
      <c r="C260" s="81">
        <f t="shared" si="288"/>
        <v>0</v>
      </c>
      <c r="D260" s="192">
        <f>SUM(D261:D263)</f>
        <v>0</v>
      </c>
      <c r="E260" s="193">
        <f t="shared" ref="E260:O260" si="342">SUM(E261:E263)</f>
        <v>0</v>
      </c>
      <c r="F260" s="132">
        <f t="shared" si="342"/>
        <v>0</v>
      </c>
      <c r="G260" s="192">
        <f t="shared" si="342"/>
        <v>0</v>
      </c>
      <c r="H260" s="193">
        <f t="shared" si="342"/>
        <v>0</v>
      </c>
      <c r="I260" s="132">
        <f t="shared" si="342"/>
        <v>0</v>
      </c>
      <c r="J260" s="192">
        <f t="shared" si="342"/>
        <v>0</v>
      </c>
      <c r="K260" s="193">
        <f t="shared" si="342"/>
        <v>0</v>
      </c>
      <c r="L260" s="132">
        <f t="shared" si="342"/>
        <v>0</v>
      </c>
      <c r="M260" s="192">
        <f t="shared" si="342"/>
        <v>0</v>
      </c>
      <c r="N260" s="193">
        <f t="shared" si="342"/>
        <v>0</v>
      </c>
      <c r="O260" s="132">
        <f t="shared" si="342"/>
        <v>0</v>
      </c>
      <c r="P260" s="49"/>
    </row>
    <row r="261" spans="1:16" ht="12" hidden="1" customHeight="1" x14ac:dyDescent="0.25">
      <c r="A261" s="51">
        <v>6411</v>
      </c>
      <c r="B261" s="198" t="s">
        <v>280</v>
      </c>
      <c r="C261" s="88">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7" t="s">
        <v>283</v>
      </c>
      <c r="C264" s="88">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7" t="s">
        <v>284</v>
      </c>
      <c r="C265" s="88">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5">
        <v>7000</v>
      </c>
      <c r="B269" s="225" t="s">
        <v>288</v>
      </c>
      <c r="C269" s="226">
        <f t="shared" si="288"/>
        <v>0</v>
      </c>
      <c r="D269" s="227">
        <f>SUM(D270,D281)</f>
        <v>0</v>
      </c>
      <c r="E269" s="228">
        <f t="shared" ref="E269:F269" si="355">SUM(E270,E281)</f>
        <v>0</v>
      </c>
      <c r="F269" s="229">
        <f t="shared" si="355"/>
        <v>0</v>
      </c>
      <c r="G269" s="227">
        <f>SUM(G270,G281)</f>
        <v>0</v>
      </c>
      <c r="H269" s="228">
        <f t="shared" ref="H269:I269" si="356">SUM(H270,H281)</f>
        <v>0</v>
      </c>
      <c r="I269" s="229">
        <f t="shared" si="356"/>
        <v>0</v>
      </c>
      <c r="J269" s="227">
        <f>SUM(J270,J281)</f>
        <v>0</v>
      </c>
      <c r="K269" s="228">
        <f t="shared" ref="K269:L269" si="357">SUM(K270,K281)</f>
        <v>0</v>
      </c>
      <c r="L269" s="229">
        <f t="shared" si="357"/>
        <v>0</v>
      </c>
      <c r="M269" s="227">
        <f>SUM(M270,M281)</f>
        <v>0</v>
      </c>
      <c r="N269" s="228">
        <f t="shared" ref="N269:O269" si="358">SUM(N270,N281)</f>
        <v>0</v>
      </c>
      <c r="O269" s="229">
        <f t="shared" si="358"/>
        <v>0</v>
      </c>
      <c r="P269" s="230"/>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380">
        <v>7210</v>
      </c>
      <c r="B271" s="80" t="s">
        <v>290</v>
      </c>
      <c r="C271" s="81">
        <f t="shared" si="288"/>
        <v>0</v>
      </c>
      <c r="D271" s="196"/>
      <c r="E271" s="197"/>
      <c r="F271" s="132">
        <f>D271+E271</f>
        <v>0</v>
      </c>
      <c r="G271" s="46"/>
      <c r="H271" s="47"/>
      <c r="I271" s="132">
        <f>G271+H271</f>
        <v>0</v>
      </c>
      <c r="J271" s="46"/>
      <c r="K271" s="47"/>
      <c r="L271" s="132">
        <f>K271+J271</f>
        <v>0</v>
      </c>
      <c r="M271" s="46"/>
      <c r="N271" s="47"/>
      <c r="O271" s="132">
        <f>N271+M271</f>
        <v>0</v>
      </c>
      <c r="P271" s="49"/>
    </row>
    <row r="272" spans="1:16" ht="24" hidden="1" x14ac:dyDescent="0.25">
      <c r="A272" s="188">
        <v>7220</v>
      </c>
      <c r="B272" s="87" t="s">
        <v>291</v>
      </c>
      <c r="C272" s="88">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ht="36" hidden="1" customHeight="1" x14ac:dyDescent="0.25">
      <c r="A273" s="51">
        <v>7221</v>
      </c>
      <c r="B273" s="87" t="s">
        <v>292</v>
      </c>
      <c r="C273" s="88">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ht="36" hidden="1" customHeight="1" x14ac:dyDescent="0.25">
      <c r="A274" s="51">
        <v>7222</v>
      </c>
      <c r="B274" s="87" t="s">
        <v>293</v>
      </c>
      <c r="C274" s="88">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7" t="s">
        <v>294</v>
      </c>
      <c r="C275" s="88">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7" t="s">
        <v>295</v>
      </c>
      <c r="C276" s="88">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7" t="s">
        <v>296</v>
      </c>
      <c r="C277" s="88">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380">
        <v>7260</v>
      </c>
      <c r="B280" s="80" t="s">
        <v>299</v>
      </c>
      <c r="C280" s="81">
        <f t="shared" si="371"/>
        <v>0</v>
      </c>
      <c r="D280" s="196"/>
      <c r="E280" s="197"/>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2">
        <f t="shared" ref="D281:O281" si="378">D282</f>
        <v>0</v>
      </c>
      <c r="E281" s="233">
        <f t="shared" si="378"/>
        <v>0</v>
      </c>
      <c r="F281" s="129">
        <f t="shared" si="378"/>
        <v>0</v>
      </c>
      <c r="G281" s="232">
        <f t="shared" si="378"/>
        <v>0</v>
      </c>
      <c r="H281" s="233">
        <f t="shared" si="378"/>
        <v>0</v>
      </c>
      <c r="I281" s="129">
        <f t="shared" si="378"/>
        <v>0</v>
      </c>
      <c r="J281" s="232">
        <f t="shared" si="378"/>
        <v>0</v>
      </c>
      <c r="K281" s="233">
        <f t="shared" si="378"/>
        <v>0</v>
      </c>
      <c r="L281" s="129">
        <f t="shared" si="378"/>
        <v>0</v>
      </c>
      <c r="M281" s="232">
        <f t="shared" si="378"/>
        <v>0</v>
      </c>
      <c r="N281" s="233">
        <f t="shared" si="378"/>
        <v>0</v>
      </c>
      <c r="O281" s="129">
        <f t="shared" si="378"/>
        <v>0</v>
      </c>
      <c r="P281" s="117"/>
    </row>
    <row r="282" spans="1:16" ht="12" hidden="1" customHeight="1" x14ac:dyDescent="0.25">
      <c r="A282" s="184">
        <v>7720</v>
      </c>
      <c r="B282" s="80" t="s">
        <v>301</v>
      </c>
      <c r="C282" s="96">
        <f t="shared" si="371"/>
        <v>0</v>
      </c>
      <c r="D282" s="234"/>
      <c r="E282" s="235"/>
      <c r="F282" s="236">
        <f>D282+E282</f>
        <v>0</v>
      </c>
      <c r="G282" s="100"/>
      <c r="H282" s="101"/>
      <c r="I282" s="236">
        <f>G282+H282</f>
        <v>0</v>
      </c>
      <c r="J282" s="100"/>
      <c r="K282" s="101"/>
      <c r="L282" s="236">
        <f>K282+J282</f>
        <v>0</v>
      </c>
      <c r="M282" s="100"/>
      <c r="N282" s="101"/>
      <c r="O282" s="236">
        <f>N282+M282</f>
        <v>0</v>
      </c>
      <c r="P282" s="105"/>
    </row>
    <row r="283" spans="1:16" hidden="1" x14ac:dyDescent="0.25">
      <c r="A283" s="237">
        <v>9000</v>
      </c>
      <c r="B283" s="238" t="s">
        <v>302</v>
      </c>
      <c r="C283" s="239">
        <f t="shared" si="371"/>
        <v>0</v>
      </c>
      <c r="D283" s="240">
        <f t="shared" ref="D283:O284" si="379">D284</f>
        <v>0</v>
      </c>
      <c r="E283" s="241">
        <f t="shared" si="379"/>
        <v>0</v>
      </c>
      <c r="F283" s="242">
        <f t="shared" si="379"/>
        <v>0</v>
      </c>
      <c r="G283" s="240">
        <f>G284</f>
        <v>0</v>
      </c>
      <c r="H283" s="241">
        <f t="shared" ref="H283:I283" si="380">H284</f>
        <v>0</v>
      </c>
      <c r="I283" s="242">
        <f t="shared" si="380"/>
        <v>0</v>
      </c>
      <c r="J283" s="240">
        <f t="shared" si="379"/>
        <v>0</v>
      </c>
      <c r="K283" s="241">
        <f t="shared" si="379"/>
        <v>0</v>
      </c>
      <c r="L283" s="242">
        <f t="shared" si="379"/>
        <v>0</v>
      </c>
      <c r="M283" s="240">
        <f t="shared" si="379"/>
        <v>0</v>
      </c>
      <c r="N283" s="241">
        <f t="shared" si="379"/>
        <v>0</v>
      </c>
      <c r="O283" s="242">
        <f t="shared" si="379"/>
        <v>0</v>
      </c>
      <c r="P283" s="243"/>
    </row>
    <row r="284" spans="1:16" ht="24" hidden="1" x14ac:dyDescent="0.25">
      <c r="A284" s="244">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5">
        <v>9230</v>
      </c>
      <c r="B285" s="87" t="s">
        <v>304</v>
      </c>
      <c r="C285" s="141">
        <f t="shared" si="371"/>
        <v>0</v>
      </c>
      <c r="D285" s="200"/>
      <c r="E285" s="201"/>
      <c r="F285" s="139">
        <f>D285+E285</f>
        <v>0</v>
      </c>
      <c r="G285" s="142"/>
      <c r="H285" s="143"/>
      <c r="I285" s="139">
        <f>G285+H285</f>
        <v>0</v>
      </c>
      <c r="J285" s="142"/>
      <c r="K285" s="143"/>
      <c r="L285" s="139">
        <f>K285+J285</f>
        <v>0</v>
      </c>
      <c r="M285" s="142"/>
      <c r="N285" s="143"/>
      <c r="O285" s="139">
        <f>N285+M285</f>
        <v>0</v>
      </c>
      <c r="P285" s="127"/>
    </row>
    <row r="286" spans="1:16" hidden="1" x14ac:dyDescent="0.25">
      <c r="A286" s="198"/>
      <c r="B286" s="87" t="s">
        <v>305</v>
      </c>
      <c r="C286" s="88">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8" t="s">
        <v>306</v>
      </c>
      <c r="B287" s="51" t="s">
        <v>307</v>
      </c>
      <c r="C287" s="88">
        <f t="shared" si="371"/>
        <v>0</v>
      </c>
      <c r="D287" s="194"/>
      <c r="E287" s="195">
        <f>E24+E25-E226</f>
        <v>0</v>
      </c>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8" t="s">
        <v>308</v>
      </c>
      <c r="B288" s="246" t="s">
        <v>309</v>
      </c>
      <c r="C288" s="81">
        <f t="shared" si="371"/>
        <v>0</v>
      </c>
      <c r="D288" s="196"/>
      <c r="E288" s="197"/>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7"/>
      <c r="B289" s="247" t="s">
        <v>310</v>
      </c>
      <c r="C289" s="248">
        <f t="shared" si="371"/>
        <v>1205889</v>
      </c>
      <c r="D289" s="249">
        <f t="shared" ref="D289:O289" si="389">SUM(D286,D269,D230,D195,D187,D173,D75,D53,D283)</f>
        <v>1201224</v>
      </c>
      <c r="E289" s="250">
        <f t="shared" si="389"/>
        <v>4665</v>
      </c>
      <c r="F289" s="251">
        <f t="shared" si="389"/>
        <v>1205889</v>
      </c>
      <c r="G289" s="249">
        <f t="shared" si="389"/>
        <v>0</v>
      </c>
      <c r="H289" s="250">
        <f t="shared" si="389"/>
        <v>0</v>
      </c>
      <c r="I289" s="251">
        <f t="shared" si="389"/>
        <v>0</v>
      </c>
      <c r="J289" s="249">
        <f t="shared" si="389"/>
        <v>0</v>
      </c>
      <c r="K289" s="250">
        <f t="shared" si="389"/>
        <v>0</v>
      </c>
      <c r="L289" s="251">
        <f t="shared" si="389"/>
        <v>0</v>
      </c>
      <c r="M289" s="249">
        <f t="shared" si="389"/>
        <v>0</v>
      </c>
      <c r="N289" s="250">
        <f t="shared" si="389"/>
        <v>0</v>
      </c>
      <c r="O289" s="251">
        <f t="shared" si="389"/>
        <v>0</v>
      </c>
      <c r="P289" s="252"/>
    </row>
    <row r="290" spans="1:16" s="28" customFormat="1" ht="13.5" hidden="1" thickTop="1" thickBot="1" x14ac:dyDescent="0.3">
      <c r="A290" s="759" t="s">
        <v>311</v>
      </c>
      <c r="B290" s="760"/>
      <c r="C290" s="253">
        <f t="shared" si="371"/>
        <v>0</v>
      </c>
      <c r="D290" s="254">
        <f>SUM(D24,D25,D41)-D51</f>
        <v>0</v>
      </c>
      <c r="E290" s="255">
        <f t="shared" ref="E290:F290" si="390">SUM(E24,E25,E41)-E51</f>
        <v>0</v>
      </c>
      <c r="F290" s="256">
        <f t="shared" si="390"/>
        <v>0</v>
      </c>
      <c r="G290" s="254">
        <f>SUM(G24,G25,G41)-G51</f>
        <v>0</v>
      </c>
      <c r="H290" s="255">
        <f t="shared" ref="H290:I290" si="391">SUM(H24,H25,H41)-H51</f>
        <v>0</v>
      </c>
      <c r="I290" s="256">
        <f t="shared" si="391"/>
        <v>0</v>
      </c>
      <c r="J290" s="254">
        <f>(J26+J43)-J51</f>
        <v>0</v>
      </c>
      <c r="K290" s="255">
        <f t="shared" ref="K290:L290" si="392">(K26+K43)-K51</f>
        <v>0</v>
      </c>
      <c r="L290" s="256">
        <f t="shared" si="392"/>
        <v>0</v>
      </c>
      <c r="M290" s="254">
        <f>M45-M51</f>
        <v>0</v>
      </c>
      <c r="N290" s="255">
        <f t="shared" ref="N290:O290" si="393">N45-N51</f>
        <v>0</v>
      </c>
      <c r="O290" s="256">
        <f t="shared" si="393"/>
        <v>0</v>
      </c>
      <c r="P290" s="257"/>
    </row>
    <row r="291" spans="1:16" s="28" customFormat="1" ht="12.75" hidden="1" thickTop="1" x14ac:dyDescent="0.25">
      <c r="A291" s="761" t="s">
        <v>312</v>
      </c>
      <c r="B291" s="762"/>
      <c r="C291" s="258">
        <f t="shared" si="371"/>
        <v>0</v>
      </c>
      <c r="D291" s="259">
        <f t="shared" ref="D291:O291" si="394">SUM(D292,D293)-D300+D301</f>
        <v>0</v>
      </c>
      <c r="E291" s="260">
        <f t="shared" si="394"/>
        <v>0</v>
      </c>
      <c r="F291" s="261">
        <f t="shared" si="394"/>
        <v>0</v>
      </c>
      <c r="G291" s="259">
        <f t="shared" si="394"/>
        <v>0</v>
      </c>
      <c r="H291" s="260">
        <f t="shared" si="394"/>
        <v>0</v>
      </c>
      <c r="I291" s="261">
        <f t="shared" si="394"/>
        <v>0</v>
      </c>
      <c r="J291" s="259">
        <f t="shared" si="394"/>
        <v>0</v>
      </c>
      <c r="K291" s="260">
        <f t="shared" si="394"/>
        <v>0</v>
      </c>
      <c r="L291" s="261">
        <f t="shared" si="394"/>
        <v>0</v>
      </c>
      <c r="M291" s="259">
        <f t="shared" si="394"/>
        <v>0</v>
      </c>
      <c r="N291" s="260">
        <f t="shared" si="394"/>
        <v>0</v>
      </c>
      <c r="O291" s="261">
        <f t="shared" si="394"/>
        <v>0</v>
      </c>
      <c r="P291" s="262"/>
    </row>
    <row r="292" spans="1:16" s="28" customFormat="1" ht="13.5" hidden="1" thickTop="1" thickBot="1" x14ac:dyDescent="0.3">
      <c r="A292" s="155" t="s">
        <v>313</v>
      </c>
      <c r="B292" s="155" t="s">
        <v>314</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3" t="s">
        <v>315</v>
      </c>
      <c r="B293" s="263" t="s">
        <v>316</v>
      </c>
      <c r="C293" s="258">
        <f t="shared" si="371"/>
        <v>0</v>
      </c>
      <c r="D293" s="259">
        <f t="shared" ref="D293:O293" si="396">SUM(D294,D296,D298)-SUM(D295,D297,D299)</f>
        <v>0</v>
      </c>
      <c r="E293" s="260">
        <f t="shared" si="396"/>
        <v>0</v>
      </c>
      <c r="F293" s="261">
        <f t="shared" si="396"/>
        <v>0</v>
      </c>
      <c r="G293" s="259">
        <f t="shared" si="396"/>
        <v>0</v>
      </c>
      <c r="H293" s="260">
        <f t="shared" si="396"/>
        <v>0</v>
      </c>
      <c r="I293" s="261">
        <f t="shared" si="396"/>
        <v>0</v>
      </c>
      <c r="J293" s="259">
        <f t="shared" si="396"/>
        <v>0</v>
      </c>
      <c r="K293" s="260">
        <f t="shared" si="396"/>
        <v>0</v>
      </c>
      <c r="L293" s="261">
        <f t="shared" si="396"/>
        <v>0</v>
      </c>
      <c r="M293" s="259">
        <f t="shared" si="396"/>
        <v>0</v>
      </c>
      <c r="N293" s="260">
        <f t="shared" si="396"/>
        <v>0</v>
      </c>
      <c r="O293" s="261">
        <f t="shared" si="396"/>
        <v>0</v>
      </c>
      <c r="P293" s="262"/>
    </row>
    <row r="294" spans="1:16" ht="12" hidden="1" customHeight="1" x14ac:dyDescent="0.25">
      <c r="A294" s="264" t="s">
        <v>317</v>
      </c>
      <c r="B294" s="140" t="s">
        <v>318</v>
      </c>
      <c r="C294" s="96">
        <f t="shared" si="371"/>
        <v>0</v>
      </c>
      <c r="D294" s="234"/>
      <c r="E294" s="235"/>
      <c r="F294" s="236">
        <f t="shared" ref="F294:F301" si="397">D294+E294</f>
        <v>0</v>
      </c>
      <c r="G294" s="100"/>
      <c r="H294" s="101"/>
      <c r="I294" s="236">
        <f t="shared" ref="I294:I301" si="398">G294+H294</f>
        <v>0</v>
      </c>
      <c r="J294" s="100"/>
      <c r="K294" s="101"/>
      <c r="L294" s="236">
        <f t="shared" ref="L294:L301" si="399">K294+J294</f>
        <v>0</v>
      </c>
      <c r="M294" s="100"/>
      <c r="N294" s="101"/>
      <c r="O294" s="236">
        <f t="shared" ref="O294:O301" si="400">N294+M294</f>
        <v>0</v>
      </c>
      <c r="P294" s="105"/>
    </row>
    <row r="295" spans="1:16" ht="24" hidden="1" customHeight="1" x14ac:dyDescent="0.25">
      <c r="A295" s="198" t="s">
        <v>319</v>
      </c>
      <c r="B295" s="50" t="s">
        <v>320</v>
      </c>
      <c r="C295" s="88">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8" t="s">
        <v>321</v>
      </c>
      <c r="B296" s="50" t="s">
        <v>322</v>
      </c>
      <c r="C296" s="88">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8" t="s">
        <v>323</v>
      </c>
      <c r="B297" s="50" t="s">
        <v>324</v>
      </c>
      <c r="C297" s="88">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8" t="s">
        <v>325</v>
      </c>
      <c r="B298" s="50" t="s">
        <v>326</v>
      </c>
      <c r="C298" s="88">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x14ac:dyDescent="0.25">
      <c r="A299" s="265" t="s">
        <v>327</v>
      </c>
      <c r="B299" s="266" t="s">
        <v>328</v>
      </c>
      <c r="C299" s="206">
        <f t="shared" si="371"/>
        <v>0</v>
      </c>
      <c r="D299" s="208"/>
      <c r="E299" s="209"/>
      <c r="F299" s="210">
        <f t="shared" si="397"/>
        <v>0</v>
      </c>
      <c r="G299" s="211"/>
      <c r="H299" s="212"/>
      <c r="I299" s="210">
        <f t="shared" si="398"/>
        <v>0</v>
      </c>
      <c r="J299" s="211"/>
      <c r="K299" s="212"/>
      <c r="L299" s="210">
        <f t="shared" si="399"/>
        <v>0</v>
      </c>
      <c r="M299" s="211"/>
      <c r="N299" s="212"/>
      <c r="O299" s="210">
        <f t="shared" si="400"/>
        <v>0</v>
      </c>
      <c r="P299" s="213"/>
    </row>
    <row r="300" spans="1:16" s="28" customFormat="1" ht="13.5" hidden="1" customHeight="1" thickTop="1" thickBot="1" x14ac:dyDescent="0.3">
      <c r="A300" s="267" t="s">
        <v>329</v>
      </c>
      <c r="B300" s="267" t="s">
        <v>330</v>
      </c>
      <c r="C300" s="253">
        <f t="shared" si="371"/>
        <v>0</v>
      </c>
      <c r="D300" s="268"/>
      <c r="E300" s="269"/>
      <c r="F300" s="256">
        <f t="shared" si="397"/>
        <v>0</v>
      </c>
      <c r="G300" s="268"/>
      <c r="H300" s="269"/>
      <c r="I300" s="270">
        <f t="shared" si="398"/>
        <v>0</v>
      </c>
      <c r="J300" s="268"/>
      <c r="K300" s="269"/>
      <c r="L300" s="270">
        <f t="shared" si="399"/>
        <v>0</v>
      </c>
      <c r="M300" s="268"/>
      <c r="N300" s="269"/>
      <c r="O300" s="270">
        <f t="shared" si="400"/>
        <v>0</v>
      </c>
      <c r="P300" s="271"/>
    </row>
    <row r="301" spans="1:16" s="28" customFormat="1" ht="48.75" hidden="1" customHeight="1" thickTop="1" x14ac:dyDescent="0.25">
      <c r="A301" s="263" t="s">
        <v>331</v>
      </c>
      <c r="B301" s="272" t="s">
        <v>332</v>
      </c>
      <c r="C301" s="258">
        <f t="shared" si="371"/>
        <v>0</v>
      </c>
      <c r="D301" s="202"/>
      <c r="E301" s="203"/>
      <c r="F301" s="71">
        <f t="shared" si="397"/>
        <v>0</v>
      </c>
      <c r="G301" s="202"/>
      <c r="H301" s="203"/>
      <c r="I301" s="71">
        <f t="shared" si="398"/>
        <v>0</v>
      </c>
      <c r="J301" s="202"/>
      <c r="K301" s="203"/>
      <c r="L301" s="71">
        <f t="shared" si="399"/>
        <v>0</v>
      </c>
      <c r="M301" s="202"/>
      <c r="N301" s="203"/>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IRfksis5PjLefRBt/kcFfiHgfuwdHyJ7GHrzgQakAOVl3Z7MIxXKMyj9m1bPMg+j+TuQOnTl+CWXvb/sRvJbng==" saltValue="9jAKh9K/Q9bq9kBejv6ANw==" spinCount="100000" sheet="1" objects="1" scenarios="1" formatCells="0" formatColumns="0" formatRows="0" deleteColumns="0"/>
  <autoFilter ref="A18:P301">
    <filterColumn colId="2">
      <filters>
        <filter val="1 205 889"/>
        <filter val="330 653"/>
        <filter val="875 236"/>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5.pielikums Jūrmalas pilsētas domes
2019.gada 23.maija saistošajiem noteikumiem Nr.19
(protokols Nr.7, 12.punkts)</firstHeader>
    <firstFooter>&amp;L&amp;9&amp;D; &amp;T&amp;R&amp;9&amp;P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T7" sqref="T7"/>
    </sheetView>
  </sheetViews>
  <sheetFormatPr defaultRowHeight="12" outlineLevelCol="1" x14ac:dyDescent="0.25"/>
  <cols>
    <col min="1" max="1" width="10.85546875" style="273" customWidth="1"/>
    <col min="2" max="2" width="28" style="273" customWidth="1"/>
    <col min="3" max="3" width="8" style="273" customWidth="1"/>
    <col min="4" max="5" width="8.7109375" style="273" hidden="1" customWidth="1" outlineLevel="1"/>
    <col min="6" max="6" width="8.7109375" style="273" customWidth="1" collapsed="1"/>
    <col min="7" max="8" width="8.7109375" style="273" hidden="1" customWidth="1" outlineLevel="1"/>
    <col min="9" max="9" width="8.7109375" style="273" customWidth="1" collapsed="1"/>
    <col min="10" max="11" width="8.28515625" style="273" hidden="1" customWidth="1" outlineLevel="1"/>
    <col min="12" max="12" width="8.28515625" style="273" customWidth="1" collapsed="1"/>
    <col min="13" max="13" width="7.42578125" style="273"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481</v>
      </c>
      <c r="P1" s="1"/>
    </row>
    <row r="2" spans="1:17" ht="35.25" customHeight="1" x14ac:dyDescent="0.25">
      <c r="A2" s="788" t="s">
        <v>1</v>
      </c>
      <c r="B2" s="789"/>
      <c r="C2" s="789"/>
      <c r="D2" s="789"/>
      <c r="E2" s="789"/>
      <c r="F2" s="789"/>
      <c r="G2" s="789"/>
      <c r="H2" s="789"/>
      <c r="I2" s="789"/>
      <c r="J2" s="789"/>
      <c r="K2" s="789"/>
      <c r="L2" s="789"/>
      <c r="M2" s="789"/>
      <c r="N2" s="789"/>
      <c r="O2" s="789"/>
      <c r="P2" s="790"/>
      <c r="Q2" s="274"/>
    </row>
    <row r="3" spans="1:17" ht="12.75" customHeight="1" x14ac:dyDescent="0.25">
      <c r="A3" s="5" t="s">
        <v>2</v>
      </c>
      <c r="B3" s="6"/>
      <c r="C3" s="791" t="s">
        <v>333</v>
      </c>
      <c r="D3" s="791"/>
      <c r="E3" s="791"/>
      <c r="F3" s="791"/>
      <c r="G3" s="791"/>
      <c r="H3" s="791"/>
      <c r="I3" s="791"/>
      <c r="J3" s="791"/>
      <c r="K3" s="791"/>
      <c r="L3" s="791"/>
      <c r="M3" s="791"/>
      <c r="N3" s="791"/>
      <c r="O3" s="791"/>
      <c r="P3" s="792"/>
      <c r="Q3" s="274"/>
    </row>
    <row r="4" spans="1:17" ht="12.75" customHeight="1" x14ac:dyDescent="0.25">
      <c r="A4" s="5" t="s">
        <v>4</v>
      </c>
      <c r="B4" s="6"/>
      <c r="C4" s="791" t="s">
        <v>334</v>
      </c>
      <c r="D4" s="791"/>
      <c r="E4" s="791"/>
      <c r="F4" s="791"/>
      <c r="G4" s="791"/>
      <c r="H4" s="791"/>
      <c r="I4" s="791"/>
      <c r="J4" s="791"/>
      <c r="K4" s="791"/>
      <c r="L4" s="791"/>
      <c r="M4" s="791"/>
      <c r="N4" s="791"/>
      <c r="O4" s="791"/>
      <c r="P4" s="792"/>
      <c r="Q4" s="274"/>
    </row>
    <row r="5" spans="1:17" ht="12.75" customHeight="1" x14ac:dyDescent="0.25">
      <c r="A5" s="7" t="s">
        <v>6</v>
      </c>
      <c r="B5" s="8"/>
      <c r="C5" s="786" t="s">
        <v>335</v>
      </c>
      <c r="D5" s="786"/>
      <c r="E5" s="786"/>
      <c r="F5" s="786"/>
      <c r="G5" s="786"/>
      <c r="H5" s="786"/>
      <c r="I5" s="786"/>
      <c r="J5" s="786"/>
      <c r="K5" s="786"/>
      <c r="L5" s="786"/>
      <c r="M5" s="786"/>
      <c r="N5" s="786"/>
      <c r="O5" s="786"/>
      <c r="P5" s="787"/>
      <c r="Q5" s="274"/>
    </row>
    <row r="6" spans="1:17" ht="12.75" customHeight="1" x14ac:dyDescent="0.25">
      <c r="A6" s="7" t="s">
        <v>8</v>
      </c>
      <c r="B6" s="8"/>
      <c r="C6" s="786" t="s">
        <v>366</v>
      </c>
      <c r="D6" s="786"/>
      <c r="E6" s="786"/>
      <c r="F6" s="786"/>
      <c r="G6" s="786"/>
      <c r="H6" s="786"/>
      <c r="I6" s="786"/>
      <c r="J6" s="786"/>
      <c r="K6" s="786"/>
      <c r="L6" s="786"/>
      <c r="M6" s="786"/>
      <c r="N6" s="786"/>
      <c r="O6" s="786"/>
      <c r="P6" s="787"/>
      <c r="Q6" s="274"/>
    </row>
    <row r="7" spans="1:17" x14ac:dyDescent="0.25">
      <c r="A7" s="7" t="s">
        <v>10</v>
      </c>
      <c r="B7" s="8"/>
      <c r="C7" s="791" t="s">
        <v>482</v>
      </c>
      <c r="D7" s="791"/>
      <c r="E7" s="791"/>
      <c r="F7" s="791"/>
      <c r="G7" s="791"/>
      <c r="H7" s="791"/>
      <c r="I7" s="791"/>
      <c r="J7" s="791"/>
      <c r="K7" s="791"/>
      <c r="L7" s="791"/>
      <c r="M7" s="791"/>
      <c r="N7" s="791"/>
      <c r="O7" s="791"/>
      <c r="P7" s="792"/>
      <c r="Q7" s="274"/>
    </row>
    <row r="8" spans="1:17" ht="12.75" customHeight="1" x14ac:dyDescent="0.25">
      <c r="A8" s="9" t="s">
        <v>12</v>
      </c>
      <c r="B8" s="8"/>
      <c r="C8" s="793"/>
      <c r="D8" s="793"/>
      <c r="E8" s="793"/>
      <c r="F8" s="793"/>
      <c r="G8" s="793"/>
      <c r="H8" s="793"/>
      <c r="I8" s="793"/>
      <c r="J8" s="793"/>
      <c r="K8" s="793"/>
      <c r="L8" s="793"/>
      <c r="M8" s="793"/>
      <c r="N8" s="793"/>
      <c r="O8" s="793"/>
      <c r="P8" s="794"/>
      <c r="Q8" s="274"/>
    </row>
    <row r="9" spans="1:17" ht="12.75" customHeight="1" x14ac:dyDescent="0.25">
      <c r="A9" s="7"/>
      <c r="B9" s="8" t="s">
        <v>13</v>
      </c>
      <c r="C9" s="786" t="s">
        <v>337</v>
      </c>
      <c r="D9" s="786"/>
      <c r="E9" s="786"/>
      <c r="F9" s="786"/>
      <c r="G9" s="786"/>
      <c r="H9" s="786"/>
      <c r="I9" s="786"/>
      <c r="J9" s="786"/>
      <c r="K9" s="786"/>
      <c r="L9" s="786"/>
      <c r="M9" s="786"/>
      <c r="N9" s="786"/>
      <c r="O9" s="786"/>
      <c r="P9" s="787"/>
      <c r="Q9" s="274"/>
    </row>
    <row r="10" spans="1:17" ht="12.75" customHeight="1" x14ac:dyDescent="0.25">
      <c r="A10" s="7"/>
      <c r="B10" s="8" t="s">
        <v>15</v>
      </c>
      <c r="C10" s="786"/>
      <c r="D10" s="786"/>
      <c r="E10" s="786"/>
      <c r="F10" s="786"/>
      <c r="G10" s="786"/>
      <c r="H10" s="786"/>
      <c r="I10" s="786"/>
      <c r="J10" s="786"/>
      <c r="K10" s="786"/>
      <c r="L10" s="786"/>
      <c r="M10" s="786"/>
      <c r="N10" s="786"/>
      <c r="O10" s="786"/>
      <c r="P10" s="787"/>
      <c r="Q10" s="274"/>
    </row>
    <row r="11" spans="1:17" ht="12.75" customHeight="1" x14ac:dyDescent="0.25">
      <c r="A11" s="7"/>
      <c r="B11" s="8" t="s">
        <v>16</v>
      </c>
      <c r="C11" s="793"/>
      <c r="D11" s="793"/>
      <c r="E11" s="793"/>
      <c r="F11" s="793"/>
      <c r="G11" s="793"/>
      <c r="H11" s="793"/>
      <c r="I11" s="793"/>
      <c r="J11" s="793"/>
      <c r="K11" s="793"/>
      <c r="L11" s="793"/>
      <c r="M11" s="793"/>
      <c r="N11" s="793"/>
      <c r="O11" s="793"/>
      <c r="P11" s="794"/>
      <c r="Q11" s="274"/>
    </row>
    <row r="12" spans="1:17" ht="12.75" customHeight="1" x14ac:dyDescent="0.25">
      <c r="A12" s="7"/>
      <c r="B12" s="8" t="s">
        <v>17</v>
      </c>
      <c r="C12" s="786" t="s">
        <v>483</v>
      </c>
      <c r="D12" s="786"/>
      <c r="E12" s="786"/>
      <c r="F12" s="786"/>
      <c r="G12" s="786"/>
      <c r="H12" s="786"/>
      <c r="I12" s="786"/>
      <c r="J12" s="786"/>
      <c r="K12" s="786"/>
      <c r="L12" s="786"/>
      <c r="M12" s="786"/>
      <c r="N12" s="786"/>
      <c r="O12" s="786"/>
      <c r="P12" s="787"/>
      <c r="Q12" s="274"/>
    </row>
    <row r="13" spans="1:17" ht="12.75" customHeight="1" x14ac:dyDescent="0.25">
      <c r="A13" s="7"/>
      <c r="B13" s="8" t="s">
        <v>19</v>
      </c>
      <c r="C13" s="786"/>
      <c r="D13" s="786"/>
      <c r="E13" s="786"/>
      <c r="F13" s="786"/>
      <c r="G13" s="786"/>
      <c r="H13" s="786"/>
      <c r="I13" s="786"/>
      <c r="J13" s="786"/>
      <c r="K13" s="786"/>
      <c r="L13" s="786"/>
      <c r="M13" s="786"/>
      <c r="N13" s="786"/>
      <c r="O13" s="786"/>
      <c r="P13" s="787"/>
      <c r="Q13" s="274"/>
    </row>
    <row r="14" spans="1:17" ht="12.75" customHeight="1" x14ac:dyDescent="0.25">
      <c r="A14" s="10"/>
      <c r="B14" s="11"/>
      <c r="C14" s="766"/>
      <c r="D14" s="766"/>
      <c r="E14" s="766"/>
      <c r="F14" s="766"/>
      <c r="G14" s="766"/>
      <c r="H14" s="766"/>
      <c r="I14" s="766"/>
      <c r="J14" s="766"/>
      <c r="K14" s="766"/>
      <c r="L14" s="766"/>
      <c r="M14" s="766"/>
      <c r="N14" s="766"/>
      <c r="O14" s="766"/>
      <c r="P14" s="767"/>
      <c r="Q14" s="274"/>
    </row>
    <row r="15" spans="1:17" s="12" customFormat="1" ht="12.75" customHeight="1" x14ac:dyDescent="0.25">
      <c r="A15" s="768" t="s">
        <v>20</v>
      </c>
      <c r="B15" s="771" t="s">
        <v>21</v>
      </c>
      <c r="C15" s="773" t="s">
        <v>22</v>
      </c>
      <c r="D15" s="774"/>
      <c r="E15" s="774"/>
      <c r="F15" s="774"/>
      <c r="G15" s="774"/>
      <c r="H15" s="774"/>
      <c r="I15" s="774"/>
      <c r="J15" s="774"/>
      <c r="K15" s="774"/>
      <c r="L15" s="774"/>
      <c r="M15" s="774"/>
      <c r="N15" s="774"/>
      <c r="O15" s="774"/>
      <c r="P15" s="775"/>
      <c r="Q15" s="275"/>
    </row>
    <row r="16" spans="1:17" s="12" customFormat="1" ht="12.75" customHeight="1" x14ac:dyDescent="0.25">
      <c r="A16" s="769"/>
      <c r="B16" s="772"/>
      <c r="C16" s="776" t="s">
        <v>23</v>
      </c>
      <c r="D16" s="778" t="s">
        <v>24</v>
      </c>
      <c r="E16" s="780" t="s">
        <v>25</v>
      </c>
      <c r="F16" s="782" t="s">
        <v>26</v>
      </c>
      <c r="G16" s="764" t="s">
        <v>27</v>
      </c>
      <c r="H16" s="765" t="s">
        <v>28</v>
      </c>
      <c r="I16" s="763" t="s">
        <v>29</v>
      </c>
      <c r="J16" s="764" t="s">
        <v>30</v>
      </c>
      <c r="K16" s="765" t="s">
        <v>31</v>
      </c>
      <c r="L16" s="763" t="s">
        <v>32</v>
      </c>
      <c r="M16" s="764" t="s">
        <v>33</v>
      </c>
      <c r="N16" s="765" t="s">
        <v>34</v>
      </c>
      <c r="O16" s="763" t="s">
        <v>35</v>
      </c>
      <c r="P16" s="784" t="s">
        <v>36</v>
      </c>
    </row>
    <row r="17" spans="1:16" s="13" customFormat="1" ht="70.5" customHeight="1" thickBot="1" x14ac:dyDescent="0.3">
      <c r="A17" s="770"/>
      <c r="B17" s="772"/>
      <c r="C17" s="777"/>
      <c r="D17" s="779"/>
      <c r="E17" s="781"/>
      <c r="F17" s="783"/>
      <c r="G17" s="764"/>
      <c r="H17" s="765"/>
      <c r="I17" s="763"/>
      <c r="J17" s="764"/>
      <c r="K17" s="765"/>
      <c r="L17" s="763"/>
      <c r="M17" s="764"/>
      <c r="N17" s="765"/>
      <c r="O17" s="763"/>
      <c r="P17" s="78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904842</v>
      </c>
      <c r="D20" s="32">
        <f>SUM(D21,D24,D25,D41,D43)</f>
        <v>867032</v>
      </c>
      <c r="E20" s="33">
        <f t="shared" ref="E20:F20" si="1">SUM(E21,E24,E25,E41,E43)</f>
        <v>740</v>
      </c>
      <c r="F20" s="34">
        <f t="shared" si="1"/>
        <v>867772</v>
      </c>
      <c r="G20" s="32">
        <f>SUM(G21,G24,G43)</f>
        <v>0</v>
      </c>
      <c r="H20" s="33">
        <f t="shared" ref="H20:I20" si="2">SUM(H21,H24,H43)</f>
        <v>0</v>
      </c>
      <c r="I20" s="34">
        <f t="shared" si="2"/>
        <v>0</v>
      </c>
      <c r="J20" s="32">
        <f>SUM(J21,J26,J43)</f>
        <v>37070</v>
      </c>
      <c r="K20" s="33">
        <f t="shared" ref="K20:L20" si="3">SUM(K21,K26,K43)</f>
        <v>0</v>
      </c>
      <c r="L20" s="34">
        <f t="shared" si="3"/>
        <v>37070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867772</v>
      </c>
      <c r="D24" s="60">
        <f>D51</f>
        <v>867032</v>
      </c>
      <c r="E24" s="378">
        <v>740</v>
      </c>
      <c r="F24" s="62">
        <f t="shared" si="9"/>
        <v>867772</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276"/>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customHeight="1" thickTop="1" x14ac:dyDescent="0.25">
      <c r="A26" s="67">
        <v>21300</v>
      </c>
      <c r="B26" s="67" t="s">
        <v>46</v>
      </c>
      <c r="C26" s="68">
        <f>L26</f>
        <v>37070</v>
      </c>
      <c r="D26" s="72" t="s">
        <v>44</v>
      </c>
      <c r="E26" s="73" t="s">
        <v>44</v>
      </c>
      <c r="F26" s="74" t="s">
        <v>44</v>
      </c>
      <c r="G26" s="72" t="s">
        <v>44</v>
      </c>
      <c r="H26" s="73" t="s">
        <v>44</v>
      </c>
      <c r="I26" s="74" t="s">
        <v>44</v>
      </c>
      <c r="J26" s="76">
        <f>SUM(J27,J31,J33,J36)</f>
        <v>37070</v>
      </c>
      <c r="K26" s="77">
        <f t="shared" ref="K26:L26" si="11">SUM(K27,K31,K33,K36)</f>
        <v>0</v>
      </c>
      <c r="L26" s="78">
        <f t="shared" si="11"/>
        <v>37070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customHeight="1" x14ac:dyDescent="0.25">
      <c r="A36" s="79">
        <v>21390</v>
      </c>
      <c r="B36" s="67" t="s">
        <v>56</v>
      </c>
      <c r="C36" s="68">
        <f t="shared" si="16"/>
        <v>37070</v>
      </c>
      <c r="D36" s="72" t="s">
        <v>44</v>
      </c>
      <c r="E36" s="73" t="s">
        <v>44</v>
      </c>
      <c r="F36" s="74" t="s">
        <v>44</v>
      </c>
      <c r="G36" s="72" t="s">
        <v>44</v>
      </c>
      <c r="H36" s="73" t="s">
        <v>44</v>
      </c>
      <c r="I36" s="74" t="s">
        <v>44</v>
      </c>
      <c r="J36" s="76">
        <f>SUM(J37:J40)</f>
        <v>37070</v>
      </c>
      <c r="K36" s="77">
        <f t="shared" ref="K36:L36" si="19">SUM(K37:K40)</f>
        <v>0</v>
      </c>
      <c r="L36" s="78">
        <f t="shared" si="19"/>
        <v>37070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customHeight="1" x14ac:dyDescent="0.25">
      <c r="A40" s="106">
        <v>21399</v>
      </c>
      <c r="B40" s="107" t="s">
        <v>60</v>
      </c>
      <c r="C40" s="108">
        <f t="shared" si="16"/>
        <v>37070</v>
      </c>
      <c r="D40" s="109" t="s">
        <v>44</v>
      </c>
      <c r="E40" s="110" t="s">
        <v>44</v>
      </c>
      <c r="F40" s="111" t="s">
        <v>44</v>
      </c>
      <c r="G40" s="109" t="s">
        <v>44</v>
      </c>
      <c r="H40" s="110" t="s">
        <v>44</v>
      </c>
      <c r="I40" s="111" t="s">
        <v>44</v>
      </c>
      <c r="J40" s="112">
        <v>37070</v>
      </c>
      <c r="K40" s="113"/>
      <c r="L40" s="114">
        <f t="shared" si="20"/>
        <v>37070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904842</v>
      </c>
      <c r="D50" s="157">
        <f>SUM(D51,D286)</f>
        <v>867032</v>
      </c>
      <c r="E50" s="158">
        <f t="shared" ref="E50:F50" si="26">SUM(E51,E286)</f>
        <v>740</v>
      </c>
      <c r="F50" s="159">
        <f t="shared" si="26"/>
        <v>867772</v>
      </c>
      <c r="G50" s="157">
        <f>SUM(G51,G286)</f>
        <v>0</v>
      </c>
      <c r="H50" s="158">
        <f>SUM(H51,H286)</f>
        <v>0</v>
      </c>
      <c r="I50" s="159">
        <f t="shared" ref="I50" si="27">SUM(I51,I286)</f>
        <v>0</v>
      </c>
      <c r="J50" s="32">
        <f>SUM(J51,J286)</f>
        <v>37070</v>
      </c>
      <c r="K50" s="33">
        <f t="shared" ref="K50:L50" si="28">SUM(K51,K286)</f>
        <v>0</v>
      </c>
      <c r="L50" s="34">
        <f t="shared" si="28"/>
        <v>37070</v>
      </c>
      <c r="M50" s="32">
        <f>SUM(M51,M286)</f>
        <v>0</v>
      </c>
      <c r="N50" s="33">
        <f t="shared" ref="N50:O50" si="29">SUM(N51,N286)</f>
        <v>0</v>
      </c>
      <c r="O50" s="34">
        <f t="shared" si="29"/>
        <v>0</v>
      </c>
      <c r="P50" s="35"/>
    </row>
    <row r="51" spans="1:16" s="28" customFormat="1" ht="36.75" thickTop="1" x14ac:dyDescent="0.25">
      <c r="A51" s="160"/>
      <c r="B51" s="161" t="s">
        <v>70</v>
      </c>
      <c r="C51" s="162">
        <f t="shared" si="0"/>
        <v>904842</v>
      </c>
      <c r="D51" s="163">
        <f>SUM(D52,D194)</f>
        <v>867032</v>
      </c>
      <c r="E51" s="164">
        <f t="shared" ref="E51:F51" si="30">SUM(E52,E194)</f>
        <v>740</v>
      </c>
      <c r="F51" s="165">
        <f t="shared" si="30"/>
        <v>867772</v>
      </c>
      <c r="G51" s="163">
        <f>SUM(G52,G194)</f>
        <v>0</v>
      </c>
      <c r="H51" s="164">
        <f t="shared" ref="H51:I51" si="31">SUM(H52,H194)</f>
        <v>0</v>
      </c>
      <c r="I51" s="165">
        <f t="shared" si="31"/>
        <v>0</v>
      </c>
      <c r="J51" s="166">
        <f>SUM(J52,J194)</f>
        <v>37070</v>
      </c>
      <c r="K51" s="167">
        <f t="shared" ref="K51:L51" si="32">SUM(K52,K194)</f>
        <v>0</v>
      </c>
      <c r="L51" s="168">
        <f t="shared" si="32"/>
        <v>37070</v>
      </c>
      <c r="M51" s="166">
        <f>SUM(M52,M194)</f>
        <v>0</v>
      </c>
      <c r="N51" s="167">
        <f t="shared" ref="N51:O51" si="33">SUM(N52,N194)</f>
        <v>0</v>
      </c>
      <c r="O51" s="168">
        <f t="shared" si="33"/>
        <v>0</v>
      </c>
      <c r="P51" s="169"/>
    </row>
    <row r="52" spans="1:16" s="28" customFormat="1" ht="24" x14ac:dyDescent="0.25">
      <c r="A52" s="24"/>
      <c r="B52" s="22" t="s">
        <v>71</v>
      </c>
      <c r="C52" s="170">
        <f t="shared" si="0"/>
        <v>902294</v>
      </c>
      <c r="D52" s="171">
        <f>SUM(D53,D75,D173,D187)</f>
        <v>865224</v>
      </c>
      <c r="E52" s="172">
        <f t="shared" ref="E52:F52" si="34">SUM(E53,E75,E173,E187)</f>
        <v>0</v>
      </c>
      <c r="F52" s="173">
        <f t="shared" si="34"/>
        <v>865224</v>
      </c>
      <c r="G52" s="171">
        <f>SUM(G53,G75,G173,G187)</f>
        <v>0</v>
      </c>
      <c r="H52" s="172">
        <f t="shared" ref="H52:I52" si="35">SUM(H53,H75,H173,H187)</f>
        <v>0</v>
      </c>
      <c r="I52" s="173">
        <f t="shared" si="35"/>
        <v>0</v>
      </c>
      <c r="J52" s="171">
        <f>SUM(J53,J75,J173,J187)</f>
        <v>37070</v>
      </c>
      <c r="K52" s="172">
        <f t="shared" ref="K52:L52" si="36">SUM(K53,K75,K173,K187)</f>
        <v>0</v>
      </c>
      <c r="L52" s="173">
        <f t="shared" si="36"/>
        <v>37070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7" t="s">
        <v>78</v>
      </c>
      <c r="C58" s="88">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v>0</v>
      </c>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380">
        <v>1210</v>
      </c>
      <c r="B68" s="80" t="s">
        <v>88</v>
      </c>
      <c r="C68" s="81">
        <f t="shared" si="0"/>
        <v>0</v>
      </c>
      <c r="D68" s="46">
        <v>0</v>
      </c>
      <c r="E68" s="47"/>
      <c r="F68" s="132">
        <f>D68+E68</f>
        <v>0</v>
      </c>
      <c r="G68" s="46"/>
      <c r="H68" s="47"/>
      <c r="I68" s="132">
        <f>G68+H68</f>
        <v>0</v>
      </c>
      <c r="J68" s="46"/>
      <c r="K68" s="47"/>
      <c r="L68" s="132">
        <f>K68+J68</f>
        <v>0</v>
      </c>
      <c r="M68" s="46"/>
      <c r="N68" s="47"/>
      <c r="O68" s="132">
        <f>N68+M68</f>
        <v>0</v>
      </c>
      <c r="P68" s="49"/>
    </row>
    <row r="69" spans="1:16" ht="24" hidden="1" x14ac:dyDescent="0.25">
      <c r="A69" s="188">
        <v>1220</v>
      </c>
      <c r="B69" s="87" t="s">
        <v>89</v>
      </c>
      <c r="C69" s="88">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7" t="s">
        <v>90</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902294</v>
      </c>
      <c r="D75" s="177">
        <f>SUM(D76,D83,D130,D164,D165,D172)</f>
        <v>865224</v>
      </c>
      <c r="E75" s="178">
        <f t="shared" ref="E75:F75" si="74">SUM(E76,E83,E130,E164,E165,E172)</f>
        <v>0</v>
      </c>
      <c r="F75" s="179">
        <f t="shared" si="74"/>
        <v>865224</v>
      </c>
      <c r="G75" s="177">
        <f>SUM(G76,G83,G130,G164,G165,G172)</f>
        <v>0</v>
      </c>
      <c r="H75" s="178">
        <f t="shared" ref="H75:I75" si="75">SUM(H76,H83,H130,H164,H165,H172)</f>
        <v>0</v>
      </c>
      <c r="I75" s="179">
        <f t="shared" si="75"/>
        <v>0</v>
      </c>
      <c r="J75" s="177">
        <f>SUM(J76,J83,J130,J164,J165,J172)</f>
        <v>37070</v>
      </c>
      <c r="K75" s="178">
        <f t="shared" ref="K75:L75" si="76">SUM(K76,K83,K130,K164,K165,K172)</f>
        <v>0</v>
      </c>
      <c r="L75" s="179">
        <f t="shared" si="76"/>
        <v>37070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380">
        <v>2110</v>
      </c>
      <c r="B77" s="80" t="s">
        <v>98</v>
      </c>
      <c r="C77" s="81">
        <f t="shared" si="0"/>
        <v>0</v>
      </c>
      <c r="D77" s="192">
        <f>SUM(D78:D79)</f>
        <v>0</v>
      </c>
      <c r="E77" s="193">
        <f t="shared" ref="E77:F77" si="82">SUM(E78:E79)</f>
        <v>0</v>
      </c>
      <c r="F77" s="132">
        <f t="shared" si="82"/>
        <v>0</v>
      </c>
      <c r="G77" s="192">
        <f>SUM(G78:G79)</f>
        <v>0</v>
      </c>
      <c r="H77" s="193">
        <f t="shared" ref="H77:I77" si="83">SUM(H78:H79)</f>
        <v>0</v>
      </c>
      <c r="I77" s="132">
        <f t="shared" si="83"/>
        <v>0</v>
      </c>
      <c r="J77" s="192">
        <f>SUM(J78:J79)</f>
        <v>0</v>
      </c>
      <c r="K77" s="193">
        <f t="shared" ref="K77:L77" si="84">SUM(K78:K79)</f>
        <v>0</v>
      </c>
      <c r="L77" s="132">
        <f t="shared" si="84"/>
        <v>0</v>
      </c>
      <c r="M77" s="192">
        <f>SUM(M78:M79)</f>
        <v>0</v>
      </c>
      <c r="N77" s="193">
        <f t="shared" ref="N77:O77" si="85">SUM(N78:N79)</f>
        <v>0</v>
      </c>
      <c r="O77" s="132">
        <f t="shared" si="85"/>
        <v>0</v>
      </c>
      <c r="P77" s="49"/>
    </row>
    <row r="78" spans="1:16" ht="12" hidden="1" customHeight="1" x14ac:dyDescent="0.25">
      <c r="A78" s="51">
        <v>2111</v>
      </c>
      <c r="B78" s="87" t="s">
        <v>99</v>
      </c>
      <c r="C78" s="88">
        <f t="shared" si="0"/>
        <v>0</v>
      </c>
      <c r="D78" s="194">
        <v>0</v>
      </c>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4">
        <v>0</v>
      </c>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7" t="s">
        <v>101</v>
      </c>
      <c r="C80" s="88">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7" t="s">
        <v>99</v>
      </c>
      <c r="C81" s="88">
        <f t="shared" si="0"/>
        <v>0</v>
      </c>
      <c r="D81" s="194">
        <v>0</v>
      </c>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4">
        <v>0</v>
      </c>
      <c r="E82" s="195"/>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895374</v>
      </c>
      <c r="D83" s="182">
        <f>SUM(D84,D89,D95,D103,D112,D116,D122,D128)</f>
        <v>858304</v>
      </c>
      <c r="E83" s="183">
        <f t="shared" ref="E83:F83" si="98">SUM(E84,E89,E95,E103,E112,E116,E122,E128)</f>
        <v>0</v>
      </c>
      <c r="F83" s="71">
        <f t="shared" si="98"/>
        <v>858304</v>
      </c>
      <c r="G83" s="182">
        <f>SUM(G84,G89,G95,G103,G112,G116,G122,G128)</f>
        <v>0</v>
      </c>
      <c r="H83" s="183">
        <f t="shared" ref="H83:I83" si="99">SUM(H84,H89,H95,H103,H112,H116,H122,H128)</f>
        <v>0</v>
      </c>
      <c r="I83" s="71">
        <f t="shared" si="99"/>
        <v>0</v>
      </c>
      <c r="J83" s="182">
        <f>SUM(J84,J89,J95,J103,J112,J116,J122,J128)</f>
        <v>37070</v>
      </c>
      <c r="K83" s="183">
        <f t="shared" ref="K83:L83" si="100">SUM(K84,K89,K95,K103,K112,K116,K122,K128)</f>
        <v>0</v>
      </c>
      <c r="L83" s="71">
        <f t="shared" si="100"/>
        <v>37070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6">
        <v>0</v>
      </c>
      <c r="E85" s="197"/>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4">
        <v>0</v>
      </c>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4">
        <v>0</v>
      </c>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4">
        <v>0</v>
      </c>
      <c r="E88" s="195"/>
      <c r="F88" s="55">
        <f t="shared" si="107"/>
        <v>0</v>
      </c>
      <c r="G88" s="53"/>
      <c r="H88" s="54"/>
      <c r="I88" s="55">
        <f t="shared" si="108"/>
        <v>0</v>
      </c>
      <c r="J88" s="53"/>
      <c r="K88" s="54"/>
      <c r="L88" s="55">
        <f t="shared" si="109"/>
        <v>0</v>
      </c>
      <c r="M88" s="53"/>
      <c r="N88" s="54"/>
      <c r="O88" s="55">
        <f t="shared" si="110"/>
        <v>0</v>
      </c>
      <c r="P88" s="57"/>
    </row>
    <row r="89" spans="1:16" ht="24" x14ac:dyDescent="0.25">
      <c r="A89" s="188">
        <v>2220</v>
      </c>
      <c r="B89" s="87" t="s">
        <v>108</v>
      </c>
      <c r="C89" s="88">
        <f t="shared" si="102"/>
        <v>27006</v>
      </c>
      <c r="D89" s="189">
        <f>SUM(D90:D94)</f>
        <v>27006</v>
      </c>
      <c r="E89" s="190">
        <f t="shared" ref="E89:F89" si="111">SUM(E90:E94)</f>
        <v>0</v>
      </c>
      <c r="F89" s="55">
        <f t="shared" si="111"/>
        <v>27006</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customHeight="1" x14ac:dyDescent="0.25">
      <c r="A90" s="51">
        <v>2221</v>
      </c>
      <c r="B90" s="87" t="s">
        <v>109</v>
      </c>
      <c r="C90" s="88">
        <f t="shared" si="102"/>
        <v>12000</v>
      </c>
      <c r="D90" s="194">
        <v>12000</v>
      </c>
      <c r="E90" s="195"/>
      <c r="F90" s="55">
        <f t="shared" ref="F90:F94" si="115">D90+E90</f>
        <v>12000</v>
      </c>
      <c r="G90" s="53"/>
      <c r="H90" s="54"/>
      <c r="I90" s="55">
        <f t="shared" ref="I90:I94" si="116">G90+H90</f>
        <v>0</v>
      </c>
      <c r="J90" s="53"/>
      <c r="K90" s="54"/>
      <c r="L90" s="55">
        <f t="shared" ref="L90:L94" si="117">K90+J90</f>
        <v>0</v>
      </c>
      <c r="M90" s="53"/>
      <c r="N90" s="54"/>
      <c r="O90" s="55">
        <f t="shared" ref="O90:O94" si="118">N90+M90</f>
        <v>0</v>
      </c>
      <c r="P90" s="57"/>
    </row>
    <row r="91" spans="1:16" ht="12" customHeight="1" x14ac:dyDescent="0.25">
      <c r="A91" s="51">
        <v>2222</v>
      </c>
      <c r="B91" s="87" t="s">
        <v>110</v>
      </c>
      <c r="C91" s="88">
        <f t="shared" si="102"/>
        <v>2006</v>
      </c>
      <c r="D91" s="194">
        <v>2006</v>
      </c>
      <c r="E91" s="195"/>
      <c r="F91" s="55">
        <f t="shared" si="115"/>
        <v>2006</v>
      </c>
      <c r="G91" s="53"/>
      <c r="H91" s="54"/>
      <c r="I91" s="55">
        <f t="shared" si="116"/>
        <v>0</v>
      </c>
      <c r="J91" s="53"/>
      <c r="K91" s="54"/>
      <c r="L91" s="55">
        <f t="shared" si="117"/>
        <v>0</v>
      </c>
      <c r="M91" s="53"/>
      <c r="N91" s="54"/>
      <c r="O91" s="55">
        <f t="shared" si="118"/>
        <v>0</v>
      </c>
      <c r="P91" s="57"/>
    </row>
    <row r="92" spans="1:16" ht="12" customHeight="1" x14ac:dyDescent="0.25">
      <c r="A92" s="51">
        <v>2223</v>
      </c>
      <c r="B92" s="87" t="s">
        <v>111</v>
      </c>
      <c r="C92" s="88">
        <f t="shared" si="102"/>
        <v>13000</v>
      </c>
      <c r="D92" s="194">
        <v>13000</v>
      </c>
      <c r="E92" s="195"/>
      <c r="F92" s="55">
        <f t="shared" si="115"/>
        <v>13000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4">
        <v>0</v>
      </c>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4">
        <v>0</v>
      </c>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7" t="s">
        <v>114</v>
      </c>
      <c r="C95" s="88">
        <f t="shared" si="102"/>
        <v>12700</v>
      </c>
      <c r="D95" s="189">
        <f>SUM(D96:D102)</f>
        <v>12700</v>
      </c>
      <c r="E95" s="190">
        <f t="shared" ref="E95:F95" si="119">SUM(E96:E102)</f>
        <v>0</v>
      </c>
      <c r="F95" s="55">
        <f t="shared" si="119"/>
        <v>12700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7" t="s">
        <v>115</v>
      </c>
      <c r="C96" s="88">
        <f t="shared" si="102"/>
        <v>0</v>
      </c>
      <c r="D96" s="194">
        <v>0</v>
      </c>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4">
        <v>0</v>
      </c>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6">
        <v>0</v>
      </c>
      <c r="E98" s="197"/>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4">
        <v>0</v>
      </c>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4">
        <v>0</v>
      </c>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4">
        <v>0</v>
      </c>
      <c r="E101" s="195"/>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121</v>
      </c>
      <c r="C102" s="88">
        <f t="shared" si="102"/>
        <v>12700</v>
      </c>
      <c r="D102" s="194">
        <v>12700</v>
      </c>
      <c r="E102" s="195"/>
      <c r="F102" s="55">
        <f t="shared" si="123"/>
        <v>12700</v>
      </c>
      <c r="G102" s="53"/>
      <c r="H102" s="54"/>
      <c r="I102" s="55">
        <f t="shared" si="124"/>
        <v>0</v>
      </c>
      <c r="J102" s="53"/>
      <c r="K102" s="54"/>
      <c r="L102" s="55">
        <f t="shared" si="125"/>
        <v>0</v>
      </c>
      <c r="M102" s="53"/>
      <c r="N102" s="54"/>
      <c r="O102" s="55">
        <f t="shared" si="126"/>
        <v>0</v>
      </c>
      <c r="P102" s="57"/>
    </row>
    <row r="103" spans="1:16" ht="36" x14ac:dyDescent="0.25">
      <c r="A103" s="188">
        <v>2240</v>
      </c>
      <c r="B103" s="87" t="s">
        <v>122</v>
      </c>
      <c r="C103" s="88">
        <f t="shared" si="102"/>
        <v>618820</v>
      </c>
      <c r="D103" s="189">
        <f>SUM(D104:D111)</f>
        <v>618820</v>
      </c>
      <c r="E103" s="190">
        <f t="shared" ref="E103:F103" si="127">SUM(E104:E111)</f>
        <v>0</v>
      </c>
      <c r="F103" s="55">
        <f t="shared" si="127"/>
        <v>618820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7" t="s">
        <v>123</v>
      </c>
      <c r="C104" s="88">
        <f t="shared" si="102"/>
        <v>0</v>
      </c>
      <c r="D104" s="194">
        <v>0</v>
      </c>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4">
        <v>0</v>
      </c>
      <c r="E105" s="195"/>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7" t="s">
        <v>125</v>
      </c>
      <c r="C106" s="88">
        <f t="shared" si="102"/>
        <v>500</v>
      </c>
      <c r="D106" s="194">
        <v>500</v>
      </c>
      <c r="E106" s="195"/>
      <c r="F106" s="55">
        <f t="shared" si="131"/>
        <v>500</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7" t="s">
        <v>126</v>
      </c>
      <c r="C107" s="88">
        <f t="shared" si="102"/>
        <v>605720</v>
      </c>
      <c r="D107" s="194">
        <v>605720</v>
      </c>
      <c r="E107" s="195"/>
      <c r="F107" s="55">
        <f t="shared" si="131"/>
        <v>605720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4">
        <v>0</v>
      </c>
      <c r="E108" s="195"/>
      <c r="F108" s="55">
        <f t="shared" si="131"/>
        <v>0</v>
      </c>
      <c r="G108" s="53"/>
      <c r="H108" s="54"/>
      <c r="I108" s="55">
        <f t="shared" si="132"/>
        <v>0</v>
      </c>
      <c r="J108" s="53"/>
      <c r="K108" s="54"/>
      <c r="L108" s="55">
        <f t="shared" si="133"/>
        <v>0</v>
      </c>
      <c r="M108" s="53"/>
      <c r="N108" s="54"/>
      <c r="O108" s="55">
        <f t="shared" si="134"/>
        <v>0</v>
      </c>
      <c r="P108" s="57"/>
    </row>
    <row r="109" spans="1:16" ht="12" customHeight="1" x14ac:dyDescent="0.25">
      <c r="A109" s="51">
        <v>2247</v>
      </c>
      <c r="B109" s="87" t="s">
        <v>128</v>
      </c>
      <c r="C109" s="88">
        <f t="shared" si="102"/>
        <v>12600</v>
      </c>
      <c r="D109" s="194">
        <v>12600</v>
      </c>
      <c r="E109" s="195"/>
      <c r="F109" s="55">
        <f t="shared" si="131"/>
        <v>12600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4">
        <v>0</v>
      </c>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4">
        <v>0</v>
      </c>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7" t="s">
        <v>131</v>
      </c>
      <c r="C112" s="88">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7" t="s">
        <v>132</v>
      </c>
      <c r="C113" s="88">
        <f t="shared" si="102"/>
        <v>0</v>
      </c>
      <c r="D113" s="194">
        <v>0</v>
      </c>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4">
        <v>0</v>
      </c>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4">
        <v>0</v>
      </c>
      <c r="E115" s="195"/>
      <c r="F115" s="55">
        <f t="shared" si="139"/>
        <v>0</v>
      </c>
      <c r="G115" s="53"/>
      <c r="H115" s="54"/>
      <c r="I115" s="55">
        <f t="shared" si="140"/>
        <v>0</v>
      </c>
      <c r="J115" s="53"/>
      <c r="K115" s="54"/>
      <c r="L115" s="55">
        <f t="shared" si="141"/>
        <v>0</v>
      </c>
      <c r="M115" s="53"/>
      <c r="N115" s="54"/>
      <c r="O115" s="55">
        <f t="shared" si="142"/>
        <v>0</v>
      </c>
      <c r="P115" s="57"/>
    </row>
    <row r="116" spans="1:16" x14ac:dyDescent="0.25">
      <c r="A116" s="188">
        <v>2260</v>
      </c>
      <c r="B116" s="87" t="s">
        <v>135</v>
      </c>
      <c r="C116" s="88">
        <f t="shared" si="102"/>
        <v>176698</v>
      </c>
      <c r="D116" s="189">
        <f>SUM(D117:D121)</f>
        <v>139628</v>
      </c>
      <c r="E116" s="190">
        <f t="shared" ref="E116:F116" si="143">SUM(E117:E121)</f>
        <v>0</v>
      </c>
      <c r="F116" s="55">
        <f t="shared" si="143"/>
        <v>139628</v>
      </c>
      <c r="G116" s="189">
        <f>SUM(G117:G121)</f>
        <v>0</v>
      </c>
      <c r="H116" s="190">
        <f t="shared" ref="H116:I116" si="144">SUM(H117:H121)</f>
        <v>0</v>
      </c>
      <c r="I116" s="55">
        <f t="shared" si="144"/>
        <v>0</v>
      </c>
      <c r="J116" s="189">
        <f>SUM(J117:J121)</f>
        <v>37070</v>
      </c>
      <c r="K116" s="190">
        <f t="shared" ref="K116:L116" si="145">SUM(K117:K121)</f>
        <v>0</v>
      </c>
      <c r="L116" s="55">
        <f t="shared" si="145"/>
        <v>37070</v>
      </c>
      <c r="M116" s="189">
        <f>SUM(M117:M121)</f>
        <v>0</v>
      </c>
      <c r="N116" s="190">
        <f t="shared" ref="N116:O116" si="146">SUM(N117:N121)</f>
        <v>0</v>
      </c>
      <c r="O116" s="55">
        <f t="shared" si="146"/>
        <v>0</v>
      </c>
      <c r="P116" s="57"/>
    </row>
    <row r="117" spans="1:16" ht="12" customHeight="1" x14ac:dyDescent="0.25">
      <c r="A117" s="51">
        <v>2261</v>
      </c>
      <c r="B117" s="87" t="s">
        <v>136</v>
      </c>
      <c r="C117" s="88">
        <f t="shared" si="102"/>
        <v>143916</v>
      </c>
      <c r="D117" s="194">
        <v>106846</v>
      </c>
      <c r="E117" s="195"/>
      <c r="F117" s="55">
        <f t="shared" ref="F117:F121" si="147">D117+E117</f>
        <v>106846</v>
      </c>
      <c r="G117" s="53"/>
      <c r="H117" s="54"/>
      <c r="I117" s="55">
        <f t="shared" ref="I117:I121" si="148">G117+H117</f>
        <v>0</v>
      </c>
      <c r="J117" s="53">
        <v>37070</v>
      </c>
      <c r="K117" s="54"/>
      <c r="L117" s="55">
        <f t="shared" ref="L117:L121" si="149">K117+J117</f>
        <v>37070</v>
      </c>
      <c r="M117" s="53"/>
      <c r="N117" s="54"/>
      <c r="O117" s="55">
        <f t="shared" ref="O117:O121" si="150">N117+M117</f>
        <v>0</v>
      </c>
      <c r="P117" s="57"/>
    </row>
    <row r="118" spans="1:16" ht="12" hidden="1" customHeight="1" x14ac:dyDescent="0.25">
      <c r="A118" s="51">
        <v>2262</v>
      </c>
      <c r="B118" s="87" t="s">
        <v>137</v>
      </c>
      <c r="C118" s="88">
        <f t="shared" si="102"/>
        <v>0</v>
      </c>
      <c r="D118" s="194">
        <v>0</v>
      </c>
      <c r="E118" s="195"/>
      <c r="F118" s="55">
        <f t="shared" si="147"/>
        <v>0</v>
      </c>
      <c r="G118" s="53"/>
      <c r="H118" s="54"/>
      <c r="I118" s="55">
        <f t="shared" si="148"/>
        <v>0</v>
      </c>
      <c r="J118" s="53"/>
      <c r="K118" s="54"/>
      <c r="L118" s="55">
        <f t="shared" si="149"/>
        <v>0</v>
      </c>
      <c r="M118" s="53"/>
      <c r="N118" s="54"/>
      <c r="O118" s="55">
        <f t="shared" si="150"/>
        <v>0</v>
      </c>
      <c r="P118" s="57"/>
    </row>
    <row r="119" spans="1:16" ht="12" customHeight="1" x14ac:dyDescent="0.25">
      <c r="A119" s="51">
        <v>2263</v>
      </c>
      <c r="B119" s="87" t="s">
        <v>138</v>
      </c>
      <c r="C119" s="88">
        <f t="shared" si="102"/>
        <v>28826</v>
      </c>
      <c r="D119" s="194">
        <v>28826</v>
      </c>
      <c r="E119" s="195"/>
      <c r="F119" s="55">
        <f t="shared" si="147"/>
        <v>28826</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4">
        <v>0</v>
      </c>
      <c r="E120" s="195"/>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7" t="s">
        <v>140</v>
      </c>
      <c r="C121" s="88">
        <f t="shared" si="102"/>
        <v>3956</v>
      </c>
      <c r="D121" s="194">
        <v>3956</v>
      </c>
      <c r="E121" s="195"/>
      <c r="F121" s="55">
        <f t="shared" si="147"/>
        <v>3956</v>
      </c>
      <c r="G121" s="53"/>
      <c r="H121" s="54"/>
      <c r="I121" s="55">
        <f t="shared" si="148"/>
        <v>0</v>
      </c>
      <c r="J121" s="53"/>
      <c r="K121" s="54"/>
      <c r="L121" s="55">
        <f t="shared" si="149"/>
        <v>0</v>
      </c>
      <c r="M121" s="53"/>
      <c r="N121" s="54"/>
      <c r="O121" s="55">
        <f t="shared" si="150"/>
        <v>0</v>
      </c>
      <c r="P121" s="57"/>
    </row>
    <row r="122" spans="1:16" x14ac:dyDescent="0.25">
      <c r="A122" s="188">
        <v>2270</v>
      </c>
      <c r="B122" s="87" t="s">
        <v>141</v>
      </c>
      <c r="C122" s="88">
        <f t="shared" si="102"/>
        <v>60150</v>
      </c>
      <c r="D122" s="189">
        <f>SUM(D123:D127)</f>
        <v>60150</v>
      </c>
      <c r="E122" s="190">
        <f t="shared" ref="E122:F122" si="151">SUM(E123:E127)</f>
        <v>0</v>
      </c>
      <c r="F122" s="55">
        <f t="shared" si="151"/>
        <v>60150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8" t="s">
        <v>142</v>
      </c>
      <c r="C123" s="88">
        <f t="shared" si="102"/>
        <v>0</v>
      </c>
      <c r="D123" s="194">
        <v>0</v>
      </c>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9" t="s">
        <v>143</v>
      </c>
      <c r="C124" s="88">
        <f t="shared" si="102"/>
        <v>0</v>
      </c>
      <c r="D124" s="194">
        <v>0</v>
      </c>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4">
        <v>0</v>
      </c>
      <c r="E125" s="195"/>
      <c r="F125" s="55">
        <f t="shared" si="155"/>
        <v>0</v>
      </c>
      <c r="G125" s="53"/>
      <c r="H125" s="54"/>
      <c r="I125" s="55">
        <f t="shared" si="156"/>
        <v>0</v>
      </c>
      <c r="J125" s="53"/>
      <c r="K125" s="54"/>
      <c r="L125" s="55">
        <f t="shared" si="157"/>
        <v>0</v>
      </c>
      <c r="M125" s="53"/>
      <c r="N125" s="54"/>
      <c r="O125" s="55">
        <f t="shared" si="158"/>
        <v>0</v>
      </c>
      <c r="P125" s="57"/>
    </row>
    <row r="126" spans="1:16" ht="36" customHeight="1" x14ac:dyDescent="0.25">
      <c r="A126" s="51">
        <v>2276</v>
      </c>
      <c r="B126" s="87" t="s">
        <v>145</v>
      </c>
      <c r="C126" s="88">
        <f t="shared" si="102"/>
        <v>2950</v>
      </c>
      <c r="D126" s="194">
        <v>2950</v>
      </c>
      <c r="E126" s="195"/>
      <c r="F126" s="55">
        <f t="shared" si="155"/>
        <v>2950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7" t="s">
        <v>146</v>
      </c>
      <c r="C127" s="88">
        <f t="shared" si="102"/>
        <v>57200</v>
      </c>
      <c r="D127" s="194">
        <v>57200</v>
      </c>
      <c r="E127" s="195"/>
      <c r="F127" s="55">
        <f t="shared" si="155"/>
        <v>57200</v>
      </c>
      <c r="G127" s="53"/>
      <c r="H127" s="54"/>
      <c r="I127" s="55">
        <f t="shared" si="156"/>
        <v>0</v>
      </c>
      <c r="J127" s="53"/>
      <c r="K127" s="54"/>
      <c r="L127" s="55">
        <f t="shared" si="157"/>
        <v>0</v>
      </c>
      <c r="M127" s="53"/>
      <c r="N127" s="54"/>
      <c r="O127" s="55">
        <f t="shared" si="158"/>
        <v>0</v>
      </c>
      <c r="P127" s="57"/>
    </row>
    <row r="128" spans="1:16" ht="48" hidden="1" x14ac:dyDescent="0.25">
      <c r="A128" s="380">
        <v>2280</v>
      </c>
      <c r="B128" s="80" t="s">
        <v>147</v>
      </c>
      <c r="C128" s="81">
        <f t="shared" si="102"/>
        <v>0</v>
      </c>
      <c r="D128" s="192">
        <f t="shared" ref="D128:O128" si="159">SUM(D129)</f>
        <v>0</v>
      </c>
      <c r="E128" s="193">
        <f t="shared" si="159"/>
        <v>0</v>
      </c>
      <c r="F128" s="132">
        <f t="shared" si="159"/>
        <v>0</v>
      </c>
      <c r="G128" s="192">
        <f t="shared" si="159"/>
        <v>0</v>
      </c>
      <c r="H128" s="193">
        <f t="shared" si="159"/>
        <v>0</v>
      </c>
      <c r="I128" s="132">
        <f t="shared" si="159"/>
        <v>0</v>
      </c>
      <c r="J128" s="192">
        <f t="shared" si="159"/>
        <v>0</v>
      </c>
      <c r="K128" s="193">
        <f t="shared" si="159"/>
        <v>0</v>
      </c>
      <c r="L128" s="132">
        <f t="shared" si="159"/>
        <v>0</v>
      </c>
      <c r="M128" s="192">
        <f t="shared" si="159"/>
        <v>0</v>
      </c>
      <c r="N128" s="193">
        <f t="shared" si="159"/>
        <v>0</v>
      </c>
      <c r="O128" s="132">
        <f t="shared" si="159"/>
        <v>0</v>
      </c>
      <c r="P128" s="49"/>
    </row>
    <row r="129" spans="1:16" ht="24" hidden="1" customHeight="1" x14ac:dyDescent="0.25">
      <c r="A129" s="51">
        <v>2283</v>
      </c>
      <c r="B129" s="87" t="s">
        <v>148</v>
      </c>
      <c r="C129" s="88">
        <f t="shared" si="102"/>
        <v>0</v>
      </c>
      <c r="D129" s="194">
        <v>0</v>
      </c>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149</v>
      </c>
      <c r="C130" s="68">
        <f t="shared" si="102"/>
        <v>4700</v>
      </c>
      <c r="D130" s="182">
        <f>SUM(D131,D136,D140,D141,D144,D151,D159,D160,D163)</f>
        <v>4700</v>
      </c>
      <c r="E130" s="183">
        <f t="shared" ref="E130:F130" si="160">SUM(E131,E136,E140,E141,E144,E151,E159,E160,E163)</f>
        <v>0</v>
      </c>
      <c r="F130" s="71">
        <f t="shared" si="160"/>
        <v>4700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x14ac:dyDescent="0.25">
      <c r="A131" s="380">
        <v>2310</v>
      </c>
      <c r="B131" s="80" t="s">
        <v>150</v>
      </c>
      <c r="C131" s="81">
        <f t="shared" si="102"/>
        <v>4700</v>
      </c>
      <c r="D131" s="192">
        <f t="shared" ref="D131:O131" si="164">SUM(D132:D135)</f>
        <v>4700</v>
      </c>
      <c r="E131" s="193">
        <f t="shared" si="164"/>
        <v>0</v>
      </c>
      <c r="F131" s="132">
        <f t="shared" si="164"/>
        <v>4700</v>
      </c>
      <c r="G131" s="192">
        <f t="shared" si="164"/>
        <v>0</v>
      </c>
      <c r="H131" s="193">
        <f t="shared" si="164"/>
        <v>0</v>
      </c>
      <c r="I131" s="132">
        <f t="shared" si="164"/>
        <v>0</v>
      </c>
      <c r="J131" s="192">
        <f t="shared" si="164"/>
        <v>0</v>
      </c>
      <c r="K131" s="193">
        <f t="shared" si="164"/>
        <v>0</v>
      </c>
      <c r="L131" s="132">
        <f t="shared" si="164"/>
        <v>0</v>
      </c>
      <c r="M131" s="192">
        <f t="shared" si="164"/>
        <v>0</v>
      </c>
      <c r="N131" s="193">
        <f t="shared" si="164"/>
        <v>0</v>
      </c>
      <c r="O131" s="132">
        <f t="shared" si="164"/>
        <v>0</v>
      </c>
      <c r="P131" s="49"/>
    </row>
    <row r="132" spans="1:16" ht="12" hidden="1" customHeight="1" x14ac:dyDescent="0.25">
      <c r="A132" s="51">
        <v>2311</v>
      </c>
      <c r="B132" s="87" t="s">
        <v>151</v>
      </c>
      <c r="C132" s="88">
        <f t="shared" si="102"/>
        <v>0</v>
      </c>
      <c r="D132" s="194">
        <v>0</v>
      </c>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7" t="s">
        <v>152</v>
      </c>
      <c r="C133" s="88">
        <f t="shared" si="102"/>
        <v>4700</v>
      </c>
      <c r="D133" s="194">
        <v>4700</v>
      </c>
      <c r="E133" s="195"/>
      <c r="F133" s="55">
        <f t="shared" si="165"/>
        <v>4700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4">
        <v>0</v>
      </c>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4">
        <v>0</v>
      </c>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7" t="s">
        <v>155</v>
      </c>
      <c r="C136" s="88">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7" t="s">
        <v>156</v>
      </c>
      <c r="C137" s="88">
        <f t="shared" si="102"/>
        <v>0</v>
      </c>
      <c r="D137" s="194">
        <v>0</v>
      </c>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4">
        <v>0</v>
      </c>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4">
        <v>0</v>
      </c>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7" t="s">
        <v>159</v>
      </c>
      <c r="C140" s="88">
        <f t="shared" si="102"/>
        <v>0</v>
      </c>
      <c r="D140" s="194">
        <v>0</v>
      </c>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7" t="s">
        <v>160</v>
      </c>
      <c r="C141" s="88">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7" t="s">
        <v>161</v>
      </c>
      <c r="C142" s="88">
        <f t="shared" si="102"/>
        <v>0</v>
      </c>
      <c r="D142" s="194">
        <v>0</v>
      </c>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4">
        <v>0</v>
      </c>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6">
        <v>0</v>
      </c>
      <c r="E145" s="197"/>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4">
        <v>0</v>
      </c>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4">
        <v>0</v>
      </c>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4">
        <v>0</v>
      </c>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4">
        <v>0</v>
      </c>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4">
        <v>0</v>
      </c>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7" t="s">
        <v>170</v>
      </c>
      <c r="C151" s="88">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7" t="s">
        <v>171</v>
      </c>
      <c r="C152" s="88">
        <f t="shared" si="193"/>
        <v>0</v>
      </c>
      <c r="D152" s="194">
        <v>0</v>
      </c>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4">
        <v>0</v>
      </c>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4">
        <v>0</v>
      </c>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4">
        <v>0</v>
      </c>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4">
        <v>0</v>
      </c>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4">
        <v>0</v>
      </c>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4">
        <v>0</v>
      </c>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200">
        <v>0</v>
      </c>
      <c r="E159" s="201"/>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6">
        <v>0</v>
      </c>
      <c r="E161" s="197"/>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4">
        <v>0</v>
      </c>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200">
        <v>0</v>
      </c>
      <c r="E163" s="201"/>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2">
        <v>0</v>
      </c>
      <c r="E164" s="203"/>
      <c r="F164" s="71">
        <f t="shared" si="206"/>
        <v>0</v>
      </c>
      <c r="G164" s="69"/>
      <c r="H164" s="70"/>
      <c r="I164" s="71">
        <f t="shared" si="207"/>
        <v>0</v>
      </c>
      <c r="J164" s="69"/>
      <c r="K164" s="70"/>
      <c r="L164" s="71">
        <f t="shared" si="208"/>
        <v>0</v>
      </c>
      <c r="M164" s="69"/>
      <c r="N164" s="70"/>
      <c r="O164" s="71">
        <f t="shared" si="209"/>
        <v>0</v>
      </c>
      <c r="P164" s="75"/>
    </row>
    <row r="165" spans="1:16" ht="24" x14ac:dyDescent="0.25">
      <c r="A165" s="67">
        <v>2500</v>
      </c>
      <c r="B165" s="181" t="s">
        <v>184</v>
      </c>
      <c r="C165" s="68">
        <f t="shared" si="193"/>
        <v>2220</v>
      </c>
      <c r="D165" s="182">
        <f>SUM(D166,D171)</f>
        <v>2220</v>
      </c>
      <c r="E165" s="183">
        <f t="shared" ref="E165:O165" si="210">SUM(E166,E171)</f>
        <v>0</v>
      </c>
      <c r="F165" s="71">
        <f t="shared" si="210"/>
        <v>2220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customHeight="1" x14ac:dyDescent="0.25">
      <c r="A166" s="380">
        <v>2510</v>
      </c>
      <c r="B166" s="80" t="s">
        <v>185</v>
      </c>
      <c r="C166" s="81">
        <f t="shared" si="193"/>
        <v>2220</v>
      </c>
      <c r="D166" s="192">
        <f>SUM(D167:D170)</f>
        <v>2220</v>
      </c>
      <c r="E166" s="193">
        <f t="shared" ref="E166:O166" si="211">SUM(E167:E170)</f>
        <v>0</v>
      </c>
      <c r="F166" s="132">
        <f t="shared" si="211"/>
        <v>2220</v>
      </c>
      <c r="G166" s="192">
        <f t="shared" si="211"/>
        <v>0</v>
      </c>
      <c r="H166" s="193">
        <f t="shared" si="211"/>
        <v>0</v>
      </c>
      <c r="I166" s="132">
        <f t="shared" si="211"/>
        <v>0</v>
      </c>
      <c r="J166" s="192">
        <f t="shared" si="211"/>
        <v>0</v>
      </c>
      <c r="K166" s="193">
        <f t="shared" si="211"/>
        <v>0</v>
      </c>
      <c r="L166" s="132">
        <f t="shared" si="211"/>
        <v>0</v>
      </c>
      <c r="M166" s="192">
        <f t="shared" si="211"/>
        <v>0</v>
      </c>
      <c r="N166" s="193">
        <f t="shared" si="211"/>
        <v>0</v>
      </c>
      <c r="O166" s="132">
        <f t="shared" si="211"/>
        <v>0</v>
      </c>
      <c r="P166" s="49"/>
    </row>
    <row r="167" spans="1:16" ht="24" hidden="1" customHeight="1" x14ac:dyDescent="0.25">
      <c r="A167" s="51">
        <v>2512</v>
      </c>
      <c r="B167" s="87" t="s">
        <v>186</v>
      </c>
      <c r="C167" s="88">
        <f t="shared" si="193"/>
        <v>0</v>
      </c>
      <c r="D167" s="194">
        <v>0</v>
      </c>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4">
        <v>0</v>
      </c>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4">
        <v>0</v>
      </c>
      <c r="E169" s="195"/>
      <c r="F169" s="55">
        <f t="shared" si="212"/>
        <v>0</v>
      </c>
      <c r="G169" s="53"/>
      <c r="H169" s="54"/>
      <c r="I169" s="55">
        <f t="shared" si="213"/>
        <v>0</v>
      </c>
      <c r="J169" s="53"/>
      <c r="K169" s="54"/>
      <c r="L169" s="55">
        <f t="shared" si="214"/>
        <v>0</v>
      </c>
      <c r="M169" s="53"/>
      <c r="N169" s="54"/>
      <c r="O169" s="55">
        <f t="shared" si="215"/>
        <v>0</v>
      </c>
      <c r="P169" s="57"/>
    </row>
    <row r="170" spans="1:16" ht="24" customHeight="1" x14ac:dyDescent="0.25">
      <c r="A170" s="51">
        <v>2519</v>
      </c>
      <c r="B170" s="87" t="s">
        <v>189</v>
      </c>
      <c r="C170" s="88">
        <f t="shared" si="193"/>
        <v>2220</v>
      </c>
      <c r="D170" s="194">
        <v>2220</v>
      </c>
      <c r="E170" s="195"/>
      <c r="F170" s="55">
        <f t="shared" si="212"/>
        <v>2220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7" t="s">
        <v>190</v>
      </c>
      <c r="C171" s="88">
        <f t="shared" si="193"/>
        <v>0</v>
      </c>
      <c r="D171" s="194">
        <v>0</v>
      </c>
      <c r="E171" s="195"/>
      <c r="F171" s="55">
        <f t="shared" si="212"/>
        <v>0</v>
      </c>
      <c r="G171" s="53"/>
      <c r="H171" s="54"/>
      <c r="I171" s="55">
        <f t="shared" si="213"/>
        <v>0</v>
      </c>
      <c r="J171" s="53"/>
      <c r="K171" s="54"/>
      <c r="L171" s="55">
        <f t="shared" si="214"/>
        <v>0</v>
      </c>
      <c r="M171" s="53"/>
      <c r="N171" s="54"/>
      <c r="O171" s="55">
        <f t="shared" si="215"/>
        <v>0</v>
      </c>
      <c r="P171" s="57"/>
    </row>
    <row r="172" spans="1:16" s="204" customFormat="1" ht="36" hidden="1" customHeight="1" x14ac:dyDescent="0.25">
      <c r="A172" s="23">
        <v>2800</v>
      </c>
      <c r="B172" s="80" t="s">
        <v>191</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5"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380">
        <v>3260</v>
      </c>
      <c r="B175" s="80" t="s">
        <v>194</v>
      </c>
      <c r="C175" s="81">
        <f t="shared" si="193"/>
        <v>0</v>
      </c>
      <c r="D175" s="192">
        <f>SUM(D176:D178)</f>
        <v>0</v>
      </c>
      <c r="E175" s="193">
        <f t="shared" ref="E175:F175" si="221">SUM(E176:E178)</f>
        <v>0</v>
      </c>
      <c r="F175" s="132">
        <f t="shared" si="221"/>
        <v>0</v>
      </c>
      <c r="G175" s="192">
        <f>SUM(G176:G178)</f>
        <v>0</v>
      </c>
      <c r="H175" s="193">
        <f t="shared" ref="H175:I175" si="222">SUM(H176:H178)</f>
        <v>0</v>
      </c>
      <c r="I175" s="132">
        <f t="shared" si="222"/>
        <v>0</v>
      </c>
      <c r="J175" s="192">
        <f>SUM(J176:J178)</f>
        <v>0</v>
      </c>
      <c r="K175" s="193">
        <f t="shared" ref="K175:L175" si="223">SUM(K176:K178)</f>
        <v>0</v>
      </c>
      <c r="L175" s="132">
        <f t="shared" si="223"/>
        <v>0</v>
      </c>
      <c r="M175" s="192">
        <f>SUM(M176:M178)</f>
        <v>0</v>
      </c>
      <c r="N175" s="193">
        <f t="shared" ref="N175:O175" si="224">SUM(N176:N178)</f>
        <v>0</v>
      </c>
      <c r="O175" s="132">
        <f t="shared" si="224"/>
        <v>0</v>
      </c>
      <c r="P175" s="49"/>
    </row>
    <row r="176" spans="1:16" ht="24" hidden="1" customHeight="1" x14ac:dyDescent="0.25">
      <c r="A176" s="51">
        <v>3261</v>
      </c>
      <c r="B176" s="87" t="s">
        <v>195</v>
      </c>
      <c r="C176" s="88">
        <f t="shared" si="193"/>
        <v>0</v>
      </c>
      <c r="D176" s="194">
        <v>0</v>
      </c>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4">
        <v>0</v>
      </c>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4">
        <v>0</v>
      </c>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380">
        <v>3290</v>
      </c>
      <c r="B179" s="80" t="s">
        <v>198</v>
      </c>
      <c r="C179" s="206">
        <f t="shared" si="193"/>
        <v>0</v>
      </c>
      <c r="D179" s="192">
        <f>SUM(D180:D183)</f>
        <v>0</v>
      </c>
      <c r="E179" s="193">
        <f t="shared" ref="E179:O179" si="229">SUM(E180:E183)</f>
        <v>0</v>
      </c>
      <c r="F179" s="132">
        <f t="shared" si="229"/>
        <v>0</v>
      </c>
      <c r="G179" s="192">
        <f t="shared" si="229"/>
        <v>0</v>
      </c>
      <c r="H179" s="193">
        <f t="shared" si="229"/>
        <v>0</v>
      </c>
      <c r="I179" s="132">
        <f t="shared" si="229"/>
        <v>0</v>
      </c>
      <c r="J179" s="192">
        <f t="shared" si="229"/>
        <v>0</v>
      </c>
      <c r="K179" s="193">
        <f t="shared" si="229"/>
        <v>0</v>
      </c>
      <c r="L179" s="132">
        <f t="shared" si="229"/>
        <v>0</v>
      </c>
      <c r="M179" s="192">
        <f t="shared" si="229"/>
        <v>0</v>
      </c>
      <c r="N179" s="193">
        <f t="shared" si="229"/>
        <v>0</v>
      </c>
      <c r="O179" s="132">
        <f t="shared" si="229"/>
        <v>0</v>
      </c>
      <c r="P179" s="49"/>
    </row>
    <row r="180" spans="1:16" ht="72" hidden="1" customHeight="1" x14ac:dyDescent="0.25">
      <c r="A180" s="51">
        <v>3291</v>
      </c>
      <c r="B180" s="87" t="s">
        <v>199</v>
      </c>
      <c r="C180" s="88">
        <f t="shared" si="193"/>
        <v>0</v>
      </c>
      <c r="D180" s="194">
        <v>0</v>
      </c>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4">
        <v>0</v>
      </c>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4">
        <v>0</v>
      </c>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7">
        <v>3294</v>
      </c>
      <c r="B183" s="87" t="s">
        <v>202</v>
      </c>
      <c r="C183" s="206">
        <f t="shared" si="193"/>
        <v>0</v>
      </c>
      <c r="D183" s="208">
        <v>0</v>
      </c>
      <c r="E183" s="209"/>
      <c r="F183" s="210">
        <f t="shared" si="230"/>
        <v>0</v>
      </c>
      <c r="G183" s="211"/>
      <c r="H183" s="212"/>
      <c r="I183" s="210">
        <f t="shared" si="231"/>
        <v>0</v>
      </c>
      <c r="J183" s="211"/>
      <c r="K183" s="212"/>
      <c r="L183" s="210">
        <f t="shared" si="232"/>
        <v>0</v>
      </c>
      <c r="M183" s="211"/>
      <c r="N183" s="212"/>
      <c r="O183" s="210">
        <f t="shared" si="233"/>
        <v>0</v>
      </c>
      <c r="P183" s="213"/>
    </row>
    <row r="184" spans="1:16" ht="48" hidden="1" x14ac:dyDescent="0.25">
      <c r="A184" s="214">
        <v>3300</v>
      </c>
      <c r="B184" s="205" t="s">
        <v>203</v>
      </c>
      <c r="C184" s="215">
        <f t="shared" si="193"/>
        <v>0</v>
      </c>
      <c r="D184" s="216">
        <f>SUM(D185:D186)</f>
        <v>0</v>
      </c>
      <c r="E184" s="217">
        <f t="shared" ref="E184:O184" si="234">SUM(E185:E186)</f>
        <v>0</v>
      </c>
      <c r="F184" s="218">
        <f t="shared" si="234"/>
        <v>0</v>
      </c>
      <c r="G184" s="216">
        <f t="shared" si="234"/>
        <v>0</v>
      </c>
      <c r="H184" s="217">
        <f t="shared" si="234"/>
        <v>0</v>
      </c>
      <c r="I184" s="218">
        <f t="shared" si="234"/>
        <v>0</v>
      </c>
      <c r="J184" s="216">
        <f t="shared" si="234"/>
        <v>0</v>
      </c>
      <c r="K184" s="217">
        <f t="shared" si="234"/>
        <v>0</v>
      </c>
      <c r="L184" s="218">
        <f t="shared" si="234"/>
        <v>0</v>
      </c>
      <c r="M184" s="216">
        <f t="shared" si="234"/>
        <v>0</v>
      </c>
      <c r="N184" s="217">
        <f t="shared" si="234"/>
        <v>0</v>
      </c>
      <c r="O184" s="218">
        <f t="shared" si="234"/>
        <v>0</v>
      </c>
      <c r="P184" s="219"/>
    </row>
    <row r="185" spans="1:16" ht="48" hidden="1" customHeight="1" x14ac:dyDescent="0.25">
      <c r="A185" s="135">
        <v>3310</v>
      </c>
      <c r="B185" s="136" t="s">
        <v>204</v>
      </c>
      <c r="C185" s="141">
        <f t="shared" si="193"/>
        <v>0</v>
      </c>
      <c r="D185" s="200">
        <v>0</v>
      </c>
      <c r="E185" s="201"/>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6">
        <v>0</v>
      </c>
      <c r="E186" s="197"/>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20">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1">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380">
        <v>4240</v>
      </c>
      <c r="B189" s="80" t="s">
        <v>208</v>
      </c>
      <c r="C189" s="81">
        <f t="shared" si="193"/>
        <v>0</v>
      </c>
      <c r="D189" s="196">
        <v>0</v>
      </c>
      <c r="E189" s="197"/>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8">
        <v>4250</v>
      </c>
      <c r="B190" s="87" t="s">
        <v>209</v>
      </c>
      <c r="C190" s="88">
        <f t="shared" si="193"/>
        <v>0</v>
      </c>
      <c r="D190" s="194">
        <v>0</v>
      </c>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380">
        <v>4310</v>
      </c>
      <c r="B192" s="80" t="s">
        <v>211</v>
      </c>
      <c r="C192" s="81">
        <f t="shared" si="193"/>
        <v>0</v>
      </c>
      <c r="D192" s="192">
        <f>SUM(D193:D193)</f>
        <v>0</v>
      </c>
      <c r="E192" s="193">
        <f t="shared" ref="E192:F192" si="255">SUM(E193:E193)</f>
        <v>0</v>
      </c>
      <c r="F192" s="132">
        <f t="shared" si="255"/>
        <v>0</v>
      </c>
      <c r="G192" s="192">
        <f>SUM(G193:G193)</f>
        <v>0</v>
      </c>
      <c r="H192" s="193">
        <f t="shared" ref="H192:I192" si="256">SUM(H193:H193)</f>
        <v>0</v>
      </c>
      <c r="I192" s="132">
        <f t="shared" si="256"/>
        <v>0</v>
      </c>
      <c r="J192" s="192">
        <f>SUM(J193:J193)</f>
        <v>0</v>
      </c>
      <c r="K192" s="193">
        <f t="shared" ref="K192:L192" si="257">SUM(K193:K193)</f>
        <v>0</v>
      </c>
      <c r="L192" s="132">
        <f t="shared" si="257"/>
        <v>0</v>
      </c>
      <c r="M192" s="192">
        <f>SUM(M193:M193)</f>
        <v>0</v>
      </c>
      <c r="N192" s="193">
        <f t="shared" ref="N192:O192" si="258">SUM(N193:N193)</f>
        <v>0</v>
      </c>
      <c r="O192" s="132">
        <f t="shared" si="258"/>
        <v>0</v>
      </c>
      <c r="P192" s="49"/>
    </row>
    <row r="193" spans="1:16" ht="36" hidden="1" customHeight="1" x14ac:dyDescent="0.25">
      <c r="A193" s="51">
        <v>4311</v>
      </c>
      <c r="B193" s="87" t="s">
        <v>212</v>
      </c>
      <c r="C193" s="88">
        <f t="shared" si="193"/>
        <v>0</v>
      </c>
      <c r="D193" s="194">
        <v>0</v>
      </c>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2"/>
      <c r="B194" s="23" t="s">
        <v>213</v>
      </c>
      <c r="C194" s="170">
        <f t="shared" si="193"/>
        <v>2548</v>
      </c>
      <c r="D194" s="171">
        <f>SUM(D195,D230,D269,D283)</f>
        <v>1808</v>
      </c>
      <c r="E194" s="172">
        <f t="shared" ref="E194:O194" si="259">SUM(E195,E230,E269,E283)</f>
        <v>740</v>
      </c>
      <c r="F194" s="173">
        <f t="shared" si="259"/>
        <v>2548</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2548</v>
      </c>
      <c r="D195" s="177">
        <f>D196+D204</f>
        <v>1808</v>
      </c>
      <c r="E195" s="178">
        <f t="shared" ref="E195:F195" si="260">E196+E204</f>
        <v>740</v>
      </c>
      <c r="F195" s="179">
        <f t="shared" si="260"/>
        <v>2548</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380">
        <v>5110</v>
      </c>
      <c r="B197" s="80" t="s">
        <v>216</v>
      </c>
      <c r="C197" s="81">
        <f t="shared" si="193"/>
        <v>0</v>
      </c>
      <c r="D197" s="196">
        <v>0</v>
      </c>
      <c r="E197" s="197"/>
      <c r="F197" s="132">
        <f>D197+E197</f>
        <v>0</v>
      </c>
      <c r="G197" s="46"/>
      <c r="H197" s="47"/>
      <c r="I197" s="132">
        <f>G197+H197</f>
        <v>0</v>
      </c>
      <c r="J197" s="46"/>
      <c r="K197" s="47"/>
      <c r="L197" s="132">
        <f>K197+J197</f>
        <v>0</v>
      </c>
      <c r="M197" s="46"/>
      <c r="N197" s="47"/>
      <c r="O197" s="132">
        <f>N197+M197</f>
        <v>0</v>
      </c>
      <c r="P197" s="49"/>
    </row>
    <row r="198" spans="1:16" ht="24" hidden="1" x14ac:dyDescent="0.25">
      <c r="A198" s="188">
        <v>5120</v>
      </c>
      <c r="B198" s="87" t="s">
        <v>217</v>
      </c>
      <c r="C198" s="88">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7" t="s">
        <v>218</v>
      </c>
      <c r="C199" s="88">
        <f t="shared" si="193"/>
        <v>0</v>
      </c>
      <c r="D199" s="194">
        <v>0</v>
      </c>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4">
        <v>0</v>
      </c>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7" t="s">
        <v>220</v>
      </c>
      <c r="C201" s="88">
        <f t="shared" si="193"/>
        <v>0</v>
      </c>
      <c r="D201" s="194">
        <v>0</v>
      </c>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7" t="s">
        <v>221</v>
      </c>
      <c r="C202" s="88">
        <f t="shared" si="193"/>
        <v>0</v>
      </c>
      <c r="D202" s="194">
        <v>0</v>
      </c>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7" t="s">
        <v>222</v>
      </c>
      <c r="C203" s="88">
        <f t="shared" si="193"/>
        <v>0</v>
      </c>
      <c r="D203" s="194">
        <v>0</v>
      </c>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2548</v>
      </c>
      <c r="D204" s="182">
        <f>D205+D215+D216+D225+D226+D227+D229</f>
        <v>1808</v>
      </c>
      <c r="E204" s="183">
        <f t="shared" ref="E204:F204" si="276">E205+E215+E216+E225+E226+E227+E229</f>
        <v>740</v>
      </c>
      <c r="F204" s="71">
        <f t="shared" si="276"/>
        <v>2548</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6">
        <v>0</v>
      </c>
      <c r="E206" s="197"/>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4">
        <v>0</v>
      </c>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4">
        <v>0</v>
      </c>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4">
        <v>0</v>
      </c>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4">
        <v>0</v>
      </c>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4">
        <v>0</v>
      </c>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4">
        <v>0</v>
      </c>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4">
        <v>0</v>
      </c>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4">
        <v>0</v>
      </c>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7" t="s">
        <v>234</v>
      </c>
      <c r="C215" s="88">
        <f t="shared" si="288"/>
        <v>0</v>
      </c>
      <c r="D215" s="194">
        <v>0</v>
      </c>
      <c r="E215" s="195"/>
      <c r="F215" s="55">
        <f t="shared" si="284"/>
        <v>0</v>
      </c>
      <c r="G215" s="53"/>
      <c r="H215" s="54"/>
      <c r="I215" s="55">
        <f t="shared" si="285"/>
        <v>0</v>
      </c>
      <c r="J215" s="53"/>
      <c r="K215" s="54"/>
      <c r="L215" s="55">
        <f t="shared" si="286"/>
        <v>0</v>
      </c>
      <c r="M215" s="53"/>
      <c r="N215" s="54"/>
      <c r="O215" s="55">
        <f t="shared" si="287"/>
        <v>0</v>
      </c>
      <c r="P215" s="57"/>
    </row>
    <row r="216" spans="1:16" x14ac:dyDescent="0.25">
      <c r="A216" s="188">
        <v>5230</v>
      </c>
      <c r="B216" s="87" t="s">
        <v>235</v>
      </c>
      <c r="C216" s="88">
        <f t="shared" si="288"/>
        <v>2548</v>
      </c>
      <c r="D216" s="189">
        <f>SUM(D217:D224)</f>
        <v>1808</v>
      </c>
      <c r="E216" s="190">
        <f t="shared" ref="E216:F216" si="289">SUM(E217:E224)</f>
        <v>740</v>
      </c>
      <c r="F216" s="55">
        <f t="shared" si="289"/>
        <v>2548</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7" t="s">
        <v>236</v>
      </c>
      <c r="C217" s="88">
        <f t="shared" si="288"/>
        <v>0</v>
      </c>
      <c r="D217" s="194">
        <v>0</v>
      </c>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4">
        <v>0</v>
      </c>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4">
        <v>0</v>
      </c>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4">
        <v>0</v>
      </c>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4">
        <v>0</v>
      </c>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4">
        <v>0</v>
      </c>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4">
        <v>0</v>
      </c>
      <c r="E223" s="195"/>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7" t="s">
        <v>243</v>
      </c>
      <c r="C224" s="88">
        <f t="shared" si="288"/>
        <v>2548</v>
      </c>
      <c r="D224" s="194">
        <v>1808</v>
      </c>
      <c r="E224" s="379">
        <v>740</v>
      </c>
      <c r="F224" s="55">
        <f t="shared" si="293"/>
        <v>2548</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7" t="s">
        <v>244</v>
      </c>
      <c r="C225" s="88">
        <f t="shared" si="288"/>
        <v>0</v>
      </c>
      <c r="D225" s="194">
        <v>0</v>
      </c>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7" t="s">
        <v>245</v>
      </c>
      <c r="C226" s="88">
        <f t="shared" si="288"/>
        <v>0</v>
      </c>
      <c r="D226" s="194">
        <v>0</v>
      </c>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7" t="s">
        <v>246</v>
      </c>
      <c r="C227" s="88">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7" t="s">
        <v>247</v>
      </c>
      <c r="C228" s="88">
        <f t="shared" si="288"/>
        <v>0</v>
      </c>
      <c r="D228" s="194">
        <v>0</v>
      </c>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200">
        <v>0</v>
      </c>
      <c r="E229" s="201"/>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4">
        <v>6200</v>
      </c>
      <c r="B231" s="205" t="s">
        <v>250</v>
      </c>
      <c r="C231" s="215">
        <f t="shared" si="288"/>
        <v>0</v>
      </c>
      <c r="D231" s="216">
        <f>SUM(D232,D233,D235,D238,D244,D245,D246)</f>
        <v>0</v>
      </c>
      <c r="E231" s="217">
        <f t="shared" ref="E231:F231" si="309">SUM(E232,E233,E235,E238,E244,E245,E246)</f>
        <v>0</v>
      </c>
      <c r="F231" s="218">
        <f t="shared" si="309"/>
        <v>0</v>
      </c>
      <c r="G231" s="216">
        <f>SUM(G232,G233,G235,G238,G244,G245,G246)</f>
        <v>0</v>
      </c>
      <c r="H231" s="217">
        <f t="shared" ref="H231:I231" si="310">SUM(H232,H233,H235,H238,H244,H245,H246)</f>
        <v>0</v>
      </c>
      <c r="I231" s="218">
        <f t="shared" si="310"/>
        <v>0</v>
      </c>
      <c r="J231" s="216">
        <f>SUM(J232,J233,J235,J238,J244,J245,J246)</f>
        <v>0</v>
      </c>
      <c r="K231" s="217">
        <f t="shared" ref="K231:L231" si="311">SUM(K232,K233,K235,K238,K244,K245,K246)</f>
        <v>0</v>
      </c>
      <c r="L231" s="218">
        <f t="shared" si="311"/>
        <v>0</v>
      </c>
      <c r="M231" s="216">
        <f>SUM(M232,M233,M235,M238,M244,M245,M246)</f>
        <v>0</v>
      </c>
      <c r="N231" s="217">
        <f t="shared" ref="N231:O231" si="312">SUM(N232,N233,N235,N238,N244,N245,N246)</f>
        <v>0</v>
      </c>
      <c r="O231" s="218">
        <f t="shared" si="312"/>
        <v>0</v>
      </c>
      <c r="P231" s="219"/>
    </row>
    <row r="232" spans="1:16" ht="24" hidden="1" customHeight="1" x14ac:dyDescent="0.25">
      <c r="A232" s="380">
        <v>6220</v>
      </c>
      <c r="B232" s="80" t="s">
        <v>251</v>
      </c>
      <c r="C232" s="81">
        <f t="shared" si="288"/>
        <v>0</v>
      </c>
      <c r="D232" s="196">
        <v>0</v>
      </c>
      <c r="E232" s="197"/>
      <c r="F232" s="132">
        <f>D232+E232</f>
        <v>0</v>
      </c>
      <c r="G232" s="46"/>
      <c r="H232" s="47"/>
      <c r="I232" s="132">
        <f>G232+H232</f>
        <v>0</v>
      </c>
      <c r="J232" s="46"/>
      <c r="K232" s="47"/>
      <c r="L232" s="132">
        <f>K232+J232</f>
        <v>0</v>
      </c>
      <c r="M232" s="46"/>
      <c r="N232" s="47"/>
      <c r="O232" s="132">
        <f>N232+M232</f>
        <v>0</v>
      </c>
      <c r="P232" s="49"/>
    </row>
    <row r="233" spans="1:16" hidden="1" x14ac:dyDescent="0.25">
      <c r="A233" s="188">
        <v>6230</v>
      </c>
      <c r="B233" s="87" t="s">
        <v>252</v>
      </c>
      <c r="C233" s="88">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0" t="s">
        <v>253</v>
      </c>
      <c r="C234" s="88">
        <f t="shared" si="288"/>
        <v>0</v>
      </c>
      <c r="D234" s="196">
        <v>0</v>
      </c>
      <c r="E234" s="197"/>
      <c r="F234" s="132">
        <f>D234+E234</f>
        <v>0</v>
      </c>
      <c r="G234" s="46"/>
      <c r="H234" s="47"/>
      <c r="I234" s="132">
        <f>G234+H234</f>
        <v>0</v>
      </c>
      <c r="J234" s="46"/>
      <c r="K234" s="47"/>
      <c r="L234" s="132">
        <f>K234+J234</f>
        <v>0</v>
      </c>
      <c r="M234" s="46"/>
      <c r="N234" s="47"/>
      <c r="O234" s="132">
        <f>N234+M234</f>
        <v>0</v>
      </c>
      <c r="P234" s="49"/>
    </row>
    <row r="235" spans="1:16" ht="24" hidden="1" x14ac:dyDescent="0.25">
      <c r="A235" s="188">
        <v>6240</v>
      </c>
      <c r="B235" s="87" t="s">
        <v>254</v>
      </c>
      <c r="C235" s="88">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7" t="s">
        <v>255</v>
      </c>
      <c r="C236" s="88">
        <f t="shared" si="288"/>
        <v>0</v>
      </c>
      <c r="D236" s="194">
        <v>0</v>
      </c>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4">
        <v>0</v>
      </c>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7" t="s">
        <v>257</v>
      </c>
      <c r="C238" s="88">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7" t="s">
        <v>258</v>
      </c>
      <c r="C239" s="88">
        <f t="shared" si="288"/>
        <v>0</v>
      </c>
      <c r="D239" s="194">
        <v>0</v>
      </c>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4">
        <v>0</v>
      </c>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4">
        <v>0</v>
      </c>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4">
        <v>0</v>
      </c>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4">
        <v>0</v>
      </c>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7" t="s">
        <v>263</v>
      </c>
      <c r="C244" s="88">
        <f t="shared" si="288"/>
        <v>0</v>
      </c>
      <c r="D244" s="194">
        <v>0</v>
      </c>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7" t="s">
        <v>264</v>
      </c>
      <c r="C245" s="88">
        <f t="shared" si="288"/>
        <v>0</v>
      </c>
      <c r="D245" s="194">
        <v>0</v>
      </c>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380">
        <v>6290</v>
      </c>
      <c r="B246" s="80" t="s">
        <v>265</v>
      </c>
      <c r="C246" s="206">
        <f t="shared" si="288"/>
        <v>0</v>
      </c>
      <c r="D246" s="192">
        <f>SUM(D247:D250)</f>
        <v>0</v>
      </c>
      <c r="E246" s="193">
        <f t="shared" ref="E246:O246" si="330">SUM(E247:E250)</f>
        <v>0</v>
      </c>
      <c r="F246" s="132">
        <f t="shared" si="330"/>
        <v>0</v>
      </c>
      <c r="G246" s="192">
        <f t="shared" si="330"/>
        <v>0</v>
      </c>
      <c r="H246" s="193">
        <f t="shared" si="330"/>
        <v>0</v>
      </c>
      <c r="I246" s="132">
        <f t="shared" si="330"/>
        <v>0</v>
      </c>
      <c r="J246" s="192">
        <f t="shared" si="330"/>
        <v>0</v>
      </c>
      <c r="K246" s="193">
        <f t="shared" si="330"/>
        <v>0</v>
      </c>
      <c r="L246" s="132">
        <f t="shared" si="330"/>
        <v>0</v>
      </c>
      <c r="M246" s="192">
        <f t="shared" si="330"/>
        <v>0</v>
      </c>
      <c r="N246" s="193">
        <f t="shared" si="330"/>
        <v>0</v>
      </c>
      <c r="O246" s="132">
        <f t="shared" si="330"/>
        <v>0</v>
      </c>
      <c r="P246" s="49"/>
    </row>
    <row r="247" spans="1:16" ht="12" hidden="1" customHeight="1" x14ac:dyDescent="0.25">
      <c r="A247" s="51">
        <v>6291</v>
      </c>
      <c r="B247" s="87" t="s">
        <v>266</v>
      </c>
      <c r="C247" s="88">
        <f t="shared" si="288"/>
        <v>0</v>
      </c>
      <c r="D247" s="194">
        <v>0</v>
      </c>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4">
        <v>0</v>
      </c>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4">
        <v>0</v>
      </c>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4">
        <v>0</v>
      </c>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380">
        <v>6320</v>
      </c>
      <c r="B252" s="80" t="s">
        <v>271</v>
      </c>
      <c r="C252" s="206">
        <f t="shared" si="288"/>
        <v>0</v>
      </c>
      <c r="D252" s="192">
        <f>SUM(D253:D256)</f>
        <v>0</v>
      </c>
      <c r="E252" s="193">
        <f t="shared" ref="E252:O252" si="336">SUM(E253:E256)</f>
        <v>0</v>
      </c>
      <c r="F252" s="132">
        <f t="shared" si="336"/>
        <v>0</v>
      </c>
      <c r="G252" s="192">
        <f t="shared" si="336"/>
        <v>0</v>
      </c>
      <c r="H252" s="193">
        <f t="shared" si="336"/>
        <v>0</v>
      </c>
      <c r="I252" s="132">
        <f t="shared" si="336"/>
        <v>0</v>
      </c>
      <c r="J252" s="192">
        <f t="shared" si="336"/>
        <v>0</v>
      </c>
      <c r="K252" s="193">
        <f t="shared" si="336"/>
        <v>0</v>
      </c>
      <c r="L252" s="132">
        <f t="shared" si="336"/>
        <v>0</v>
      </c>
      <c r="M252" s="192">
        <f t="shared" si="336"/>
        <v>0</v>
      </c>
      <c r="N252" s="193">
        <f t="shared" si="336"/>
        <v>0</v>
      </c>
      <c r="O252" s="132">
        <f t="shared" si="336"/>
        <v>0</v>
      </c>
      <c r="P252" s="49"/>
    </row>
    <row r="253" spans="1:16" ht="12" hidden="1" customHeight="1" x14ac:dyDescent="0.25">
      <c r="A253" s="51">
        <v>6322</v>
      </c>
      <c r="B253" s="87" t="s">
        <v>272</v>
      </c>
      <c r="C253" s="88">
        <f t="shared" si="288"/>
        <v>0</v>
      </c>
      <c r="D253" s="194">
        <v>0</v>
      </c>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4">
        <v>0</v>
      </c>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4">
        <v>0</v>
      </c>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6">
        <v>0</v>
      </c>
      <c r="E256" s="197"/>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3">
        <v>6330</v>
      </c>
      <c r="B257" s="224" t="s">
        <v>276</v>
      </c>
      <c r="C257" s="206">
        <f t="shared" si="288"/>
        <v>0</v>
      </c>
      <c r="D257" s="208">
        <v>0</v>
      </c>
      <c r="E257" s="209"/>
      <c r="F257" s="210">
        <f t="shared" si="337"/>
        <v>0</v>
      </c>
      <c r="G257" s="211"/>
      <c r="H257" s="212"/>
      <c r="I257" s="210">
        <f t="shared" si="338"/>
        <v>0</v>
      </c>
      <c r="J257" s="211"/>
      <c r="K257" s="212"/>
      <c r="L257" s="210">
        <f t="shared" si="339"/>
        <v>0</v>
      </c>
      <c r="M257" s="211"/>
      <c r="N257" s="212"/>
      <c r="O257" s="210">
        <f t="shared" si="340"/>
        <v>0</v>
      </c>
      <c r="P257" s="213"/>
    </row>
    <row r="258" spans="1:16" ht="12" hidden="1" customHeight="1" x14ac:dyDescent="0.25">
      <c r="A258" s="188">
        <v>6360</v>
      </c>
      <c r="B258" s="87" t="s">
        <v>277</v>
      </c>
      <c r="C258" s="88">
        <f t="shared" si="288"/>
        <v>0</v>
      </c>
      <c r="D258" s="194">
        <v>0</v>
      </c>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380">
        <v>6410</v>
      </c>
      <c r="B260" s="80" t="s">
        <v>279</v>
      </c>
      <c r="C260" s="81">
        <f t="shared" si="288"/>
        <v>0</v>
      </c>
      <c r="D260" s="192">
        <f>SUM(D261:D263)</f>
        <v>0</v>
      </c>
      <c r="E260" s="193">
        <f t="shared" ref="E260:O260" si="342">SUM(E261:E263)</f>
        <v>0</v>
      </c>
      <c r="F260" s="132">
        <f t="shared" si="342"/>
        <v>0</v>
      </c>
      <c r="G260" s="192">
        <f t="shared" si="342"/>
        <v>0</v>
      </c>
      <c r="H260" s="193">
        <f t="shared" si="342"/>
        <v>0</v>
      </c>
      <c r="I260" s="132">
        <f t="shared" si="342"/>
        <v>0</v>
      </c>
      <c r="J260" s="192">
        <f t="shared" si="342"/>
        <v>0</v>
      </c>
      <c r="K260" s="193">
        <f t="shared" si="342"/>
        <v>0</v>
      </c>
      <c r="L260" s="132">
        <f t="shared" si="342"/>
        <v>0</v>
      </c>
      <c r="M260" s="192">
        <f t="shared" si="342"/>
        <v>0</v>
      </c>
      <c r="N260" s="193">
        <f t="shared" si="342"/>
        <v>0</v>
      </c>
      <c r="O260" s="132">
        <f t="shared" si="342"/>
        <v>0</v>
      </c>
      <c r="P260" s="49"/>
    </row>
    <row r="261" spans="1:16" ht="12" hidden="1" customHeight="1" x14ac:dyDescent="0.25">
      <c r="A261" s="51">
        <v>6411</v>
      </c>
      <c r="B261" s="198" t="s">
        <v>280</v>
      </c>
      <c r="C261" s="88">
        <f t="shared" si="288"/>
        <v>0</v>
      </c>
      <c r="D261" s="194">
        <v>0</v>
      </c>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4">
        <v>0</v>
      </c>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4">
        <v>0</v>
      </c>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7" t="s">
        <v>283</v>
      </c>
      <c r="C264" s="88">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7" t="s">
        <v>284</v>
      </c>
      <c r="C265" s="88">
        <f t="shared" si="288"/>
        <v>0</v>
      </c>
      <c r="D265" s="194">
        <v>0</v>
      </c>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4">
        <v>0</v>
      </c>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4">
        <v>0</v>
      </c>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4">
        <v>0</v>
      </c>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5">
        <v>7000</v>
      </c>
      <c r="B269" s="225" t="s">
        <v>288</v>
      </c>
      <c r="C269" s="226">
        <f t="shared" si="288"/>
        <v>0</v>
      </c>
      <c r="D269" s="227">
        <f>SUM(D270,D281)</f>
        <v>0</v>
      </c>
      <c r="E269" s="228">
        <f t="shared" ref="E269:F269" si="355">SUM(E270,E281)</f>
        <v>0</v>
      </c>
      <c r="F269" s="229">
        <f t="shared" si="355"/>
        <v>0</v>
      </c>
      <c r="G269" s="227">
        <f>SUM(G270,G281)</f>
        <v>0</v>
      </c>
      <c r="H269" s="228">
        <f t="shared" ref="H269:I269" si="356">SUM(H270,H281)</f>
        <v>0</v>
      </c>
      <c r="I269" s="229">
        <f t="shared" si="356"/>
        <v>0</v>
      </c>
      <c r="J269" s="227">
        <f>SUM(J270,J281)</f>
        <v>0</v>
      </c>
      <c r="K269" s="228">
        <f t="shared" ref="K269:L269" si="357">SUM(K270,K281)</f>
        <v>0</v>
      </c>
      <c r="L269" s="229">
        <f t="shared" si="357"/>
        <v>0</v>
      </c>
      <c r="M269" s="227">
        <f>SUM(M270,M281)</f>
        <v>0</v>
      </c>
      <c r="N269" s="228">
        <f t="shared" ref="N269:O269" si="358">SUM(N270,N281)</f>
        <v>0</v>
      </c>
      <c r="O269" s="229">
        <f t="shared" si="358"/>
        <v>0</v>
      </c>
      <c r="P269" s="230"/>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380">
        <v>7210</v>
      </c>
      <c r="B271" s="80" t="s">
        <v>290</v>
      </c>
      <c r="C271" s="81">
        <f t="shared" si="288"/>
        <v>0</v>
      </c>
      <c r="D271" s="196">
        <v>0</v>
      </c>
      <c r="E271" s="197"/>
      <c r="F271" s="132">
        <f>D271+E271</f>
        <v>0</v>
      </c>
      <c r="G271" s="46"/>
      <c r="H271" s="47"/>
      <c r="I271" s="132">
        <f>G271+H271</f>
        <v>0</v>
      </c>
      <c r="J271" s="46"/>
      <c r="K271" s="47"/>
      <c r="L271" s="132">
        <f>K271+J271</f>
        <v>0</v>
      </c>
      <c r="M271" s="46"/>
      <c r="N271" s="47"/>
      <c r="O271" s="132">
        <f>N271+M271</f>
        <v>0</v>
      </c>
      <c r="P271" s="49"/>
    </row>
    <row r="272" spans="1:16" s="231" customFormat="1" ht="24" hidden="1" x14ac:dyDescent="0.25">
      <c r="A272" s="188">
        <v>7220</v>
      </c>
      <c r="B272" s="87" t="s">
        <v>291</v>
      </c>
      <c r="C272" s="88">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1" customFormat="1" ht="36" hidden="1" customHeight="1" x14ac:dyDescent="0.25">
      <c r="A273" s="51">
        <v>7221</v>
      </c>
      <c r="B273" s="87" t="s">
        <v>292</v>
      </c>
      <c r="C273" s="88">
        <f t="shared" si="288"/>
        <v>0</v>
      </c>
      <c r="D273" s="194">
        <v>0</v>
      </c>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1" customFormat="1" ht="36" hidden="1" customHeight="1" x14ac:dyDescent="0.25">
      <c r="A274" s="51">
        <v>7222</v>
      </c>
      <c r="B274" s="87" t="s">
        <v>293</v>
      </c>
      <c r="C274" s="88">
        <f t="shared" si="288"/>
        <v>0</v>
      </c>
      <c r="D274" s="194">
        <v>0</v>
      </c>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7" t="s">
        <v>294</v>
      </c>
      <c r="C275" s="88">
        <f t="shared" si="288"/>
        <v>0</v>
      </c>
      <c r="D275" s="194">
        <v>0</v>
      </c>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7" t="s">
        <v>295</v>
      </c>
      <c r="C276" s="88">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7" t="s">
        <v>296</v>
      </c>
      <c r="C277" s="88">
        <f t="shared" si="371"/>
        <v>0</v>
      </c>
      <c r="D277" s="194">
        <v>0</v>
      </c>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4">
        <v>0</v>
      </c>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4">
        <v>0</v>
      </c>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380">
        <v>7260</v>
      </c>
      <c r="B280" s="80" t="s">
        <v>299</v>
      </c>
      <c r="C280" s="81">
        <f t="shared" si="371"/>
        <v>0</v>
      </c>
      <c r="D280" s="196">
        <v>0</v>
      </c>
      <c r="E280" s="197"/>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2">
        <f t="shared" ref="D281:O281" si="378">D282</f>
        <v>0</v>
      </c>
      <c r="E281" s="233">
        <f t="shared" si="378"/>
        <v>0</v>
      </c>
      <c r="F281" s="129">
        <f t="shared" si="378"/>
        <v>0</v>
      </c>
      <c r="G281" s="232">
        <f t="shared" si="378"/>
        <v>0</v>
      </c>
      <c r="H281" s="233">
        <f t="shared" si="378"/>
        <v>0</v>
      </c>
      <c r="I281" s="129">
        <f t="shared" si="378"/>
        <v>0</v>
      </c>
      <c r="J281" s="232">
        <f t="shared" si="378"/>
        <v>0</v>
      </c>
      <c r="K281" s="233">
        <f t="shared" si="378"/>
        <v>0</v>
      </c>
      <c r="L281" s="129">
        <f t="shared" si="378"/>
        <v>0</v>
      </c>
      <c r="M281" s="232">
        <f t="shared" si="378"/>
        <v>0</v>
      </c>
      <c r="N281" s="233">
        <f t="shared" si="378"/>
        <v>0</v>
      </c>
      <c r="O281" s="129">
        <f t="shared" si="378"/>
        <v>0</v>
      </c>
      <c r="P281" s="117"/>
    </row>
    <row r="282" spans="1:16" ht="12" hidden="1" customHeight="1" x14ac:dyDescent="0.25">
      <c r="A282" s="184">
        <v>7720</v>
      </c>
      <c r="B282" s="80" t="s">
        <v>301</v>
      </c>
      <c r="C282" s="96">
        <f t="shared" si="371"/>
        <v>0</v>
      </c>
      <c r="D282" s="234">
        <v>0</v>
      </c>
      <c r="E282" s="235"/>
      <c r="F282" s="236">
        <f>D282+E282</f>
        <v>0</v>
      </c>
      <c r="G282" s="100"/>
      <c r="H282" s="101"/>
      <c r="I282" s="236">
        <f>G282+H282</f>
        <v>0</v>
      </c>
      <c r="J282" s="100"/>
      <c r="K282" s="101"/>
      <c r="L282" s="236">
        <f>K282+J282</f>
        <v>0</v>
      </c>
      <c r="M282" s="100"/>
      <c r="N282" s="101"/>
      <c r="O282" s="236">
        <f>N282+M282</f>
        <v>0</v>
      </c>
      <c r="P282" s="105"/>
    </row>
    <row r="283" spans="1:16" hidden="1" x14ac:dyDescent="0.25">
      <c r="A283" s="237">
        <v>9000</v>
      </c>
      <c r="B283" s="238" t="s">
        <v>302</v>
      </c>
      <c r="C283" s="239">
        <f t="shared" si="371"/>
        <v>0</v>
      </c>
      <c r="D283" s="240">
        <f t="shared" ref="D283:O284" si="379">D284</f>
        <v>0</v>
      </c>
      <c r="E283" s="241">
        <f t="shared" si="379"/>
        <v>0</v>
      </c>
      <c r="F283" s="242">
        <f t="shared" si="379"/>
        <v>0</v>
      </c>
      <c r="G283" s="240">
        <f>G284</f>
        <v>0</v>
      </c>
      <c r="H283" s="241">
        <f t="shared" ref="H283:I283" si="380">H284</f>
        <v>0</v>
      </c>
      <c r="I283" s="242">
        <f t="shared" si="380"/>
        <v>0</v>
      </c>
      <c r="J283" s="240">
        <f t="shared" si="379"/>
        <v>0</v>
      </c>
      <c r="K283" s="241">
        <f t="shared" si="379"/>
        <v>0</v>
      </c>
      <c r="L283" s="242">
        <f t="shared" si="379"/>
        <v>0</v>
      </c>
      <c r="M283" s="240">
        <f t="shared" si="379"/>
        <v>0</v>
      </c>
      <c r="N283" s="241">
        <f t="shared" si="379"/>
        <v>0</v>
      </c>
      <c r="O283" s="242">
        <f t="shared" si="379"/>
        <v>0</v>
      </c>
      <c r="P283" s="243"/>
    </row>
    <row r="284" spans="1:16" ht="24" hidden="1" x14ac:dyDescent="0.25">
      <c r="A284" s="244">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5">
        <v>9230</v>
      </c>
      <c r="B285" s="87" t="s">
        <v>304</v>
      </c>
      <c r="C285" s="141">
        <f t="shared" si="371"/>
        <v>0</v>
      </c>
      <c r="D285" s="200">
        <v>0</v>
      </c>
      <c r="E285" s="201"/>
      <c r="F285" s="139">
        <f>D285+E285</f>
        <v>0</v>
      </c>
      <c r="G285" s="142"/>
      <c r="H285" s="143"/>
      <c r="I285" s="139">
        <f>G285+H285</f>
        <v>0</v>
      </c>
      <c r="J285" s="142"/>
      <c r="K285" s="143"/>
      <c r="L285" s="139">
        <f>K285+J285</f>
        <v>0</v>
      </c>
      <c r="M285" s="142"/>
      <c r="N285" s="143"/>
      <c r="O285" s="139">
        <f>N285+M285</f>
        <v>0</v>
      </c>
      <c r="P285" s="127"/>
    </row>
    <row r="286" spans="1:16" hidden="1" x14ac:dyDescent="0.25">
      <c r="A286" s="198"/>
      <c r="B286" s="87" t="s">
        <v>305</v>
      </c>
      <c r="C286" s="88">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8" t="s">
        <v>306</v>
      </c>
      <c r="B287" s="51" t="s">
        <v>307</v>
      </c>
      <c r="C287" s="88">
        <f t="shared" si="371"/>
        <v>0</v>
      </c>
      <c r="D287" s="194">
        <v>0</v>
      </c>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8" t="s">
        <v>308</v>
      </c>
      <c r="B288" s="246" t="s">
        <v>309</v>
      </c>
      <c r="C288" s="81">
        <f t="shared" si="371"/>
        <v>0</v>
      </c>
      <c r="D288" s="196">
        <v>0</v>
      </c>
      <c r="E288" s="197"/>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7"/>
      <c r="B289" s="247" t="s">
        <v>310</v>
      </c>
      <c r="C289" s="248">
        <f t="shared" si="371"/>
        <v>904842</v>
      </c>
      <c r="D289" s="249">
        <f t="shared" ref="D289:O289" si="389">SUM(D286,D269,D230,D195,D187,D173,D75,D53,D283)</f>
        <v>867032</v>
      </c>
      <c r="E289" s="250">
        <f t="shared" si="389"/>
        <v>740</v>
      </c>
      <c r="F289" s="251">
        <f t="shared" si="389"/>
        <v>867772</v>
      </c>
      <c r="G289" s="249">
        <f t="shared" si="389"/>
        <v>0</v>
      </c>
      <c r="H289" s="250">
        <f t="shared" si="389"/>
        <v>0</v>
      </c>
      <c r="I289" s="251">
        <f t="shared" si="389"/>
        <v>0</v>
      </c>
      <c r="J289" s="249">
        <f t="shared" si="389"/>
        <v>37070</v>
      </c>
      <c r="K289" s="250">
        <f t="shared" si="389"/>
        <v>0</v>
      </c>
      <c r="L289" s="251">
        <f t="shared" si="389"/>
        <v>37070</v>
      </c>
      <c r="M289" s="249">
        <f t="shared" si="389"/>
        <v>0</v>
      </c>
      <c r="N289" s="250">
        <f t="shared" si="389"/>
        <v>0</v>
      </c>
      <c r="O289" s="251">
        <f t="shared" si="389"/>
        <v>0</v>
      </c>
      <c r="P289" s="252"/>
    </row>
    <row r="290" spans="1:16" s="28" customFormat="1" ht="13.5" hidden="1" thickTop="1" thickBot="1" x14ac:dyDescent="0.3">
      <c r="A290" s="759" t="s">
        <v>311</v>
      </c>
      <c r="B290" s="760"/>
      <c r="C290" s="253">
        <f t="shared" si="371"/>
        <v>0</v>
      </c>
      <c r="D290" s="254">
        <f>SUM(D24,D25,D41)-D51</f>
        <v>0</v>
      </c>
      <c r="E290" s="255">
        <f t="shared" ref="E290:F290" si="390">SUM(E24,E25,E41)-E51</f>
        <v>0</v>
      </c>
      <c r="F290" s="256">
        <f t="shared" si="390"/>
        <v>0</v>
      </c>
      <c r="G290" s="254">
        <f>SUM(G24,G25,G41)-G51</f>
        <v>0</v>
      </c>
      <c r="H290" s="255">
        <f t="shared" ref="H290:I290" si="391">SUM(H24,H25,H41)-H51</f>
        <v>0</v>
      </c>
      <c r="I290" s="256">
        <f t="shared" si="391"/>
        <v>0</v>
      </c>
      <c r="J290" s="254">
        <f>(J26+J43)-J51</f>
        <v>0</v>
      </c>
      <c r="K290" s="255">
        <f t="shared" ref="K290:L290" si="392">(K26+K43)-K51</f>
        <v>0</v>
      </c>
      <c r="L290" s="256">
        <f t="shared" si="392"/>
        <v>0</v>
      </c>
      <c r="M290" s="254">
        <f>M45-M51</f>
        <v>0</v>
      </c>
      <c r="N290" s="255">
        <f t="shared" ref="N290:O290" si="393">N45-N51</f>
        <v>0</v>
      </c>
      <c r="O290" s="256">
        <f t="shared" si="393"/>
        <v>0</v>
      </c>
      <c r="P290" s="257"/>
    </row>
    <row r="291" spans="1:16" s="28" customFormat="1" ht="12.75" hidden="1" thickTop="1" x14ac:dyDescent="0.25">
      <c r="A291" s="761" t="s">
        <v>312</v>
      </c>
      <c r="B291" s="762"/>
      <c r="C291" s="258">
        <f t="shared" si="371"/>
        <v>0</v>
      </c>
      <c r="D291" s="259">
        <f t="shared" ref="D291:O291" si="394">SUM(D292,D293)-D300+D301</f>
        <v>0</v>
      </c>
      <c r="E291" s="260">
        <f t="shared" si="394"/>
        <v>0</v>
      </c>
      <c r="F291" s="261">
        <f t="shared" si="394"/>
        <v>0</v>
      </c>
      <c r="G291" s="259">
        <f t="shared" si="394"/>
        <v>0</v>
      </c>
      <c r="H291" s="260">
        <f t="shared" si="394"/>
        <v>0</v>
      </c>
      <c r="I291" s="261">
        <f t="shared" si="394"/>
        <v>0</v>
      </c>
      <c r="J291" s="259">
        <f t="shared" si="394"/>
        <v>0</v>
      </c>
      <c r="K291" s="260">
        <f t="shared" si="394"/>
        <v>0</v>
      </c>
      <c r="L291" s="261">
        <f t="shared" si="394"/>
        <v>0</v>
      </c>
      <c r="M291" s="259">
        <f t="shared" si="394"/>
        <v>0</v>
      </c>
      <c r="N291" s="260">
        <f t="shared" si="394"/>
        <v>0</v>
      </c>
      <c r="O291" s="261">
        <f t="shared" si="394"/>
        <v>0</v>
      </c>
      <c r="P291" s="262"/>
    </row>
    <row r="292" spans="1:16" s="28" customFormat="1" ht="13.5" hidden="1" thickTop="1" thickBot="1" x14ac:dyDescent="0.3">
      <c r="A292" s="155" t="s">
        <v>313</v>
      </c>
      <c r="B292" s="155" t="s">
        <v>314</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3" t="s">
        <v>315</v>
      </c>
      <c r="B293" s="263" t="s">
        <v>316</v>
      </c>
      <c r="C293" s="258">
        <f t="shared" si="371"/>
        <v>0</v>
      </c>
      <c r="D293" s="259">
        <f t="shared" ref="D293:O293" si="396">SUM(D294,D296,D298)-SUM(D295,D297,D299)</f>
        <v>0</v>
      </c>
      <c r="E293" s="260">
        <f t="shared" si="396"/>
        <v>0</v>
      </c>
      <c r="F293" s="261">
        <f t="shared" si="396"/>
        <v>0</v>
      </c>
      <c r="G293" s="259">
        <f t="shared" si="396"/>
        <v>0</v>
      </c>
      <c r="H293" s="260">
        <f t="shared" si="396"/>
        <v>0</v>
      </c>
      <c r="I293" s="261">
        <f t="shared" si="396"/>
        <v>0</v>
      </c>
      <c r="J293" s="259">
        <f t="shared" si="396"/>
        <v>0</v>
      </c>
      <c r="K293" s="260">
        <f t="shared" si="396"/>
        <v>0</v>
      </c>
      <c r="L293" s="261">
        <f t="shared" si="396"/>
        <v>0</v>
      </c>
      <c r="M293" s="259">
        <f t="shared" si="396"/>
        <v>0</v>
      </c>
      <c r="N293" s="260">
        <f t="shared" si="396"/>
        <v>0</v>
      </c>
      <c r="O293" s="261">
        <f t="shared" si="396"/>
        <v>0</v>
      </c>
      <c r="P293" s="262"/>
    </row>
    <row r="294" spans="1:16" ht="12" hidden="1" customHeight="1" x14ac:dyDescent="0.25">
      <c r="A294" s="264" t="s">
        <v>317</v>
      </c>
      <c r="B294" s="140" t="s">
        <v>318</v>
      </c>
      <c r="C294" s="96">
        <f t="shared" si="371"/>
        <v>0</v>
      </c>
      <c r="D294" s="234"/>
      <c r="E294" s="235"/>
      <c r="F294" s="236">
        <f t="shared" ref="F294:F301" si="397">D294+E294</f>
        <v>0</v>
      </c>
      <c r="G294" s="100"/>
      <c r="H294" s="101"/>
      <c r="I294" s="236">
        <f t="shared" ref="I294:I301" si="398">G294+H294</f>
        <v>0</v>
      </c>
      <c r="J294" s="100"/>
      <c r="K294" s="101"/>
      <c r="L294" s="236">
        <f t="shared" ref="L294:L301" si="399">K294+J294</f>
        <v>0</v>
      </c>
      <c r="M294" s="100"/>
      <c r="N294" s="101"/>
      <c r="O294" s="236">
        <f t="shared" ref="O294:O301" si="400">N294+M294</f>
        <v>0</v>
      </c>
      <c r="P294" s="105"/>
    </row>
    <row r="295" spans="1:16" ht="24" hidden="1" customHeight="1" x14ac:dyDescent="0.25">
      <c r="A295" s="198" t="s">
        <v>319</v>
      </c>
      <c r="B295" s="50" t="s">
        <v>320</v>
      </c>
      <c r="C295" s="88">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8" t="s">
        <v>321</v>
      </c>
      <c r="B296" s="50" t="s">
        <v>322</v>
      </c>
      <c r="C296" s="88">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8" t="s">
        <v>323</v>
      </c>
      <c r="B297" s="50" t="s">
        <v>324</v>
      </c>
      <c r="C297" s="88">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8" t="s">
        <v>325</v>
      </c>
      <c r="B298" s="50" t="s">
        <v>326</v>
      </c>
      <c r="C298" s="88">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5" t="s">
        <v>327</v>
      </c>
      <c r="B299" s="266" t="s">
        <v>328</v>
      </c>
      <c r="C299" s="206">
        <f t="shared" si="371"/>
        <v>0</v>
      </c>
      <c r="D299" s="208"/>
      <c r="E299" s="209"/>
      <c r="F299" s="210">
        <f t="shared" si="397"/>
        <v>0</v>
      </c>
      <c r="G299" s="211"/>
      <c r="H299" s="212"/>
      <c r="I299" s="210">
        <f t="shared" si="398"/>
        <v>0</v>
      </c>
      <c r="J299" s="211"/>
      <c r="K299" s="212"/>
      <c r="L299" s="210">
        <f t="shared" si="399"/>
        <v>0</v>
      </c>
      <c r="M299" s="211"/>
      <c r="N299" s="212"/>
      <c r="O299" s="210">
        <f t="shared" si="400"/>
        <v>0</v>
      </c>
      <c r="P299" s="213"/>
    </row>
    <row r="300" spans="1:16" s="28" customFormat="1" ht="13.5" hidden="1" customHeight="1" thickTop="1" thickBot="1" x14ac:dyDescent="0.3">
      <c r="A300" s="267" t="s">
        <v>329</v>
      </c>
      <c r="B300" s="267" t="s">
        <v>330</v>
      </c>
      <c r="C300" s="253">
        <f t="shared" si="371"/>
        <v>0</v>
      </c>
      <c r="D300" s="268"/>
      <c r="E300" s="269"/>
      <c r="F300" s="256">
        <f t="shared" si="397"/>
        <v>0</v>
      </c>
      <c r="G300" s="268"/>
      <c r="H300" s="269"/>
      <c r="I300" s="270">
        <f t="shared" si="398"/>
        <v>0</v>
      </c>
      <c r="J300" s="268"/>
      <c r="K300" s="269"/>
      <c r="L300" s="270">
        <f t="shared" si="399"/>
        <v>0</v>
      </c>
      <c r="M300" s="268"/>
      <c r="N300" s="269"/>
      <c r="O300" s="270">
        <f t="shared" si="400"/>
        <v>0</v>
      </c>
      <c r="P300" s="271"/>
    </row>
    <row r="301" spans="1:16" s="28" customFormat="1" ht="48.75" hidden="1" customHeight="1" thickTop="1" x14ac:dyDescent="0.25">
      <c r="A301" s="263" t="s">
        <v>331</v>
      </c>
      <c r="B301" s="272" t="s">
        <v>332</v>
      </c>
      <c r="C301" s="258">
        <f t="shared" si="371"/>
        <v>0</v>
      </c>
      <c r="D301" s="202"/>
      <c r="E301" s="203"/>
      <c r="F301" s="71">
        <f t="shared" si="397"/>
        <v>0</v>
      </c>
      <c r="G301" s="202"/>
      <c r="H301" s="203"/>
      <c r="I301" s="71">
        <f t="shared" si="398"/>
        <v>0</v>
      </c>
      <c r="J301" s="202"/>
      <c r="K301" s="203"/>
      <c r="L301" s="71">
        <f t="shared" si="399"/>
        <v>0</v>
      </c>
      <c r="M301" s="202"/>
      <c r="N301" s="203"/>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834OLNkfVidLhqwXq5G9Bcv9732isFB5iOIg3R9dP2DXg0IqOe9xhwBk7hbOkpQ+IQyOPdsRjMfhLZ0kIhiKCA==" saltValue="/h3OSColXT4rZoPYsFC1QA==" spinCount="100000" sheet="1" objects="1" scenarios="1" formatCells="0" formatColumns="0" formatRows="0" deleteColumns="0"/>
  <autoFilter ref="A18:P301">
    <filterColumn colId="2">
      <filters>
        <filter val="12 000"/>
        <filter val="12 600"/>
        <filter val="12 700"/>
        <filter val="13 000"/>
        <filter val="143 916"/>
        <filter val="176 698"/>
        <filter val="2 006"/>
        <filter val="2 220"/>
        <filter val="2 548"/>
        <filter val="2 950"/>
        <filter val="27 006"/>
        <filter val="28 826"/>
        <filter val="3 956"/>
        <filter val="37 070"/>
        <filter val="4 700"/>
        <filter val="500"/>
        <filter val="57 200"/>
        <filter val="60 150"/>
        <filter val="605 720"/>
        <filter val="618 820"/>
        <filter val="867 772"/>
        <filter val="895 374"/>
        <filter val="902 294"/>
        <filter val="904 84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6.pielikums Jūrmalas pilsētas domes
2019.gada 23.maija saistošajiem noteikumiem Nr.19
(protokols Nr.7, 12.punkts)
 </firstHeader>
    <firstFooter>&amp;L&amp;9&amp;D; &amp;T&amp;R&amp;9&amp;P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S6" sqref="S6"/>
    </sheetView>
  </sheetViews>
  <sheetFormatPr defaultRowHeight="12" outlineLevelCol="1" x14ac:dyDescent="0.25"/>
  <cols>
    <col min="1" max="1" width="10.85546875" style="273" customWidth="1"/>
    <col min="2" max="2" width="28" style="273" customWidth="1"/>
    <col min="3" max="3" width="8" style="273" customWidth="1"/>
    <col min="4" max="5" width="8.7109375" style="273" hidden="1" customWidth="1" outlineLevel="1"/>
    <col min="6" max="6" width="8.7109375" style="273" customWidth="1" collapsed="1"/>
    <col min="7" max="8" width="8.7109375" style="273" hidden="1" customWidth="1" outlineLevel="1"/>
    <col min="9" max="9" width="8.7109375" style="273" customWidth="1" collapsed="1"/>
    <col min="10" max="11" width="8.28515625" style="273" hidden="1" customWidth="1" outlineLevel="1"/>
    <col min="12" max="12" width="8.28515625" style="273" customWidth="1" collapsed="1"/>
    <col min="13" max="13" width="7.42578125" style="273"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478</v>
      </c>
      <c r="P1" s="1"/>
    </row>
    <row r="2" spans="1:17" ht="35.25" customHeight="1" x14ac:dyDescent="0.25">
      <c r="A2" s="788" t="s">
        <v>1</v>
      </c>
      <c r="B2" s="789"/>
      <c r="C2" s="789"/>
      <c r="D2" s="789"/>
      <c r="E2" s="789"/>
      <c r="F2" s="789"/>
      <c r="G2" s="789"/>
      <c r="H2" s="789"/>
      <c r="I2" s="789"/>
      <c r="J2" s="789"/>
      <c r="K2" s="789"/>
      <c r="L2" s="789"/>
      <c r="M2" s="789"/>
      <c r="N2" s="789"/>
      <c r="O2" s="789"/>
      <c r="P2" s="790"/>
      <c r="Q2" s="274"/>
    </row>
    <row r="3" spans="1:17" ht="12.75" customHeight="1" x14ac:dyDescent="0.25">
      <c r="A3" s="5" t="s">
        <v>2</v>
      </c>
      <c r="B3" s="6"/>
      <c r="C3" s="791" t="s">
        <v>333</v>
      </c>
      <c r="D3" s="791"/>
      <c r="E3" s="791"/>
      <c r="F3" s="791"/>
      <c r="G3" s="791"/>
      <c r="H3" s="791"/>
      <c r="I3" s="791"/>
      <c r="J3" s="791"/>
      <c r="K3" s="791"/>
      <c r="L3" s="791"/>
      <c r="M3" s="791"/>
      <c r="N3" s="791"/>
      <c r="O3" s="791"/>
      <c r="P3" s="792"/>
      <c r="Q3" s="274"/>
    </row>
    <row r="4" spans="1:17" ht="12.75" customHeight="1" x14ac:dyDescent="0.25">
      <c r="A4" s="5" t="s">
        <v>4</v>
      </c>
      <c r="B4" s="6"/>
      <c r="C4" s="791" t="s">
        <v>334</v>
      </c>
      <c r="D4" s="791"/>
      <c r="E4" s="791"/>
      <c r="F4" s="791"/>
      <c r="G4" s="791"/>
      <c r="H4" s="791"/>
      <c r="I4" s="791"/>
      <c r="J4" s="791"/>
      <c r="K4" s="791"/>
      <c r="L4" s="791"/>
      <c r="M4" s="791"/>
      <c r="N4" s="791"/>
      <c r="O4" s="791"/>
      <c r="P4" s="792"/>
      <c r="Q4" s="274"/>
    </row>
    <row r="5" spans="1:17" ht="12.75" customHeight="1" x14ac:dyDescent="0.25">
      <c r="A5" s="7" t="s">
        <v>6</v>
      </c>
      <c r="B5" s="8"/>
      <c r="C5" s="786" t="s">
        <v>335</v>
      </c>
      <c r="D5" s="786"/>
      <c r="E5" s="786"/>
      <c r="F5" s="786"/>
      <c r="G5" s="786"/>
      <c r="H5" s="786"/>
      <c r="I5" s="786"/>
      <c r="J5" s="786"/>
      <c r="K5" s="786"/>
      <c r="L5" s="786"/>
      <c r="M5" s="786"/>
      <c r="N5" s="786"/>
      <c r="O5" s="786"/>
      <c r="P5" s="787"/>
      <c r="Q5" s="274"/>
    </row>
    <row r="6" spans="1:17" ht="12.75" customHeight="1" x14ac:dyDescent="0.25">
      <c r="A6" s="7" t="s">
        <v>8</v>
      </c>
      <c r="B6" s="8"/>
      <c r="C6" s="786" t="s">
        <v>366</v>
      </c>
      <c r="D6" s="786"/>
      <c r="E6" s="786"/>
      <c r="F6" s="786"/>
      <c r="G6" s="786"/>
      <c r="H6" s="786"/>
      <c r="I6" s="786"/>
      <c r="J6" s="786"/>
      <c r="K6" s="786"/>
      <c r="L6" s="786"/>
      <c r="M6" s="786"/>
      <c r="N6" s="786"/>
      <c r="O6" s="786"/>
      <c r="P6" s="787"/>
      <c r="Q6" s="274"/>
    </row>
    <row r="7" spans="1:17" ht="26.25" customHeight="1" x14ac:dyDescent="0.25">
      <c r="A7" s="7" t="s">
        <v>10</v>
      </c>
      <c r="B7" s="8"/>
      <c r="C7" s="791" t="s">
        <v>365</v>
      </c>
      <c r="D7" s="791"/>
      <c r="E7" s="791"/>
      <c r="F7" s="791"/>
      <c r="G7" s="791"/>
      <c r="H7" s="791"/>
      <c r="I7" s="791"/>
      <c r="J7" s="791"/>
      <c r="K7" s="791"/>
      <c r="L7" s="791"/>
      <c r="M7" s="791"/>
      <c r="N7" s="791"/>
      <c r="O7" s="791"/>
      <c r="P7" s="792"/>
      <c r="Q7" s="274"/>
    </row>
    <row r="8" spans="1:17" ht="12.75" customHeight="1" x14ac:dyDescent="0.25">
      <c r="A8" s="9" t="s">
        <v>12</v>
      </c>
      <c r="B8" s="8"/>
      <c r="C8" s="793" t="s">
        <v>479</v>
      </c>
      <c r="D8" s="793"/>
      <c r="E8" s="793"/>
      <c r="F8" s="793"/>
      <c r="G8" s="793"/>
      <c r="H8" s="793"/>
      <c r="I8" s="793"/>
      <c r="J8" s="793"/>
      <c r="K8" s="793"/>
      <c r="L8" s="793"/>
      <c r="M8" s="793"/>
      <c r="N8" s="793"/>
      <c r="O8" s="793"/>
      <c r="P8" s="794"/>
      <c r="Q8" s="274"/>
    </row>
    <row r="9" spans="1:17" ht="12.75" customHeight="1" x14ac:dyDescent="0.25">
      <c r="A9" s="7"/>
      <c r="B9" s="8" t="s">
        <v>13</v>
      </c>
      <c r="C9" s="786" t="s">
        <v>337</v>
      </c>
      <c r="D9" s="786"/>
      <c r="E9" s="786"/>
      <c r="F9" s="786"/>
      <c r="G9" s="786"/>
      <c r="H9" s="786"/>
      <c r="I9" s="786"/>
      <c r="J9" s="786"/>
      <c r="K9" s="786"/>
      <c r="L9" s="786"/>
      <c r="M9" s="786"/>
      <c r="N9" s="786"/>
      <c r="O9" s="786"/>
      <c r="P9" s="787"/>
      <c r="Q9" s="274"/>
    </row>
    <row r="10" spans="1:17" ht="12.75" customHeight="1" x14ac:dyDescent="0.25">
      <c r="A10" s="7"/>
      <c r="B10" s="8" t="s">
        <v>15</v>
      </c>
      <c r="C10" s="786"/>
      <c r="D10" s="786"/>
      <c r="E10" s="786"/>
      <c r="F10" s="786"/>
      <c r="G10" s="786"/>
      <c r="H10" s="786"/>
      <c r="I10" s="786"/>
      <c r="J10" s="786"/>
      <c r="K10" s="786"/>
      <c r="L10" s="786"/>
      <c r="M10" s="786"/>
      <c r="N10" s="786"/>
      <c r="O10" s="786"/>
      <c r="P10" s="787"/>
      <c r="Q10" s="274"/>
    </row>
    <row r="11" spans="1:17" ht="12.75" customHeight="1" x14ac:dyDescent="0.25">
      <c r="A11" s="7"/>
      <c r="B11" s="8" t="s">
        <v>16</v>
      </c>
      <c r="C11" s="793"/>
      <c r="D11" s="793"/>
      <c r="E11" s="793"/>
      <c r="F11" s="793"/>
      <c r="G11" s="793"/>
      <c r="H11" s="793"/>
      <c r="I11" s="793"/>
      <c r="J11" s="793"/>
      <c r="K11" s="793"/>
      <c r="L11" s="793"/>
      <c r="M11" s="793"/>
      <c r="N11" s="793"/>
      <c r="O11" s="793"/>
      <c r="P11" s="794"/>
      <c r="Q11" s="274"/>
    </row>
    <row r="12" spans="1:17" ht="12.75" customHeight="1" x14ac:dyDescent="0.25">
      <c r="A12" s="7"/>
      <c r="B12" s="8" t="s">
        <v>17</v>
      </c>
      <c r="C12" s="786"/>
      <c r="D12" s="786"/>
      <c r="E12" s="786"/>
      <c r="F12" s="786"/>
      <c r="G12" s="786"/>
      <c r="H12" s="786"/>
      <c r="I12" s="786"/>
      <c r="J12" s="786"/>
      <c r="K12" s="786"/>
      <c r="L12" s="786"/>
      <c r="M12" s="786"/>
      <c r="N12" s="786"/>
      <c r="O12" s="786"/>
      <c r="P12" s="787"/>
      <c r="Q12" s="274"/>
    </row>
    <row r="13" spans="1:17" ht="12.75" customHeight="1" x14ac:dyDescent="0.25">
      <c r="A13" s="7"/>
      <c r="B13" s="8" t="s">
        <v>19</v>
      </c>
      <c r="C13" s="786"/>
      <c r="D13" s="786"/>
      <c r="E13" s="786"/>
      <c r="F13" s="786"/>
      <c r="G13" s="786"/>
      <c r="H13" s="786"/>
      <c r="I13" s="786"/>
      <c r="J13" s="786"/>
      <c r="K13" s="786"/>
      <c r="L13" s="786"/>
      <c r="M13" s="786"/>
      <c r="N13" s="786"/>
      <c r="O13" s="786"/>
      <c r="P13" s="787"/>
      <c r="Q13" s="274"/>
    </row>
    <row r="14" spans="1:17" ht="12.75" customHeight="1" x14ac:dyDescent="0.25">
      <c r="A14" s="10"/>
      <c r="B14" s="11"/>
      <c r="C14" s="766"/>
      <c r="D14" s="766"/>
      <c r="E14" s="766"/>
      <c r="F14" s="766"/>
      <c r="G14" s="766"/>
      <c r="H14" s="766"/>
      <c r="I14" s="766"/>
      <c r="J14" s="766"/>
      <c r="K14" s="766"/>
      <c r="L14" s="766"/>
      <c r="M14" s="766"/>
      <c r="N14" s="766"/>
      <c r="O14" s="766"/>
      <c r="P14" s="767"/>
      <c r="Q14" s="274"/>
    </row>
    <row r="15" spans="1:17" s="12" customFormat="1" ht="12.75" customHeight="1" x14ac:dyDescent="0.25">
      <c r="A15" s="768" t="s">
        <v>20</v>
      </c>
      <c r="B15" s="771" t="s">
        <v>21</v>
      </c>
      <c r="C15" s="773" t="s">
        <v>22</v>
      </c>
      <c r="D15" s="774"/>
      <c r="E15" s="774"/>
      <c r="F15" s="774"/>
      <c r="G15" s="774"/>
      <c r="H15" s="774"/>
      <c r="I15" s="774"/>
      <c r="J15" s="774"/>
      <c r="K15" s="774"/>
      <c r="L15" s="774"/>
      <c r="M15" s="774"/>
      <c r="N15" s="774"/>
      <c r="O15" s="774"/>
      <c r="P15" s="775"/>
      <c r="Q15" s="275"/>
    </row>
    <row r="16" spans="1:17" s="12" customFormat="1" ht="12.75" customHeight="1" x14ac:dyDescent="0.25">
      <c r="A16" s="769"/>
      <c r="B16" s="772"/>
      <c r="C16" s="776" t="s">
        <v>23</v>
      </c>
      <c r="D16" s="778" t="s">
        <v>24</v>
      </c>
      <c r="E16" s="780" t="s">
        <v>25</v>
      </c>
      <c r="F16" s="782" t="s">
        <v>26</v>
      </c>
      <c r="G16" s="764" t="s">
        <v>27</v>
      </c>
      <c r="H16" s="765" t="s">
        <v>28</v>
      </c>
      <c r="I16" s="763" t="s">
        <v>29</v>
      </c>
      <c r="J16" s="764" t="s">
        <v>30</v>
      </c>
      <c r="K16" s="765" t="s">
        <v>31</v>
      </c>
      <c r="L16" s="763" t="s">
        <v>32</v>
      </c>
      <c r="M16" s="764" t="s">
        <v>33</v>
      </c>
      <c r="N16" s="765" t="s">
        <v>34</v>
      </c>
      <c r="O16" s="763" t="s">
        <v>35</v>
      </c>
      <c r="P16" s="784" t="s">
        <v>36</v>
      </c>
    </row>
    <row r="17" spans="1:16" s="13" customFormat="1" ht="70.5" customHeight="1" thickBot="1" x14ac:dyDescent="0.3">
      <c r="A17" s="770"/>
      <c r="B17" s="772"/>
      <c r="C17" s="777"/>
      <c r="D17" s="779"/>
      <c r="E17" s="781"/>
      <c r="F17" s="783"/>
      <c r="G17" s="764"/>
      <c r="H17" s="765"/>
      <c r="I17" s="763"/>
      <c r="J17" s="764"/>
      <c r="K17" s="765"/>
      <c r="L17" s="763"/>
      <c r="M17" s="764"/>
      <c r="N17" s="765"/>
      <c r="O17" s="763"/>
      <c r="P17" s="78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697179</v>
      </c>
      <c r="D20" s="32">
        <f>SUM(D21,D24,D25,D41,D43)</f>
        <v>695901</v>
      </c>
      <c r="E20" s="33">
        <f t="shared" ref="E20:F20" si="1">SUM(E21,E24,E25,E41,E43)</f>
        <v>1278</v>
      </c>
      <c r="F20" s="34">
        <f t="shared" si="1"/>
        <v>697179</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697179</v>
      </c>
      <c r="D24" s="60">
        <f>D51</f>
        <v>695901</v>
      </c>
      <c r="E24" s="378">
        <v>1278</v>
      </c>
      <c r="F24" s="62">
        <f t="shared" si="9"/>
        <v>697179</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276"/>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69</v>
      </c>
      <c r="C50" s="156">
        <f t="shared" si="0"/>
        <v>697179</v>
      </c>
      <c r="D50" s="157">
        <f>SUM(D51,D286)</f>
        <v>695901</v>
      </c>
      <c r="E50" s="158">
        <f t="shared" ref="E50:F50" si="26">SUM(E51,E286)</f>
        <v>1278</v>
      </c>
      <c r="F50" s="159">
        <f t="shared" si="26"/>
        <v>697179</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697179</v>
      </c>
      <c r="D51" s="163">
        <f>SUM(D52,D194)</f>
        <v>695901</v>
      </c>
      <c r="E51" s="164">
        <f t="shared" ref="E51:F51" si="30">SUM(E52,E194)</f>
        <v>1278</v>
      </c>
      <c r="F51" s="165">
        <f t="shared" si="30"/>
        <v>697179</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71</v>
      </c>
      <c r="C52" s="170">
        <f t="shared" si="0"/>
        <v>152619</v>
      </c>
      <c r="D52" s="171">
        <f>SUM(D53,D75,D173,D187)</f>
        <v>151341</v>
      </c>
      <c r="E52" s="172">
        <f t="shared" ref="E52:F52" si="34">SUM(E53,E75,E173,E187)</f>
        <v>1278</v>
      </c>
      <c r="F52" s="173">
        <f t="shared" si="34"/>
        <v>152619</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7" t="s">
        <v>78</v>
      </c>
      <c r="C58" s="88">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v>0</v>
      </c>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374">
        <v>1210</v>
      </c>
      <c r="B68" s="80" t="s">
        <v>88</v>
      </c>
      <c r="C68" s="81">
        <f t="shared" si="0"/>
        <v>0</v>
      </c>
      <c r="D68" s="46">
        <v>0</v>
      </c>
      <c r="E68" s="47"/>
      <c r="F68" s="132">
        <f>D68+E68</f>
        <v>0</v>
      </c>
      <c r="G68" s="46"/>
      <c r="H68" s="47"/>
      <c r="I68" s="132">
        <f>G68+H68</f>
        <v>0</v>
      </c>
      <c r="J68" s="46"/>
      <c r="K68" s="47"/>
      <c r="L68" s="132">
        <f>K68+J68</f>
        <v>0</v>
      </c>
      <c r="M68" s="46"/>
      <c r="N68" s="47"/>
      <c r="O68" s="132">
        <f>N68+M68</f>
        <v>0</v>
      </c>
      <c r="P68" s="49"/>
    </row>
    <row r="69" spans="1:16" ht="24" hidden="1" x14ac:dyDescent="0.25">
      <c r="A69" s="188">
        <v>1220</v>
      </c>
      <c r="B69" s="87" t="s">
        <v>89</v>
      </c>
      <c r="C69" s="88">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7" t="s">
        <v>90</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152619</v>
      </c>
      <c r="D75" s="177">
        <f>SUM(D76,D83,D130,D164,D165,D172)</f>
        <v>151341</v>
      </c>
      <c r="E75" s="178">
        <f t="shared" ref="E75:F75" si="74">SUM(E76,E83,E130,E164,E165,E172)</f>
        <v>1278</v>
      </c>
      <c r="F75" s="179">
        <f t="shared" si="74"/>
        <v>152619</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374">
        <v>2110</v>
      </c>
      <c r="B77" s="80" t="s">
        <v>98</v>
      </c>
      <c r="C77" s="81">
        <f t="shared" si="0"/>
        <v>0</v>
      </c>
      <c r="D77" s="192">
        <f>SUM(D78:D79)</f>
        <v>0</v>
      </c>
      <c r="E77" s="193">
        <f t="shared" ref="E77:F77" si="82">SUM(E78:E79)</f>
        <v>0</v>
      </c>
      <c r="F77" s="132">
        <f t="shared" si="82"/>
        <v>0</v>
      </c>
      <c r="G77" s="192">
        <f>SUM(G78:G79)</f>
        <v>0</v>
      </c>
      <c r="H77" s="193">
        <f t="shared" ref="H77:I77" si="83">SUM(H78:H79)</f>
        <v>0</v>
      </c>
      <c r="I77" s="132">
        <f t="shared" si="83"/>
        <v>0</v>
      </c>
      <c r="J77" s="192">
        <f>SUM(J78:J79)</f>
        <v>0</v>
      </c>
      <c r="K77" s="193">
        <f t="shared" ref="K77:L77" si="84">SUM(K78:K79)</f>
        <v>0</v>
      </c>
      <c r="L77" s="132">
        <f t="shared" si="84"/>
        <v>0</v>
      </c>
      <c r="M77" s="192">
        <f>SUM(M78:M79)</f>
        <v>0</v>
      </c>
      <c r="N77" s="193">
        <f t="shared" ref="N77:O77" si="85">SUM(N78:N79)</f>
        <v>0</v>
      </c>
      <c r="O77" s="132">
        <f t="shared" si="85"/>
        <v>0</v>
      </c>
      <c r="P77" s="49"/>
    </row>
    <row r="78" spans="1:16" ht="12" hidden="1" customHeight="1" x14ac:dyDescent="0.25">
      <c r="A78" s="51">
        <v>2111</v>
      </c>
      <c r="B78" s="87" t="s">
        <v>99</v>
      </c>
      <c r="C78" s="88">
        <f t="shared" si="0"/>
        <v>0</v>
      </c>
      <c r="D78" s="194">
        <v>0</v>
      </c>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4">
        <v>0</v>
      </c>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7" t="s">
        <v>101</v>
      </c>
      <c r="C80" s="88">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7" t="s">
        <v>99</v>
      </c>
      <c r="C81" s="88">
        <f t="shared" si="0"/>
        <v>0</v>
      </c>
      <c r="D81" s="194">
        <v>0</v>
      </c>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4">
        <v>0</v>
      </c>
      <c r="E82" s="195"/>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152619</v>
      </c>
      <c r="D83" s="182">
        <f>SUM(D84,D89,D95,D103,D112,D116,D122,D128)</f>
        <v>151341</v>
      </c>
      <c r="E83" s="183">
        <f t="shared" ref="E83:F83" si="98">SUM(E84,E89,E95,E103,E112,E116,E122,E128)</f>
        <v>1278</v>
      </c>
      <c r="F83" s="71">
        <f t="shared" si="98"/>
        <v>152619</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6">
        <v>0</v>
      </c>
      <c r="E85" s="197"/>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4">
        <v>0</v>
      </c>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4">
        <v>0</v>
      </c>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4">
        <v>0</v>
      </c>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7" t="s">
        <v>108</v>
      </c>
      <c r="C89" s="88">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7" t="s">
        <v>109</v>
      </c>
      <c r="C90" s="88">
        <f t="shared" si="102"/>
        <v>0</v>
      </c>
      <c r="D90" s="194">
        <v>0</v>
      </c>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4">
        <v>0</v>
      </c>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4">
        <v>0</v>
      </c>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4">
        <v>0</v>
      </c>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4">
        <v>0</v>
      </c>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7" t="s">
        <v>114</v>
      </c>
      <c r="C95" s="88">
        <f t="shared" si="102"/>
        <v>8852</v>
      </c>
      <c r="D95" s="189">
        <f>SUM(D96:D102)</f>
        <v>8852</v>
      </c>
      <c r="E95" s="190">
        <f t="shared" ref="E95:F95" si="119">SUM(E96:E102)</f>
        <v>0</v>
      </c>
      <c r="F95" s="55">
        <f t="shared" si="119"/>
        <v>8852</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7" t="s">
        <v>115</v>
      </c>
      <c r="C96" s="88">
        <f t="shared" si="102"/>
        <v>0</v>
      </c>
      <c r="D96" s="194">
        <v>0</v>
      </c>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4">
        <v>0</v>
      </c>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6">
        <v>0</v>
      </c>
      <c r="E98" s="197"/>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4">
        <v>0</v>
      </c>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4">
        <v>0</v>
      </c>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4">
        <v>0</v>
      </c>
      <c r="E101" s="195"/>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121</v>
      </c>
      <c r="C102" s="88">
        <f t="shared" si="102"/>
        <v>8852</v>
      </c>
      <c r="D102" s="194">
        <v>8852</v>
      </c>
      <c r="E102" s="195"/>
      <c r="F102" s="55">
        <f t="shared" si="123"/>
        <v>8852</v>
      </c>
      <c r="G102" s="53"/>
      <c r="H102" s="54"/>
      <c r="I102" s="55">
        <f t="shared" si="124"/>
        <v>0</v>
      </c>
      <c r="J102" s="53"/>
      <c r="K102" s="54"/>
      <c r="L102" s="55">
        <f t="shared" si="125"/>
        <v>0</v>
      </c>
      <c r="M102" s="53"/>
      <c r="N102" s="54"/>
      <c r="O102" s="55">
        <f t="shared" si="126"/>
        <v>0</v>
      </c>
      <c r="P102" s="57"/>
    </row>
    <row r="103" spans="1:16" ht="36" x14ac:dyDescent="0.25">
      <c r="A103" s="188">
        <v>2240</v>
      </c>
      <c r="B103" s="87" t="s">
        <v>122</v>
      </c>
      <c r="C103" s="88">
        <f t="shared" si="102"/>
        <v>143767</v>
      </c>
      <c r="D103" s="189">
        <f>SUM(D104:D111)</f>
        <v>142489</v>
      </c>
      <c r="E103" s="190">
        <f t="shared" ref="E103:F103" si="127">SUM(E104:E111)</f>
        <v>1278</v>
      </c>
      <c r="F103" s="55">
        <f t="shared" si="127"/>
        <v>143767</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customHeight="1" x14ac:dyDescent="0.25">
      <c r="A104" s="51">
        <v>2241</v>
      </c>
      <c r="B104" s="87" t="s">
        <v>123</v>
      </c>
      <c r="C104" s="88">
        <f t="shared" si="102"/>
        <v>136883</v>
      </c>
      <c r="D104" s="194">
        <v>135605</v>
      </c>
      <c r="E104" s="379">
        <v>1278</v>
      </c>
      <c r="F104" s="55">
        <f t="shared" ref="F104:F111" si="131">D104+E104</f>
        <v>136883</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4">
        <v>0</v>
      </c>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4">
        <v>0</v>
      </c>
      <c r="E106" s="195"/>
      <c r="F106" s="55">
        <f t="shared" si="131"/>
        <v>0</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7" t="s">
        <v>126</v>
      </c>
      <c r="C107" s="88">
        <f t="shared" si="102"/>
        <v>6884</v>
      </c>
      <c r="D107" s="194">
        <v>6884</v>
      </c>
      <c r="E107" s="195"/>
      <c r="F107" s="55">
        <f t="shared" si="131"/>
        <v>6884</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4">
        <v>0</v>
      </c>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4">
        <v>0</v>
      </c>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4">
        <v>0</v>
      </c>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4">
        <v>0</v>
      </c>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7" t="s">
        <v>131</v>
      </c>
      <c r="C112" s="88">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7" t="s">
        <v>132</v>
      </c>
      <c r="C113" s="88">
        <f t="shared" si="102"/>
        <v>0</v>
      </c>
      <c r="D113" s="194">
        <v>0</v>
      </c>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4">
        <v>0</v>
      </c>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4">
        <v>0</v>
      </c>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7" t="s">
        <v>135</v>
      </c>
      <c r="C116" s="88">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7" t="s">
        <v>136</v>
      </c>
      <c r="C117" s="88">
        <f t="shared" si="102"/>
        <v>0</v>
      </c>
      <c r="D117" s="194">
        <v>0</v>
      </c>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4">
        <v>0</v>
      </c>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4">
        <v>0</v>
      </c>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4">
        <v>0</v>
      </c>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4">
        <v>0</v>
      </c>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7" t="s">
        <v>141</v>
      </c>
      <c r="C122" s="88">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8" t="s">
        <v>142</v>
      </c>
      <c r="C123" s="88">
        <f t="shared" si="102"/>
        <v>0</v>
      </c>
      <c r="D123" s="194">
        <v>0</v>
      </c>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9" t="s">
        <v>143</v>
      </c>
      <c r="C124" s="88">
        <f t="shared" si="102"/>
        <v>0</v>
      </c>
      <c r="D124" s="194">
        <v>0</v>
      </c>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4">
        <v>0</v>
      </c>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4">
        <v>0</v>
      </c>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146</v>
      </c>
      <c r="C127" s="88">
        <f t="shared" si="102"/>
        <v>0</v>
      </c>
      <c r="D127" s="194">
        <v>0</v>
      </c>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374">
        <v>2280</v>
      </c>
      <c r="B128" s="80" t="s">
        <v>147</v>
      </c>
      <c r="C128" s="81">
        <f t="shared" si="102"/>
        <v>0</v>
      </c>
      <c r="D128" s="192">
        <f t="shared" ref="D128:O128" si="159">SUM(D129)</f>
        <v>0</v>
      </c>
      <c r="E128" s="193">
        <f t="shared" si="159"/>
        <v>0</v>
      </c>
      <c r="F128" s="132">
        <f t="shared" si="159"/>
        <v>0</v>
      </c>
      <c r="G128" s="192">
        <f t="shared" si="159"/>
        <v>0</v>
      </c>
      <c r="H128" s="193">
        <f t="shared" si="159"/>
        <v>0</v>
      </c>
      <c r="I128" s="132">
        <f t="shared" si="159"/>
        <v>0</v>
      </c>
      <c r="J128" s="192">
        <f t="shared" si="159"/>
        <v>0</v>
      </c>
      <c r="K128" s="193">
        <f t="shared" si="159"/>
        <v>0</v>
      </c>
      <c r="L128" s="132">
        <f t="shared" si="159"/>
        <v>0</v>
      </c>
      <c r="M128" s="192">
        <f t="shared" si="159"/>
        <v>0</v>
      </c>
      <c r="N128" s="193">
        <f t="shared" si="159"/>
        <v>0</v>
      </c>
      <c r="O128" s="132">
        <f t="shared" si="159"/>
        <v>0</v>
      </c>
      <c r="P128" s="49"/>
    </row>
    <row r="129" spans="1:16" ht="24" hidden="1" customHeight="1" x14ac:dyDescent="0.25">
      <c r="A129" s="51">
        <v>2283</v>
      </c>
      <c r="B129" s="87" t="s">
        <v>148</v>
      </c>
      <c r="C129" s="88">
        <f t="shared" si="102"/>
        <v>0</v>
      </c>
      <c r="D129" s="194">
        <v>0</v>
      </c>
      <c r="E129" s="195"/>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7">
        <v>2300</v>
      </c>
      <c r="B130" s="181" t="s">
        <v>149</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hidden="1" x14ac:dyDescent="0.25">
      <c r="A131" s="374">
        <v>2310</v>
      </c>
      <c r="B131" s="80" t="s">
        <v>150</v>
      </c>
      <c r="C131" s="81">
        <f t="shared" si="102"/>
        <v>0</v>
      </c>
      <c r="D131" s="192">
        <f t="shared" ref="D131:O131" si="164">SUM(D132:D135)</f>
        <v>0</v>
      </c>
      <c r="E131" s="193">
        <f t="shared" si="164"/>
        <v>0</v>
      </c>
      <c r="F131" s="132">
        <f t="shared" si="164"/>
        <v>0</v>
      </c>
      <c r="G131" s="192">
        <f t="shared" si="164"/>
        <v>0</v>
      </c>
      <c r="H131" s="193">
        <f t="shared" si="164"/>
        <v>0</v>
      </c>
      <c r="I131" s="132">
        <f t="shared" si="164"/>
        <v>0</v>
      </c>
      <c r="J131" s="192">
        <f t="shared" si="164"/>
        <v>0</v>
      </c>
      <c r="K131" s="193">
        <f t="shared" si="164"/>
        <v>0</v>
      </c>
      <c r="L131" s="132">
        <f t="shared" si="164"/>
        <v>0</v>
      </c>
      <c r="M131" s="192">
        <f t="shared" si="164"/>
        <v>0</v>
      </c>
      <c r="N131" s="193">
        <f t="shared" si="164"/>
        <v>0</v>
      </c>
      <c r="O131" s="132">
        <f t="shared" si="164"/>
        <v>0</v>
      </c>
      <c r="P131" s="49"/>
    </row>
    <row r="132" spans="1:16" ht="12" hidden="1" customHeight="1" x14ac:dyDescent="0.25">
      <c r="A132" s="51">
        <v>2311</v>
      </c>
      <c r="B132" s="87" t="s">
        <v>151</v>
      </c>
      <c r="C132" s="88">
        <f t="shared" si="102"/>
        <v>0</v>
      </c>
      <c r="D132" s="194">
        <v>0</v>
      </c>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152</v>
      </c>
      <c r="C133" s="88">
        <f t="shared" si="102"/>
        <v>0</v>
      </c>
      <c r="D133" s="194">
        <v>0</v>
      </c>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4">
        <v>0</v>
      </c>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4">
        <v>0</v>
      </c>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7" t="s">
        <v>155</v>
      </c>
      <c r="C136" s="88">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7" t="s">
        <v>156</v>
      </c>
      <c r="C137" s="88">
        <f t="shared" si="102"/>
        <v>0</v>
      </c>
      <c r="D137" s="194">
        <v>0</v>
      </c>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4">
        <v>0</v>
      </c>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4">
        <v>0</v>
      </c>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7" t="s">
        <v>159</v>
      </c>
      <c r="C140" s="88">
        <f t="shared" si="102"/>
        <v>0</v>
      </c>
      <c r="D140" s="194">
        <v>0</v>
      </c>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7" t="s">
        <v>160</v>
      </c>
      <c r="C141" s="88">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7" t="s">
        <v>161</v>
      </c>
      <c r="C142" s="88">
        <f t="shared" si="102"/>
        <v>0</v>
      </c>
      <c r="D142" s="194">
        <v>0</v>
      </c>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4">
        <v>0</v>
      </c>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6">
        <v>0</v>
      </c>
      <c r="E145" s="197"/>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4">
        <v>0</v>
      </c>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4">
        <v>0</v>
      </c>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4">
        <v>0</v>
      </c>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4">
        <v>0</v>
      </c>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4">
        <v>0</v>
      </c>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7" t="s">
        <v>170</v>
      </c>
      <c r="C151" s="88">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7" t="s">
        <v>171</v>
      </c>
      <c r="C152" s="88">
        <f t="shared" si="193"/>
        <v>0</v>
      </c>
      <c r="D152" s="194">
        <v>0</v>
      </c>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4">
        <v>0</v>
      </c>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4">
        <v>0</v>
      </c>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4">
        <v>0</v>
      </c>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4">
        <v>0</v>
      </c>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4">
        <v>0</v>
      </c>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4">
        <v>0</v>
      </c>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200">
        <v>0</v>
      </c>
      <c r="E159" s="201"/>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6">
        <v>0</v>
      </c>
      <c r="E161" s="197"/>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4">
        <v>0</v>
      </c>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200">
        <v>0</v>
      </c>
      <c r="E163" s="201"/>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2">
        <v>0</v>
      </c>
      <c r="E164" s="203"/>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374">
        <v>2510</v>
      </c>
      <c r="B166" s="80" t="s">
        <v>185</v>
      </c>
      <c r="C166" s="81">
        <f t="shared" si="193"/>
        <v>0</v>
      </c>
      <c r="D166" s="192">
        <f>SUM(D167:D170)</f>
        <v>0</v>
      </c>
      <c r="E166" s="193">
        <f t="shared" ref="E166:O166" si="211">SUM(E167:E170)</f>
        <v>0</v>
      </c>
      <c r="F166" s="132">
        <f t="shared" si="211"/>
        <v>0</v>
      </c>
      <c r="G166" s="192">
        <f t="shared" si="211"/>
        <v>0</v>
      </c>
      <c r="H166" s="193">
        <f t="shared" si="211"/>
        <v>0</v>
      </c>
      <c r="I166" s="132">
        <f t="shared" si="211"/>
        <v>0</v>
      </c>
      <c r="J166" s="192">
        <f t="shared" si="211"/>
        <v>0</v>
      </c>
      <c r="K166" s="193">
        <f t="shared" si="211"/>
        <v>0</v>
      </c>
      <c r="L166" s="132">
        <f t="shared" si="211"/>
        <v>0</v>
      </c>
      <c r="M166" s="192">
        <f t="shared" si="211"/>
        <v>0</v>
      </c>
      <c r="N166" s="193">
        <f t="shared" si="211"/>
        <v>0</v>
      </c>
      <c r="O166" s="132">
        <f t="shared" si="211"/>
        <v>0</v>
      </c>
      <c r="P166" s="49"/>
    </row>
    <row r="167" spans="1:16" ht="24" hidden="1" customHeight="1" x14ac:dyDescent="0.25">
      <c r="A167" s="51">
        <v>2512</v>
      </c>
      <c r="B167" s="87" t="s">
        <v>186</v>
      </c>
      <c r="C167" s="88">
        <f t="shared" si="193"/>
        <v>0</v>
      </c>
      <c r="D167" s="194">
        <v>0</v>
      </c>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4">
        <v>0</v>
      </c>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4">
        <v>0</v>
      </c>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4">
        <v>0</v>
      </c>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7" t="s">
        <v>190</v>
      </c>
      <c r="C171" s="88">
        <f t="shared" si="193"/>
        <v>0</v>
      </c>
      <c r="D171" s="194">
        <v>0</v>
      </c>
      <c r="E171" s="195"/>
      <c r="F171" s="55">
        <f t="shared" si="212"/>
        <v>0</v>
      </c>
      <c r="G171" s="53"/>
      <c r="H171" s="54"/>
      <c r="I171" s="55">
        <f t="shared" si="213"/>
        <v>0</v>
      </c>
      <c r="J171" s="53"/>
      <c r="K171" s="54"/>
      <c r="L171" s="55">
        <f t="shared" si="214"/>
        <v>0</v>
      </c>
      <c r="M171" s="53"/>
      <c r="N171" s="54"/>
      <c r="O171" s="55">
        <f t="shared" si="215"/>
        <v>0</v>
      </c>
      <c r="P171" s="57"/>
    </row>
    <row r="172" spans="1:16" s="204" customFormat="1" ht="36" hidden="1" customHeight="1" x14ac:dyDescent="0.25">
      <c r="A172" s="23">
        <v>2800</v>
      </c>
      <c r="B172" s="80" t="s">
        <v>191</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5"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374">
        <v>3260</v>
      </c>
      <c r="B175" s="80" t="s">
        <v>194</v>
      </c>
      <c r="C175" s="81">
        <f t="shared" si="193"/>
        <v>0</v>
      </c>
      <c r="D175" s="192">
        <f>SUM(D176:D178)</f>
        <v>0</v>
      </c>
      <c r="E175" s="193">
        <f t="shared" ref="E175:F175" si="221">SUM(E176:E178)</f>
        <v>0</v>
      </c>
      <c r="F175" s="132">
        <f t="shared" si="221"/>
        <v>0</v>
      </c>
      <c r="G175" s="192">
        <f>SUM(G176:G178)</f>
        <v>0</v>
      </c>
      <c r="H175" s="193">
        <f t="shared" ref="H175:I175" si="222">SUM(H176:H178)</f>
        <v>0</v>
      </c>
      <c r="I175" s="132">
        <f t="shared" si="222"/>
        <v>0</v>
      </c>
      <c r="J175" s="192">
        <f>SUM(J176:J178)</f>
        <v>0</v>
      </c>
      <c r="K175" s="193">
        <f t="shared" ref="K175:L175" si="223">SUM(K176:K178)</f>
        <v>0</v>
      </c>
      <c r="L175" s="132">
        <f t="shared" si="223"/>
        <v>0</v>
      </c>
      <c r="M175" s="192">
        <f>SUM(M176:M178)</f>
        <v>0</v>
      </c>
      <c r="N175" s="193">
        <f t="shared" ref="N175:O175" si="224">SUM(N176:N178)</f>
        <v>0</v>
      </c>
      <c r="O175" s="132">
        <f t="shared" si="224"/>
        <v>0</v>
      </c>
      <c r="P175" s="49"/>
    </row>
    <row r="176" spans="1:16" ht="24" hidden="1" customHeight="1" x14ac:dyDescent="0.25">
      <c r="A176" s="51">
        <v>3261</v>
      </c>
      <c r="B176" s="87" t="s">
        <v>195</v>
      </c>
      <c r="C176" s="88">
        <f t="shared" si="193"/>
        <v>0</v>
      </c>
      <c r="D176" s="194">
        <v>0</v>
      </c>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4">
        <v>0</v>
      </c>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4">
        <v>0</v>
      </c>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374">
        <v>3290</v>
      </c>
      <c r="B179" s="80" t="s">
        <v>198</v>
      </c>
      <c r="C179" s="206">
        <f t="shared" si="193"/>
        <v>0</v>
      </c>
      <c r="D179" s="192">
        <f>SUM(D180:D183)</f>
        <v>0</v>
      </c>
      <c r="E179" s="193">
        <f t="shared" ref="E179:O179" si="229">SUM(E180:E183)</f>
        <v>0</v>
      </c>
      <c r="F179" s="132">
        <f t="shared" si="229"/>
        <v>0</v>
      </c>
      <c r="G179" s="192">
        <f t="shared" si="229"/>
        <v>0</v>
      </c>
      <c r="H179" s="193">
        <f t="shared" si="229"/>
        <v>0</v>
      </c>
      <c r="I179" s="132">
        <f t="shared" si="229"/>
        <v>0</v>
      </c>
      <c r="J179" s="192">
        <f t="shared" si="229"/>
        <v>0</v>
      </c>
      <c r="K179" s="193">
        <f t="shared" si="229"/>
        <v>0</v>
      </c>
      <c r="L179" s="132">
        <f t="shared" si="229"/>
        <v>0</v>
      </c>
      <c r="M179" s="192">
        <f t="shared" si="229"/>
        <v>0</v>
      </c>
      <c r="N179" s="193">
        <f t="shared" si="229"/>
        <v>0</v>
      </c>
      <c r="O179" s="132">
        <f t="shared" si="229"/>
        <v>0</v>
      </c>
      <c r="P179" s="49"/>
    </row>
    <row r="180" spans="1:16" ht="72" hidden="1" customHeight="1" x14ac:dyDescent="0.25">
      <c r="A180" s="51">
        <v>3291</v>
      </c>
      <c r="B180" s="87" t="s">
        <v>199</v>
      </c>
      <c r="C180" s="88">
        <f t="shared" si="193"/>
        <v>0</v>
      </c>
      <c r="D180" s="194">
        <v>0</v>
      </c>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4">
        <v>0</v>
      </c>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4">
        <v>0</v>
      </c>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7">
        <v>3294</v>
      </c>
      <c r="B183" s="87" t="s">
        <v>202</v>
      </c>
      <c r="C183" s="206">
        <f t="shared" si="193"/>
        <v>0</v>
      </c>
      <c r="D183" s="208">
        <v>0</v>
      </c>
      <c r="E183" s="209"/>
      <c r="F183" s="210">
        <f t="shared" si="230"/>
        <v>0</v>
      </c>
      <c r="G183" s="211"/>
      <c r="H183" s="212"/>
      <c r="I183" s="210">
        <f t="shared" si="231"/>
        <v>0</v>
      </c>
      <c r="J183" s="211"/>
      <c r="K183" s="212"/>
      <c r="L183" s="210">
        <f t="shared" si="232"/>
        <v>0</v>
      </c>
      <c r="M183" s="211"/>
      <c r="N183" s="212"/>
      <c r="O183" s="210">
        <f t="shared" si="233"/>
        <v>0</v>
      </c>
      <c r="P183" s="213"/>
    </row>
    <row r="184" spans="1:16" ht="48" hidden="1" x14ac:dyDescent="0.25">
      <c r="A184" s="214">
        <v>3300</v>
      </c>
      <c r="B184" s="205" t="s">
        <v>203</v>
      </c>
      <c r="C184" s="215">
        <f t="shared" si="193"/>
        <v>0</v>
      </c>
      <c r="D184" s="216">
        <f>SUM(D185:D186)</f>
        <v>0</v>
      </c>
      <c r="E184" s="217">
        <f t="shared" ref="E184:O184" si="234">SUM(E185:E186)</f>
        <v>0</v>
      </c>
      <c r="F184" s="218">
        <f t="shared" si="234"/>
        <v>0</v>
      </c>
      <c r="G184" s="216">
        <f t="shared" si="234"/>
        <v>0</v>
      </c>
      <c r="H184" s="217">
        <f t="shared" si="234"/>
        <v>0</v>
      </c>
      <c r="I184" s="218">
        <f t="shared" si="234"/>
        <v>0</v>
      </c>
      <c r="J184" s="216">
        <f t="shared" si="234"/>
        <v>0</v>
      </c>
      <c r="K184" s="217">
        <f t="shared" si="234"/>
        <v>0</v>
      </c>
      <c r="L184" s="218">
        <f t="shared" si="234"/>
        <v>0</v>
      </c>
      <c r="M184" s="216">
        <f t="shared" si="234"/>
        <v>0</v>
      </c>
      <c r="N184" s="217">
        <f t="shared" si="234"/>
        <v>0</v>
      </c>
      <c r="O184" s="218">
        <f t="shared" si="234"/>
        <v>0</v>
      </c>
      <c r="P184" s="219"/>
    </row>
    <row r="185" spans="1:16" ht="48" hidden="1" customHeight="1" x14ac:dyDescent="0.25">
      <c r="A185" s="135">
        <v>3310</v>
      </c>
      <c r="B185" s="136" t="s">
        <v>204</v>
      </c>
      <c r="C185" s="141">
        <f t="shared" si="193"/>
        <v>0</v>
      </c>
      <c r="D185" s="200">
        <v>0</v>
      </c>
      <c r="E185" s="201"/>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6">
        <v>0</v>
      </c>
      <c r="E186" s="197"/>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20">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1">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374">
        <v>4240</v>
      </c>
      <c r="B189" s="80" t="s">
        <v>208</v>
      </c>
      <c r="C189" s="81">
        <f t="shared" si="193"/>
        <v>0</v>
      </c>
      <c r="D189" s="196">
        <v>0</v>
      </c>
      <c r="E189" s="197"/>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8">
        <v>4250</v>
      </c>
      <c r="B190" s="87" t="s">
        <v>209</v>
      </c>
      <c r="C190" s="88">
        <f t="shared" si="193"/>
        <v>0</v>
      </c>
      <c r="D190" s="194">
        <v>0</v>
      </c>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374">
        <v>4310</v>
      </c>
      <c r="B192" s="80" t="s">
        <v>211</v>
      </c>
      <c r="C192" s="81">
        <f t="shared" si="193"/>
        <v>0</v>
      </c>
      <c r="D192" s="192">
        <f>SUM(D193:D193)</f>
        <v>0</v>
      </c>
      <c r="E192" s="193">
        <f t="shared" ref="E192:F192" si="255">SUM(E193:E193)</f>
        <v>0</v>
      </c>
      <c r="F192" s="132">
        <f t="shared" si="255"/>
        <v>0</v>
      </c>
      <c r="G192" s="192">
        <f>SUM(G193:G193)</f>
        <v>0</v>
      </c>
      <c r="H192" s="193">
        <f t="shared" ref="H192:I192" si="256">SUM(H193:H193)</f>
        <v>0</v>
      </c>
      <c r="I192" s="132">
        <f t="shared" si="256"/>
        <v>0</v>
      </c>
      <c r="J192" s="192">
        <f>SUM(J193:J193)</f>
        <v>0</v>
      </c>
      <c r="K192" s="193">
        <f t="shared" ref="K192:L192" si="257">SUM(K193:K193)</f>
        <v>0</v>
      </c>
      <c r="L192" s="132">
        <f t="shared" si="257"/>
        <v>0</v>
      </c>
      <c r="M192" s="192">
        <f>SUM(M193:M193)</f>
        <v>0</v>
      </c>
      <c r="N192" s="193">
        <f t="shared" ref="N192:O192" si="258">SUM(N193:N193)</f>
        <v>0</v>
      </c>
      <c r="O192" s="132">
        <f t="shared" si="258"/>
        <v>0</v>
      </c>
      <c r="P192" s="49"/>
    </row>
    <row r="193" spans="1:16" ht="36" hidden="1" customHeight="1" x14ac:dyDescent="0.25">
      <c r="A193" s="51">
        <v>4311</v>
      </c>
      <c r="B193" s="87" t="s">
        <v>212</v>
      </c>
      <c r="C193" s="88">
        <f t="shared" si="193"/>
        <v>0</v>
      </c>
      <c r="D193" s="194">
        <v>0</v>
      </c>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2"/>
      <c r="B194" s="23" t="s">
        <v>213</v>
      </c>
      <c r="C194" s="170">
        <f t="shared" si="193"/>
        <v>544560</v>
      </c>
      <c r="D194" s="171">
        <f>SUM(D195,D230,D269,D283)</f>
        <v>544560</v>
      </c>
      <c r="E194" s="172">
        <f t="shared" ref="E194:O194" si="259">SUM(E195,E230,E269,E283)</f>
        <v>0</v>
      </c>
      <c r="F194" s="173">
        <f t="shared" si="259"/>
        <v>544560</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544560</v>
      </c>
      <c r="D195" s="177">
        <f>D196+D204</f>
        <v>544560</v>
      </c>
      <c r="E195" s="178">
        <f t="shared" ref="E195:F195" si="260">E196+E204</f>
        <v>0</v>
      </c>
      <c r="F195" s="179">
        <f t="shared" si="260"/>
        <v>544560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374">
        <v>5110</v>
      </c>
      <c r="B197" s="80" t="s">
        <v>216</v>
      </c>
      <c r="C197" s="81">
        <f t="shared" si="193"/>
        <v>0</v>
      </c>
      <c r="D197" s="196">
        <v>0</v>
      </c>
      <c r="E197" s="197"/>
      <c r="F197" s="132">
        <f>D197+E197</f>
        <v>0</v>
      </c>
      <c r="G197" s="46"/>
      <c r="H197" s="47"/>
      <c r="I197" s="132">
        <f>G197+H197</f>
        <v>0</v>
      </c>
      <c r="J197" s="46"/>
      <c r="K197" s="47"/>
      <c r="L197" s="132">
        <f>K197+J197</f>
        <v>0</v>
      </c>
      <c r="M197" s="46"/>
      <c r="N197" s="47"/>
      <c r="O197" s="132">
        <f>N197+M197</f>
        <v>0</v>
      </c>
      <c r="P197" s="49"/>
    </row>
    <row r="198" spans="1:16" ht="24" hidden="1" x14ac:dyDescent="0.25">
      <c r="A198" s="188">
        <v>5120</v>
      </c>
      <c r="B198" s="87" t="s">
        <v>217</v>
      </c>
      <c r="C198" s="88">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7" t="s">
        <v>218</v>
      </c>
      <c r="C199" s="88">
        <f t="shared" si="193"/>
        <v>0</v>
      </c>
      <c r="D199" s="194">
        <v>0</v>
      </c>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4">
        <v>0</v>
      </c>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7" t="s">
        <v>220</v>
      </c>
      <c r="C201" s="88">
        <f t="shared" si="193"/>
        <v>0</v>
      </c>
      <c r="D201" s="194">
        <v>0</v>
      </c>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7" t="s">
        <v>221</v>
      </c>
      <c r="C202" s="88">
        <f t="shared" si="193"/>
        <v>0</v>
      </c>
      <c r="D202" s="194">
        <v>0</v>
      </c>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7" t="s">
        <v>222</v>
      </c>
      <c r="C203" s="88">
        <f t="shared" si="193"/>
        <v>0</v>
      </c>
      <c r="D203" s="194">
        <v>0</v>
      </c>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544560</v>
      </c>
      <c r="D204" s="182">
        <f>D205+D215+D216+D225+D226+D227+D229</f>
        <v>544560</v>
      </c>
      <c r="E204" s="183">
        <f t="shared" ref="E204:F204" si="276">E205+E215+E216+E225+E226+E227+E229</f>
        <v>0</v>
      </c>
      <c r="F204" s="71">
        <f t="shared" si="276"/>
        <v>544560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6">
        <v>0</v>
      </c>
      <c r="E206" s="197"/>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4">
        <v>0</v>
      </c>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4">
        <v>0</v>
      </c>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4">
        <v>0</v>
      </c>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4">
        <v>0</v>
      </c>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4">
        <v>0</v>
      </c>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4">
        <v>0</v>
      </c>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4">
        <v>0</v>
      </c>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4">
        <v>0</v>
      </c>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7" t="s">
        <v>234</v>
      </c>
      <c r="C215" s="88">
        <f t="shared" si="288"/>
        <v>0</v>
      </c>
      <c r="D215" s="194">
        <v>0</v>
      </c>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7" t="s">
        <v>235</v>
      </c>
      <c r="C216" s="88">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7" t="s">
        <v>236</v>
      </c>
      <c r="C217" s="88">
        <f t="shared" si="288"/>
        <v>0</v>
      </c>
      <c r="D217" s="194">
        <v>0</v>
      </c>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4">
        <v>0</v>
      </c>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4">
        <v>0</v>
      </c>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4">
        <v>0</v>
      </c>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4">
        <v>0</v>
      </c>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4">
        <v>0</v>
      </c>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4">
        <v>0</v>
      </c>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4">
        <v>0</v>
      </c>
      <c r="E224" s="195"/>
      <c r="F224" s="55">
        <f t="shared" si="293"/>
        <v>0</v>
      </c>
      <c r="G224" s="53"/>
      <c r="H224" s="54"/>
      <c r="I224" s="55">
        <f t="shared" si="294"/>
        <v>0</v>
      </c>
      <c r="J224" s="53"/>
      <c r="K224" s="54"/>
      <c r="L224" s="55">
        <f t="shared" si="295"/>
        <v>0</v>
      </c>
      <c r="M224" s="53"/>
      <c r="N224" s="54"/>
      <c r="O224" s="55">
        <f t="shared" si="296"/>
        <v>0</v>
      </c>
      <c r="P224" s="57"/>
    </row>
    <row r="225" spans="1:16" ht="24" customHeight="1" x14ac:dyDescent="0.25">
      <c r="A225" s="188">
        <v>5240</v>
      </c>
      <c r="B225" s="87" t="s">
        <v>244</v>
      </c>
      <c r="C225" s="88">
        <f t="shared" si="288"/>
        <v>244534</v>
      </c>
      <c r="D225" s="194">
        <v>244534</v>
      </c>
      <c r="E225" s="195"/>
      <c r="F225" s="55">
        <f t="shared" si="293"/>
        <v>244534</v>
      </c>
      <c r="G225" s="53"/>
      <c r="H225" s="54"/>
      <c r="I225" s="55">
        <f t="shared" si="294"/>
        <v>0</v>
      </c>
      <c r="J225" s="53"/>
      <c r="K225" s="54"/>
      <c r="L225" s="55">
        <f t="shared" si="295"/>
        <v>0</v>
      </c>
      <c r="M225" s="53"/>
      <c r="N225" s="54"/>
      <c r="O225" s="55">
        <f t="shared" si="296"/>
        <v>0</v>
      </c>
      <c r="P225" s="57"/>
    </row>
    <row r="226" spans="1:16" ht="12" customHeight="1" x14ac:dyDescent="0.25">
      <c r="A226" s="188">
        <v>5250</v>
      </c>
      <c r="B226" s="87" t="s">
        <v>245</v>
      </c>
      <c r="C226" s="88">
        <f t="shared" si="288"/>
        <v>300026</v>
      </c>
      <c r="D226" s="194">
        <v>300026</v>
      </c>
      <c r="E226" s="195"/>
      <c r="F226" s="55">
        <f t="shared" si="293"/>
        <v>300026</v>
      </c>
      <c r="G226" s="53"/>
      <c r="H226" s="54"/>
      <c r="I226" s="55">
        <f t="shared" si="294"/>
        <v>0</v>
      </c>
      <c r="J226" s="53"/>
      <c r="K226" s="54"/>
      <c r="L226" s="55">
        <f t="shared" si="295"/>
        <v>0</v>
      </c>
      <c r="M226" s="53"/>
      <c r="N226" s="54"/>
      <c r="O226" s="55">
        <f t="shared" si="296"/>
        <v>0</v>
      </c>
      <c r="P226" s="57"/>
    </row>
    <row r="227" spans="1:16" hidden="1" x14ac:dyDescent="0.25">
      <c r="A227" s="188">
        <v>5260</v>
      </c>
      <c r="B227" s="87" t="s">
        <v>246</v>
      </c>
      <c r="C227" s="88">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7" t="s">
        <v>247</v>
      </c>
      <c r="C228" s="88">
        <f t="shared" si="288"/>
        <v>0</v>
      </c>
      <c r="D228" s="194">
        <v>0</v>
      </c>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200">
        <v>0</v>
      </c>
      <c r="E229" s="201"/>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4">
        <v>6200</v>
      </c>
      <c r="B231" s="205" t="s">
        <v>250</v>
      </c>
      <c r="C231" s="215">
        <f t="shared" si="288"/>
        <v>0</v>
      </c>
      <c r="D231" s="216">
        <f>SUM(D232,D233,D235,D238,D244,D245,D246)</f>
        <v>0</v>
      </c>
      <c r="E231" s="217">
        <f t="shared" ref="E231:F231" si="309">SUM(E232,E233,E235,E238,E244,E245,E246)</f>
        <v>0</v>
      </c>
      <c r="F231" s="218">
        <f t="shared" si="309"/>
        <v>0</v>
      </c>
      <c r="G231" s="216">
        <f>SUM(G232,G233,G235,G238,G244,G245,G246)</f>
        <v>0</v>
      </c>
      <c r="H231" s="217">
        <f t="shared" ref="H231:I231" si="310">SUM(H232,H233,H235,H238,H244,H245,H246)</f>
        <v>0</v>
      </c>
      <c r="I231" s="218">
        <f t="shared" si="310"/>
        <v>0</v>
      </c>
      <c r="J231" s="216">
        <f>SUM(J232,J233,J235,J238,J244,J245,J246)</f>
        <v>0</v>
      </c>
      <c r="K231" s="217">
        <f t="shared" ref="K231:L231" si="311">SUM(K232,K233,K235,K238,K244,K245,K246)</f>
        <v>0</v>
      </c>
      <c r="L231" s="218">
        <f t="shared" si="311"/>
        <v>0</v>
      </c>
      <c r="M231" s="216">
        <f>SUM(M232,M233,M235,M238,M244,M245,M246)</f>
        <v>0</v>
      </c>
      <c r="N231" s="217">
        <f t="shared" ref="N231:O231" si="312">SUM(N232,N233,N235,N238,N244,N245,N246)</f>
        <v>0</v>
      </c>
      <c r="O231" s="218">
        <f t="shared" si="312"/>
        <v>0</v>
      </c>
      <c r="P231" s="219"/>
    </row>
    <row r="232" spans="1:16" ht="24" hidden="1" customHeight="1" x14ac:dyDescent="0.25">
      <c r="A232" s="374">
        <v>6220</v>
      </c>
      <c r="B232" s="80" t="s">
        <v>251</v>
      </c>
      <c r="C232" s="81">
        <f t="shared" si="288"/>
        <v>0</v>
      </c>
      <c r="D232" s="196">
        <v>0</v>
      </c>
      <c r="E232" s="197"/>
      <c r="F232" s="132">
        <f>D232+E232</f>
        <v>0</v>
      </c>
      <c r="G232" s="46"/>
      <c r="H232" s="47"/>
      <c r="I232" s="132">
        <f>G232+H232</f>
        <v>0</v>
      </c>
      <c r="J232" s="46"/>
      <c r="K232" s="47"/>
      <c r="L232" s="132">
        <f>K232+J232</f>
        <v>0</v>
      </c>
      <c r="M232" s="46"/>
      <c r="N232" s="47"/>
      <c r="O232" s="132">
        <f>N232+M232</f>
        <v>0</v>
      </c>
      <c r="P232" s="49"/>
    </row>
    <row r="233" spans="1:16" hidden="1" x14ac:dyDescent="0.25">
      <c r="A233" s="188">
        <v>6230</v>
      </c>
      <c r="B233" s="87" t="s">
        <v>252</v>
      </c>
      <c r="C233" s="88">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0" t="s">
        <v>253</v>
      </c>
      <c r="C234" s="88">
        <f t="shared" si="288"/>
        <v>0</v>
      </c>
      <c r="D234" s="196">
        <v>0</v>
      </c>
      <c r="E234" s="197"/>
      <c r="F234" s="132">
        <f>D234+E234</f>
        <v>0</v>
      </c>
      <c r="G234" s="46"/>
      <c r="H234" s="47"/>
      <c r="I234" s="132">
        <f>G234+H234</f>
        <v>0</v>
      </c>
      <c r="J234" s="46"/>
      <c r="K234" s="47"/>
      <c r="L234" s="132">
        <f>K234+J234</f>
        <v>0</v>
      </c>
      <c r="M234" s="46"/>
      <c r="N234" s="47"/>
      <c r="O234" s="132">
        <f>N234+M234</f>
        <v>0</v>
      </c>
      <c r="P234" s="49"/>
    </row>
    <row r="235" spans="1:16" ht="24" hidden="1" x14ac:dyDescent="0.25">
      <c r="A235" s="188">
        <v>6240</v>
      </c>
      <c r="B235" s="87" t="s">
        <v>254</v>
      </c>
      <c r="C235" s="88">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7" t="s">
        <v>255</v>
      </c>
      <c r="C236" s="88">
        <f t="shared" si="288"/>
        <v>0</v>
      </c>
      <c r="D236" s="194">
        <v>0</v>
      </c>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4">
        <v>0</v>
      </c>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7" t="s">
        <v>257</v>
      </c>
      <c r="C238" s="88">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7" t="s">
        <v>258</v>
      </c>
      <c r="C239" s="88">
        <f t="shared" si="288"/>
        <v>0</v>
      </c>
      <c r="D239" s="194">
        <v>0</v>
      </c>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4">
        <v>0</v>
      </c>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4">
        <v>0</v>
      </c>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4">
        <v>0</v>
      </c>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4">
        <v>0</v>
      </c>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7" t="s">
        <v>263</v>
      </c>
      <c r="C244" s="88">
        <f t="shared" si="288"/>
        <v>0</v>
      </c>
      <c r="D244" s="194">
        <v>0</v>
      </c>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7" t="s">
        <v>264</v>
      </c>
      <c r="C245" s="88">
        <f t="shared" si="288"/>
        <v>0</v>
      </c>
      <c r="D245" s="194">
        <v>0</v>
      </c>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374">
        <v>6290</v>
      </c>
      <c r="B246" s="80" t="s">
        <v>265</v>
      </c>
      <c r="C246" s="206">
        <f t="shared" si="288"/>
        <v>0</v>
      </c>
      <c r="D246" s="192">
        <f>SUM(D247:D250)</f>
        <v>0</v>
      </c>
      <c r="E246" s="193">
        <f t="shared" ref="E246:O246" si="330">SUM(E247:E250)</f>
        <v>0</v>
      </c>
      <c r="F246" s="132">
        <f t="shared" si="330"/>
        <v>0</v>
      </c>
      <c r="G246" s="192">
        <f t="shared" si="330"/>
        <v>0</v>
      </c>
      <c r="H246" s="193">
        <f t="shared" si="330"/>
        <v>0</v>
      </c>
      <c r="I246" s="132">
        <f t="shared" si="330"/>
        <v>0</v>
      </c>
      <c r="J246" s="192">
        <f t="shared" si="330"/>
        <v>0</v>
      </c>
      <c r="K246" s="193">
        <f t="shared" si="330"/>
        <v>0</v>
      </c>
      <c r="L246" s="132">
        <f t="shared" si="330"/>
        <v>0</v>
      </c>
      <c r="M246" s="192">
        <f t="shared" si="330"/>
        <v>0</v>
      </c>
      <c r="N246" s="193">
        <f t="shared" si="330"/>
        <v>0</v>
      </c>
      <c r="O246" s="132">
        <f t="shared" si="330"/>
        <v>0</v>
      </c>
      <c r="P246" s="49"/>
    </row>
    <row r="247" spans="1:16" ht="12" hidden="1" customHeight="1" x14ac:dyDescent="0.25">
      <c r="A247" s="51">
        <v>6291</v>
      </c>
      <c r="B247" s="87" t="s">
        <v>266</v>
      </c>
      <c r="C247" s="88">
        <f t="shared" si="288"/>
        <v>0</v>
      </c>
      <c r="D247" s="194">
        <v>0</v>
      </c>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4">
        <v>0</v>
      </c>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4">
        <v>0</v>
      </c>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4">
        <v>0</v>
      </c>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374">
        <v>6320</v>
      </c>
      <c r="B252" s="80" t="s">
        <v>271</v>
      </c>
      <c r="C252" s="206">
        <f t="shared" si="288"/>
        <v>0</v>
      </c>
      <c r="D252" s="192">
        <f>SUM(D253:D256)</f>
        <v>0</v>
      </c>
      <c r="E252" s="193">
        <f t="shared" ref="E252:O252" si="336">SUM(E253:E256)</f>
        <v>0</v>
      </c>
      <c r="F252" s="132">
        <f t="shared" si="336"/>
        <v>0</v>
      </c>
      <c r="G252" s="192">
        <f t="shared" si="336"/>
        <v>0</v>
      </c>
      <c r="H252" s="193">
        <f t="shared" si="336"/>
        <v>0</v>
      </c>
      <c r="I252" s="132">
        <f t="shared" si="336"/>
        <v>0</v>
      </c>
      <c r="J252" s="192">
        <f t="shared" si="336"/>
        <v>0</v>
      </c>
      <c r="K252" s="193">
        <f t="shared" si="336"/>
        <v>0</v>
      </c>
      <c r="L252" s="132">
        <f t="shared" si="336"/>
        <v>0</v>
      </c>
      <c r="M252" s="192">
        <f t="shared" si="336"/>
        <v>0</v>
      </c>
      <c r="N252" s="193">
        <f t="shared" si="336"/>
        <v>0</v>
      </c>
      <c r="O252" s="132">
        <f t="shared" si="336"/>
        <v>0</v>
      </c>
      <c r="P252" s="49"/>
    </row>
    <row r="253" spans="1:16" ht="12" hidden="1" customHeight="1" x14ac:dyDescent="0.25">
      <c r="A253" s="51">
        <v>6322</v>
      </c>
      <c r="B253" s="87" t="s">
        <v>272</v>
      </c>
      <c r="C253" s="88">
        <f t="shared" si="288"/>
        <v>0</v>
      </c>
      <c r="D253" s="194">
        <v>0</v>
      </c>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4">
        <v>0</v>
      </c>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4">
        <v>0</v>
      </c>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6">
        <v>0</v>
      </c>
      <c r="E256" s="197"/>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3">
        <v>6330</v>
      </c>
      <c r="B257" s="224" t="s">
        <v>276</v>
      </c>
      <c r="C257" s="206">
        <f t="shared" si="288"/>
        <v>0</v>
      </c>
      <c r="D257" s="208">
        <v>0</v>
      </c>
      <c r="E257" s="209"/>
      <c r="F257" s="210">
        <f t="shared" si="337"/>
        <v>0</v>
      </c>
      <c r="G257" s="211"/>
      <c r="H257" s="212"/>
      <c r="I257" s="210">
        <f t="shared" si="338"/>
        <v>0</v>
      </c>
      <c r="J257" s="211"/>
      <c r="K257" s="212"/>
      <c r="L257" s="210">
        <f t="shared" si="339"/>
        <v>0</v>
      </c>
      <c r="M257" s="211"/>
      <c r="N257" s="212"/>
      <c r="O257" s="210">
        <f t="shared" si="340"/>
        <v>0</v>
      </c>
      <c r="P257" s="213"/>
    </row>
    <row r="258" spans="1:16" ht="12" hidden="1" customHeight="1" x14ac:dyDescent="0.25">
      <c r="A258" s="188">
        <v>6360</v>
      </c>
      <c r="B258" s="87" t="s">
        <v>277</v>
      </c>
      <c r="C258" s="88">
        <f t="shared" si="288"/>
        <v>0</v>
      </c>
      <c r="D258" s="194">
        <v>0</v>
      </c>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374">
        <v>6410</v>
      </c>
      <c r="B260" s="80" t="s">
        <v>279</v>
      </c>
      <c r="C260" s="81">
        <f t="shared" si="288"/>
        <v>0</v>
      </c>
      <c r="D260" s="192">
        <f>SUM(D261:D263)</f>
        <v>0</v>
      </c>
      <c r="E260" s="193">
        <f t="shared" ref="E260:O260" si="342">SUM(E261:E263)</f>
        <v>0</v>
      </c>
      <c r="F260" s="132">
        <f t="shared" si="342"/>
        <v>0</v>
      </c>
      <c r="G260" s="192">
        <f t="shared" si="342"/>
        <v>0</v>
      </c>
      <c r="H260" s="193">
        <f t="shared" si="342"/>
        <v>0</v>
      </c>
      <c r="I260" s="132">
        <f t="shared" si="342"/>
        <v>0</v>
      </c>
      <c r="J260" s="192">
        <f t="shared" si="342"/>
        <v>0</v>
      </c>
      <c r="K260" s="193">
        <f t="shared" si="342"/>
        <v>0</v>
      </c>
      <c r="L260" s="132">
        <f t="shared" si="342"/>
        <v>0</v>
      </c>
      <c r="M260" s="192">
        <f t="shared" si="342"/>
        <v>0</v>
      </c>
      <c r="N260" s="193">
        <f t="shared" si="342"/>
        <v>0</v>
      </c>
      <c r="O260" s="132">
        <f t="shared" si="342"/>
        <v>0</v>
      </c>
      <c r="P260" s="49"/>
    </row>
    <row r="261" spans="1:16" ht="12" hidden="1" customHeight="1" x14ac:dyDescent="0.25">
      <c r="A261" s="51">
        <v>6411</v>
      </c>
      <c r="B261" s="198" t="s">
        <v>280</v>
      </c>
      <c r="C261" s="88">
        <f t="shared" si="288"/>
        <v>0</v>
      </c>
      <c r="D261" s="194">
        <v>0</v>
      </c>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4">
        <v>0</v>
      </c>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4">
        <v>0</v>
      </c>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7" t="s">
        <v>283</v>
      </c>
      <c r="C264" s="88">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7" t="s">
        <v>284</v>
      </c>
      <c r="C265" s="88">
        <f t="shared" si="288"/>
        <v>0</v>
      </c>
      <c r="D265" s="194">
        <v>0</v>
      </c>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4">
        <v>0</v>
      </c>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4">
        <v>0</v>
      </c>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4">
        <v>0</v>
      </c>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5">
        <v>7000</v>
      </c>
      <c r="B269" s="225" t="s">
        <v>288</v>
      </c>
      <c r="C269" s="226">
        <f t="shared" si="288"/>
        <v>0</v>
      </c>
      <c r="D269" s="227">
        <f>SUM(D270,D281)</f>
        <v>0</v>
      </c>
      <c r="E269" s="228">
        <f t="shared" ref="E269:F269" si="355">SUM(E270,E281)</f>
        <v>0</v>
      </c>
      <c r="F269" s="229">
        <f t="shared" si="355"/>
        <v>0</v>
      </c>
      <c r="G269" s="227">
        <f>SUM(G270,G281)</f>
        <v>0</v>
      </c>
      <c r="H269" s="228">
        <f t="shared" ref="H269:I269" si="356">SUM(H270,H281)</f>
        <v>0</v>
      </c>
      <c r="I269" s="229">
        <f t="shared" si="356"/>
        <v>0</v>
      </c>
      <c r="J269" s="227">
        <f>SUM(J270,J281)</f>
        <v>0</v>
      </c>
      <c r="K269" s="228">
        <f t="shared" ref="K269:L269" si="357">SUM(K270,K281)</f>
        <v>0</v>
      </c>
      <c r="L269" s="229">
        <f t="shared" si="357"/>
        <v>0</v>
      </c>
      <c r="M269" s="227">
        <f>SUM(M270,M281)</f>
        <v>0</v>
      </c>
      <c r="N269" s="228">
        <f t="shared" ref="N269:O269" si="358">SUM(N270,N281)</f>
        <v>0</v>
      </c>
      <c r="O269" s="229">
        <f t="shared" si="358"/>
        <v>0</v>
      </c>
      <c r="P269" s="230"/>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374">
        <v>7210</v>
      </c>
      <c r="B271" s="80" t="s">
        <v>290</v>
      </c>
      <c r="C271" s="81">
        <f t="shared" si="288"/>
        <v>0</v>
      </c>
      <c r="D271" s="196">
        <v>0</v>
      </c>
      <c r="E271" s="197"/>
      <c r="F271" s="132">
        <f>D271+E271</f>
        <v>0</v>
      </c>
      <c r="G271" s="46"/>
      <c r="H271" s="47"/>
      <c r="I271" s="132">
        <f>G271+H271</f>
        <v>0</v>
      </c>
      <c r="J271" s="46"/>
      <c r="K271" s="47"/>
      <c r="L271" s="132">
        <f>K271+J271</f>
        <v>0</v>
      </c>
      <c r="M271" s="46"/>
      <c r="N271" s="47"/>
      <c r="O271" s="132">
        <f>N271+M271</f>
        <v>0</v>
      </c>
      <c r="P271" s="49"/>
    </row>
    <row r="272" spans="1:16" s="231" customFormat="1" ht="24" hidden="1" x14ac:dyDescent="0.25">
      <c r="A272" s="188">
        <v>7220</v>
      </c>
      <c r="B272" s="87" t="s">
        <v>291</v>
      </c>
      <c r="C272" s="88">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1" customFormat="1" ht="36" hidden="1" customHeight="1" x14ac:dyDescent="0.25">
      <c r="A273" s="51">
        <v>7221</v>
      </c>
      <c r="B273" s="87" t="s">
        <v>292</v>
      </c>
      <c r="C273" s="88">
        <f t="shared" si="288"/>
        <v>0</v>
      </c>
      <c r="D273" s="194">
        <v>0</v>
      </c>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1" customFormat="1" ht="36" hidden="1" customHeight="1" x14ac:dyDescent="0.25">
      <c r="A274" s="51">
        <v>7222</v>
      </c>
      <c r="B274" s="87" t="s">
        <v>293</v>
      </c>
      <c r="C274" s="88">
        <f t="shared" si="288"/>
        <v>0</v>
      </c>
      <c r="D274" s="194">
        <v>0</v>
      </c>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7" t="s">
        <v>294</v>
      </c>
      <c r="C275" s="88">
        <f t="shared" si="288"/>
        <v>0</v>
      </c>
      <c r="D275" s="194">
        <v>0</v>
      </c>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7" t="s">
        <v>295</v>
      </c>
      <c r="C276" s="88">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7" t="s">
        <v>296</v>
      </c>
      <c r="C277" s="88">
        <f t="shared" si="371"/>
        <v>0</v>
      </c>
      <c r="D277" s="194">
        <v>0</v>
      </c>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4">
        <v>0</v>
      </c>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4">
        <v>0</v>
      </c>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374">
        <v>7260</v>
      </c>
      <c r="B280" s="80" t="s">
        <v>299</v>
      </c>
      <c r="C280" s="81">
        <f t="shared" si="371"/>
        <v>0</v>
      </c>
      <c r="D280" s="196">
        <v>0</v>
      </c>
      <c r="E280" s="197"/>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2">
        <f t="shared" ref="D281:O281" si="378">D282</f>
        <v>0</v>
      </c>
      <c r="E281" s="233">
        <f t="shared" si="378"/>
        <v>0</v>
      </c>
      <c r="F281" s="129">
        <f t="shared" si="378"/>
        <v>0</v>
      </c>
      <c r="G281" s="232">
        <f t="shared" si="378"/>
        <v>0</v>
      </c>
      <c r="H281" s="233">
        <f t="shared" si="378"/>
        <v>0</v>
      </c>
      <c r="I281" s="129">
        <f t="shared" si="378"/>
        <v>0</v>
      </c>
      <c r="J281" s="232">
        <f t="shared" si="378"/>
        <v>0</v>
      </c>
      <c r="K281" s="233">
        <f t="shared" si="378"/>
        <v>0</v>
      </c>
      <c r="L281" s="129">
        <f t="shared" si="378"/>
        <v>0</v>
      </c>
      <c r="M281" s="232">
        <f t="shared" si="378"/>
        <v>0</v>
      </c>
      <c r="N281" s="233">
        <f t="shared" si="378"/>
        <v>0</v>
      </c>
      <c r="O281" s="129">
        <f t="shared" si="378"/>
        <v>0</v>
      </c>
      <c r="P281" s="117"/>
    </row>
    <row r="282" spans="1:16" ht="12" hidden="1" customHeight="1" x14ac:dyDescent="0.25">
      <c r="A282" s="184">
        <v>7720</v>
      </c>
      <c r="B282" s="80" t="s">
        <v>301</v>
      </c>
      <c r="C282" s="96">
        <f t="shared" si="371"/>
        <v>0</v>
      </c>
      <c r="D282" s="234">
        <v>0</v>
      </c>
      <c r="E282" s="235"/>
      <c r="F282" s="236">
        <f>D282+E282</f>
        <v>0</v>
      </c>
      <c r="G282" s="100"/>
      <c r="H282" s="101"/>
      <c r="I282" s="236">
        <f>G282+H282</f>
        <v>0</v>
      </c>
      <c r="J282" s="100"/>
      <c r="K282" s="101"/>
      <c r="L282" s="236">
        <f>K282+J282</f>
        <v>0</v>
      </c>
      <c r="M282" s="100"/>
      <c r="N282" s="101"/>
      <c r="O282" s="236">
        <f>N282+M282</f>
        <v>0</v>
      </c>
      <c r="P282" s="105"/>
    </row>
    <row r="283" spans="1:16" hidden="1" x14ac:dyDescent="0.25">
      <c r="A283" s="237">
        <v>9000</v>
      </c>
      <c r="B283" s="238" t="s">
        <v>302</v>
      </c>
      <c r="C283" s="239">
        <f t="shared" si="371"/>
        <v>0</v>
      </c>
      <c r="D283" s="240">
        <f t="shared" ref="D283:O284" si="379">D284</f>
        <v>0</v>
      </c>
      <c r="E283" s="241">
        <f t="shared" si="379"/>
        <v>0</v>
      </c>
      <c r="F283" s="242">
        <f t="shared" si="379"/>
        <v>0</v>
      </c>
      <c r="G283" s="240">
        <f>G284</f>
        <v>0</v>
      </c>
      <c r="H283" s="241">
        <f t="shared" ref="H283:I283" si="380">H284</f>
        <v>0</v>
      </c>
      <c r="I283" s="242">
        <f t="shared" si="380"/>
        <v>0</v>
      </c>
      <c r="J283" s="240">
        <f t="shared" si="379"/>
        <v>0</v>
      </c>
      <c r="K283" s="241">
        <f t="shared" si="379"/>
        <v>0</v>
      </c>
      <c r="L283" s="242">
        <f t="shared" si="379"/>
        <v>0</v>
      </c>
      <c r="M283" s="240">
        <f t="shared" si="379"/>
        <v>0</v>
      </c>
      <c r="N283" s="241">
        <f t="shared" si="379"/>
        <v>0</v>
      </c>
      <c r="O283" s="242">
        <f t="shared" si="379"/>
        <v>0</v>
      </c>
      <c r="P283" s="243"/>
    </row>
    <row r="284" spans="1:16" ht="24" hidden="1" x14ac:dyDescent="0.25">
      <c r="A284" s="244">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5">
        <v>9230</v>
      </c>
      <c r="B285" s="87" t="s">
        <v>304</v>
      </c>
      <c r="C285" s="141">
        <f t="shared" si="371"/>
        <v>0</v>
      </c>
      <c r="D285" s="200">
        <v>0</v>
      </c>
      <c r="E285" s="201"/>
      <c r="F285" s="139">
        <f>D285+E285</f>
        <v>0</v>
      </c>
      <c r="G285" s="142"/>
      <c r="H285" s="143"/>
      <c r="I285" s="139">
        <f>G285+H285</f>
        <v>0</v>
      </c>
      <c r="J285" s="142"/>
      <c r="K285" s="143"/>
      <c r="L285" s="139">
        <f>K285+J285</f>
        <v>0</v>
      </c>
      <c r="M285" s="142"/>
      <c r="N285" s="143"/>
      <c r="O285" s="139">
        <f>N285+M285</f>
        <v>0</v>
      </c>
      <c r="P285" s="127"/>
    </row>
    <row r="286" spans="1:16" hidden="1" x14ac:dyDescent="0.25">
      <c r="A286" s="198"/>
      <c r="B286" s="87" t="s">
        <v>305</v>
      </c>
      <c r="C286" s="88">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8" t="s">
        <v>306</v>
      </c>
      <c r="B287" s="51" t="s">
        <v>307</v>
      </c>
      <c r="C287" s="88">
        <f t="shared" si="371"/>
        <v>0</v>
      </c>
      <c r="D287" s="194">
        <v>0</v>
      </c>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8" t="s">
        <v>308</v>
      </c>
      <c r="B288" s="246" t="s">
        <v>309</v>
      </c>
      <c r="C288" s="81">
        <f t="shared" si="371"/>
        <v>0</v>
      </c>
      <c r="D288" s="196">
        <v>0</v>
      </c>
      <c r="E288" s="197"/>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7"/>
      <c r="B289" s="247" t="s">
        <v>310</v>
      </c>
      <c r="C289" s="248">
        <f t="shared" si="371"/>
        <v>697179</v>
      </c>
      <c r="D289" s="249">
        <f t="shared" ref="D289:O289" si="389">SUM(D286,D269,D230,D195,D187,D173,D75,D53,D283)</f>
        <v>695901</v>
      </c>
      <c r="E289" s="250">
        <f t="shared" si="389"/>
        <v>1278</v>
      </c>
      <c r="F289" s="251">
        <f t="shared" si="389"/>
        <v>697179</v>
      </c>
      <c r="G289" s="249">
        <f t="shared" si="389"/>
        <v>0</v>
      </c>
      <c r="H289" s="250">
        <f t="shared" si="389"/>
        <v>0</v>
      </c>
      <c r="I289" s="251">
        <f t="shared" si="389"/>
        <v>0</v>
      </c>
      <c r="J289" s="249">
        <f t="shared" si="389"/>
        <v>0</v>
      </c>
      <c r="K289" s="250">
        <f t="shared" si="389"/>
        <v>0</v>
      </c>
      <c r="L289" s="251">
        <f t="shared" si="389"/>
        <v>0</v>
      </c>
      <c r="M289" s="249">
        <f t="shared" si="389"/>
        <v>0</v>
      </c>
      <c r="N289" s="250">
        <f t="shared" si="389"/>
        <v>0</v>
      </c>
      <c r="O289" s="251">
        <f t="shared" si="389"/>
        <v>0</v>
      </c>
      <c r="P289" s="252"/>
    </row>
    <row r="290" spans="1:16" s="28" customFormat="1" ht="13.5" hidden="1" thickTop="1" thickBot="1" x14ac:dyDescent="0.3">
      <c r="A290" s="759" t="s">
        <v>311</v>
      </c>
      <c r="B290" s="760"/>
      <c r="C290" s="253">
        <f t="shared" si="371"/>
        <v>0</v>
      </c>
      <c r="D290" s="254">
        <f>SUM(D24,D25,D41)-D51</f>
        <v>0</v>
      </c>
      <c r="E290" s="255">
        <f t="shared" ref="E290:F290" si="390">SUM(E24,E25,E41)-E51</f>
        <v>0</v>
      </c>
      <c r="F290" s="256">
        <f t="shared" si="390"/>
        <v>0</v>
      </c>
      <c r="G290" s="254">
        <f>SUM(G24,G25,G41)-G51</f>
        <v>0</v>
      </c>
      <c r="H290" s="255">
        <f t="shared" ref="H290:I290" si="391">SUM(H24,H25,H41)-H51</f>
        <v>0</v>
      </c>
      <c r="I290" s="256">
        <f t="shared" si="391"/>
        <v>0</v>
      </c>
      <c r="J290" s="254">
        <f>(J26+J43)-J51</f>
        <v>0</v>
      </c>
      <c r="K290" s="255">
        <f t="shared" ref="K290:L290" si="392">(K26+K43)-K51</f>
        <v>0</v>
      </c>
      <c r="L290" s="256">
        <f t="shared" si="392"/>
        <v>0</v>
      </c>
      <c r="M290" s="254">
        <f>M45-M51</f>
        <v>0</v>
      </c>
      <c r="N290" s="255">
        <f t="shared" ref="N290:O290" si="393">N45-N51</f>
        <v>0</v>
      </c>
      <c r="O290" s="256">
        <f t="shared" si="393"/>
        <v>0</v>
      </c>
      <c r="P290" s="257"/>
    </row>
    <row r="291" spans="1:16" s="28" customFormat="1" ht="12.75" hidden="1" thickTop="1" x14ac:dyDescent="0.25">
      <c r="A291" s="761" t="s">
        <v>312</v>
      </c>
      <c r="B291" s="762"/>
      <c r="C291" s="258">
        <f t="shared" si="371"/>
        <v>0</v>
      </c>
      <c r="D291" s="259">
        <f t="shared" ref="D291:O291" si="394">SUM(D292,D293)-D300+D301</f>
        <v>0</v>
      </c>
      <c r="E291" s="260">
        <f t="shared" si="394"/>
        <v>0</v>
      </c>
      <c r="F291" s="261">
        <f t="shared" si="394"/>
        <v>0</v>
      </c>
      <c r="G291" s="259">
        <f t="shared" si="394"/>
        <v>0</v>
      </c>
      <c r="H291" s="260">
        <f t="shared" si="394"/>
        <v>0</v>
      </c>
      <c r="I291" s="261">
        <f t="shared" si="394"/>
        <v>0</v>
      </c>
      <c r="J291" s="259">
        <f t="shared" si="394"/>
        <v>0</v>
      </c>
      <c r="K291" s="260">
        <f t="shared" si="394"/>
        <v>0</v>
      </c>
      <c r="L291" s="261">
        <f t="shared" si="394"/>
        <v>0</v>
      </c>
      <c r="M291" s="259">
        <f t="shared" si="394"/>
        <v>0</v>
      </c>
      <c r="N291" s="260">
        <f t="shared" si="394"/>
        <v>0</v>
      </c>
      <c r="O291" s="261">
        <f t="shared" si="394"/>
        <v>0</v>
      </c>
      <c r="P291" s="262"/>
    </row>
    <row r="292" spans="1:16" s="28" customFormat="1" ht="13.5" hidden="1" thickTop="1" thickBot="1" x14ac:dyDescent="0.3">
      <c r="A292" s="155" t="s">
        <v>313</v>
      </c>
      <c r="B292" s="155" t="s">
        <v>314</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3" t="s">
        <v>315</v>
      </c>
      <c r="B293" s="263" t="s">
        <v>316</v>
      </c>
      <c r="C293" s="258">
        <f t="shared" si="371"/>
        <v>0</v>
      </c>
      <c r="D293" s="259">
        <f t="shared" ref="D293:O293" si="396">SUM(D294,D296,D298)-SUM(D295,D297,D299)</f>
        <v>0</v>
      </c>
      <c r="E293" s="260">
        <f t="shared" si="396"/>
        <v>0</v>
      </c>
      <c r="F293" s="261">
        <f t="shared" si="396"/>
        <v>0</v>
      </c>
      <c r="G293" s="259">
        <f t="shared" si="396"/>
        <v>0</v>
      </c>
      <c r="H293" s="260">
        <f t="shared" si="396"/>
        <v>0</v>
      </c>
      <c r="I293" s="261">
        <f t="shared" si="396"/>
        <v>0</v>
      </c>
      <c r="J293" s="259">
        <f t="shared" si="396"/>
        <v>0</v>
      </c>
      <c r="K293" s="260">
        <f t="shared" si="396"/>
        <v>0</v>
      </c>
      <c r="L293" s="261">
        <f t="shared" si="396"/>
        <v>0</v>
      </c>
      <c r="M293" s="259">
        <f t="shared" si="396"/>
        <v>0</v>
      </c>
      <c r="N293" s="260">
        <f t="shared" si="396"/>
        <v>0</v>
      </c>
      <c r="O293" s="261">
        <f t="shared" si="396"/>
        <v>0</v>
      </c>
      <c r="P293" s="262"/>
    </row>
    <row r="294" spans="1:16" ht="12" hidden="1" customHeight="1" x14ac:dyDescent="0.25">
      <c r="A294" s="264" t="s">
        <v>317</v>
      </c>
      <c r="B294" s="140" t="s">
        <v>318</v>
      </c>
      <c r="C294" s="96">
        <f t="shared" si="371"/>
        <v>0</v>
      </c>
      <c r="D294" s="234"/>
      <c r="E294" s="235"/>
      <c r="F294" s="236">
        <f t="shared" ref="F294:F301" si="397">D294+E294</f>
        <v>0</v>
      </c>
      <c r="G294" s="100"/>
      <c r="H294" s="101"/>
      <c r="I294" s="236">
        <f t="shared" ref="I294:I301" si="398">G294+H294</f>
        <v>0</v>
      </c>
      <c r="J294" s="100"/>
      <c r="K294" s="101"/>
      <c r="L294" s="236">
        <f t="shared" ref="L294:L301" si="399">K294+J294</f>
        <v>0</v>
      </c>
      <c r="M294" s="100"/>
      <c r="N294" s="101"/>
      <c r="O294" s="236">
        <f t="shared" ref="O294:O301" si="400">N294+M294</f>
        <v>0</v>
      </c>
      <c r="P294" s="105"/>
    </row>
    <row r="295" spans="1:16" ht="24" hidden="1" customHeight="1" x14ac:dyDescent="0.25">
      <c r="A295" s="198" t="s">
        <v>319</v>
      </c>
      <c r="B295" s="50" t="s">
        <v>320</v>
      </c>
      <c r="C295" s="88">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8" t="s">
        <v>321</v>
      </c>
      <c r="B296" s="50" t="s">
        <v>322</v>
      </c>
      <c r="C296" s="88">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8" t="s">
        <v>323</v>
      </c>
      <c r="B297" s="50" t="s">
        <v>324</v>
      </c>
      <c r="C297" s="88">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8" t="s">
        <v>325</v>
      </c>
      <c r="B298" s="50" t="s">
        <v>326</v>
      </c>
      <c r="C298" s="88">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5" t="s">
        <v>327</v>
      </c>
      <c r="B299" s="266" t="s">
        <v>328</v>
      </c>
      <c r="C299" s="206">
        <f t="shared" si="371"/>
        <v>0</v>
      </c>
      <c r="D299" s="208"/>
      <c r="E299" s="209"/>
      <c r="F299" s="210">
        <f t="shared" si="397"/>
        <v>0</v>
      </c>
      <c r="G299" s="211"/>
      <c r="H299" s="212"/>
      <c r="I299" s="210">
        <f t="shared" si="398"/>
        <v>0</v>
      </c>
      <c r="J299" s="211"/>
      <c r="K299" s="212"/>
      <c r="L299" s="210">
        <f t="shared" si="399"/>
        <v>0</v>
      </c>
      <c r="M299" s="211"/>
      <c r="N299" s="212"/>
      <c r="O299" s="210">
        <f t="shared" si="400"/>
        <v>0</v>
      </c>
      <c r="P299" s="213"/>
    </row>
    <row r="300" spans="1:16" s="28" customFormat="1" ht="13.5" hidden="1" customHeight="1" thickTop="1" thickBot="1" x14ac:dyDescent="0.3">
      <c r="A300" s="267" t="s">
        <v>329</v>
      </c>
      <c r="B300" s="267" t="s">
        <v>330</v>
      </c>
      <c r="C300" s="253">
        <f t="shared" si="371"/>
        <v>0</v>
      </c>
      <c r="D300" s="268"/>
      <c r="E300" s="269"/>
      <c r="F300" s="256">
        <f t="shared" si="397"/>
        <v>0</v>
      </c>
      <c r="G300" s="268"/>
      <c r="H300" s="269"/>
      <c r="I300" s="270">
        <f t="shared" si="398"/>
        <v>0</v>
      </c>
      <c r="J300" s="268"/>
      <c r="K300" s="269"/>
      <c r="L300" s="270">
        <f t="shared" si="399"/>
        <v>0</v>
      </c>
      <c r="M300" s="268"/>
      <c r="N300" s="269"/>
      <c r="O300" s="270">
        <f t="shared" si="400"/>
        <v>0</v>
      </c>
      <c r="P300" s="271"/>
    </row>
    <row r="301" spans="1:16" s="28" customFormat="1" ht="48.75" hidden="1" customHeight="1" thickTop="1" x14ac:dyDescent="0.25">
      <c r="A301" s="263" t="s">
        <v>331</v>
      </c>
      <c r="B301" s="272" t="s">
        <v>332</v>
      </c>
      <c r="C301" s="258">
        <f t="shared" si="371"/>
        <v>0</v>
      </c>
      <c r="D301" s="202"/>
      <c r="E301" s="203"/>
      <c r="F301" s="71">
        <f t="shared" si="397"/>
        <v>0</v>
      </c>
      <c r="G301" s="202"/>
      <c r="H301" s="203"/>
      <c r="I301" s="71">
        <f t="shared" si="398"/>
        <v>0</v>
      </c>
      <c r="J301" s="202"/>
      <c r="K301" s="203"/>
      <c r="L301" s="71">
        <f t="shared" si="399"/>
        <v>0</v>
      </c>
      <c r="M301" s="202"/>
      <c r="N301" s="203"/>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gcx21546407EFbK1EaLe+S44/RIP23+Ptu5i+VGnSP55WWRRZpr2ytFODmgFeZDGXLicY0Rgy4K4+EmCRhKKxA==" saltValue="qQdXafV8tVUV1EUmu0e3AQ==" spinCount="100000" sheet="1" objects="1" scenarios="1" formatCells="0" formatColumns="0" formatRows="0" deleteColumns="0"/>
  <autoFilter ref="A18:P301">
    <filterColumn colId="2">
      <filters>
        <filter val="136 883"/>
        <filter val="143 767"/>
        <filter val="152 619"/>
        <filter val="244 534"/>
        <filter val="300 026"/>
        <filter val="544 560"/>
        <filter val="6 884"/>
        <filter val="697 179"/>
        <filter val="8 85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7.pielikums Jūrmalas pilsētas domes
2019.gada 23.maija saistošajiem noteikumiem Nr.19
(protokols Nr.7, 12.punkts) </firstHeader>
    <firstFooter>&amp;L&amp;9&amp;D; &amp;T&amp;R&amp;9&amp;P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9" sqref="T9"/>
    </sheetView>
  </sheetViews>
  <sheetFormatPr defaultRowHeight="12" outlineLevelCol="1" x14ac:dyDescent="0.25"/>
  <cols>
    <col min="1" max="1" width="10.85546875" style="273" customWidth="1"/>
    <col min="2" max="2" width="28" style="273" customWidth="1"/>
    <col min="3" max="3" width="8" style="273" customWidth="1"/>
    <col min="4" max="5" width="8.7109375" style="273" hidden="1" customWidth="1" outlineLevel="1"/>
    <col min="6" max="6" width="8.7109375" style="273" customWidth="1" collapsed="1"/>
    <col min="7" max="8" width="8.7109375" style="273" hidden="1" customWidth="1" outlineLevel="1"/>
    <col min="9" max="9" width="8.7109375" style="273" customWidth="1" collapsed="1"/>
    <col min="10" max="11" width="8.28515625" style="273" hidden="1" customWidth="1" outlineLevel="1"/>
    <col min="12" max="12" width="8.28515625" style="273" customWidth="1" collapsed="1"/>
    <col min="13" max="13" width="7.42578125" style="273"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339</v>
      </c>
      <c r="P1" s="1"/>
    </row>
    <row r="2" spans="1:17" ht="35.25" customHeight="1" x14ac:dyDescent="0.25">
      <c r="A2" s="788" t="s">
        <v>1</v>
      </c>
      <c r="B2" s="789"/>
      <c r="C2" s="789"/>
      <c r="D2" s="789"/>
      <c r="E2" s="789"/>
      <c r="F2" s="789"/>
      <c r="G2" s="789"/>
      <c r="H2" s="789"/>
      <c r="I2" s="789"/>
      <c r="J2" s="789"/>
      <c r="K2" s="789"/>
      <c r="L2" s="789"/>
      <c r="M2" s="789"/>
      <c r="N2" s="789"/>
      <c r="O2" s="789"/>
      <c r="P2" s="790"/>
      <c r="Q2" s="274"/>
    </row>
    <row r="3" spans="1:17" ht="12.75" customHeight="1" x14ac:dyDescent="0.25">
      <c r="A3" s="5" t="s">
        <v>2</v>
      </c>
      <c r="B3" s="6"/>
      <c r="C3" s="791" t="s">
        <v>333</v>
      </c>
      <c r="D3" s="791"/>
      <c r="E3" s="791"/>
      <c r="F3" s="791"/>
      <c r="G3" s="791"/>
      <c r="H3" s="791"/>
      <c r="I3" s="791"/>
      <c r="J3" s="791"/>
      <c r="K3" s="791"/>
      <c r="L3" s="791"/>
      <c r="M3" s="791"/>
      <c r="N3" s="791"/>
      <c r="O3" s="791"/>
      <c r="P3" s="792"/>
      <c r="Q3" s="274"/>
    </row>
    <row r="4" spans="1:17" ht="12.75" customHeight="1" x14ac:dyDescent="0.25">
      <c r="A4" s="5" t="s">
        <v>4</v>
      </c>
      <c r="B4" s="6"/>
      <c r="C4" s="791" t="s">
        <v>334</v>
      </c>
      <c r="D4" s="791"/>
      <c r="E4" s="791"/>
      <c r="F4" s="791"/>
      <c r="G4" s="791"/>
      <c r="H4" s="791"/>
      <c r="I4" s="791"/>
      <c r="J4" s="791"/>
      <c r="K4" s="791"/>
      <c r="L4" s="791"/>
      <c r="M4" s="791"/>
      <c r="N4" s="791"/>
      <c r="O4" s="791"/>
      <c r="P4" s="792"/>
      <c r="Q4" s="274"/>
    </row>
    <row r="5" spans="1:17" ht="12.75" customHeight="1" x14ac:dyDescent="0.25">
      <c r="A5" s="7" t="s">
        <v>6</v>
      </c>
      <c r="B5" s="8"/>
      <c r="C5" s="786" t="s">
        <v>335</v>
      </c>
      <c r="D5" s="786"/>
      <c r="E5" s="786"/>
      <c r="F5" s="786"/>
      <c r="G5" s="786"/>
      <c r="H5" s="786"/>
      <c r="I5" s="786"/>
      <c r="J5" s="786"/>
      <c r="K5" s="786"/>
      <c r="L5" s="786"/>
      <c r="M5" s="786"/>
      <c r="N5" s="786"/>
      <c r="O5" s="786"/>
      <c r="P5" s="787"/>
      <c r="Q5" s="274"/>
    </row>
    <row r="6" spans="1:17" ht="12.75" customHeight="1" x14ac:dyDescent="0.25">
      <c r="A6" s="7" t="s">
        <v>8</v>
      </c>
      <c r="B6" s="8"/>
      <c r="C6" s="786" t="s">
        <v>340</v>
      </c>
      <c r="D6" s="786"/>
      <c r="E6" s="786"/>
      <c r="F6" s="786"/>
      <c r="G6" s="786"/>
      <c r="H6" s="786"/>
      <c r="I6" s="786"/>
      <c r="J6" s="786"/>
      <c r="K6" s="786"/>
      <c r="L6" s="786"/>
      <c r="M6" s="786"/>
      <c r="N6" s="786"/>
      <c r="O6" s="786"/>
      <c r="P6" s="787"/>
      <c r="Q6" s="274"/>
    </row>
    <row r="7" spans="1:17" ht="24" customHeight="1" x14ac:dyDescent="0.25">
      <c r="A7" s="7" t="s">
        <v>10</v>
      </c>
      <c r="B7" s="8"/>
      <c r="C7" s="791" t="s">
        <v>341</v>
      </c>
      <c r="D7" s="791"/>
      <c r="E7" s="791"/>
      <c r="F7" s="791"/>
      <c r="G7" s="791"/>
      <c r="H7" s="791"/>
      <c r="I7" s="791"/>
      <c r="J7" s="791"/>
      <c r="K7" s="791"/>
      <c r="L7" s="791"/>
      <c r="M7" s="791"/>
      <c r="N7" s="791"/>
      <c r="O7" s="791"/>
      <c r="P7" s="792"/>
      <c r="Q7" s="274"/>
    </row>
    <row r="8" spans="1:17" ht="12.75" customHeight="1" x14ac:dyDescent="0.25">
      <c r="A8" s="9" t="s">
        <v>12</v>
      </c>
      <c r="B8" s="8"/>
      <c r="C8" s="793"/>
      <c r="D8" s="793"/>
      <c r="E8" s="793"/>
      <c r="F8" s="793"/>
      <c r="G8" s="793"/>
      <c r="H8" s="793"/>
      <c r="I8" s="793"/>
      <c r="J8" s="793"/>
      <c r="K8" s="793"/>
      <c r="L8" s="793"/>
      <c r="M8" s="793"/>
      <c r="N8" s="793"/>
      <c r="O8" s="793"/>
      <c r="P8" s="794"/>
      <c r="Q8" s="274"/>
    </row>
    <row r="9" spans="1:17" ht="12.75" customHeight="1" x14ac:dyDescent="0.25">
      <c r="A9" s="7"/>
      <c r="B9" s="8" t="s">
        <v>13</v>
      </c>
      <c r="C9" s="786" t="s">
        <v>337</v>
      </c>
      <c r="D9" s="786"/>
      <c r="E9" s="786"/>
      <c r="F9" s="786"/>
      <c r="G9" s="786"/>
      <c r="H9" s="786"/>
      <c r="I9" s="786"/>
      <c r="J9" s="786"/>
      <c r="K9" s="786"/>
      <c r="L9" s="786"/>
      <c r="M9" s="786"/>
      <c r="N9" s="786"/>
      <c r="O9" s="786"/>
      <c r="P9" s="787"/>
      <c r="Q9" s="274"/>
    </row>
    <row r="10" spans="1:17" ht="12.75" customHeight="1" x14ac:dyDescent="0.25">
      <c r="A10" s="7"/>
      <c r="B10" s="8" t="s">
        <v>15</v>
      </c>
      <c r="C10" s="786"/>
      <c r="D10" s="786"/>
      <c r="E10" s="786"/>
      <c r="F10" s="786"/>
      <c r="G10" s="786"/>
      <c r="H10" s="786"/>
      <c r="I10" s="786"/>
      <c r="J10" s="786"/>
      <c r="K10" s="786"/>
      <c r="L10" s="786"/>
      <c r="M10" s="786"/>
      <c r="N10" s="786"/>
      <c r="O10" s="786"/>
      <c r="P10" s="787"/>
      <c r="Q10" s="274"/>
    </row>
    <row r="11" spans="1:17" ht="12.75" customHeight="1" x14ac:dyDescent="0.25">
      <c r="A11" s="7"/>
      <c r="B11" s="8" t="s">
        <v>16</v>
      </c>
      <c r="C11" s="793"/>
      <c r="D11" s="793"/>
      <c r="E11" s="793"/>
      <c r="F11" s="793"/>
      <c r="G11" s="793"/>
      <c r="H11" s="793"/>
      <c r="I11" s="793"/>
      <c r="J11" s="793"/>
      <c r="K11" s="793"/>
      <c r="L11" s="793"/>
      <c r="M11" s="793"/>
      <c r="N11" s="793"/>
      <c r="O11" s="793"/>
      <c r="P11" s="794"/>
      <c r="Q11" s="274"/>
    </row>
    <row r="12" spans="1:17" ht="12.75" customHeight="1" x14ac:dyDescent="0.25">
      <c r="A12" s="7"/>
      <c r="B12" s="8" t="s">
        <v>17</v>
      </c>
      <c r="C12" s="786"/>
      <c r="D12" s="786"/>
      <c r="E12" s="786"/>
      <c r="F12" s="786"/>
      <c r="G12" s="786"/>
      <c r="H12" s="786"/>
      <c r="I12" s="786"/>
      <c r="J12" s="786"/>
      <c r="K12" s="786"/>
      <c r="L12" s="786"/>
      <c r="M12" s="786"/>
      <c r="N12" s="786"/>
      <c r="O12" s="786"/>
      <c r="P12" s="787"/>
      <c r="Q12" s="274"/>
    </row>
    <row r="13" spans="1:17" ht="12.75" customHeight="1" x14ac:dyDescent="0.25">
      <c r="A13" s="7"/>
      <c r="B13" s="8" t="s">
        <v>19</v>
      </c>
      <c r="C13" s="786"/>
      <c r="D13" s="786"/>
      <c r="E13" s="786"/>
      <c r="F13" s="786"/>
      <c r="G13" s="786"/>
      <c r="H13" s="786"/>
      <c r="I13" s="786"/>
      <c r="J13" s="786"/>
      <c r="K13" s="786"/>
      <c r="L13" s="786"/>
      <c r="M13" s="786"/>
      <c r="N13" s="786"/>
      <c r="O13" s="786"/>
      <c r="P13" s="787"/>
      <c r="Q13" s="274"/>
    </row>
    <row r="14" spans="1:17" ht="12.75" customHeight="1" x14ac:dyDescent="0.25">
      <c r="A14" s="10"/>
      <c r="B14" s="11"/>
      <c r="C14" s="766"/>
      <c r="D14" s="766"/>
      <c r="E14" s="766"/>
      <c r="F14" s="766"/>
      <c r="G14" s="766"/>
      <c r="H14" s="766"/>
      <c r="I14" s="766"/>
      <c r="J14" s="766"/>
      <c r="K14" s="766"/>
      <c r="L14" s="766"/>
      <c r="M14" s="766"/>
      <c r="N14" s="766"/>
      <c r="O14" s="766"/>
      <c r="P14" s="767"/>
      <c r="Q14" s="274"/>
    </row>
    <row r="15" spans="1:17" s="12" customFormat="1" ht="12.75" customHeight="1" x14ac:dyDescent="0.25">
      <c r="A15" s="768" t="s">
        <v>20</v>
      </c>
      <c r="B15" s="771" t="s">
        <v>21</v>
      </c>
      <c r="C15" s="773" t="s">
        <v>22</v>
      </c>
      <c r="D15" s="774"/>
      <c r="E15" s="774"/>
      <c r="F15" s="774"/>
      <c r="G15" s="774"/>
      <c r="H15" s="774"/>
      <c r="I15" s="774"/>
      <c r="J15" s="774"/>
      <c r="K15" s="774"/>
      <c r="L15" s="774"/>
      <c r="M15" s="774"/>
      <c r="N15" s="774"/>
      <c r="O15" s="774"/>
      <c r="P15" s="775"/>
      <c r="Q15" s="275"/>
    </row>
    <row r="16" spans="1:17" s="12" customFormat="1" ht="12.75" customHeight="1" x14ac:dyDescent="0.25">
      <c r="A16" s="769"/>
      <c r="B16" s="772"/>
      <c r="C16" s="776" t="s">
        <v>23</v>
      </c>
      <c r="D16" s="778" t="s">
        <v>24</v>
      </c>
      <c r="E16" s="780" t="s">
        <v>25</v>
      </c>
      <c r="F16" s="782" t="s">
        <v>26</v>
      </c>
      <c r="G16" s="764" t="s">
        <v>27</v>
      </c>
      <c r="H16" s="765" t="s">
        <v>28</v>
      </c>
      <c r="I16" s="763" t="s">
        <v>29</v>
      </c>
      <c r="J16" s="764" t="s">
        <v>30</v>
      </c>
      <c r="K16" s="765" t="s">
        <v>31</v>
      </c>
      <c r="L16" s="763" t="s">
        <v>32</v>
      </c>
      <c r="M16" s="764" t="s">
        <v>33</v>
      </c>
      <c r="N16" s="765" t="s">
        <v>34</v>
      </c>
      <c r="O16" s="763" t="s">
        <v>35</v>
      </c>
      <c r="P16" s="784" t="s">
        <v>36</v>
      </c>
    </row>
    <row r="17" spans="1:16" s="13" customFormat="1" ht="70.5" customHeight="1" thickBot="1" x14ac:dyDescent="0.3">
      <c r="A17" s="770"/>
      <c r="B17" s="772"/>
      <c r="C17" s="777"/>
      <c r="D17" s="779"/>
      <c r="E17" s="781"/>
      <c r="F17" s="783"/>
      <c r="G17" s="764"/>
      <c r="H17" s="765"/>
      <c r="I17" s="763"/>
      <c r="J17" s="764"/>
      <c r="K17" s="765"/>
      <c r="L17" s="763"/>
      <c r="M17" s="764"/>
      <c r="N17" s="765"/>
      <c r="O17" s="763"/>
      <c r="P17" s="78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215001</v>
      </c>
      <c r="D20" s="32">
        <f>SUM(D21,D24,D25,D41,D43)</f>
        <v>107979</v>
      </c>
      <c r="E20" s="33">
        <f t="shared" ref="E20:F20" si="1">SUM(E21,E24,E25,E41,E43)</f>
        <v>107022</v>
      </c>
      <c r="F20" s="34">
        <f t="shared" si="1"/>
        <v>215001</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215001</v>
      </c>
      <c r="D24" s="60">
        <f>D51</f>
        <v>107979</v>
      </c>
      <c r="E24" s="61">
        <v>107022</v>
      </c>
      <c r="F24" s="62">
        <f t="shared" si="9"/>
        <v>215001</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276"/>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69</v>
      </c>
      <c r="C50" s="156">
        <f t="shared" si="0"/>
        <v>215001</v>
      </c>
      <c r="D50" s="157">
        <f>SUM(D51,D286)</f>
        <v>107979</v>
      </c>
      <c r="E50" s="158">
        <f t="shared" ref="E50:F50" si="26">SUM(E51,E286)</f>
        <v>107022</v>
      </c>
      <c r="F50" s="159">
        <f t="shared" si="26"/>
        <v>215001</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215001</v>
      </c>
      <c r="D51" s="163">
        <f>SUM(D52,D194)</f>
        <v>107979</v>
      </c>
      <c r="E51" s="164">
        <f t="shared" ref="E51:F51" si="30">SUM(E52,E194)</f>
        <v>107022</v>
      </c>
      <c r="F51" s="165">
        <f t="shared" si="30"/>
        <v>215001</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hidden="1" x14ac:dyDescent="0.25">
      <c r="A52" s="24"/>
      <c r="B52" s="22" t="s">
        <v>71</v>
      </c>
      <c r="C52" s="170">
        <f t="shared" si="0"/>
        <v>0</v>
      </c>
      <c r="D52" s="171">
        <f>SUM(D53,D75,D173,D187)</f>
        <v>0</v>
      </c>
      <c r="E52" s="172">
        <f t="shared" ref="E52:F52" si="34">SUM(E53,E75,E173,E187)</f>
        <v>0</v>
      </c>
      <c r="F52" s="173">
        <f t="shared" si="34"/>
        <v>0</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7" t="s">
        <v>78</v>
      </c>
      <c r="C58" s="88">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v>0</v>
      </c>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277">
        <v>1210</v>
      </c>
      <c r="B68" s="80" t="s">
        <v>88</v>
      </c>
      <c r="C68" s="81">
        <f t="shared" si="0"/>
        <v>0</v>
      </c>
      <c r="D68" s="46">
        <v>0</v>
      </c>
      <c r="E68" s="47"/>
      <c r="F68" s="132">
        <f>D68+E68</f>
        <v>0</v>
      </c>
      <c r="G68" s="46"/>
      <c r="H68" s="47"/>
      <c r="I68" s="132">
        <f>G68+H68</f>
        <v>0</v>
      </c>
      <c r="J68" s="46"/>
      <c r="K68" s="47"/>
      <c r="L68" s="132">
        <f>K68+J68</f>
        <v>0</v>
      </c>
      <c r="M68" s="46"/>
      <c r="N68" s="47"/>
      <c r="O68" s="132">
        <f>N68+M68</f>
        <v>0</v>
      </c>
      <c r="P68" s="49"/>
    </row>
    <row r="69" spans="1:16" ht="24" hidden="1" x14ac:dyDescent="0.25">
      <c r="A69" s="188">
        <v>1220</v>
      </c>
      <c r="B69" s="87" t="s">
        <v>89</v>
      </c>
      <c r="C69" s="88">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7" t="s">
        <v>90</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hidden="1" x14ac:dyDescent="0.25">
      <c r="A75" s="175">
        <v>2000</v>
      </c>
      <c r="B75" s="175" t="s">
        <v>96</v>
      </c>
      <c r="C75" s="176">
        <f t="shared" si="0"/>
        <v>0</v>
      </c>
      <c r="D75" s="177">
        <f>SUM(D76,D83,D130,D164,D165,D172)</f>
        <v>0</v>
      </c>
      <c r="E75" s="178">
        <f t="shared" ref="E75:F75" si="74">SUM(E76,E83,E130,E164,E165,E172)</f>
        <v>0</v>
      </c>
      <c r="F75" s="179">
        <f t="shared" si="74"/>
        <v>0</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277">
        <v>2110</v>
      </c>
      <c r="B77" s="80" t="s">
        <v>98</v>
      </c>
      <c r="C77" s="81">
        <f t="shared" si="0"/>
        <v>0</v>
      </c>
      <c r="D77" s="192">
        <f>SUM(D78:D79)</f>
        <v>0</v>
      </c>
      <c r="E77" s="193">
        <f t="shared" ref="E77:F77" si="82">SUM(E78:E79)</f>
        <v>0</v>
      </c>
      <c r="F77" s="132">
        <f t="shared" si="82"/>
        <v>0</v>
      </c>
      <c r="G77" s="192">
        <f>SUM(G78:G79)</f>
        <v>0</v>
      </c>
      <c r="H77" s="193">
        <f t="shared" ref="H77:I77" si="83">SUM(H78:H79)</f>
        <v>0</v>
      </c>
      <c r="I77" s="132">
        <f t="shared" si="83"/>
        <v>0</v>
      </c>
      <c r="J77" s="192">
        <f>SUM(J78:J79)</f>
        <v>0</v>
      </c>
      <c r="K77" s="193">
        <f t="shared" ref="K77:L77" si="84">SUM(K78:K79)</f>
        <v>0</v>
      </c>
      <c r="L77" s="132">
        <f t="shared" si="84"/>
        <v>0</v>
      </c>
      <c r="M77" s="192">
        <f>SUM(M78:M79)</f>
        <v>0</v>
      </c>
      <c r="N77" s="193">
        <f t="shared" ref="N77:O77" si="85">SUM(N78:N79)</f>
        <v>0</v>
      </c>
      <c r="O77" s="132">
        <f t="shared" si="85"/>
        <v>0</v>
      </c>
      <c r="P77" s="49"/>
    </row>
    <row r="78" spans="1:16" ht="12" hidden="1" customHeight="1" x14ac:dyDescent="0.25">
      <c r="A78" s="51">
        <v>2111</v>
      </c>
      <c r="B78" s="87" t="s">
        <v>99</v>
      </c>
      <c r="C78" s="88">
        <f t="shared" si="0"/>
        <v>0</v>
      </c>
      <c r="D78" s="194">
        <v>0</v>
      </c>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4">
        <v>0</v>
      </c>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7" t="s">
        <v>101</v>
      </c>
      <c r="C80" s="88">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7" t="s">
        <v>99</v>
      </c>
      <c r="C81" s="88">
        <f t="shared" si="0"/>
        <v>0</v>
      </c>
      <c r="D81" s="194">
        <v>0</v>
      </c>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4">
        <v>0</v>
      </c>
      <c r="E82" s="195"/>
      <c r="F82" s="55">
        <f t="shared" si="94"/>
        <v>0</v>
      </c>
      <c r="G82" s="53"/>
      <c r="H82" s="54"/>
      <c r="I82" s="55">
        <f t="shared" si="95"/>
        <v>0</v>
      </c>
      <c r="J82" s="53"/>
      <c r="K82" s="54"/>
      <c r="L82" s="55">
        <f t="shared" si="96"/>
        <v>0</v>
      </c>
      <c r="M82" s="53"/>
      <c r="N82" s="54"/>
      <c r="O82" s="55">
        <f t="shared" si="97"/>
        <v>0</v>
      </c>
      <c r="P82" s="57"/>
    </row>
    <row r="83" spans="1:16" hidden="1" x14ac:dyDescent="0.25">
      <c r="A83" s="67">
        <v>2200</v>
      </c>
      <c r="B83" s="181" t="s">
        <v>102</v>
      </c>
      <c r="C83" s="68">
        <f t="shared" si="0"/>
        <v>0</v>
      </c>
      <c r="D83" s="182">
        <f>SUM(D84,D89,D95,D103,D112,D116,D122,D128)</f>
        <v>0</v>
      </c>
      <c r="E83" s="183">
        <f t="shared" ref="E83:F83" si="98">SUM(E84,E89,E95,E103,E112,E116,E122,E128)</f>
        <v>0</v>
      </c>
      <c r="F83" s="71">
        <f t="shared" si="98"/>
        <v>0</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6">
        <v>0</v>
      </c>
      <c r="E85" s="197"/>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4">
        <v>0</v>
      </c>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4">
        <v>0</v>
      </c>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4">
        <v>0</v>
      </c>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7" t="s">
        <v>108</v>
      </c>
      <c r="C89" s="88">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7" t="s">
        <v>109</v>
      </c>
      <c r="C90" s="88">
        <f t="shared" si="102"/>
        <v>0</v>
      </c>
      <c r="D90" s="194">
        <v>0</v>
      </c>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4">
        <v>0</v>
      </c>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4">
        <v>0</v>
      </c>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4">
        <v>0</v>
      </c>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4">
        <v>0</v>
      </c>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7" t="s">
        <v>114</v>
      </c>
      <c r="C95" s="88">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7" t="s">
        <v>115</v>
      </c>
      <c r="C96" s="88">
        <f t="shared" si="102"/>
        <v>0</v>
      </c>
      <c r="D96" s="194">
        <v>0</v>
      </c>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4">
        <v>0</v>
      </c>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6">
        <v>0</v>
      </c>
      <c r="E98" s="197"/>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4">
        <v>0</v>
      </c>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4">
        <v>0</v>
      </c>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4">
        <v>0</v>
      </c>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121</v>
      </c>
      <c r="C102" s="88">
        <f t="shared" si="102"/>
        <v>0</v>
      </c>
      <c r="D102" s="194">
        <v>0</v>
      </c>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7" t="s">
        <v>122</v>
      </c>
      <c r="C103" s="88">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7" t="s">
        <v>123</v>
      </c>
      <c r="C104" s="88">
        <f t="shared" si="102"/>
        <v>0</v>
      </c>
      <c r="D104" s="194">
        <v>0</v>
      </c>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4">
        <v>0</v>
      </c>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4">
        <v>0</v>
      </c>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4">
        <v>0</v>
      </c>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4">
        <v>0</v>
      </c>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4">
        <v>0</v>
      </c>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4">
        <v>0</v>
      </c>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4">
        <v>0</v>
      </c>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7" t="s">
        <v>131</v>
      </c>
      <c r="C112" s="88">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7" t="s">
        <v>132</v>
      </c>
      <c r="C113" s="88">
        <f t="shared" si="102"/>
        <v>0</v>
      </c>
      <c r="D113" s="194">
        <v>0</v>
      </c>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4">
        <v>0</v>
      </c>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4">
        <v>0</v>
      </c>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7" t="s">
        <v>135</v>
      </c>
      <c r="C116" s="88">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7" t="s">
        <v>136</v>
      </c>
      <c r="C117" s="88">
        <f t="shared" si="102"/>
        <v>0</v>
      </c>
      <c r="D117" s="194">
        <v>0</v>
      </c>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4">
        <v>0</v>
      </c>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4">
        <v>0</v>
      </c>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4">
        <v>0</v>
      </c>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4">
        <v>0</v>
      </c>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7" t="s">
        <v>141</v>
      </c>
      <c r="C122" s="88">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8" t="s">
        <v>142</v>
      </c>
      <c r="C123" s="88">
        <f t="shared" si="102"/>
        <v>0</v>
      </c>
      <c r="D123" s="194">
        <v>0</v>
      </c>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9" t="s">
        <v>143</v>
      </c>
      <c r="C124" s="88">
        <f t="shared" si="102"/>
        <v>0</v>
      </c>
      <c r="D124" s="194">
        <v>0</v>
      </c>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4">
        <v>0</v>
      </c>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4">
        <v>0</v>
      </c>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146</v>
      </c>
      <c r="C127" s="88">
        <f t="shared" si="102"/>
        <v>0</v>
      </c>
      <c r="D127" s="194">
        <v>0</v>
      </c>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277">
        <v>2280</v>
      </c>
      <c r="B128" s="80" t="s">
        <v>147</v>
      </c>
      <c r="C128" s="81">
        <f t="shared" si="102"/>
        <v>0</v>
      </c>
      <c r="D128" s="192">
        <f t="shared" ref="D128:O128" si="159">SUM(D129)</f>
        <v>0</v>
      </c>
      <c r="E128" s="193">
        <f t="shared" si="159"/>
        <v>0</v>
      </c>
      <c r="F128" s="132">
        <f t="shared" si="159"/>
        <v>0</v>
      </c>
      <c r="G128" s="192">
        <f t="shared" si="159"/>
        <v>0</v>
      </c>
      <c r="H128" s="193">
        <f t="shared" si="159"/>
        <v>0</v>
      </c>
      <c r="I128" s="132">
        <f t="shared" si="159"/>
        <v>0</v>
      </c>
      <c r="J128" s="192">
        <f t="shared" si="159"/>
        <v>0</v>
      </c>
      <c r="K128" s="193">
        <f t="shared" si="159"/>
        <v>0</v>
      </c>
      <c r="L128" s="132">
        <f t="shared" si="159"/>
        <v>0</v>
      </c>
      <c r="M128" s="192">
        <f t="shared" si="159"/>
        <v>0</v>
      </c>
      <c r="N128" s="193">
        <f t="shared" si="159"/>
        <v>0</v>
      </c>
      <c r="O128" s="132">
        <f t="shared" si="159"/>
        <v>0</v>
      </c>
      <c r="P128" s="49"/>
    </row>
    <row r="129" spans="1:16" ht="24" hidden="1" customHeight="1" x14ac:dyDescent="0.25">
      <c r="A129" s="51">
        <v>2283</v>
      </c>
      <c r="B129" s="87" t="s">
        <v>148</v>
      </c>
      <c r="C129" s="88">
        <f t="shared" si="102"/>
        <v>0</v>
      </c>
      <c r="D129" s="194">
        <v>0</v>
      </c>
      <c r="E129" s="195"/>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7">
        <v>2300</v>
      </c>
      <c r="B130" s="181" t="s">
        <v>149</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hidden="1" x14ac:dyDescent="0.25">
      <c r="A131" s="277">
        <v>2310</v>
      </c>
      <c r="B131" s="80" t="s">
        <v>150</v>
      </c>
      <c r="C131" s="81">
        <f t="shared" si="102"/>
        <v>0</v>
      </c>
      <c r="D131" s="192">
        <f t="shared" ref="D131:O131" si="164">SUM(D132:D135)</f>
        <v>0</v>
      </c>
      <c r="E131" s="193">
        <f t="shared" si="164"/>
        <v>0</v>
      </c>
      <c r="F131" s="132">
        <f t="shared" si="164"/>
        <v>0</v>
      </c>
      <c r="G131" s="192">
        <f t="shared" si="164"/>
        <v>0</v>
      </c>
      <c r="H131" s="193">
        <f t="shared" si="164"/>
        <v>0</v>
      </c>
      <c r="I131" s="132">
        <f t="shared" si="164"/>
        <v>0</v>
      </c>
      <c r="J131" s="192">
        <f t="shared" si="164"/>
        <v>0</v>
      </c>
      <c r="K131" s="193">
        <f t="shared" si="164"/>
        <v>0</v>
      </c>
      <c r="L131" s="132">
        <f t="shared" si="164"/>
        <v>0</v>
      </c>
      <c r="M131" s="192">
        <f t="shared" si="164"/>
        <v>0</v>
      </c>
      <c r="N131" s="193">
        <f t="shared" si="164"/>
        <v>0</v>
      </c>
      <c r="O131" s="132">
        <f t="shared" si="164"/>
        <v>0</v>
      </c>
      <c r="P131" s="49"/>
    </row>
    <row r="132" spans="1:16" ht="12" hidden="1" customHeight="1" x14ac:dyDescent="0.25">
      <c r="A132" s="51">
        <v>2311</v>
      </c>
      <c r="B132" s="87" t="s">
        <v>151</v>
      </c>
      <c r="C132" s="88">
        <f t="shared" si="102"/>
        <v>0</v>
      </c>
      <c r="D132" s="194">
        <v>0</v>
      </c>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152</v>
      </c>
      <c r="C133" s="88">
        <f t="shared" si="102"/>
        <v>0</v>
      </c>
      <c r="D133" s="194">
        <v>0</v>
      </c>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4">
        <v>0</v>
      </c>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4">
        <v>0</v>
      </c>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7" t="s">
        <v>155</v>
      </c>
      <c r="C136" s="88">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7" t="s">
        <v>156</v>
      </c>
      <c r="C137" s="88">
        <f t="shared" si="102"/>
        <v>0</v>
      </c>
      <c r="D137" s="194">
        <v>0</v>
      </c>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4">
        <v>0</v>
      </c>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4">
        <v>0</v>
      </c>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7" t="s">
        <v>159</v>
      </c>
      <c r="C140" s="88">
        <f t="shared" si="102"/>
        <v>0</v>
      </c>
      <c r="D140" s="194">
        <v>0</v>
      </c>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7" t="s">
        <v>160</v>
      </c>
      <c r="C141" s="88">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7" t="s">
        <v>161</v>
      </c>
      <c r="C142" s="88">
        <f t="shared" si="102"/>
        <v>0</v>
      </c>
      <c r="D142" s="194">
        <v>0</v>
      </c>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4">
        <v>0</v>
      </c>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6">
        <v>0</v>
      </c>
      <c r="E145" s="197"/>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4">
        <v>0</v>
      </c>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4">
        <v>0</v>
      </c>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4">
        <v>0</v>
      </c>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4">
        <v>0</v>
      </c>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4">
        <v>0</v>
      </c>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7" t="s">
        <v>170</v>
      </c>
      <c r="C151" s="88">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7" t="s">
        <v>171</v>
      </c>
      <c r="C152" s="88">
        <f t="shared" si="193"/>
        <v>0</v>
      </c>
      <c r="D152" s="194">
        <v>0</v>
      </c>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4">
        <v>0</v>
      </c>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4">
        <v>0</v>
      </c>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4">
        <v>0</v>
      </c>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4">
        <v>0</v>
      </c>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4">
        <v>0</v>
      </c>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4">
        <v>0</v>
      </c>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200">
        <v>0</v>
      </c>
      <c r="E159" s="201"/>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6">
        <v>0</v>
      </c>
      <c r="E161" s="197"/>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4">
        <v>0</v>
      </c>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200">
        <v>0</v>
      </c>
      <c r="E163" s="201"/>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2">
        <v>0</v>
      </c>
      <c r="E164" s="203"/>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277">
        <v>2510</v>
      </c>
      <c r="B166" s="80" t="s">
        <v>185</v>
      </c>
      <c r="C166" s="81">
        <f t="shared" si="193"/>
        <v>0</v>
      </c>
      <c r="D166" s="192">
        <f>SUM(D167:D170)</f>
        <v>0</v>
      </c>
      <c r="E166" s="193">
        <f t="shared" ref="E166:O166" si="211">SUM(E167:E170)</f>
        <v>0</v>
      </c>
      <c r="F166" s="132">
        <f t="shared" si="211"/>
        <v>0</v>
      </c>
      <c r="G166" s="192">
        <f t="shared" si="211"/>
        <v>0</v>
      </c>
      <c r="H166" s="193">
        <f t="shared" si="211"/>
        <v>0</v>
      </c>
      <c r="I166" s="132">
        <f t="shared" si="211"/>
        <v>0</v>
      </c>
      <c r="J166" s="192">
        <f t="shared" si="211"/>
        <v>0</v>
      </c>
      <c r="K166" s="193">
        <f t="shared" si="211"/>
        <v>0</v>
      </c>
      <c r="L166" s="132">
        <f t="shared" si="211"/>
        <v>0</v>
      </c>
      <c r="M166" s="192">
        <f t="shared" si="211"/>
        <v>0</v>
      </c>
      <c r="N166" s="193">
        <f t="shared" si="211"/>
        <v>0</v>
      </c>
      <c r="O166" s="132">
        <f t="shared" si="211"/>
        <v>0</v>
      </c>
      <c r="P166" s="49"/>
    </row>
    <row r="167" spans="1:16" ht="24" hidden="1" customHeight="1" x14ac:dyDescent="0.25">
      <c r="A167" s="51">
        <v>2512</v>
      </c>
      <c r="B167" s="87" t="s">
        <v>186</v>
      </c>
      <c r="C167" s="88">
        <f t="shared" si="193"/>
        <v>0</v>
      </c>
      <c r="D167" s="194">
        <v>0</v>
      </c>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4">
        <v>0</v>
      </c>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4">
        <v>0</v>
      </c>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4">
        <v>0</v>
      </c>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7" t="s">
        <v>190</v>
      </c>
      <c r="C171" s="88">
        <f t="shared" si="193"/>
        <v>0</v>
      </c>
      <c r="D171" s="194">
        <v>0</v>
      </c>
      <c r="E171" s="195"/>
      <c r="F171" s="55">
        <f t="shared" si="212"/>
        <v>0</v>
      </c>
      <c r="G171" s="53"/>
      <c r="H171" s="54"/>
      <c r="I171" s="55">
        <f t="shared" si="213"/>
        <v>0</v>
      </c>
      <c r="J171" s="53"/>
      <c r="K171" s="54"/>
      <c r="L171" s="55">
        <f t="shared" si="214"/>
        <v>0</v>
      </c>
      <c r="M171" s="53"/>
      <c r="N171" s="54"/>
      <c r="O171" s="55">
        <f t="shared" si="215"/>
        <v>0</v>
      </c>
      <c r="P171" s="57"/>
    </row>
    <row r="172" spans="1:16" s="204" customFormat="1" ht="36" hidden="1" customHeight="1" x14ac:dyDescent="0.25">
      <c r="A172" s="23">
        <v>2800</v>
      </c>
      <c r="B172" s="80" t="s">
        <v>191</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5"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277">
        <v>3260</v>
      </c>
      <c r="B175" s="80" t="s">
        <v>194</v>
      </c>
      <c r="C175" s="81">
        <f t="shared" si="193"/>
        <v>0</v>
      </c>
      <c r="D175" s="192">
        <f>SUM(D176:D178)</f>
        <v>0</v>
      </c>
      <c r="E175" s="193">
        <f t="shared" ref="E175:F175" si="221">SUM(E176:E178)</f>
        <v>0</v>
      </c>
      <c r="F175" s="132">
        <f t="shared" si="221"/>
        <v>0</v>
      </c>
      <c r="G175" s="192">
        <f>SUM(G176:G178)</f>
        <v>0</v>
      </c>
      <c r="H175" s="193">
        <f t="shared" ref="H175:I175" si="222">SUM(H176:H178)</f>
        <v>0</v>
      </c>
      <c r="I175" s="132">
        <f t="shared" si="222"/>
        <v>0</v>
      </c>
      <c r="J175" s="192">
        <f>SUM(J176:J178)</f>
        <v>0</v>
      </c>
      <c r="K175" s="193">
        <f t="shared" ref="K175:L175" si="223">SUM(K176:K178)</f>
        <v>0</v>
      </c>
      <c r="L175" s="132">
        <f t="shared" si="223"/>
        <v>0</v>
      </c>
      <c r="M175" s="192">
        <f>SUM(M176:M178)</f>
        <v>0</v>
      </c>
      <c r="N175" s="193">
        <f t="shared" ref="N175:O175" si="224">SUM(N176:N178)</f>
        <v>0</v>
      </c>
      <c r="O175" s="132">
        <f t="shared" si="224"/>
        <v>0</v>
      </c>
      <c r="P175" s="49"/>
    </row>
    <row r="176" spans="1:16" ht="24" hidden="1" customHeight="1" x14ac:dyDescent="0.25">
      <c r="A176" s="51">
        <v>3261</v>
      </c>
      <c r="B176" s="87" t="s">
        <v>195</v>
      </c>
      <c r="C176" s="88">
        <f t="shared" si="193"/>
        <v>0</v>
      </c>
      <c r="D176" s="194">
        <v>0</v>
      </c>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4">
        <v>0</v>
      </c>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4">
        <v>0</v>
      </c>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7">
        <v>3290</v>
      </c>
      <c r="B179" s="80" t="s">
        <v>198</v>
      </c>
      <c r="C179" s="206">
        <f t="shared" si="193"/>
        <v>0</v>
      </c>
      <c r="D179" s="192">
        <f>SUM(D180:D183)</f>
        <v>0</v>
      </c>
      <c r="E179" s="193">
        <f t="shared" ref="E179:O179" si="229">SUM(E180:E183)</f>
        <v>0</v>
      </c>
      <c r="F179" s="132">
        <f t="shared" si="229"/>
        <v>0</v>
      </c>
      <c r="G179" s="192">
        <f t="shared" si="229"/>
        <v>0</v>
      </c>
      <c r="H179" s="193">
        <f t="shared" si="229"/>
        <v>0</v>
      </c>
      <c r="I179" s="132">
        <f t="shared" si="229"/>
        <v>0</v>
      </c>
      <c r="J179" s="192">
        <f t="shared" si="229"/>
        <v>0</v>
      </c>
      <c r="K179" s="193">
        <f t="shared" si="229"/>
        <v>0</v>
      </c>
      <c r="L179" s="132">
        <f t="shared" si="229"/>
        <v>0</v>
      </c>
      <c r="M179" s="192">
        <f t="shared" si="229"/>
        <v>0</v>
      </c>
      <c r="N179" s="193">
        <f t="shared" si="229"/>
        <v>0</v>
      </c>
      <c r="O179" s="132">
        <f t="shared" si="229"/>
        <v>0</v>
      </c>
      <c r="P179" s="49"/>
    </row>
    <row r="180" spans="1:16" ht="72" hidden="1" customHeight="1" x14ac:dyDescent="0.25">
      <c r="A180" s="51">
        <v>3291</v>
      </c>
      <c r="B180" s="87" t="s">
        <v>199</v>
      </c>
      <c r="C180" s="88">
        <f t="shared" si="193"/>
        <v>0</v>
      </c>
      <c r="D180" s="194">
        <v>0</v>
      </c>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4">
        <v>0</v>
      </c>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4">
        <v>0</v>
      </c>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7">
        <v>3294</v>
      </c>
      <c r="B183" s="87" t="s">
        <v>202</v>
      </c>
      <c r="C183" s="206">
        <f t="shared" si="193"/>
        <v>0</v>
      </c>
      <c r="D183" s="208">
        <v>0</v>
      </c>
      <c r="E183" s="209"/>
      <c r="F183" s="210">
        <f t="shared" si="230"/>
        <v>0</v>
      </c>
      <c r="G183" s="211"/>
      <c r="H183" s="212"/>
      <c r="I183" s="210">
        <f t="shared" si="231"/>
        <v>0</v>
      </c>
      <c r="J183" s="211"/>
      <c r="K183" s="212"/>
      <c r="L183" s="210">
        <f t="shared" si="232"/>
        <v>0</v>
      </c>
      <c r="M183" s="211"/>
      <c r="N183" s="212"/>
      <c r="O183" s="210">
        <f t="shared" si="233"/>
        <v>0</v>
      </c>
      <c r="P183" s="213"/>
    </row>
    <row r="184" spans="1:16" ht="48" hidden="1" x14ac:dyDescent="0.25">
      <c r="A184" s="214">
        <v>3300</v>
      </c>
      <c r="B184" s="205" t="s">
        <v>203</v>
      </c>
      <c r="C184" s="215">
        <f t="shared" si="193"/>
        <v>0</v>
      </c>
      <c r="D184" s="216">
        <f>SUM(D185:D186)</f>
        <v>0</v>
      </c>
      <c r="E184" s="217">
        <f t="shared" ref="E184:O184" si="234">SUM(E185:E186)</f>
        <v>0</v>
      </c>
      <c r="F184" s="218">
        <f t="shared" si="234"/>
        <v>0</v>
      </c>
      <c r="G184" s="216">
        <f t="shared" si="234"/>
        <v>0</v>
      </c>
      <c r="H184" s="217">
        <f t="shared" si="234"/>
        <v>0</v>
      </c>
      <c r="I184" s="218">
        <f t="shared" si="234"/>
        <v>0</v>
      </c>
      <c r="J184" s="216">
        <f t="shared" si="234"/>
        <v>0</v>
      </c>
      <c r="K184" s="217">
        <f t="shared" si="234"/>
        <v>0</v>
      </c>
      <c r="L184" s="218">
        <f t="shared" si="234"/>
        <v>0</v>
      </c>
      <c r="M184" s="216">
        <f t="shared" si="234"/>
        <v>0</v>
      </c>
      <c r="N184" s="217">
        <f t="shared" si="234"/>
        <v>0</v>
      </c>
      <c r="O184" s="218">
        <f t="shared" si="234"/>
        <v>0</v>
      </c>
      <c r="P184" s="219"/>
    </row>
    <row r="185" spans="1:16" ht="48" hidden="1" customHeight="1" x14ac:dyDescent="0.25">
      <c r="A185" s="135">
        <v>3310</v>
      </c>
      <c r="B185" s="136" t="s">
        <v>204</v>
      </c>
      <c r="C185" s="141">
        <f t="shared" si="193"/>
        <v>0</v>
      </c>
      <c r="D185" s="200">
        <v>0</v>
      </c>
      <c r="E185" s="201"/>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6">
        <v>0</v>
      </c>
      <c r="E186" s="197"/>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20">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1">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277">
        <v>4240</v>
      </c>
      <c r="B189" s="80" t="s">
        <v>208</v>
      </c>
      <c r="C189" s="81">
        <f t="shared" si="193"/>
        <v>0</v>
      </c>
      <c r="D189" s="196">
        <v>0</v>
      </c>
      <c r="E189" s="197"/>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8">
        <v>4250</v>
      </c>
      <c r="B190" s="87" t="s">
        <v>209</v>
      </c>
      <c r="C190" s="88">
        <f t="shared" si="193"/>
        <v>0</v>
      </c>
      <c r="D190" s="194">
        <v>0</v>
      </c>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277">
        <v>4310</v>
      </c>
      <c r="B192" s="80" t="s">
        <v>211</v>
      </c>
      <c r="C192" s="81">
        <f t="shared" si="193"/>
        <v>0</v>
      </c>
      <c r="D192" s="192">
        <f>SUM(D193:D193)</f>
        <v>0</v>
      </c>
      <c r="E192" s="193">
        <f t="shared" ref="E192:F192" si="255">SUM(E193:E193)</f>
        <v>0</v>
      </c>
      <c r="F192" s="132">
        <f t="shared" si="255"/>
        <v>0</v>
      </c>
      <c r="G192" s="192">
        <f>SUM(G193:G193)</f>
        <v>0</v>
      </c>
      <c r="H192" s="193">
        <f t="shared" ref="H192:I192" si="256">SUM(H193:H193)</f>
        <v>0</v>
      </c>
      <c r="I192" s="132">
        <f t="shared" si="256"/>
        <v>0</v>
      </c>
      <c r="J192" s="192">
        <f>SUM(J193:J193)</f>
        <v>0</v>
      </c>
      <c r="K192" s="193">
        <f t="shared" ref="K192:L192" si="257">SUM(K193:K193)</f>
        <v>0</v>
      </c>
      <c r="L192" s="132">
        <f t="shared" si="257"/>
        <v>0</v>
      </c>
      <c r="M192" s="192">
        <f>SUM(M193:M193)</f>
        <v>0</v>
      </c>
      <c r="N192" s="193">
        <f t="shared" ref="N192:O192" si="258">SUM(N193:N193)</f>
        <v>0</v>
      </c>
      <c r="O192" s="132">
        <f t="shared" si="258"/>
        <v>0</v>
      </c>
      <c r="P192" s="49"/>
    </row>
    <row r="193" spans="1:16" ht="36" hidden="1" customHeight="1" x14ac:dyDescent="0.25">
      <c r="A193" s="51">
        <v>4311</v>
      </c>
      <c r="B193" s="87" t="s">
        <v>212</v>
      </c>
      <c r="C193" s="88">
        <f t="shared" si="193"/>
        <v>0</v>
      </c>
      <c r="D193" s="194">
        <v>0</v>
      </c>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2"/>
      <c r="B194" s="23" t="s">
        <v>213</v>
      </c>
      <c r="C194" s="170">
        <f t="shared" si="193"/>
        <v>215001</v>
      </c>
      <c r="D194" s="171">
        <f>SUM(D195,D230,D269,D283)</f>
        <v>107979</v>
      </c>
      <c r="E194" s="172">
        <f t="shared" ref="E194:O194" si="259">SUM(E195,E230,E269,E283)</f>
        <v>107022</v>
      </c>
      <c r="F194" s="173">
        <f t="shared" si="259"/>
        <v>215001</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215001</v>
      </c>
      <c r="D195" s="177">
        <f>D196+D204</f>
        <v>107979</v>
      </c>
      <c r="E195" s="178">
        <f t="shared" ref="E195:F195" si="260">E196+E204</f>
        <v>107022</v>
      </c>
      <c r="F195" s="179">
        <f t="shared" si="260"/>
        <v>215001</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277">
        <v>5110</v>
      </c>
      <c r="B197" s="80" t="s">
        <v>216</v>
      </c>
      <c r="C197" s="81">
        <f t="shared" si="193"/>
        <v>0</v>
      </c>
      <c r="D197" s="196">
        <v>0</v>
      </c>
      <c r="E197" s="197"/>
      <c r="F197" s="132">
        <f>D197+E197</f>
        <v>0</v>
      </c>
      <c r="G197" s="46"/>
      <c r="H197" s="47"/>
      <c r="I197" s="132">
        <f>G197+H197</f>
        <v>0</v>
      </c>
      <c r="J197" s="46"/>
      <c r="K197" s="47"/>
      <c r="L197" s="132">
        <f>K197+J197</f>
        <v>0</v>
      </c>
      <c r="M197" s="46"/>
      <c r="N197" s="47"/>
      <c r="O197" s="132">
        <f>N197+M197</f>
        <v>0</v>
      </c>
      <c r="P197" s="49"/>
    </row>
    <row r="198" spans="1:16" ht="24" hidden="1" x14ac:dyDescent="0.25">
      <c r="A198" s="188">
        <v>5120</v>
      </c>
      <c r="B198" s="87" t="s">
        <v>217</v>
      </c>
      <c r="C198" s="88">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7" t="s">
        <v>218</v>
      </c>
      <c r="C199" s="88">
        <f t="shared" si="193"/>
        <v>0</v>
      </c>
      <c r="D199" s="194">
        <v>0</v>
      </c>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4">
        <v>0</v>
      </c>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7" t="s">
        <v>220</v>
      </c>
      <c r="C201" s="88">
        <f t="shared" si="193"/>
        <v>0</v>
      </c>
      <c r="D201" s="194">
        <v>0</v>
      </c>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7" t="s">
        <v>221</v>
      </c>
      <c r="C202" s="88">
        <f t="shared" si="193"/>
        <v>0</v>
      </c>
      <c r="D202" s="194">
        <v>0</v>
      </c>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7" t="s">
        <v>222</v>
      </c>
      <c r="C203" s="88">
        <f t="shared" si="193"/>
        <v>0</v>
      </c>
      <c r="D203" s="194">
        <v>0</v>
      </c>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215001</v>
      </c>
      <c r="D204" s="182">
        <f>D205+D215+D216+D225+D226+D227+D229</f>
        <v>107979</v>
      </c>
      <c r="E204" s="183">
        <f t="shared" ref="E204:F204" si="276">E205+E215+E216+E225+E226+E227+E229</f>
        <v>107022</v>
      </c>
      <c r="F204" s="71">
        <f t="shared" si="276"/>
        <v>215001</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6">
        <v>0</v>
      </c>
      <c r="E206" s="197"/>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4">
        <v>0</v>
      </c>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4">
        <v>0</v>
      </c>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4">
        <v>0</v>
      </c>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4">
        <v>0</v>
      </c>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4">
        <v>0</v>
      </c>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4">
        <v>0</v>
      </c>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4">
        <v>0</v>
      </c>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4">
        <v>0</v>
      </c>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7" t="s">
        <v>234</v>
      </c>
      <c r="C215" s="88">
        <f t="shared" si="288"/>
        <v>0</v>
      </c>
      <c r="D215" s="194">
        <v>0</v>
      </c>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7" t="s">
        <v>235</v>
      </c>
      <c r="C216" s="88">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7" t="s">
        <v>236</v>
      </c>
      <c r="C217" s="88">
        <f t="shared" si="288"/>
        <v>0</v>
      </c>
      <c r="D217" s="194">
        <v>0</v>
      </c>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4">
        <v>0</v>
      </c>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4">
        <v>0</v>
      </c>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4">
        <v>0</v>
      </c>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4">
        <v>0</v>
      </c>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4">
        <v>0</v>
      </c>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4">
        <v>0</v>
      </c>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4">
        <v>0</v>
      </c>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7" t="s">
        <v>244</v>
      </c>
      <c r="C225" s="88">
        <f t="shared" si="288"/>
        <v>0</v>
      </c>
      <c r="D225" s="194">
        <v>0</v>
      </c>
      <c r="E225" s="195"/>
      <c r="F225" s="55">
        <f t="shared" si="293"/>
        <v>0</v>
      </c>
      <c r="G225" s="53"/>
      <c r="H225" s="54"/>
      <c r="I225" s="55">
        <f t="shared" si="294"/>
        <v>0</v>
      </c>
      <c r="J225" s="53"/>
      <c r="K225" s="54"/>
      <c r="L225" s="55">
        <f t="shared" si="295"/>
        <v>0</v>
      </c>
      <c r="M225" s="53"/>
      <c r="N225" s="54"/>
      <c r="O225" s="55">
        <f t="shared" si="296"/>
        <v>0</v>
      </c>
      <c r="P225" s="57"/>
    </row>
    <row r="226" spans="1:16" ht="12" customHeight="1" x14ac:dyDescent="0.25">
      <c r="A226" s="188">
        <v>5250</v>
      </c>
      <c r="B226" s="87" t="s">
        <v>245</v>
      </c>
      <c r="C226" s="88">
        <f t="shared" si="288"/>
        <v>215001</v>
      </c>
      <c r="D226" s="194">
        <v>107979</v>
      </c>
      <c r="E226" s="195">
        <v>107022</v>
      </c>
      <c r="F226" s="55">
        <f t="shared" si="293"/>
        <v>215001</v>
      </c>
      <c r="G226" s="53"/>
      <c r="H226" s="54"/>
      <c r="I226" s="55">
        <f t="shared" si="294"/>
        <v>0</v>
      </c>
      <c r="J226" s="53"/>
      <c r="K226" s="54"/>
      <c r="L226" s="55">
        <f t="shared" si="295"/>
        <v>0</v>
      </c>
      <c r="M226" s="53"/>
      <c r="N226" s="54"/>
      <c r="O226" s="55">
        <f t="shared" si="296"/>
        <v>0</v>
      </c>
      <c r="P226" s="57"/>
    </row>
    <row r="227" spans="1:16" hidden="1" x14ac:dyDescent="0.25">
      <c r="A227" s="188">
        <v>5260</v>
      </c>
      <c r="B227" s="87" t="s">
        <v>246</v>
      </c>
      <c r="C227" s="88">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7" t="s">
        <v>247</v>
      </c>
      <c r="C228" s="88">
        <f t="shared" si="288"/>
        <v>0</v>
      </c>
      <c r="D228" s="194">
        <v>0</v>
      </c>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200">
        <v>0</v>
      </c>
      <c r="E229" s="201"/>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4">
        <v>6200</v>
      </c>
      <c r="B231" s="205" t="s">
        <v>250</v>
      </c>
      <c r="C231" s="215">
        <f t="shared" si="288"/>
        <v>0</v>
      </c>
      <c r="D231" s="216">
        <f>SUM(D232,D233,D235,D238,D244,D245,D246)</f>
        <v>0</v>
      </c>
      <c r="E231" s="217">
        <f t="shared" ref="E231:F231" si="309">SUM(E232,E233,E235,E238,E244,E245,E246)</f>
        <v>0</v>
      </c>
      <c r="F231" s="218">
        <f t="shared" si="309"/>
        <v>0</v>
      </c>
      <c r="G231" s="216">
        <f>SUM(G232,G233,G235,G238,G244,G245,G246)</f>
        <v>0</v>
      </c>
      <c r="H231" s="217">
        <f t="shared" ref="H231:I231" si="310">SUM(H232,H233,H235,H238,H244,H245,H246)</f>
        <v>0</v>
      </c>
      <c r="I231" s="218">
        <f t="shared" si="310"/>
        <v>0</v>
      </c>
      <c r="J231" s="216">
        <f>SUM(J232,J233,J235,J238,J244,J245,J246)</f>
        <v>0</v>
      </c>
      <c r="K231" s="217">
        <f t="shared" ref="K231:L231" si="311">SUM(K232,K233,K235,K238,K244,K245,K246)</f>
        <v>0</v>
      </c>
      <c r="L231" s="218">
        <f t="shared" si="311"/>
        <v>0</v>
      </c>
      <c r="M231" s="216">
        <f>SUM(M232,M233,M235,M238,M244,M245,M246)</f>
        <v>0</v>
      </c>
      <c r="N231" s="217">
        <f t="shared" ref="N231:O231" si="312">SUM(N232,N233,N235,N238,N244,N245,N246)</f>
        <v>0</v>
      </c>
      <c r="O231" s="218">
        <f t="shared" si="312"/>
        <v>0</v>
      </c>
      <c r="P231" s="219"/>
    </row>
    <row r="232" spans="1:16" ht="24" hidden="1" customHeight="1" x14ac:dyDescent="0.25">
      <c r="A232" s="277">
        <v>6220</v>
      </c>
      <c r="B232" s="80" t="s">
        <v>251</v>
      </c>
      <c r="C232" s="81">
        <f t="shared" si="288"/>
        <v>0</v>
      </c>
      <c r="D232" s="196">
        <v>0</v>
      </c>
      <c r="E232" s="197"/>
      <c r="F232" s="132">
        <f>D232+E232</f>
        <v>0</v>
      </c>
      <c r="G232" s="46"/>
      <c r="H232" s="47"/>
      <c r="I232" s="132">
        <f>G232+H232</f>
        <v>0</v>
      </c>
      <c r="J232" s="46"/>
      <c r="K232" s="47"/>
      <c r="L232" s="132">
        <f>K232+J232</f>
        <v>0</v>
      </c>
      <c r="M232" s="46"/>
      <c r="N232" s="47"/>
      <c r="O232" s="132">
        <f>N232+M232</f>
        <v>0</v>
      </c>
      <c r="P232" s="49"/>
    </row>
    <row r="233" spans="1:16" hidden="1" x14ac:dyDescent="0.25">
      <c r="A233" s="188">
        <v>6230</v>
      </c>
      <c r="B233" s="87" t="s">
        <v>252</v>
      </c>
      <c r="C233" s="88">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0" t="s">
        <v>253</v>
      </c>
      <c r="C234" s="88">
        <f t="shared" si="288"/>
        <v>0</v>
      </c>
      <c r="D234" s="196">
        <v>0</v>
      </c>
      <c r="E234" s="197"/>
      <c r="F234" s="132">
        <f>D234+E234</f>
        <v>0</v>
      </c>
      <c r="G234" s="46"/>
      <c r="H234" s="47"/>
      <c r="I234" s="132">
        <f>G234+H234</f>
        <v>0</v>
      </c>
      <c r="J234" s="46"/>
      <c r="K234" s="47"/>
      <c r="L234" s="132">
        <f>K234+J234</f>
        <v>0</v>
      </c>
      <c r="M234" s="46"/>
      <c r="N234" s="47"/>
      <c r="O234" s="132">
        <f>N234+M234</f>
        <v>0</v>
      </c>
      <c r="P234" s="49"/>
    </row>
    <row r="235" spans="1:16" ht="24" hidden="1" x14ac:dyDescent="0.25">
      <c r="A235" s="188">
        <v>6240</v>
      </c>
      <c r="B235" s="87" t="s">
        <v>254</v>
      </c>
      <c r="C235" s="88">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7" t="s">
        <v>255</v>
      </c>
      <c r="C236" s="88">
        <f t="shared" si="288"/>
        <v>0</v>
      </c>
      <c r="D236" s="194">
        <v>0</v>
      </c>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4">
        <v>0</v>
      </c>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7" t="s">
        <v>257</v>
      </c>
      <c r="C238" s="88">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7" t="s">
        <v>258</v>
      </c>
      <c r="C239" s="88">
        <f t="shared" si="288"/>
        <v>0</v>
      </c>
      <c r="D239" s="194">
        <v>0</v>
      </c>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4">
        <v>0</v>
      </c>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4">
        <v>0</v>
      </c>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4">
        <v>0</v>
      </c>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4">
        <v>0</v>
      </c>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7" t="s">
        <v>263</v>
      </c>
      <c r="C244" s="88">
        <f t="shared" si="288"/>
        <v>0</v>
      </c>
      <c r="D244" s="194">
        <v>0</v>
      </c>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7" t="s">
        <v>264</v>
      </c>
      <c r="C245" s="88">
        <f t="shared" si="288"/>
        <v>0</v>
      </c>
      <c r="D245" s="194">
        <v>0</v>
      </c>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7">
        <v>6290</v>
      </c>
      <c r="B246" s="80" t="s">
        <v>265</v>
      </c>
      <c r="C246" s="206">
        <f t="shared" si="288"/>
        <v>0</v>
      </c>
      <c r="D246" s="192">
        <f>SUM(D247:D250)</f>
        <v>0</v>
      </c>
      <c r="E246" s="193">
        <f t="shared" ref="E246:O246" si="330">SUM(E247:E250)</f>
        <v>0</v>
      </c>
      <c r="F246" s="132">
        <f t="shared" si="330"/>
        <v>0</v>
      </c>
      <c r="G246" s="192">
        <f t="shared" si="330"/>
        <v>0</v>
      </c>
      <c r="H246" s="193">
        <f t="shared" si="330"/>
        <v>0</v>
      </c>
      <c r="I246" s="132">
        <f t="shared" si="330"/>
        <v>0</v>
      </c>
      <c r="J246" s="192">
        <f t="shared" si="330"/>
        <v>0</v>
      </c>
      <c r="K246" s="193">
        <f t="shared" si="330"/>
        <v>0</v>
      </c>
      <c r="L246" s="132">
        <f t="shared" si="330"/>
        <v>0</v>
      </c>
      <c r="M246" s="192">
        <f t="shared" si="330"/>
        <v>0</v>
      </c>
      <c r="N246" s="193">
        <f t="shared" si="330"/>
        <v>0</v>
      </c>
      <c r="O246" s="132">
        <f t="shared" si="330"/>
        <v>0</v>
      </c>
      <c r="P246" s="49"/>
    </row>
    <row r="247" spans="1:16" ht="12" hidden="1" customHeight="1" x14ac:dyDescent="0.25">
      <c r="A247" s="51">
        <v>6291</v>
      </c>
      <c r="B247" s="87" t="s">
        <v>266</v>
      </c>
      <c r="C247" s="88">
        <f t="shared" si="288"/>
        <v>0</v>
      </c>
      <c r="D247" s="194">
        <v>0</v>
      </c>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4">
        <v>0</v>
      </c>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4">
        <v>0</v>
      </c>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4">
        <v>0</v>
      </c>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277">
        <v>6320</v>
      </c>
      <c r="B252" s="80" t="s">
        <v>271</v>
      </c>
      <c r="C252" s="206">
        <f t="shared" si="288"/>
        <v>0</v>
      </c>
      <c r="D252" s="192">
        <f>SUM(D253:D256)</f>
        <v>0</v>
      </c>
      <c r="E252" s="193">
        <f t="shared" ref="E252:O252" si="336">SUM(E253:E256)</f>
        <v>0</v>
      </c>
      <c r="F252" s="132">
        <f t="shared" si="336"/>
        <v>0</v>
      </c>
      <c r="G252" s="192">
        <f t="shared" si="336"/>
        <v>0</v>
      </c>
      <c r="H252" s="193">
        <f t="shared" si="336"/>
        <v>0</v>
      </c>
      <c r="I252" s="132">
        <f t="shared" si="336"/>
        <v>0</v>
      </c>
      <c r="J252" s="192">
        <f t="shared" si="336"/>
        <v>0</v>
      </c>
      <c r="K252" s="193">
        <f t="shared" si="336"/>
        <v>0</v>
      </c>
      <c r="L252" s="132">
        <f t="shared" si="336"/>
        <v>0</v>
      </c>
      <c r="M252" s="192">
        <f t="shared" si="336"/>
        <v>0</v>
      </c>
      <c r="N252" s="193">
        <f t="shared" si="336"/>
        <v>0</v>
      </c>
      <c r="O252" s="132">
        <f t="shared" si="336"/>
        <v>0</v>
      </c>
      <c r="P252" s="49"/>
    </row>
    <row r="253" spans="1:16" ht="12" hidden="1" customHeight="1" x14ac:dyDescent="0.25">
      <c r="A253" s="51">
        <v>6322</v>
      </c>
      <c r="B253" s="87" t="s">
        <v>272</v>
      </c>
      <c r="C253" s="88">
        <f t="shared" si="288"/>
        <v>0</v>
      </c>
      <c r="D253" s="194">
        <v>0</v>
      </c>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4">
        <v>0</v>
      </c>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4">
        <v>0</v>
      </c>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6">
        <v>0</v>
      </c>
      <c r="E256" s="197"/>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3">
        <v>6330</v>
      </c>
      <c r="B257" s="224" t="s">
        <v>276</v>
      </c>
      <c r="C257" s="206">
        <f t="shared" si="288"/>
        <v>0</v>
      </c>
      <c r="D257" s="208">
        <v>0</v>
      </c>
      <c r="E257" s="209"/>
      <c r="F257" s="210">
        <f t="shared" si="337"/>
        <v>0</v>
      </c>
      <c r="G257" s="211"/>
      <c r="H257" s="212"/>
      <c r="I257" s="210">
        <f t="shared" si="338"/>
        <v>0</v>
      </c>
      <c r="J257" s="211"/>
      <c r="K257" s="212"/>
      <c r="L257" s="210">
        <f t="shared" si="339"/>
        <v>0</v>
      </c>
      <c r="M257" s="211"/>
      <c r="N257" s="212"/>
      <c r="O257" s="210">
        <f t="shared" si="340"/>
        <v>0</v>
      </c>
      <c r="P257" s="213"/>
    </row>
    <row r="258" spans="1:16" ht="12" hidden="1" customHeight="1" x14ac:dyDescent="0.25">
      <c r="A258" s="188">
        <v>6360</v>
      </c>
      <c r="B258" s="87" t="s">
        <v>277</v>
      </c>
      <c r="C258" s="88">
        <f t="shared" si="288"/>
        <v>0</v>
      </c>
      <c r="D258" s="194">
        <v>0</v>
      </c>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277">
        <v>6410</v>
      </c>
      <c r="B260" s="80" t="s">
        <v>279</v>
      </c>
      <c r="C260" s="81">
        <f t="shared" si="288"/>
        <v>0</v>
      </c>
      <c r="D260" s="192">
        <f>SUM(D261:D263)</f>
        <v>0</v>
      </c>
      <c r="E260" s="193">
        <f t="shared" ref="E260:O260" si="342">SUM(E261:E263)</f>
        <v>0</v>
      </c>
      <c r="F260" s="132">
        <f t="shared" si="342"/>
        <v>0</v>
      </c>
      <c r="G260" s="192">
        <f t="shared" si="342"/>
        <v>0</v>
      </c>
      <c r="H260" s="193">
        <f t="shared" si="342"/>
        <v>0</v>
      </c>
      <c r="I260" s="132">
        <f t="shared" si="342"/>
        <v>0</v>
      </c>
      <c r="J260" s="192">
        <f t="shared" si="342"/>
        <v>0</v>
      </c>
      <c r="K260" s="193">
        <f t="shared" si="342"/>
        <v>0</v>
      </c>
      <c r="L260" s="132">
        <f t="shared" si="342"/>
        <v>0</v>
      </c>
      <c r="M260" s="192">
        <f t="shared" si="342"/>
        <v>0</v>
      </c>
      <c r="N260" s="193">
        <f t="shared" si="342"/>
        <v>0</v>
      </c>
      <c r="O260" s="132">
        <f t="shared" si="342"/>
        <v>0</v>
      </c>
      <c r="P260" s="49"/>
    </row>
    <row r="261" spans="1:16" ht="12" hidden="1" customHeight="1" x14ac:dyDescent="0.25">
      <c r="A261" s="51">
        <v>6411</v>
      </c>
      <c r="B261" s="198" t="s">
        <v>280</v>
      </c>
      <c r="C261" s="88">
        <f t="shared" si="288"/>
        <v>0</v>
      </c>
      <c r="D261" s="194">
        <v>0</v>
      </c>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4">
        <v>0</v>
      </c>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4">
        <v>0</v>
      </c>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7" t="s">
        <v>283</v>
      </c>
      <c r="C264" s="88">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7" t="s">
        <v>284</v>
      </c>
      <c r="C265" s="88">
        <f t="shared" si="288"/>
        <v>0</v>
      </c>
      <c r="D265" s="194">
        <v>0</v>
      </c>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4">
        <v>0</v>
      </c>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4">
        <v>0</v>
      </c>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4">
        <v>0</v>
      </c>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5">
        <v>7000</v>
      </c>
      <c r="B269" s="225" t="s">
        <v>288</v>
      </c>
      <c r="C269" s="226">
        <f t="shared" si="288"/>
        <v>0</v>
      </c>
      <c r="D269" s="227">
        <f>SUM(D270,D281)</f>
        <v>0</v>
      </c>
      <c r="E269" s="228">
        <f t="shared" ref="E269:F269" si="355">SUM(E270,E281)</f>
        <v>0</v>
      </c>
      <c r="F269" s="229">
        <f t="shared" si="355"/>
        <v>0</v>
      </c>
      <c r="G269" s="227">
        <f>SUM(G270,G281)</f>
        <v>0</v>
      </c>
      <c r="H269" s="228">
        <f t="shared" ref="H269:I269" si="356">SUM(H270,H281)</f>
        <v>0</v>
      </c>
      <c r="I269" s="229">
        <f t="shared" si="356"/>
        <v>0</v>
      </c>
      <c r="J269" s="227">
        <f>SUM(J270,J281)</f>
        <v>0</v>
      </c>
      <c r="K269" s="228">
        <f t="shared" ref="K269:L269" si="357">SUM(K270,K281)</f>
        <v>0</v>
      </c>
      <c r="L269" s="229">
        <f t="shared" si="357"/>
        <v>0</v>
      </c>
      <c r="M269" s="227">
        <f>SUM(M270,M281)</f>
        <v>0</v>
      </c>
      <c r="N269" s="228">
        <f t="shared" ref="N269:O269" si="358">SUM(N270,N281)</f>
        <v>0</v>
      </c>
      <c r="O269" s="229">
        <f t="shared" si="358"/>
        <v>0</v>
      </c>
      <c r="P269" s="230"/>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277">
        <v>7210</v>
      </c>
      <c r="B271" s="80" t="s">
        <v>290</v>
      </c>
      <c r="C271" s="81">
        <f t="shared" si="288"/>
        <v>0</v>
      </c>
      <c r="D271" s="196">
        <v>0</v>
      </c>
      <c r="E271" s="197"/>
      <c r="F271" s="132">
        <f>D271+E271</f>
        <v>0</v>
      </c>
      <c r="G271" s="46"/>
      <c r="H271" s="47"/>
      <c r="I271" s="132">
        <f>G271+H271</f>
        <v>0</v>
      </c>
      <c r="J271" s="46"/>
      <c r="K271" s="47"/>
      <c r="L271" s="132">
        <f>K271+J271</f>
        <v>0</v>
      </c>
      <c r="M271" s="46"/>
      <c r="N271" s="47"/>
      <c r="O271" s="132">
        <f>N271+M271</f>
        <v>0</v>
      </c>
      <c r="P271" s="49"/>
    </row>
    <row r="272" spans="1:16" s="231" customFormat="1" ht="24" hidden="1" x14ac:dyDescent="0.25">
      <c r="A272" s="188">
        <v>7220</v>
      </c>
      <c r="B272" s="87" t="s">
        <v>291</v>
      </c>
      <c r="C272" s="88">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1" customFormat="1" ht="36" hidden="1" customHeight="1" x14ac:dyDescent="0.25">
      <c r="A273" s="51">
        <v>7221</v>
      </c>
      <c r="B273" s="87" t="s">
        <v>292</v>
      </c>
      <c r="C273" s="88">
        <f t="shared" si="288"/>
        <v>0</v>
      </c>
      <c r="D273" s="194">
        <v>0</v>
      </c>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1" customFormat="1" ht="36" hidden="1" customHeight="1" x14ac:dyDescent="0.25">
      <c r="A274" s="51">
        <v>7222</v>
      </c>
      <c r="B274" s="87" t="s">
        <v>293</v>
      </c>
      <c r="C274" s="88">
        <f t="shared" si="288"/>
        <v>0</v>
      </c>
      <c r="D274" s="194">
        <v>0</v>
      </c>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7" t="s">
        <v>294</v>
      </c>
      <c r="C275" s="88">
        <f t="shared" si="288"/>
        <v>0</v>
      </c>
      <c r="D275" s="194">
        <v>0</v>
      </c>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7" t="s">
        <v>295</v>
      </c>
      <c r="C276" s="88">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7" t="s">
        <v>296</v>
      </c>
      <c r="C277" s="88">
        <f t="shared" si="371"/>
        <v>0</v>
      </c>
      <c r="D277" s="194">
        <v>0</v>
      </c>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4">
        <v>0</v>
      </c>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4">
        <v>0</v>
      </c>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7">
        <v>7260</v>
      </c>
      <c r="B280" s="80" t="s">
        <v>299</v>
      </c>
      <c r="C280" s="81">
        <f t="shared" si="371"/>
        <v>0</v>
      </c>
      <c r="D280" s="196">
        <v>0</v>
      </c>
      <c r="E280" s="197"/>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2">
        <f t="shared" ref="D281:O281" si="378">D282</f>
        <v>0</v>
      </c>
      <c r="E281" s="233">
        <f t="shared" si="378"/>
        <v>0</v>
      </c>
      <c r="F281" s="129">
        <f t="shared" si="378"/>
        <v>0</v>
      </c>
      <c r="G281" s="232">
        <f t="shared" si="378"/>
        <v>0</v>
      </c>
      <c r="H281" s="233">
        <f t="shared" si="378"/>
        <v>0</v>
      </c>
      <c r="I281" s="129">
        <f t="shared" si="378"/>
        <v>0</v>
      </c>
      <c r="J281" s="232">
        <f t="shared" si="378"/>
        <v>0</v>
      </c>
      <c r="K281" s="233">
        <f t="shared" si="378"/>
        <v>0</v>
      </c>
      <c r="L281" s="129">
        <f t="shared" si="378"/>
        <v>0</v>
      </c>
      <c r="M281" s="232">
        <f t="shared" si="378"/>
        <v>0</v>
      </c>
      <c r="N281" s="233">
        <f t="shared" si="378"/>
        <v>0</v>
      </c>
      <c r="O281" s="129">
        <f t="shared" si="378"/>
        <v>0</v>
      </c>
      <c r="P281" s="117"/>
    </row>
    <row r="282" spans="1:16" ht="12" hidden="1" customHeight="1" x14ac:dyDescent="0.25">
      <c r="A282" s="184">
        <v>7720</v>
      </c>
      <c r="B282" s="80" t="s">
        <v>301</v>
      </c>
      <c r="C282" s="96">
        <f t="shared" si="371"/>
        <v>0</v>
      </c>
      <c r="D282" s="234">
        <v>0</v>
      </c>
      <c r="E282" s="235"/>
      <c r="F282" s="236">
        <f>D282+E282</f>
        <v>0</v>
      </c>
      <c r="G282" s="100"/>
      <c r="H282" s="101"/>
      <c r="I282" s="236">
        <f>G282+H282</f>
        <v>0</v>
      </c>
      <c r="J282" s="100"/>
      <c r="K282" s="101"/>
      <c r="L282" s="236">
        <f>K282+J282</f>
        <v>0</v>
      </c>
      <c r="M282" s="100"/>
      <c r="N282" s="101"/>
      <c r="O282" s="236">
        <f>N282+M282</f>
        <v>0</v>
      </c>
      <c r="P282" s="105"/>
    </row>
    <row r="283" spans="1:16" hidden="1" x14ac:dyDescent="0.25">
      <c r="A283" s="237">
        <v>9000</v>
      </c>
      <c r="B283" s="238" t="s">
        <v>302</v>
      </c>
      <c r="C283" s="239">
        <f t="shared" si="371"/>
        <v>0</v>
      </c>
      <c r="D283" s="240">
        <f t="shared" ref="D283:O284" si="379">D284</f>
        <v>0</v>
      </c>
      <c r="E283" s="241">
        <f t="shared" si="379"/>
        <v>0</v>
      </c>
      <c r="F283" s="242">
        <f t="shared" si="379"/>
        <v>0</v>
      </c>
      <c r="G283" s="240">
        <f>G284</f>
        <v>0</v>
      </c>
      <c r="H283" s="241">
        <f t="shared" ref="H283:I283" si="380">H284</f>
        <v>0</v>
      </c>
      <c r="I283" s="242">
        <f t="shared" si="380"/>
        <v>0</v>
      </c>
      <c r="J283" s="240">
        <f t="shared" si="379"/>
        <v>0</v>
      </c>
      <c r="K283" s="241">
        <f t="shared" si="379"/>
        <v>0</v>
      </c>
      <c r="L283" s="242">
        <f t="shared" si="379"/>
        <v>0</v>
      </c>
      <c r="M283" s="240">
        <f t="shared" si="379"/>
        <v>0</v>
      </c>
      <c r="N283" s="241">
        <f t="shared" si="379"/>
        <v>0</v>
      </c>
      <c r="O283" s="242">
        <f t="shared" si="379"/>
        <v>0</v>
      </c>
      <c r="P283" s="243"/>
    </row>
    <row r="284" spans="1:16" ht="24" hidden="1" x14ac:dyDescent="0.25">
      <c r="A284" s="244">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5">
        <v>9230</v>
      </c>
      <c r="B285" s="87" t="s">
        <v>304</v>
      </c>
      <c r="C285" s="141">
        <f t="shared" si="371"/>
        <v>0</v>
      </c>
      <c r="D285" s="200">
        <v>0</v>
      </c>
      <c r="E285" s="201"/>
      <c r="F285" s="139">
        <f>D285+E285</f>
        <v>0</v>
      </c>
      <c r="G285" s="142"/>
      <c r="H285" s="143"/>
      <c r="I285" s="139">
        <f>G285+H285</f>
        <v>0</v>
      </c>
      <c r="J285" s="142"/>
      <c r="K285" s="143"/>
      <c r="L285" s="139">
        <f>K285+J285</f>
        <v>0</v>
      </c>
      <c r="M285" s="142"/>
      <c r="N285" s="143"/>
      <c r="O285" s="139">
        <f>N285+M285</f>
        <v>0</v>
      </c>
      <c r="P285" s="127"/>
    </row>
    <row r="286" spans="1:16" hidden="1" x14ac:dyDescent="0.25">
      <c r="A286" s="198"/>
      <c r="B286" s="87" t="s">
        <v>305</v>
      </c>
      <c r="C286" s="88">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8" t="s">
        <v>306</v>
      </c>
      <c r="B287" s="51" t="s">
        <v>307</v>
      </c>
      <c r="C287" s="88">
        <f t="shared" si="371"/>
        <v>0</v>
      </c>
      <c r="D287" s="194">
        <v>0</v>
      </c>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8" t="s">
        <v>308</v>
      </c>
      <c r="B288" s="246" t="s">
        <v>309</v>
      </c>
      <c r="C288" s="81">
        <f t="shared" si="371"/>
        <v>0</v>
      </c>
      <c r="D288" s="196">
        <v>0</v>
      </c>
      <c r="E288" s="197"/>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7"/>
      <c r="B289" s="247" t="s">
        <v>310</v>
      </c>
      <c r="C289" s="248">
        <f t="shared" si="371"/>
        <v>215001</v>
      </c>
      <c r="D289" s="249">
        <f t="shared" ref="D289:O289" si="389">SUM(D286,D269,D230,D195,D187,D173,D75,D53,D283)</f>
        <v>107979</v>
      </c>
      <c r="E289" s="250">
        <f t="shared" si="389"/>
        <v>107022</v>
      </c>
      <c r="F289" s="251">
        <f t="shared" si="389"/>
        <v>215001</v>
      </c>
      <c r="G289" s="249">
        <f t="shared" si="389"/>
        <v>0</v>
      </c>
      <c r="H289" s="250">
        <f t="shared" si="389"/>
        <v>0</v>
      </c>
      <c r="I289" s="251">
        <f t="shared" si="389"/>
        <v>0</v>
      </c>
      <c r="J289" s="249">
        <f t="shared" si="389"/>
        <v>0</v>
      </c>
      <c r="K289" s="250">
        <f t="shared" si="389"/>
        <v>0</v>
      </c>
      <c r="L289" s="251">
        <f t="shared" si="389"/>
        <v>0</v>
      </c>
      <c r="M289" s="249">
        <f t="shared" si="389"/>
        <v>0</v>
      </c>
      <c r="N289" s="250">
        <f t="shared" si="389"/>
        <v>0</v>
      </c>
      <c r="O289" s="251">
        <f t="shared" si="389"/>
        <v>0</v>
      </c>
      <c r="P289" s="252"/>
    </row>
    <row r="290" spans="1:16" s="28" customFormat="1" ht="13.5" hidden="1" thickTop="1" thickBot="1" x14ac:dyDescent="0.3">
      <c r="A290" s="759" t="s">
        <v>311</v>
      </c>
      <c r="B290" s="760"/>
      <c r="C290" s="253">
        <f t="shared" si="371"/>
        <v>0</v>
      </c>
      <c r="D290" s="254">
        <f>SUM(D24,D25,D41)-D51</f>
        <v>0</v>
      </c>
      <c r="E290" s="255">
        <f t="shared" ref="E290:F290" si="390">SUM(E24,E25,E41)-E51</f>
        <v>0</v>
      </c>
      <c r="F290" s="256">
        <f t="shared" si="390"/>
        <v>0</v>
      </c>
      <c r="G290" s="254">
        <f>SUM(G24,G25,G41)-G51</f>
        <v>0</v>
      </c>
      <c r="H290" s="255">
        <f t="shared" ref="H290:I290" si="391">SUM(H24,H25,H41)-H51</f>
        <v>0</v>
      </c>
      <c r="I290" s="256">
        <f t="shared" si="391"/>
        <v>0</v>
      </c>
      <c r="J290" s="254">
        <f>(J26+J43)-J51</f>
        <v>0</v>
      </c>
      <c r="K290" s="255">
        <f t="shared" ref="K290:L290" si="392">(K26+K43)-K51</f>
        <v>0</v>
      </c>
      <c r="L290" s="256">
        <f t="shared" si="392"/>
        <v>0</v>
      </c>
      <c r="M290" s="254">
        <f>M45-M51</f>
        <v>0</v>
      </c>
      <c r="N290" s="255">
        <f t="shared" ref="N290:O290" si="393">N45-N51</f>
        <v>0</v>
      </c>
      <c r="O290" s="256">
        <f t="shared" si="393"/>
        <v>0</v>
      </c>
      <c r="P290" s="257"/>
    </row>
    <row r="291" spans="1:16" s="28" customFormat="1" ht="12.75" hidden="1" thickTop="1" x14ac:dyDescent="0.25">
      <c r="A291" s="761" t="s">
        <v>312</v>
      </c>
      <c r="B291" s="762"/>
      <c r="C291" s="258">
        <f t="shared" si="371"/>
        <v>0</v>
      </c>
      <c r="D291" s="259">
        <f t="shared" ref="D291:O291" si="394">SUM(D292,D293)-D300+D301</f>
        <v>0</v>
      </c>
      <c r="E291" s="260">
        <f t="shared" si="394"/>
        <v>0</v>
      </c>
      <c r="F291" s="261">
        <f t="shared" si="394"/>
        <v>0</v>
      </c>
      <c r="G291" s="259">
        <f t="shared" si="394"/>
        <v>0</v>
      </c>
      <c r="H291" s="260">
        <f t="shared" si="394"/>
        <v>0</v>
      </c>
      <c r="I291" s="261">
        <f t="shared" si="394"/>
        <v>0</v>
      </c>
      <c r="J291" s="259">
        <f t="shared" si="394"/>
        <v>0</v>
      </c>
      <c r="K291" s="260">
        <f t="shared" si="394"/>
        <v>0</v>
      </c>
      <c r="L291" s="261">
        <f t="shared" si="394"/>
        <v>0</v>
      </c>
      <c r="M291" s="259">
        <f t="shared" si="394"/>
        <v>0</v>
      </c>
      <c r="N291" s="260">
        <f t="shared" si="394"/>
        <v>0</v>
      </c>
      <c r="O291" s="261">
        <f t="shared" si="394"/>
        <v>0</v>
      </c>
      <c r="P291" s="262"/>
    </row>
    <row r="292" spans="1:16" s="28" customFormat="1" ht="13.5" hidden="1" thickTop="1" thickBot="1" x14ac:dyDescent="0.3">
      <c r="A292" s="155" t="s">
        <v>313</v>
      </c>
      <c r="B292" s="155" t="s">
        <v>314</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3" t="s">
        <v>315</v>
      </c>
      <c r="B293" s="263" t="s">
        <v>316</v>
      </c>
      <c r="C293" s="258">
        <f t="shared" si="371"/>
        <v>0</v>
      </c>
      <c r="D293" s="259">
        <f t="shared" ref="D293:O293" si="396">SUM(D294,D296,D298)-SUM(D295,D297,D299)</f>
        <v>0</v>
      </c>
      <c r="E293" s="260">
        <f t="shared" si="396"/>
        <v>0</v>
      </c>
      <c r="F293" s="261">
        <f t="shared" si="396"/>
        <v>0</v>
      </c>
      <c r="G293" s="259">
        <f t="shared" si="396"/>
        <v>0</v>
      </c>
      <c r="H293" s="260">
        <f t="shared" si="396"/>
        <v>0</v>
      </c>
      <c r="I293" s="261">
        <f t="shared" si="396"/>
        <v>0</v>
      </c>
      <c r="J293" s="259">
        <f t="shared" si="396"/>
        <v>0</v>
      </c>
      <c r="K293" s="260">
        <f t="shared" si="396"/>
        <v>0</v>
      </c>
      <c r="L293" s="261">
        <f t="shared" si="396"/>
        <v>0</v>
      </c>
      <c r="M293" s="259">
        <f t="shared" si="396"/>
        <v>0</v>
      </c>
      <c r="N293" s="260">
        <f t="shared" si="396"/>
        <v>0</v>
      </c>
      <c r="O293" s="261">
        <f t="shared" si="396"/>
        <v>0</v>
      </c>
      <c r="P293" s="262"/>
    </row>
    <row r="294" spans="1:16" ht="12" hidden="1" customHeight="1" x14ac:dyDescent="0.25">
      <c r="A294" s="264" t="s">
        <v>317</v>
      </c>
      <c r="B294" s="140" t="s">
        <v>318</v>
      </c>
      <c r="C294" s="96">
        <f t="shared" si="371"/>
        <v>0</v>
      </c>
      <c r="D294" s="234"/>
      <c r="E294" s="235"/>
      <c r="F294" s="236">
        <f t="shared" ref="F294:F301" si="397">D294+E294</f>
        <v>0</v>
      </c>
      <c r="G294" s="100"/>
      <c r="H294" s="101"/>
      <c r="I294" s="236">
        <f t="shared" ref="I294:I301" si="398">G294+H294</f>
        <v>0</v>
      </c>
      <c r="J294" s="100"/>
      <c r="K294" s="101"/>
      <c r="L294" s="236">
        <f t="shared" ref="L294:L301" si="399">K294+J294</f>
        <v>0</v>
      </c>
      <c r="M294" s="100"/>
      <c r="N294" s="101"/>
      <c r="O294" s="236">
        <f t="shared" ref="O294:O301" si="400">N294+M294</f>
        <v>0</v>
      </c>
      <c r="P294" s="105"/>
    </row>
    <row r="295" spans="1:16" ht="24" hidden="1" customHeight="1" x14ac:dyDescent="0.25">
      <c r="A295" s="198" t="s">
        <v>319</v>
      </c>
      <c r="B295" s="50" t="s">
        <v>320</v>
      </c>
      <c r="C295" s="88">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8" t="s">
        <v>321</v>
      </c>
      <c r="B296" s="50" t="s">
        <v>322</v>
      </c>
      <c r="C296" s="88">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8" t="s">
        <v>323</v>
      </c>
      <c r="B297" s="50" t="s">
        <v>324</v>
      </c>
      <c r="C297" s="88">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8" t="s">
        <v>325</v>
      </c>
      <c r="B298" s="50" t="s">
        <v>326</v>
      </c>
      <c r="C298" s="88">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5" t="s">
        <v>327</v>
      </c>
      <c r="B299" s="266" t="s">
        <v>328</v>
      </c>
      <c r="C299" s="206">
        <f t="shared" si="371"/>
        <v>0</v>
      </c>
      <c r="D299" s="208"/>
      <c r="E299" s="209"/>
      <c r="F299" s="210">
        <f t="shared" si="397"/>
        <v>0</v>
      </c>
      <c r="G299" s="211"/>
      <c r="H299" s="212"/>
      <c r="I299" s="210">
        <f t="shared" si="398"/>
        <v>0</v>
      </c>
      <c r="J299" s="211"/>
      <c r="K299" s="212"/>
      <c r="L299" s="210">
        <f t="shared" si="399"/>
        <v>0</v>
      </c>
      <c r="M299" s="211"/>
      <c r="N299" s="212"/>
      <c r="O299" s="210">
        <f t="shared" si="400"/>
        <v>0</v>
      </c>
      <c r="P299" s="213"/>
    </row>
    <row r="300" spans="1:16" s="28" customFormat="1" ht="13.5" hidden="1" customHeight="1" thickTop="1" thickBot="1" x14ac:dyDescent="0.3">
      <c r="A300" s="267" t="s">
        <v>329</v>
      </c>
      <c r="B300" s="267" t="s">
        <v>330</v>
      </c>
      <c r="C300" s="253">
        <f t="shared" si="371"/>
        <v>0</v>
      </c>
      <c r="D300" s="268"/>
      <c r="E300" s="269"/>
      <c r="F300" s="256">
        <f t="shared" si="397"/>
        <v>0</v>
      </c>
      <c r="G300" s="268"/>
      <c r="H300" s="269"/>
      <c r="I300" s="270">
        <f t="shared" si="398"/>
        <v>0</v>
      </c>
      <c r="J300" s="268"/>
      <c r="K300" s="269"/>
      <c r="L300" s="270">
        <f t="shared" si="399"/>
        <v>0</v>
      </c>
      <c r="M300" s="268"/>
      <c r="N300" s="269"/>
      <c r="O300" s="270">
        <f t="shared" si="400"/>
        <v>0</v>
      </c>
      <c r="P300" s="271"/>
    </row>
    <row r="301" spans="1:16" s="28" customFormat="1" ht="48.75" hidden="1" customHeight="1" thickTop="1" x14ac:dyDescent="0.25">
      <c r="A301" s="263" t="s">
        <v>331</v>
      </c>
      <c r="B301" s="272" t="s">
        <v>332</v>
      </c>
      <c r="C301" s="258">
        <f t="shared" si="371"/>
        <v>0</v>
      </c>
      <c r="D301" s="202"/>
      <c r="E301" s="203"/>
      <c r="F301" s="71">
        <f t="shared" si="397"/>
        <v>0</v>
      </c>
      <c r="G301" s="202"/>
      <c r="H301" s="203"/>
      <c r="I301" s="71">
        <f t="shared" si="398"/>
        <v>0</v>
      </c>
      <c r="J301" s="202"/>
      <c r="K301" s="203"/>
      <c r="L301" s="71">
        <f t="shared" si="399"/>
        <v>0</v>
      </c>
      <c r="M301" s="202"/>
      <c r="N301" s="203"/>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NkYmiiOS4AXc9yDMPDZSgofe2CNXaHpgN1lQrxpF7qaUznJVKvDA5F66xcpHunpGGTpnb+TZikzVBIOmeJy8Zg==" saltValue="qHeSCwWS6SvhiBqtsv0cug==" spinCount="100000" sheet="1" objects="1" scenarios="1" formatCells="0" formatColumns="0" formatRows="0" deleteColumns="0"/>
  <autoFilter ref="A18:P301">
    <filterColumn colId="2">
      <filters>
        <filter val="215 001"/>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8.pielikums Jūrmalas pilsētas domes
2019.gada 23.maija saistošajiem noteikumiem Nr.19
(protokols Nr.7, 12.punkts)
 </firstHeader>
    <firstFooter>&amp;L&amp;9&amp;D; &amp;T&amp;R&amp;9&amp;P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Q319"/>
  <sheetViews>
    <sheetView showGridLines="0" view="pageLayout" zoomScaleNormal="100" workbookViewId="0">
      <selection activeCell="U2" sqref="U2"/>
    </sheetView>
  </sheetViews>
  <sheetFormatPr defaultRowHeight="12" outlineLevelCol="1" x14ac:dyDescent="0.25"/>
  <cols>
    <col min="1" max="1" width="10.85546875" style="273" customWidth="1"/>
    <col min="2" max="2" width="28" style="273" customWidth="1"/>
    <col min="3" max="3" width="8" style="273" customWidth="1"/>
    <col min="4" max="5" width="8.7109375" style="273" hidden="1" customWidth="1" outlineLevel="1"/>
    <col min="6" max="6" width="8.7109375" style="273" customWidth="1" collapsed="1"/>
    <col min="7" max="8" width="8.7109375" style="273" hidden="1" customWidth="1" outlineLevel="1"/>
    <col min="9" max="9" width="8.7109375" style="273" customWidth="1" collapsed="1"/>
    <col min="10" max="11" width="8.28515625" style="273" hidden="1" customWidth="1" outlineLevel="1"/>
    <col min="12" max="12" width="8.28515625" style="273" customWidth="1" collapsed="1"/>
    <col min="13" max="13" width="7.42578125" style="273"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546</v>
      </c>
      <c r="P1" s="1"/>
    </row>
    <row r="2" spans="1:17" ht="35.25" customHeight="1" x14ac:dyDescent="0.25">
      <c r="A2" s="788" t="s">
        <v>1</v>
      </c>
      <c r="B2" s="789"/>
      <c r="C2" s="789"/>
      <c r="D2" s="789"/>
      <c r="E2" s="789"/>
      <c r="F2" s="789"/>
      <c r="G2" s="789"/>
      <c r="H2" s="789"/>
      <c r="I2" s="789"/>
      <c r="J2" s="789"/>
      <c r="K2" s="789"/>
      <c r="L2" s="789"/>
      <c r="M2" s="789"/>
      <c r="N2" s="789"/>
      <c r="O2" s="789"/>
      <c r="P2" s="790"/>
      <c r="Q2" s="274"/>
    </row>
    <row r="3" spans="1:17" ht="12.75" customHeight="1" x14ac:dyDescent="0.25">
      <c r="A3" s="5" t="s">
        <v>2</v>
      </c>
      <c r="B3" s="6"/>
      <c r="C3" s="791" t="s">
        <v>333</v>
      </c>
      <c r="D3" s="791"/>
      <c r="E3" s="791"/>
      <c r="F3" s="791"/>
      <c r="G3" s="791"/>
      <c r="H3" s="791"/>
      <c r="I3" s="791"/>
      <c r="J3" s="791"/>
      <c r="K3" s="791"/>
      <c r="L3" s="791"/>
      <c r="M3" s="791"/>
      <c r="N3" s="791"/>
      <c r="O3" s="791"/>
      <c r="P3" s="792"/>
      <c r="Q3" s="274"/>
    </row>
    <row r="4" spans="1:17" ht="12.75" customHeight="1" x14ac:dyDescent="0.25">
      <c r="A4" s="5" t="s">
        <v>4</v>
      </c>
      <c r="B4" s="6"/>
      <c r="C4" s="791" t="s">
        <v>334</v>
      </c>
      <c r="D4" s="791"/>
      <c r="E4" s="791"/>
      <c r="F4" s="791"/>
      <c r="G4" s="791"/>
      <c r="H4" s="791"/>
      <c r="I4" s="791"/>
      <c r="J4" s="791"/>
      <c r="K4" s="791"/>
      <c r="L4" s="791"/>
      <c r="M4" s="791"/>
      <c r="N4" s="791"/>
      <c r="O4" s="791"/>
      <c r="P4" s="792"/>
      <c r="Q4" s="274"/>
    </row>
    <row r="5" spans="1:17" ht="12.75" customHeight="1" x14ac:dyDescent="0.25">
      <c r="A5" s="7" t="s">
        <v>6</v>
      </c>
      <c r="B5" s="8"/>
      <c r="C5" s="786" t="s">
        <v>547</v>
      </c>
      <c r="D5" s="786"/>
      <c r="E5" s="786"/>
      <c r="F5" s="786"/>
      <c r="G5" s="786"/>
      <c r="H5" s="786"/>
      <c r="I5" s="786"/>
      <c r="J5" s="786"/>
      <c r="K5" s="786"/>
      <c r="L5" s="786"/>
      <c r="M5" s="786"/>
      <c r="N5" s="786"/>
      <c r="O5" s="786"/>
      <c r="P5" s="787"/>
      <c r="Q5" s="274"/>
    </row>
    <row r="6" spans="1:17" ht="12.75" customHeight="1" x14ac:dyDescent="0.25">
      <c r="A6" s="7" t="s">
        <v>8</v>
      </c>
      <c r="B6" s="8"/>
      <c r="C6" s="786" t="s">
        <v>437</v>
      </c>
      <c r="D6" s="786"/>
      <c r="E6" s="786"/>
      <c r="F6" s="786"/>
      <c r="G6" s="786"/>
      <c r="H6" s="786"/>
      <c r="I6" s="786"/>
      <c r="J6" s="786"/>
      <c r="K6" s="786"/>
      <c r="L6" s="786"/>
      <c r="M6" s="786"/>
      <c r="N6" s="786"/>
      <c r="O6" s="786"/>
      <c r="P6" s="787"/>
      <c r="Q6" s="274"/>
    </row>
    <row r="7" spans="1:17" ht="26.25" customHeight="1" x14ac:dyDescent="0.25">
      <c r="A7" s="7" t="s">
        <v>10</v>
      </c>
      <c r="B7" s="8"/>
      <c r="C7" s="791" t="s">
        <v>548</v>
      </c>
      <c r="D7" s="791"/>
      <c r="E7" s="791"/>
      <c r="F7" s="791"/>
      <c r="G7" s="791"/>
      <c r="H7" s="791"/>
      <c r="I7" s="791"/>
      <c r="J7" s="791"/>
      <c r="K7" s="791"/>
      <c r="L7" s="791"/>
      <c r="M7" s="791"/>
      <c r="N7" s="791"/>
      <c r="O7" s="791"/>
      <c r="P7" s="792"/>
      <c r="Q7" s="274"/>
    </row>
    <row r="8" spans="1:17" ht="12.75" customHeight="1" x14ac:dyDescent="0.25">
      <c r="A8" s="9" t="s">
        <v>12</v>
      </c>
      <c r="B8" s="8"/>
      <c r="C8" s="793"/>
      <c r="D8" s="793"/>
      <c r="E8" s="793"/>
      <c r="F8" s="793"/>
      <c r="G8" s="793"/>
      <c r="H8" s="793"/>
      <c r="I8" s="793"/>
      <c r="J8" s="793"/>
      <c r="K8" s="793"/>
      <c r="L8" s="793"/>
      <c r="M8" s="793"/>
      <c r="N8" s="793"/>
      <c r="O8" s="793"/>
      <c r="P8" s="794"/>
      <c r="Q8" s="274"/>
    </row>
    <row r="9" spans="1:17" ht="12.75" customHeight="1" x14ac:dyDescent="0.25">
      <c r="A9" s="7"/>
      <c r="B9" s="8" t="s">
        <v>13</v>
      </c>
      <c r="C9" s="786"/>
      <c r="D9" s="786"/>
      <c r="E9" s="786"/>
      <c r="F9" s="786"/>
      <c r="G9" s="786"/>
      <c r="H9" s="786"/>
      <c r="I9" s="786"/>
      <c r="J9" s="786"/>
      <c r="K9" s="786"/>
      <c r="L9" s="786"/>
      <c r="M9" s="786"/>
      <c r="N9" s="786"/>
      <c r="O9" s="786"/>
      <c r="P9" s="787"/>
      <c r="Q9" s="274"/>
    </row>
    <row r="10" spans="1:17" ht="12.75" customHeight="1" x14ac:dyDescent="0.25">
      <c r="A10" s="7"/>
      <c r="B10" s="8" t="s">
        <v>15</v>
      </c>
      <c r="C10" s="786"/>
      <c r="D10" s="786"/>
      <c r="E10" s="786"/>
      <c r="F10" s="786"/>
      <c r="G10" s="786"/>
      <c r="H10" s="786"/>
      <c r="I10" s="786"/>
      <c r="J10" s="786"/>
      <c r="K10" s="786"/>
      <c r="L10" s="786"/>
      <c r="M10" s="786"/>
      <c r="N10" s="786"/>
      <c r="O10" s="786"/>
      <c r="P10" s="787"/>
      <c r="Q10" s="274"/>
    </row>
    <row r="11" spans="1:17" ht="12.75" customHeight="1" x14ac:dyDescent="0.25">
      <c r="A11" s="7"/>
      <c r="B11" s="8" t="s">
        <v>16</v>
      </c>
      <c r="C11" s="793" t="s">
        <v>549</v>
      </c>
      <c r="D11" s="793"/>
      <c r="E11" s="793"/>
      <c r="F11" s="793"/>
      <c r="G11" s="793"/>
      <c r="H11" s="793"/>
      <c r="I11" s="793"/>
      <c r="J11" s="793"/>
      <c r="K11" s="793"/>
      <c r="L11" s="793"/>
      <c r="M11" s="793"/>
      <c r="N11" s="793"/>
      <c r="O11" s="793"/>
      <c r="P11" s="794"/>
      <c r="Q11" s="274"/>
    </row>
    <row r="12" spans="1:17" ht="12.75" customHeight="1" x14ac:dyDescent="0.25">
      <c r="A12" s="7"/>
      <c r="B12" s="8" t="s">
        <v>17</v>
      </c>
      <c r="C12" s="786"/>
      <c r="D12" s="786"/>
      <c r="E12" s="786"/>
      <c r="F12" s="786"/>
      <c r="G12" s="786"/>
      <c r="H12" s="786"/>
      <c r="I12" s="786"/>
      <c r="J12" s="786"/>
      <c r="K12" s="786"/>
      <c r="L12" s="786"/>
      <c r="M12" s="786"/>
      <c r="N12" s="786"/>
      <c r="O12" s="786"/>
      <c r="P12" s="787"/>
      <c r="Q12" s="274"/>
    </row>
    <row r="13" spans="1:17" ht="12.75" customHeight="1" x14ac:dyDescent="0.25">
      <c r="A13" s="7"/>
      <c r="B13" s="8" t="s">
        <v>19</v>
      </c>
      <c r="C13" s="786"/>
      <c r="D13" s="786"/>
      <c r="E13" s="786"/>
      <c r="F13" s="786"/>
      <c r="G13" s="786"/>
      <c r="H13" s="786"/>
      <c r="I13" s="786"/>
      <c r="J13" s="786"/>
      <c r="K13" s="786"/>
      <c r="L13" s="786"/>
      <c r="M13" s="786"/>
      <c r="N13" s="786"/>
      <c r="O13" s="786"/>
      <c r="P13" s="787"/>
      <c r="Q13" s="274"/>
    </row>
    <row r="14" spans="1:17" ht="12.75" customHeight="1" x14ac:dyDescent="0.25">
      <c r="A14" s="10"/>
      <c r="B14" s="11"/>
      <c r="C14" s="766"/>
      <c r="D14" s="766"/>
      <c r="E14" s="766"/>
      <c r="F14" s="766"/>
      <c r="G14" s="766"/>
      <c r="H14" s="766"/>
      <c r="I14" s="766"/>
      <c r="J14" s="766"/>
      <c r="K14" s="766"/>
      <c r="L14" s="766"/>
      <c r="M14" s="766"/>
      <c r="N14" s="766"/>
      <c r="O14" s="766"/>
      <c r="P14" s="767"/>
      <c r="Q14" s="274"/>
    </row>
    <row r="15" spans="1:17" s="12" customFormat="1" ht="12.75" customHeight="1" x14ac:dyDescent="0.25">
      <c r="A15" s="768" t="s">
        <v>20</v>
      </c>
      <c r="B15" s="771" t="s">
        <v>21</v>
      </c>
      <c r="C15" s="773" t="s">
        <v>22</v>
      </c>
      <c r="D15" s="774"/>
      <c r="E15" s="774"/>
      <c r="F15" s="774"/>
      <c r="G15" s="774"/>
      <c r="H15" s="774"/>
      <c r="I15" s="774"/>
      <c r="J15" s="774"/>
      <c r="K15" s="774"/>
      <c r="L15" s="774"/>
      <c r="M15" s="774"/>
      <c r="N15" s="774"/>
      <c r="O15" s="774"/>
      <c r="P15" s="775"/>
      <c r="Q15" s="275"/>
    </row>
    <row r="16" spans="1:17" s="12" customFormat="1" ht="12.75" customHeight="1" x14ac:dyDescent="0.25">
      <c r="A16" s="769"/>
      <c r="B16" s="772"/>
      <c r="C16" s="776" t="s">
        <v>23</v>
      </c>
      <c r="D16" s="778" t="s">
        <v>24</v>
      </c>
      <c r="E16" s="780" t="s">
        <v>25</v>
      </c>
      <c r="F16" s="782" t="s">
        <v>26</v>
      </c>
      <c r="G16" s="764" t="s">
        <v>27</v>
      </c>
      <c r="H16" s="765" t="s">
        <v>28</v>
      </c>
      <c r="I16" s="763" t="s">
        <v>29</v>
      </c>
      <c r="J16" s="764" t="s">
        <v>30</v>
      </c>
      <c r="K16" s="765" t="s">
        <v>31</v>
      </c>
      <c r="L16" s="763" t="s">
        <v>32</v>
      </c>
      <c r="M16" s="764" t="s">
        <v>33</v>
      </c>
      <c r="N16" s="765" t="s">
        <v>34</v>
      </c>
      <c r="O16" s="763" t="s">
        <v>35</v>
      </c>
      <c r="P16" s="784" t="s">
        <v>36</v>
      </c>
      <c r="Q16" s="275"/>
    </row>
    <row r="17" spans="1:16" s="13" customFormat="1" ht="70.5" customHeight="1" thickBot="1" x14ac:dyDescent="0.3">
      <c r="A17" s="770"/>
      <c r="B17" s="772"/>
      <c r="C17" s="777"/>
      <c r="D17" s="779"/>
      <c r="E17" s="781"/>
      <c r="F17" s="783"/>
      <c r="G17" s="764"/>
      <c r="H17" s="765"/>
      <c r="I17" s="763"/>
      <c r="J17" s="764"/>
      <c r="K17" s="765"/>
      <c r="L17" s="763"/>
      <c r="M17" s="764"/>
      <c r="N17" s="765"/>
      <c r="O17" s="763"/>
      <c r="P17" s="78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1660231</v>
      </c>
      <c r="D20" s="32">
        <f>SUM(D21,D24,D25,D41,D43)</f>
        <v>1926801</v>
      </c>
      <c r="E20" s="33">
        <f t="shared" ref="E20:F20" si="1">SUM(E21,E24,E25,E41,E43)</f>
        <v>-266570</v>
      </c>
      <c r="F20" s="34">
        <f t="shared" si="1"/>
        <v>1660231</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s="468" customFormat="1" x14ac:dyDescent="0.25">
      <c r="A23" s="461"/>
      <c r="B23" s="462" t="s">
        <v>42</v>
      </c>
      <c r="C23" s="463">
        <f t="shared" si="0"/>
        <v>0</v>
      </c>
      <c r="D23" s="464"/>
      <c r="E23" s="187"/>
      <c r="F23" s="465">
        <f t="shared" ref="F23:F25" si="9">D23+E23</f>
        <v>0</v>
      </c>
      <c r="G23" s="464"/>
      <c r="H23" s="187"/>
      <c r="I23" s="465">
        <f t="shared" ref="I23:I24" si="10">G23+H23</f>
        <v>0</v>
      </c>
      <c r="J23" s="464"/>
      <c r="K23" s="187"/>
      <c r="L23" s="466">
        <f>K23+J23</f>
        <v>0</v>
      </c>
      <c r="M23" s="464"/>
      <c r="N23" s="187"/>
      <c r="O23" s="465">
        <f>N23+M23</f>
        <v>0</v>
      </c>
      <c r="P23" s="467"/>
    </row>
    <row r="24" spans="1:16" s="469" customFormat="1" ht="42" customHeight="1" thickBot="1" x14ac:dyDescent="0.3">
      <c r="A24" s="58">
        <v>19300</v>
      </c>
      <c r="B24" s="58" t="s">
        <v>43</v>
      </c>
      <c r="C24" s="59">
        <f>F24+I24</f>
        <v>1209375</v>
      </c>
      <c r="D24" s="60">
        <v>1391791</v>
      </c>
      <c r="E24" s="61">
        <v>-182416</v>
      </c>
      <c r="F24" s="62">
        <f t="shared" si="9"/>
        <v>1209375</v>
      </c>
      <c r="G24" s="60"/>
      <c r="H24" s="61"/>
      <c r="I24" s="62">
        <f t="shared" si="10"/>
        <v>0</v>
      </c>
      <c r="J24" s="63" t="s">
        <v>44</v>
      </c>
      <c r="K24" s="64" t="s">
        <v>44</v>
      </c>
      <c r="L24" s="65" t="s">
        <v>44</v>
      </c>
      <c r="M24" s="63" t="s">
        <v>44</v>
      </c>
      <c r="N24" s="64" t="s">
        <v>44</v>
      </c>
      <c r="O24" s="65" t="s">
        <v>44</v>
      </c>
      <c r="P24" s="66" t="s">
        <v>550</v>
      </c>
    </row>
    <row r="25" spans="1:16" s="469" customFormat="1" ht="48.75" thickTop="1" x14ac:dyDescent="0.25">
      <c r="A25" s="276">
        <v>18630</v>
      </c>
      <c r="B25" s="67" t="s">
        <v>45</v>
      </c>
      <c r="C25" s="68">
        <f>F25</f>
        <v>450856</v>
      </c>
      <c r="D25" s="69">
        <v>535010</v>
      </c>
      <c r="E25" s="70">
        <v>-84154</v>
      </c>
      <c r="F25" s="71">
        <f t="shared" si="9"/>
        <v>450856</v>
      </c>
      <c r="G25" s="72" t="s">
        <v>44</v>
      </c>
      <c r="H25" s="73" t="s">
        <v>44</v>
      </c>
      <c r="I25" s="74" t="s">
        <v>44</v>
      </c>
      <c r="J25" s="72" t="s">
        <v>44</v>
      </c>
      <c r="K25" s="73" t="s">
        <v>44</v>
      </c>
      <c r="L25" s="74" t="s">
        <v>44</v>
      </c>
      <c r="M25" s="72" t="s">
        <v>44</v>
      </c>
      <c r="N25" s="73" t="s">
        <v>44</v>
      </c>
      <c r="O25" s="74" t="s">
        <v>44</v>
      </c>
      <c r="P25" s="75" t="s">
        <v>551</v>
      </c>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customHeight="1" x14ac:dyDescent="0.25">
      <c r="A48" s="140"/>
      <c r="B48" s="136"/>
      <c r="C48" s="141"/>
      <c r="D48" s="142"/>
      <c r="E48" s="143"/>
      <c r="F48" s="139"/>
      <c r="G48" s="142"/>
      <c r="H48" s="143"/>
      <c r="I48" s="139"/>
      <c r="J48" s="142"/>
      <c r="K48" s="143"/>
      <c r="L48" s="123"/>
      <c r="M48" s="142"/>
      <c r="N48" s="143"/>
      <c r="O48" s="139"/>
      <c r="P48" s="127"/>
    </row>
    <row r="49" spans="1:16" s="28" customFormat="1" ht="12"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1660231</v>
      </c>
      <c r="D50" s="157">
        <f>SUM(D51,D286)</f>
        <v>1926801</v>
      </c>
      <c r="E50" s="158">
        <f t="shared" ref="E50:F50" si="26">SUM(E51,E286)</f>
        <v>-266570</v>
      </c>
      <c r="F50" s="159">
        <f t="shared" si="26"/>
        <v>1660231</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1660231</v>
      </c>
      <c r="D51" s="163">
        <f>SUM(D52,D194)</f>
        <v>1779656</v>
      </c>
      <c r="E51" s="164">
        <f t="shared" ref="E51:F51" si="30">SUM(E52,E194)</f>
        <v>-119425</v>
      </c>
      <c r="F51" s="165">
        <f t="shared" si="30"/>
        <v>1660231</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hidden="1" x14ac:dyDescent="0.25">
      <c r="A52" s="24"/>
      <c r="B52" s="22" t="s">
        <v>71</v>
      </c>
      <c r="C52" s="170">
        <f t="shared" si="0"/>
        <v>0</v>
      </c>
      <c r="D52" s="171">
        <f>SUM(D53,D75,D173,D187)</f>
        <v>0</v>
      </c>
      <c r="E52" s="172">
        <f t="shared" ref="E52:F52" si="34">SUM(E53,E75,E173,E187)</f>
        <v>0</v>
      </c>
      <c r="F52" s="173">
        <f t="shared" si="34"/>
        <v>0</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7" t="s">
        <v>78</v>
      </c>
      <c r="C58" s="88">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380">
        <v>1210</v>
      </c>
      <c r="B68" s="80" t="s">
        <v>88</v>
      </c>
      <c r="C68" s="81">
        <f t="shared" si="0"/>
        <v>0</v>
      </c>
      <c r="D68" s="46"/>
      <c r="E68" s="47"/>
      <c r="F68" s="132">
        <f>D68+E68</f>
        <v>0</v>
      </c>
      <c r="G68" s="46"/>
      <c r="H68" s="47"/>
      <c r="I68" s="132">
        <f>G68+H68</f>
        <v>0</v>
      </c>
      <c r="J68" s="46"/>
      <c r="K68" s="47"/>
      <c r="L68" s="132">
        <f>K68+J68</f>
        <v>0</v>
      </c>
      <c r="M68" s="46"/>
      <c r="N68" s="47"/>
      <c r="O68" s="132">
        <f>N68+M68</f>
        <v>0</v>
      </c>
      <c r="P68" s="49"/>
    </row>
    <row r="69" spans="1:16" ht="24" hidden="1" x14ac:dyDescent="0.25">
      <c r="A69" s="188">
        <v>1220</v>
      </c>
      <c r="B69" s="87" t="s">
        <v>89</v>
      </c>
      <c r="C69" s="88">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7" t="s">
        <v>90</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5">
        <v>2000</v>
      </c>
      <c r="B75" s="175" t="s">
        <v>96</v>
      </c>
      <c r="C75" s="176">
        <f t="shared" si="0"/>
        <v>0</v>
      </c>
      <c r="D75" s="177">
        <f>SUM(D76,D83,D130,D164,D165,D172)</f>
        <v>0</v>
      </c>
      <c r="E75" s="178">
        <f t="shared" ref="E75:F75" si="74">SUM(E76,E83,E130,E164,E165,E172)</f>
        <v>0</v>
      </c>
      <c r="F75" s="179">
        <f t="shared" si="74"/>
        <v>0</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380">
        <v>2110</v>
      </c>
      <c r="B77" s="80" t="s">
        <v>98</v>
      </c>
      <c r="C77" s="81">
        <f t="shared" si="0"/>
        <v>0</v>
      </c>
      <c r="D77" s="192">
        <f>SUM(D78:D79)</f>
        <v>0</v>
      </c>
      <c r="E77" s="193">
        <f t="shared" ref="E77:F77" si="82">SUM(E78:E79)</f>
        <v>0</v>
      </c>
      <c r="F77" s="132">
        <f t="shared" si="82"/>
        <v>0</v>
      </c>
      <c r="G77" s="192">
        <f>SUM(G78:G79)</f>
        <v>0</v>
      </c>
      <c r="H77" s="193">
        <f t="shared" ref="H77:I77" si="83">SUM(H78:H79)</f>
        <v>0</v>
      </c>
      <c r="I77" s="132">
        <f t="shared" si="83"/>
        <v>0</v>
      </c>
      <c r="J77" s="192">
        <f>SUM(J78:J79)</f>
        <v>0</v>
      </c>
      <c r="K77" s="193">
        <f t="shared" ref="K77:L77" si="84">SUM(K78:K79)</f>
        <v>0</v>
      </c>
      <c r="L77" s="132">
        <f t="shared" si="84"/>
        <v>0</v>
      </c>
      <c r="M77" s="192">
        <f>SUM(M78:M79)</f>
        <v>0</v>
      </c>
      <c r="N77" s="193">
        <f t="shared" ref="N77:O77" si="85">SUM(N78:N79)</f>
        <v>0</v>
      </c>
      <c r="O77" s="132">
        <f t="shared" si="85"/>
        <v>0</v>
      </c>
      <c r="P77" s="49"/>
    </row>
    <row r="78" spans="1:16" ht="12" hidden="1" customHeight="1" x14ac:dyDescent="0.25">
      <c r="A78" s="51">
        <v>2111</v>
      </c>
      <c r="B78" s="87" t="s">
        <v>99</v>
      </c>
      <c r="C78" s="88">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7" t="s">
        <v>101</v>
      </c>
      <c r="C80" s="88">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7" t="s">
        <v>99</v>
      </c>
      <c r="C81" s="88">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4"/>
      <c r="E82" s="195"/>
      <c r="F82" s="55">
        <f t="shared" si="94"/>
        <v>0</v>
      </c>
      <c r="G82" s="53"/>
      <c r="H82" s="54"/>
      <c r="I82" s="55">
        <f t="shared" si="95"/>
        <v>0</v>
      </c>
      <c r="J82" s="53"/>
      <c r="K82" s="54"/>
      <c r="L82" s="55">
        <f t="shared" si="96"/>
        <v>0</v>
      </c>
      <c r="M82" s="53"/>
      <c r="N82" s="54"/>
      <c r="O82" s="55">
        <f t="shared" si="97"/>
        <v>0</v>
      </c>
      <c r="P82" s="57"/>
    </row>
    <row r="83" spans="1:16" hidden="1" x14ac:dyDescent="0.25">
      <c r="A83" s="67">
        <v>2200</v>
      </c>
      <c r="B83" s="181" t="s">
        <v>102</v>
      </c>
      <c r="C83" s="68">
        <f t="shared" si="0"/>
        <v>0</v>
      </c>
      <c r="D83" s="182">
        <f>SUM(D84,D89,D95,D103,D112,D116,D122,D128)</f>
        <v>0</v>
      </c>
      <c r="E83" s="183">
        <f t="shared" ref="E83:F83" si="98">SUM(E84,E89,E95,E103,E112,E116,E122,E128)</f>
        <v>0</v>
      </c>
      <c r="F83" s="71">
        <f t="shared" si="98"/>
        <v>0</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6"/>
      <c r="E85" s="197"/>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7" t="s">
        <v>108</v>
      </c>
      <c r="C89" s="88">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7" t="s">
        <v>109</v>
      </c>
      <c r="C90" s="88">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4"/>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7" t="s">
        <v>114</v>
      </c>
      <c r="C95" s="88">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7" t="s">
        <v>115</v>
      </c>
      <c r="C96" s="88">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6"/>
      <c r="E98" s="197"/>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121</v>
      </c>
      <c r="C102" s="88">
        <f t="shared" si="102"/>
        <v>0</v>
      </c>
      <c r="D102" s="194"/>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7" t="s">
        <v>122</v>
      </c>
      <c r="C103" s="88">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7" t="s">
        <v>123</v>
      </c>
      <c r="C104" s="88">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7" t="s">
        <v>131</v>
      </c>
      <c r="C112" s="88">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7" t="s">
        <v>132</v>
      </c>
      <c r="C113" s="88">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7" t="s">
        <v>135</v>
      </c>
      <c r="C116" s="88">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7" t="s">
        <v>136</v>
      </c>
      <c r="C117" s="88">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7" t="s">
        <v>141</v>
      </c>
      <c r="C122" s="88">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8" t="s">
        <v>142</v>
      </c>
      <c r="C123" s="88">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9" t="s">
        <v>143</v>
      </c>
      <c r="C124" s="88">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146</v>
      </c>
      <c r="C127" s="88">
        <f t="shared" si="102"/>
        <v>0</v>
      </c>
      <c r="D127" s="194"/>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380">
        <v>2280</v>
      </c>
      <c r="B128" s="80" t="s">
        <v>147</v>
      </c>
      <c r="C128" s="81">
        <f t="shared" si="102"/>
        <v>0</v>
      </c>
      <c r="D128" s="192">
        <f t="shared" ref="D128:O128" si="159">SUM(D129)</f>
        <v>0</v>
      </c>
      <c r="E128" s="193">
        <f t="shared" si="159"/>
        <v>0</v>
      </c>
      <c r="F128" s="132">
        <f t="shared" si="159"/>
        <v>0</v>
      </c>
      <c r="G128" s="192">
        <f t="shared" si="159"/>
        <v>0</v>
      </c>
      <c r="H128" s="193">
        <f t="shared" si="159"/>
        <v>0</v>
      </c>
      <c r="I128" s="132">
        <f t="shared" si="159"/>
        <v>0</v>
      </c>
      <c r="J128" s="192">
        <f t="shared" si="159"/>
        <v>0</v>
      </c>
      <c r="K128" s="193">
        <f t="shared" si="159"/>
        <v>0</v>
      </c>
      <c r="L128" s="132">
        <f t="shared" si="159"/>
        <v>0</v>
      </c>
      <c r="M128" s="192">
        <f t="shared" si="159"/>
        <v>0</v>
      </c>
      <c r="N128" s="193">
        <f t="shared" si="159"/>
        <v>0</v>
      </c>
      <c r="O128" s="132">
        <f t="shared" si="159"/>
        <v>0</v>
      </c>
      <c r="P128" s="49"/>
    </row>
    <row r="129" spans="1:16" ht="24" hidden="1" customHeight="1" x14ac:dyDescent="0.25">
      <c r="A129" s="51">
        <v>2283</v>
      </c>
      <c r="B129" s="87" t="s">
        <v>148</v>
      </c>
      <c r="C129" s="88">
        <f t="shared" si="102"/>
        <v>0</v>
      </c>
      <c r="D129" s="194"/>
      <c r="E129" s="195"/>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7">
        <v>2300</v>
      </c>
      <c r="B130" s="181" t="s">
        <v>149</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hidden="1" x14ac:dyDescent="0.25">
      <c r="A131" s="380">
        <v>2310</v>
      </c>
      <c r="B131" s="80" t="s">
        <v>150</v>
      </c>
      <c r="C131" s="81">
        <f t="shared" si="102"/>
        <v>0</v>
      </c>
      <c r="D131" s="192">
        <f t="shared" ref="D131:O131" si="164">SUM(D132:D135)</f>
        <v>0</v>
      </c>
      <c r="E131" s="193">
        <f t="shared" si="164"/>
        <v>0</v>
      </c>
      <c r="F131" s="132">
        <f t="shared" si="164"/>
        <v>0</v>
      </c>
      <c r="G131" s="192">
        <f t="shared" si="164"/>
        <v>0</v>
      </c>
      <c r="H131" s="193">
        <f t="shared" si="164"/>
        <v>0</v>
      </c>
      <c r="I131" s="132">
        <f t="shared" si="164"/>
        <v>0</v>
      </c>
      <c r="J131" s="192">
        <f t="shared" si="164"/>
        <v>0</v>
      </c>
      <c r="K131" s="193">
        <f t="shared" si="164"/>
        <v>0</v>
      </c>
      <c r="L131" s="132">
        <f t="shared" si="164"/>
        <v>0</v>
      </c>
      <c r="M131" s="192">
        <f t="shared" si="164"/>
        <v>0</v>
      </c>
      <c r="N131" s="193">
        <f t="shared" si="164"/>
        <v>0</v>
      </c>
      <c r="O131" s="132">
        <f t="shared" si="164"/>
        <v>0</v>
      </c>
      <c r="P131" s="49"/>
    </row>
    <row r="132" spans="1:16" ht="12" hidden="1" customHeight="1" x14ac:dyDescent="0.25">
      <c r="A132" s="51">
        <v>2311</v>
      </c>
      <c r="B132" s="87" t="s">
        <v>151</v>
      </c>
      <c r="C132" s="88">
        <f t="shared" si="102"/>
        <v>0</v>
      </c>
      <c r="D132" s="194"/>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152</v>
      </c>
      <c r="C133" s="88">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4"/>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7" t="s">
        <v>155</v>
      </c>
      <c r="C136" s="88">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7" t="s">
        <v>156</v>
      </c>
      <c r="C137" s="88">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7" t="s">
        <v>159</v>
      </c>
      <c r="C140" s="88">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7" t="s">
        <v>160</v>
      </c>
      <c r="C141" s="88">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7" t="s">
        <v>161</v>
      </c>
      <c r="C142" s="88">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6"/>
      <c r="E145" s="197"/>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7" t="s">
        <v>170</v>
      </c>
      <c r="C151" s="88">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7" t="s">
        <v>171</v>
      </c>
      <c r="C152" s="88">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200"/>
      <c r="E159" s="201"/>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6"/>
      <c r="E161" s="197"/>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200"/>
      <c r="E163" s="201"/>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2"/>
      <c r="E164" s="203"/>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380">
        <v>2510</v>
      </c>
      <c r="B166" s="80" t="s">
        <v>185</v>
      </c>
      <c r="C166" s="81">
        <f t="shared" si="193"/>
        <v>0</v>
      </c>
      <c r="D166" s="192">
        <f>SUM(D167:D170)</f>
        <v>0</v>
      </c>
      <c r="E166" s="193">
        <f t="shared" ref="E166:O166" si="211">SUM(E167:E170)</f>
        <v>0</v>
      </c>
      <c r="F166" s="132">
        <f t="shared" si="211"/>
        <v>0</v>
      </c>
      <c r="G166" s="192">
        <f t="shared" si="211"/>
        <v>0</v>
      </c>
      <c r="H166" s="193">
        <f t="shared" si="211"/>
        <v>0</v>
      </c>
      <c r="I166" s="132">
        <f t="shared" si="211"/>
        <v>0</v>
      </c>
      <c r="J166" s="192">
        <f t="shared" si="211"/>
        <v>0</v>
      </c>
      <c r="K166" s="193">
        <f t="shared" si="211"/>
        <v>0</v>
      </c>
      <c r="L166" s="132">
        <f t="shared" si="211"/>
        <v>0</v>
      </c>
      <c r="M166" s="192">
        <f t="shared" si="211"/>
        <v>0</v>
      </c>
      <c r="N166" s="193">
        <f t="shared" si="211"/>
        <v>0</v>
      </c>
      <c r="O166" s="132">
        <f t="shared" si="211"/>
        <v>0</v>
      </c>
      <c r="P166" s="49"/>
    </row>
    <row r="167" spans="1:16" ht="24" hidden="1" customHeight="1" x14ac:dyDescent="0.25">
      <c r="A167" s="51">
        <v>2512</v>
      </c>
      <c r="B167" s="87" t="s">
        <v>186</v>
      </c>
      <c r="C167" s="88">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7" t="s">
        <v>190</v>
      </c>
      <c r="C171" s="88">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4" customFormat="1" ht="36" hidden="1" customHeight="1" x14ac:dyDescent="0.25">
      <c r="A172" s="23">
        <v>2800</v>
      </c>
      <c r="B172" s="80" t="s">
        <v>191</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5"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380">
        <v>3260</v>
      </c>
      <c r="B175" s="80" t="s">
        <v>194</v>
      </c>
      <c r="C175" s="81">
        <f t="shared" si="193"/>
        <v>0</v>
      </c>
      <c r="D175" s="192">
        <f>SUM(D176:D178)</f>
        <v>0</v>
      </c>
      <c r="E175" s="193">
        <f t="shared" ref="E175:F175" si="221">SUM(E176:E178)</f>
        <v>0</v>
      </c>
      <c r="F175" s="132">
        <f t="shared" si="221"/>
        <v>0</v>
      </c>
      <c r="G175" s="192">
        <f>SUM(G176:G178)</f>
        <v>0</v>
      </c>
      <c r="H175" s="193">
        <f t="shared" ref="H175:I175" si="222">SUM(H176:H178)</f>
        <v>0</v>
      </c>
      <c r="I175" s="132">
        <f t="shared" si="222"/>
        <v>0</v>
      </c>
      <c r="J175" s="192">
        <f>SUM(J176:J178)</f>
        <v>0</v>
      </c>
      <c r="K175" s="193">
        <f t="shared" ref="K175:L175" si="223">SUM(K176:K178)</f>
        <v>0</v>
      </c>
      <c r="L175" s="132">
        <f t="shared" si="223"/>
        <v>0</v>
      </c>
      <c r="M175" s="192">
        <f>SUM(M176:M178)</f>
        <v>0</v>
      </c>
      <c r="N175" s="193">
        <f t="shared" ref="N175:O175" si="224">SUM(N176:N178)</f>
        <v>0</v>
      </c>
      <c r="O175" s="132">
        <f t="shared" si="224"/>
        <v>0</v>
      </c>
      <c r="P175" s="49"/>
    </row>
    <row r="176" spans="1:16" ht="24" hidden="1" customHeight="1" x14ac:dyDescent="0.25">
      <c r="A176" s="51">
        <v>3261</v>
      </c>
      <c r="B176" s="87" t="s">
        <v>195</v>
      </c>
      <c r="C176" s="88">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380">
        <v>3290</v>
      </c>
      <c r="B179" s="80" t="s">
        <v>198</v>
      </c>
      <c r="C179" s="206">
        <f t="shared" si="193"/>
        <v>0</v>
      </c>
      <c r="D179" s="192">
        <f>SUM(D180:D183)</f>
        <v>0</v>
      </c>
      <c r="E179" s="193">
        <f t="shared" ref="E179:O179" si="229">SUM(E180:E183)</f>
        <v>0</v>
      </c>
      <c r="F179" s="132">
        <f t="shared" si="229"/>
        <v>0</v>
      </c>
      <c r="G179" s="192">
        <f t="shared" si="229"/>
        <v>0</v>
      </c>
      <c r="H179" s="193">
        <f t="shared" si="229"/>
        <v>0</v>
      </c>
      <c r="I179" s="132">
        <f t="shared" si="229"/>
        <v>0</v>
      </c>
      <c r="J179" s="192">
        <f t="shared" si="229"/>
        <v>0</v>
      </c>
      <c r="K179" s="193">
        <f t="shared" si="229"/>
        <v>0</v>
      </c>
      <c r="L179" s="132">
        <f t="shared" si="229"/>
        <v>0</v>
      </c>
      <c r="M179" s="192">
        <f t="shared" si="229"/>
        <v>0</v>
      </c>
      <c r="N179" s="193">
        <f t="shared" si="229"/>
        <v>0</v>
      </c>
      <c r="O179" s="132">
        <f t="shared" si="229"/>
        <v>0</v>
      </c>
      <c r="P179" s="49"/>
    </row>
    <row r="180" spans="1:16" ht="72" hidden="1" customHeight="1" x14ac:dyDescent="0.25">
      <c r="A180" s="51">
        <v>3291</v>
      </c>
      <c r="B180" s="87" t="s">
        <v>199</v>
      </c>
      <c r="C180" s="88">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7">
        <v>3294</v>
      </c>
      <c r="B183" s="87" t="s">
        <v>202</v>
      </c>
      <c r="C183" s="206">
        <f t="shared" si="193"/>
        <v>0</v>
      </c>
      <c r="D183" s="208"/>
      <c r="E183" s="209"/>
      <c r="F183" s="210">
        <f t="shared" si="230"/>
        <v>0</v>
      </c>
      <c r="G183" s="211"/>
      <c r="H183" s="212"/>
      <c r="I183" s="210">
        <f t="shared" si="231"/>
        <v>0</v>
      </c>
      <c r="J183" s="211"/>
      <c r="K183" s="212"/>
      <c r="L183" s="210">
        <f t="shared" si="232"/>
        <v>0</v>
      </c>
      <c r="M183" s="211"/>
      <c r="N183" s="212"/>
      <c r="O183" s="210">
        <f t="shared" si="233"/>
        <v>0</v>
      </c>
      <c r="P183" s="213"/>
    </row>
    <row r="184" spans="1:16" ht="48" hidden="1" x14ac:dyDescent="0.25">
      <c r="A184" s="214">
        <v>3300</v>
      </c>
      <c r="B184" s="205" t="s">
        <v>203</v>
      </c>
      <c r="C184" s="215">
        <f t="shared" si="193"/>
        <v>0</v>
      </c>
      <c r="D184" s="216">
        <f>SUM(D185:D186)</f>
        <v>0</v>
      </c>
      <c r="E184" s="217">
        <f t="shared" ref="E184:O184" si="234">SUM(E185:E186)</f>
        <v>0</v>
      </c>
      <c r="F184" s="218">
        <f t="shared" si="234"/>
        <v>0</v>
      </c>
      <c r="G184" s="216">
        <f t="shared" si="234"/>
        <v>0</v>
      </c>
      <c r="H184" s="217">
        <f t="shared" si="234"/>
        <v>0</v>
      </c>
      <c r="I184" s="218">
        <f t="shared" si="234"/>
        <v>0</v>
      </c>
      <c r="J184" s="216">
        <f t="shared" si="234"/>
        <v>0</v>
      </c>
      <c r="K184" s="217">
        <f t="shared" si="234"/>
        <v>0</v>
      </c>
      <c r="L184" s="218">
        <f t="shared" si="234"/>
        <v>0</v>
      </c>
      <c r="M184" s="216">
        <f t="shared" si="234"/>
        <v>0</v>
      </c>
      <c r="N184" s="217">
        <f t="shared" si="234"/>
        <v>0</v>
      </c>
      <c r="O184" s="218">
        <f t="shared" si="234"/>
        <v>0</v>
      </c>
      <c r="P184" s="219"/>
    </row>
    <row r="185" spans="1:16" ht="48" hidden="1" customHeight="1" x14ac:dyDescent="0.25">
      <c r="A185" s="135">
        <v>3310</v>
      </c>
      <c r="B185" s="136" t="s">
        <v>204</v>
      </c>
      <c r="C185" s="141">
        <f t="shared" si="193"/>
        <v>0</v>
      </c>
      <c r="D185" s="200"/>
      <c r="E185" s="201"/>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6"/>
      <c r="E186" s="197"/>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20">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1">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380">
        <v>4240</v>
      </c>
      <c r="B189" s="80" t="s">
        <v>208</v>
      </c>
      <c r="C189" s="81">
        <f t="shared" si="193"/>
        <v>0</v>
      </c>
      <c r="D189" s="196"/>
      <c r="E189" s="197"/>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8">
        <v>4250</v>
      </c>
      <c r="B190" s="87" t="s">
        <v>209</v>
      </c>
      <c r="C190" s="88">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380">
        <v>4310</v>
      </c>
      <c r="B192" s="80" t="s">
        <v>211</v>
      </c>
      <c r="C192" s="81">
        <f t="shared" si="193"/>
        <v>0</v>
      </c>
      <c r="D192" s="192">
        <f>SUM(D193:D193)</f>
        <v>0</v>
      </c>
      <c r="E192" s="193">
        <f t="shared" ref="E192:F192" si="255">SUM(E193:E193)</f>
        <v>0</v>
      </c>
      <c r="F192" s="132">
        <f t="shared" si="255"/>
        <v>0</v>
      </c>
      <c r="G192" s="192">
        <f>SUM(G193:G193)</f>
        <v>0</v>
      </c>
      <c r="H192" s="193">
        <f t="shared" ref="H192:I192" si="256">SUM(H193:H193)</f>
        <v>0</v>
      </c>
      <c r="I192" s="132">
        <f t="shared" si="256"/>
        <v>0</v>
      </c>
      <c r="J192" s="192">
        <f>SUM(J193:J193)</f>
        <v>0</v>
      </c>
      <c r="K192" s="193">
        <f t="shared" ref="K192:L192" si="257">SUM(K193:K193)</f>
        <v>0</v>
      </c>
      <c r="L192" s="132">
        <f t="shared" si="257"/>
        <v>0</v>
      </c>
      <c r="M192" s="192">
        <f>SUM(M193:M193)</f>
        <v>0</v>
      </c>
      <c r="N192" s="193">
        <f t="shared" ref="N192:O192" si="258">SUM(N193:N193)</f>
        <v>0</v>
      </c>
      <c r="O192" s="132">
        <f t="shared" si="258"/>
        <v>0</v>
      </c>
      <c r="P192" s="49"/>
    </row>
    <row r="193" spans="1:16" ht="36" hidden="1" customHeight="1" x14ac:dyDescent="0.25">
      <c r="A193" s="51">
        <v>4311</v>
      </c>
      <c r="B193" s="87" t="s">
        <v>212</v>
      </c>
      <c r="C193" s="88">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2"/>
      <c r="B194" s="23" t="s">
        <v>213</v>
      </c>
      <c r="C194" s="170">
        <f t="shared" si="193"/>
        <v>1660231</v>
      </c>
      <c r="D194" s="171">
        <f t="shared" ref="D194:O194" si="259">SUM(D195,D230,D269,D283)</f>
        <v>1779656</v>
      </c>
      <c r="E194" s="172">
        <f t="shared" si="259"/>
        <v>-119425</v>
      </c>
      <c r="F194" s="173">
        <f t="shared" si="259"/>
        <v>1660231</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1660231</v>
      </c>
      <c r="D195" s="177">
        <f>D196+D204</f>
        <v>1779656</v>
      </c>
      <c r="E195" s="178">
        <f t="shared" ref="E195:F195" si="260">E196+E204</f>
        <v>-119425</v>
      </c>
      <c r="F195" s="179">
        <f t="shared" si="260"/>
        <v>1660231</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380">
        <v>5110</v>
      </c>
      <c r="B197" s="80" t="s">
        <v>216</v>
      </c>
      <c r="C197" s="81">
        <f t="shared" si="193"/>
        <v>0</v>
      </c>
      <c r="D197" s="196"/>
      <c r="E197" s="197"/>
      <c r="F197" s="132">
        <f>D197+E197</f>
        <v>0</v>
      </c>
      <c r="G197" s="46"/>
      <c r="H197" s="47"/>
      <c r="I197" s="132">
        <f>G197+H197</f>
        <v>0</v>
      </c>
      <c r="J197" s="46"/>
      <c r="K197" s="47"/>
      <c r="L197" s="132">
        <f>K197+J197</f>
        <v>0</v>
      </c>
      <c r="M197" s="46"/>
      <c r="N197" s="47"/>
      <c r="O197" s="132">
        <f>N197+M197</f>
        <v>0</v>
      </c>
      <c r="P197" s="49"/>
    </row>
    <row r="198" spans="1:16" ht="24" hidden="1" x14ac:dyDescent="0.25">
      <c r="A198" s="188">
        <v>5120</v>
      </c>
      <c r="B198" s="87" t="s">
        <v>217</v>
      </c>
      <c r="C198" s="88">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7" t="s">
        <v>218</v>
      </c>
      <c r="C199" s="88">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7" t="s">
        <v>220</v>
      </c>
      <c r="C201" s="88">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7" t="s">
        <v>221</v>
      </c>
      <c r="C202" s="88">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7" t="s">
        <v>222</v>
      </c>
      <c r="C203" s="88">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7">
        <v>5200</v>
      </c>
      <c r="B204" s="181" t="s">
        <v>223</v>
      </c>
      <c r="C204" s="68">
        <f t="shared" si="193"/>
        <v>1660231</v>
      </c>
      <c r="D204" s="182">
        <f>D205+D215+D216+D225+D226+D227+D229</f>
        <v>1779656</v>
      </c>
      <c r="E204" s="183">
        <f t="shared" ref="E204:F204" si="276">E205+E215+E216+E225+E226+E227+E229</f>
        <v>-119425</v>
      </c>
      <c r="F204" s="71">
        <f t="shared" si="276"/>
        <v>1660231</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6"/>
      <c r="E206" s="197"/>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7" t="s">
        <v>234</v>
      </c>
      <c r="C215" s="88">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7" t="s">
        <v>235</v>
      </c>
      <c r="C216" s="88">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7" t="s">
        <v>236</v>
      </c>
      <c r="C217" s="88">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7" t="s">
        <v>244</v>
      </c>
      <c r="C225" s="88">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s="468" customFormat="1" ht="36.75" customHeight="1" x14ac:dyDescent="0.25">
      <c r="A226" s="188">
        <v>5250</v>
      </c>
      <c r="B226" s="87" t="s">
        <v>245</v>
      </c>
      <c r="C226" s="88">
        <f t="shared" si="288"/>
        <v>1660231</v>
      </c>
      <c r="D226" s="194">
        <v>1779656</v>
      </c>
      <c r="E226" s="195">
        <v>-119425</v>
      </c>
      <c r="F226" s="55">
        <f t="shared" si="293"/>
        <v>1660231</v>
      </c>
      <c r="G226" s="53"/>
      <c r="H226" s="54"/>
      <c r="I226" s="55">
        <f t="shared" si="294"/>
        <v>0</v>
      </c>
      <c r="J226" s="53"/>
      <c r="K226" s="54"/>
      <c r="L226" s="55">
        <f t="shared" si="295"/>
        <v>0</v>
      </c>
      <c r="M226" s="53"/>
      <c r="N226" s="54"/>
      <c r="O226" s="55">
        <f t="shared" si="296"/>
        <v>0</v>
      </c>
      <c r="P226" s="57" t="s">
        <v>552</v>
      </c>
    </row>
    <row r="227" spans="1:16" hidden="1" x14ac:dyDescent="0.25">
      <c r="A227" s="188">
        <v>5260</v>
      </c>
      <c r="B227" s="87" t="s">
        <v>246</v>
      </c>
      <c r="C227" s="88">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7" t="s">
        <v>247</v>
      </c>
      <c r="C228" s="88">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200"/>
      <c r="E229" s="201"/>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214">
        <v>6000</v>
      </c>
      <c r="B230" s="214" t="s">
        <v>249</v>
      </c>
      <c r="C230" s="470">
        <f t="shared" si="288"/>
        <v>0</v>
      </c>
      <c r="D230" s="471">
        <f>D231+D251+D259</f>
        <v>0</v>
      </c>
      <c r="E230" s="472">
        <f t="shared" ref="E230:F230" si="305">E231+E251+E259</f>
        <v>0</v>
      </c>
      <c r="F230" s="473">
        <f t="shared" si="305"/>
        <v>0</v>
      </c>
      <c r="G230" s="471">
        <f>G231+G251+G259</f>
        <v>0</v>
      </c>
      <c r="H230" s="472">
        <f t="shared" ref="H230:I230" si="306">H231+H251+H259</f>
        <v>0</v>
      </c>
      <c r="I230" s="473">
        <f t="shared" si="306"/>
        <v>0</v>
      </c>
      <c r="J230" s="471">
        <f>J231+J251+J259</f>
        <v>0</v>
      </c>
      <c r="K230" s="472">
        <f t="shared" ref="K230:L230" si="307">K231+K251+K259</f>
        <v>0</v>
      </c>
      <c r="L230" s="473">
        <f t="shared" si="307"/>
        <v>0</v>
      </c>
      <c r="M230" s="471">
        <f>M231+M251+M259</f>
        <v>0</v>
      </c>
      <c r="N230" s="472">
        <f t="shared" ref="N230:O230" si="308">N231+N251+N259</f>
        <v>0</v>
      </c>
      <c r="O230" s="473">
        <f t="shared" si="308"/>
        <v>0</v>
      </c>
      <c r="P230" s="474"/>
    </row>
    <row r="231" spans="1:16" ht="14.25" hidden="1" customHeight="1" x14ac:dyDescent="0.25">
      <c r="A231" s="214">
        <v>6200</v>
      </c>
      <c r="B231" s="205" t="s">
        <v>250</v>
      </c>
      <c r="C231" s="215">
        <f t="shared" si="288"/>
        <v>0</v>
      </c>
      <c r="D231" s="216">
        <f>SUM(D232,D233,D235,D238,D244,D245,D246)</f>
        <v>0</v>
      </c>
      <c r="E231" s="217">
        <f t="shared" ref="E231:F231" si="309">SUM(E232,E233,E235,E238,E244,E245,E246)</f>
        <v>0</v>
      </c>
      <c r="F231" s="218">
        <f t="shared" si="309"/>
        <v>0</v>
      </c>
      <c r="G231" s="216">
        <f>SUM(G232,G233,G235,G238,G244,G245,G246)</f>
        <v>0</v>
      </c>
      <c r="H231" s="217">
        <f t="shared" ref="H231:I231" si="310">SUM(H232,H233,H235,H238,H244,H245,H246)</f>
        <v>0</v>
      </c>
      <c r="I231" s="218">
        <f t="shared" si="310"/>
        <v>0</v>
      </c>
      <c r="J231" s="216">
        <f>SUM(J232,J233,J235,J238,J244,J245,J246)</f>
        <v>0</v>
      </c>
      <c r="K231" s="217">
        <f t="shared" ref="K231:L231" si="311">SUM(K232,K233,K235,K238,K244,K245,K246)</f>
        <v>0</v>
      </c>
      <c r="L231" s="218">
        <f t="shared" si="311"/>
        <v>0</v>
      </c>
      <c r="M231" s="216">
        <f>SUM(M232,M233,M235,M238,M244,M245,M246)</f>
        <v>0</v>
      </c>
      <c r="N231" s="217">
        <f t="shared" ref="N231:O231" si="312">SUM(N232,N233,N235,N238,N244,N245,N246)</f>
        <v>0</v>
      </c>
      <c r="O231" s="218">
        <f t="shared" si="312"/>
        <v>0</v>
      </c>
      <c r="P231" s="219"/>
    </row>
    <row r="232" spans="1:16" ht="24" hidden="1" customHeight="1" x14ac:dyDescent="0.25">
      <c r="A232" s="380">
        <v>6220</v>
      </c>
      <c r="B232" s="80" t="s">
        <v>251</v>
      </c>
      <c r="C232" s="81">
        <f t="shared" si="288"/>
        <v>0</v>
      </c>
      <c r="D232" s="196"/>
      <c r="E232" s="197"/>
      <c r="F232" s="132">
        <f>D232+E232</f>
        <v>0</v>
      </c>
      <c r="G232" s="46"/>
      <c r="H232" s="47"/>
      <c r="I232" s="132">
        <f>G232+H232</f>
        <v>0</v>
      </c>
      <c r="J232" s="46"/>
      <c r="K232" s="47"/>
      <c r="L232" s="132">
        <f>K232+J232</f>
        <v>0</v>
      </c>
      <c r="M232" s="46"/>
      <c r="N232" s="47"/>
      <c r="O232" s="132">
        <f>N232+M232</f>
        <v>0</v>
      </c>
      <c r="P232" s="49"/>
    </row>
    <row r="233" spans="1:16" hidden="1" x14ac:dyDescent="0.25">
      <c r="A233" s="188">
        <v>6230</v>
      </c>
      <c r="B233" s="87" t="s">
        <v>252</v>
      </c>
      <c r="C233" s="88">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0" t="s">
        <v>253</v>
      </c>
      <c r="C234" s="88">
        <f t="shared" si="288"/>
        <v>0</v>
      </c>
      <c r="D234" s="196"/>
      <c r="E234" s="197"/>
      <c r="F234" s="132">
        <f>D234+E234</f>
        <v>0</v>
      </c>
      <c r="G234" s="46"/>
      <c r="H234" s="47"/>
      <c r="I234" s="132">
        <f>G234+H234</f>
        <v>0</v>
      </c>
      <c r="J234" s="46"/>
      <c r="K234" s="47"/>
      <c r="L234" s="132">
        <f>K234+J234</f>
        <v>0</v>
      </c>
      <c r="M234" s="46"/>
      <c r="N234" s="47"/>
      <c r="O234" s="132">
        <f>N234+M234</f>
        <v>0</v>
      </c>
      <c r="P234" s="49"/>
    </row>
    <row r="235" spans="1:16" ht="24" hidden="1" x14ac:dyDescent="0.25">
      <c r="A235" s="188">
        <v>6240</v>
      </c>
      <c r="B235" s="87" t="s">
        <v>254</v>
      </c>
      <c r="C235" s="88">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7" t="s">
        <v>255</v>
      </c>
      <c r="C236" s="88">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7" t="s">
        <v>257</v>
      </c>
      <c r="C238" s="88">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7" t="s">
        <v>258</v>
      </c>
      <c r="C239" s="88">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7" t="s">
        <v>263</v>
      </c>
      <c r="C244" s="88">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7" t="s">
        <v>264</v>
      </c>
      <c r="C245" s="88">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380">
        <v>6290</v>
      </c>
      <c r="B246" s="80" t="s">
        <v>265</v>
      </c>
      <c r="C246" s="206">
        <f t="shared" si="288"/>
        <v>0</v>
      </c>
      <c r="D246" s="192">
        <f>SUM(D247:D250)</f>
        <v>0</v>
      </c>
      <c r="E246" s="193">
        <f t="shared" ref="E246:O246" si="330">SUM(E247:E250)</f>
        <v>0</v>
      </c>
      <c r="F246" s="132">
        <f t="shared" si="330"/>
        <v>0</v>
      </c>
      <c r="G246" s="192">
        <f t="shared" si="330"/>
        <v>0</v>
      </c>
      <c r="H246" s="193">
        <f t="shared" si="330"/>
        <v>0</v>
      </c>
      <c r="I246" s="132">
        <f t="shared" si="330"/>
        <v>0</v>
      </c>
      <c r="J246" s="192">
        <f t="shared" si="330"/>
        <v>0</v>
      </c>
      <c r="K246" s="193">
        <f t="shared" si="330"/>
        <v>0</v>
      </c>
      <c r="L246" s="132">
        <f t="shared" si="330"/>
        <v>0</v>
      </c>
      <c r="M246" s="192">
        <f t="shared" si="330"/>
        <v>0</v>
      </c>
      <c r="N246" s="193">
        <f t="shared" si="330"/>
        <v>0</v>
      </c>
      <c r="O246" s="132">
        <f t="shared" si="330"/>
        <v>0</v>
      </c>
      <c r="P246" s="49"/>
    </row>
    <row r="247" spans="1:16" ht="12" hidden="1" customHeight="1" x14ac:dyDescent="0.25">
      <c r="A247" s="51">
        <v>6291</v>
      </c>
      <c r="B247" s="87" t="s">
        <v>266</v>
      </c>
      <c r="C247" s="88">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380">
        <v>6320</v>
      </c>
      <c r="B252" s="80" t="s">
        <v>271</v>
      </c>
      <c r="C252" s="206">
        <f t="shared" si="288"/>
        <v>0</v>
      </c>
      <c r="D252" s="192">
        <f>SUM(D253:D256)</f>
        <v>0</v>
      </c>
      <c r="E252" s="193">
        <f t="shared" ref="E252:O252" si="336">SUM(E253:E256)</f>
        <v>0</v>
      </c>
      <c r="F252" s="132">
        <f t="shared" si="336"/>
        <v>0</v>
      </c>
      <c r="G252" s="192">
        <f t="shared" si="336"/>
        <v>0</v>
      </c>
      <c r="H252" s="193">
        <f t="shared" si="336"/>
        <v>0</v>
      </c>
      <c r="I252" s="132">
        <f t="shared" si="336"/>
        <v>0</v>
      </c>
      <c r="J252" s="192">
        <f t="shared" si="336"/>
        <v>0</v>
      </c>
      <c r="K252" s="193">
        <f t="shared" si="336"/>
        <v>0</v>
      </c>
      <c r="L252" s="132">
        <f t="shared" si="336"/>
        <v>0</v>
      </c>
      <c r="M252" s="192">
        <f t="shared" si="336"/>
        <v>0</v>
      </c>
      <c r="N252" s="193">
        <f t="shared" si="336"/>
        <v>0</v>
      </c>
      <c r="O252" s="132">
        <f t="shared" si="336"/>
        <v>0</v>
      </c>
      <c r="P252" s="49"/>
    </row>
    <row r="253" spans="1:16" ht="12" hidden="1" customHeight="1" x14ac:dyDescent="0.25">
      <c r="A253" s="51">
        <v>6322</v>
      </c>
      <c r="B253" s="87" t="s">
        <v>272</v>
      </c>
      <c r="C253" s="88">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6"/>
      <c r="E256" s="197"/>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3">
        <v>6330</v>
      </c>
      <c r="B257" s="224" t="s">
        <v>276</v>
      </c>
      <c r="C257" s="206">
        <f t="shared" si="288"/>
        <v>0</v>
      </c>
      <c r="D257" s="208"/>
      <c r="E257" s="209"/>
      <c r="F257" s="210">
        <f t="shared" si="337"/>
        <v>0</v>
      </c>
      <c r="G257" s="211"/>
      <c r="H257" s="212"/>
      <c r="I257" s="210">
        <f t="shared" si="338"/>
        <v>0</v>
      </c>
      <c r="J257" s="211"/>
      <c r="K257" s="212"/>
      <c r="L257" s="210">
        <f t="shared" si="339"/>
        <v>0</v>
      </c>
      <c r="M257" s="211"/>
      <c r="N257" s="212"/>
      <c r="O257" s="210">
        <f t="shared" si="340"/>
        <v>0</v>
      </c>
      <c r="P257" s="213"/>
    </row>
    <row r="258" spans="1:16" ht="12" hidden="1" customHeight="1" x14ac:dyDescent="0.25">
      <c r="A258" s="188">
        <v>6360</v>
      </c>
      <c r="B258" s="87" t="s">
        <v>277</v>
      </c>
      <c r="C258" s="88">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380">
        <v>6410</v>
      </c>
      <c r="B260" s="80" t="s">
        <v>279</v>
      </c>
      <c r="C260" s="81">
        <f t="shared" si="288"/>
        <v>0</v>
      </c>
      <c r="D260" s="192">
        <f>SUM(D261:D263)</f>
        <v>0</v>
      </c>
      <c r="E260" s="193">
        <f t="shared" ref="E260:O260" si="342">SUM(E261:E263)</f>
        <v>0</v>
      </c>
      <c r="F260" s="132">
        <f t="shared" si="342"/>
        <v>0</v>
      </c>
      <c r="G260" s="192">
        <f t="shared" si="342"/>
        <v>0</v>
      </c>
      <c r="H260" s="193">
        <f t="shared" si="342"/>
        <v>0</v>
      </c>
      <c r="I260" s="132">
        <f t="shared" si="342"/>
        <v>0</v>
      </c>
      <c r="J260" s="192">
        <f t="shared" si="342"/>
        <v>0</v>
      </c>
      <c r="K260" s="193">
        <f t="shared" si="342"/>
        <v>0</v>
      </c>
      <c r="L260" s="132">
        <f t="shared" si="342"/>
        <v>0</v>
      </c>
      <c r="M260" s="192">
        <f t="shared" si="342"/>
        <v>0</v>
      </c>
      <c r="N260" s="193">
        <f t="shared" si="342"/>
        <v>0</v>
      </c>
      <c r="O260" s="132">
        <f t="shared" si="342"/>
        <v>0</v>
      </c>
      <c r="P260" s="49"/>
    </row>
    <row r="261" spans="1:16" ht="12" hidden="1" customHeight="1" x14ac:dyDescent="0.25">
      <c r="A261" s="51">
        <v>6411</v>
      </c>
      <c r="B261" s="198" t="s">
        <v>280</v>
      </c>
      <c r="C261" s="88">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7" t="s">
        <v>283</v>
      </c>
      <c r="C264" s="88">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7" t="s">
        <v>284</v>
      </c>
      <c r="C265" s="88">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67">
        <v>7000</v>
      </c>
      <c r="B269" s="67" t="s">
        <v>288</v>
      </c>
      <c r="C269" s="258">
        <f t="shared" si="288"/>
        <v>0</v>
      </c>
      <c r="D269" s="259">
        <f>SUM(D270,D281)</f>
        <v>0</v>
      </c>
      <c r="E269" s="260">
        <f t="shared" ref="E269:F269" si="355">SUM(E270,E281)</f>
        <v>0</v>
      </c>
      <c r="F269" s="261">
        <f t="shared" si="355"/>
        <v>0</v>
      </c>
      <c r="G269" s="259">
        <f>SUM(G270,G281)</f>
        <v>0</v>
      </c>
      <c r="H269" s="260">
        <f t="shared" ref="H269:I269" si="356">SUM(H270,H281)</f>
        <v>0</v>
      </c>
      <c r="I269" s="261">
        <f t="shared" si="356"/>
        <v>0</v>
      </c>
      <c r="J269" s="259">
        <f>SUM(J270,J281)</f>
        <v>0</v>
      </c>
      <c r="K269" s="260">
        <f t="shared" ref="K269:L269" si="357">SUM(K270,K281)</f>
        <v>0</v>
      </c>
      <c r="L269" s="261">
        <f t="shared" si="357"/>
        <v>0</v>
      </c>
      <c r="M269" s="259">
        <f>SUM(M270,M281)</f>
        <v>0</v>
      </c>
      <c r="N269" s="260">
        <f t="shared" ref="N269:O269" si="358">SUM(N270,N281)</f>
        <v>0</v>
      </c>
      <c r="O269" s="261">
        <f t="shared" si="358"/>
        <v>0</v>
      </c>
      <c r="P269" s="262"/>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380">
        <v>7210</v>
      </c>
      <c r="B271" s="80" t="s">
        <v>290</v>
      </c>
      <c r="C271" s="81">
        <f t="shared" si="288"/>
        <v>0</v>
      </c>
      <c r="D271" s="196"/>
      <c r="E271" s="197"/>
      <c r="F271" s="132">
        <f>D271+E271</f>
        <v>0</v>
      </c>
      <c r="G271" s="46"/>
      <c r="H271" s="47"/>
      <c r="I271" s="132">
        <f>G271+H271</f>
        <v>0</v>
      </c>
      <c r="J271" s="46"/>
      <c r="K271" s="47"/>
      <c r="L271" s="132">
        <f>K271+J271</f>
        <v>0</v>
      </c>
      <c r="M271" s="46"/>
      <c r="N271" s="47"/>
      <c r="O271" s="132">
        <f>N271+M271</f>
        <v>0</v>
      </c>
      <c r="P271" s="49"/>
    </row>
    <row r="272" spans="1:16" s="231" customFormat="1" ht="24" hidden="1" x14ac:dyDescent="0.25">
      <c r="A272" s="188">
        <v>7220</v>
      </c>
      <c r="B272" s="87" t="s">
        <v>291</v>
      </c>
      <c r="C272" s="88">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1" customFormat="1" ht="36" hidden="1" customHeight="1" x14ac:dyDescent="0.25">
      <c r="A273" s="51">
        <v>7221</v>
      </c>
      <c r="B273" s="87" t="s">
        <v>292</v>
      </c>
      <c r="C273" s="88">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1" customFormat="1" ht="36" hidden="1" customHeight="1" x14ac:dyDescent="0.25">
      <c r="A274" s="51">
        <v>7222</v>
      </c>
      <c r="B274" s="87" t="s">
        <v>293</v>
      </c>
      <c r="C274" s="88">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7" t="s">
        <v>294</v>
      </c>
      <c r="C275" s="88">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7" t="s">
        <v>295</v>
      </c>
      <c r="C276" s="88">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7" t="s">
        <v>296</v>
      </c>
      <c r="C277" s="88">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380">
        <v>7260</v>
      </c>
      <c r="B280" s="80" t="s">
        <v>299</v>
      </c>
      <c r="C280" s="81">
        <f t="shared" si="371"/>
        <v>0</v>
      </c>
      <c r="D280" s="196"/>
      <c r="E280" s="197"/>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2">
        <f t="shared" ref="D281:O281" si="378">D282</f>
        <v>0</v>
      </c>
      <c r="E281" s="233">
        <f t="shared" si="378"/>
        <v>0</v>
      </c>
      <c r="F281" s="129">
        <f t="shared" si="378"/>
        <v>0</v>
      </c>
      <c r="G281" s="232">
        <f t="shared" si="378"/>
        <v>0</v>
      </c>
      <c r="H281" s="233">
        <f t="shared" si="378"/>
        <v>0</v>
      </c>
      <c r="I281" s="129">
        <f t="shared" si="378"/>
        <v>0</v>
      </c>
      <c r="J281" s="232">
        <f t="shared" si="378"/>
        <v>0</v>
      </c>
      <c r="K281" s="233">
        <f t="shared" si="378"/>
        <v>0</v>
      </c>
      <c r="L281" s="129">
        <f t="shared" si="378"/>
        <v>0</v>
      </c>
      <c r="M281" s="232">
        <f t="shared" si="378"/>
        <v>0</v>
      </c>
      <c r="N281" s="233">
        <f t="shared" si="378"/>
        <v>0</v>
      </c>
      <c r="O281" s="129">
        <f t="shared" si="378"/>
        <v>0</v>
      </c>
      <c r="P281" s="117"/>
    </row>
    <row r="282" spans="1:16" ht="12" hidden="1" customHeight="1" x14ac:dyDescent="0.25">
      <c r="A282" s="184">
        <v>7720</v>
      </c>
      <c r="B282" s="80" t="s">
        <v>301</v>
      </c>
      <c r="C282" s="96">
        <f t="shared" si="371"/>
        <v>0</v>
      </c>
      <c r="D282" s="234"/>
      <c r="E282" s="235"/>
      <c r="F282" s="236">
        <f>D282+E282</f>
        <v>0</v>
      </c>
      <c r="G282" s="100"/>
      <c r="H282" s="101"/>
      <c r="I282" s="236">
        <f>G282+H282</f>
        <v>0</v>
      </c>
      <c r="J282" s="100"/>
      <c r="K282" s="101"/>
      <c r="L282" s="236">
        <f>K282+J282</f>
        <v>0</v>
      </c>
      <c r="M282" s="100"/>
      <c r="N282" s="101"/>
      <c r="O282" s="236">
        <f>N282+M282</f>
        <v>0</v>
      </c>
      <c r="P282" s="105"/>
    </row>
    <row r="283" spans="1:16" hidden="1" x14ac:dyDescent="0.25">
      <c r="A283" s="244">
        <v>9000</v>
      </c>
      <c r="B283" s="475" t="s">
        <v>302</v>
      </c>
      <c r="C283" s="476">
        <f t="shared" si="371"/>
        <v>0</v>
      </c>
      <c r="D283" s="477">
        <f t="shared" ref="D283:O284" si="379">D284</f>
        <v>0</v>
      </c>
      <c r="E283" s="478">
        <f t="shared" si="379"/>
        <v>0</v>
      </c>
      <c r="F283" s="479">
        <f t="shared" si="379"/>
        <v>0</v>
      </c>
      <c r="G283" s="477">
        <f>G284</f>
        <v>0</v>
      </c>
      <c r="H283" s="478">
        <f t="shared" ref="H283:I283" si="380">H284</f>
        <v>0</v>
      </c>
      <c r="I283" s="479">
        <f t="shared" si="380"/>
        <v>0</v>
      </c>
      <c r="J283" s="477">
        <f t="shared" si="379"/>
        <v>0</v>
      </c>
      <c r="K283" s="478">
        <f t="shared" si="379"/>
        <v>0</v>
      </c>
      <c r="L283" s="479">
        <f t="shared" si="379"/>
        <v>0</v>
      </c>
      <c r="M283" s="477">
        <f t="shared" si="379"/>
        <v>0</v>
      </c>
      <c r="N283" s="478">
        <f t="shared" si="379"/>
        <v>0</v>
      </c>
      <c r="O283" s="479">
        <f t="shared" si="379"/>
        <v>0</v>
      </c>
      <c r="P283" s="480"/>
    </row>
    <row r="284" spans="1:16" ht="24" hidden="1" x14ac:dyDescent="0.25">
      <c r="A284" s="244">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5">
        <v>9230</v>
      </c>
      <c r="B285" s="87" t="s">
        <v>304</v>
      </c>
      <c r="C285" s="141">
        <f t="shared" si="371"/>
        <v>0</v>
      </c>
      <c r="D285" s="200"/>
      <c r="E285" s="201"/>
      <c r="F285" s="139">
        <f>D285+E285</f>
        <v>0</v>
      </c>
      <c r="G285" s="142"/>
      <c r="H285" s="143"/>
      <c r="I285" s="139">
        <f>G285+H285</f>
        <v>0</v>
      </c>
      <c r="J285" s="142"/>
      <c r="K285" s="143"/>
      <c r="L285" s="139">
        <f>K285+J285</f>
        <v>0</v>
      </c>
      <c r="M285" s="142"/>
      <c r="N285" s="143"/>
      <c r="O285" s="139">
        <f>N285+M285</f>
        <v>0</v>
      </c>
      <c r="P285" s="127"/>
    </row>
    <row r="286" spans="1:16" x14ac:dyDescent="0.25">
      <c r="A286" s="198"/>
      <c r="B286" s="87" t="s">
        <v>305</v>
      </c>
      <c r="C286" s="88">
        <f t="shared" si="371"/>
        <v>0</v>
      </c>
      <c r="D286" s="189">
        <f>SUM(D287:D288)</f>
        <v>147145</v>
      </c>
      <c r="E286" s="190">
        <f t="shared" ref="E286:F286" si="381">SUM(E287:E288)</f>
        <v>-147145</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24" x14ac:dyDescent="0.25">
      <c r="A287" s="198" t="s">
        <v>306</v>
      </c>
      <c r="B287" s="51" t="s">
        <v>307</v>
      </c>
      <c r="C287" s="88">
        <f t="shared" si="371"/>
        <v>0</v>
      </c>
      <c r="D287" s="194">
        <v>147145</v>
      </c>
      <c r="E287" s="195">
        <v>-147145</v>
      </c>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t="s">
        <v>553</v>
      </c>
    </row>
    <row r="288" spans="1:16" ht="24" customHeight="1" x14ac:dyDescent="0.25">
      <c r="A288" s="198" t="s">
        <v>308</v>
      </c>
      <c r="B288" s="246" t="s">
        <v>309</v>
      </c>
      <c r="C288" s="81">
        <f t="shared" si="371"/>
        <v>0</v>
      </c>
      <c r="D288" s="196"/>
      <c r="E288" s="197"/>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7"/>
      <c r="B289" s="247" t="s">
        <v>310</v>
      </c>
      <c r="C289" s="248">
        <f t="shared" si="371"/>
        <v>1660231</v>
      </c>
      <c r="D289" s="249">
        <f t="shared" ref="D289:O289" si="389">SUM(D286,D269,D230,D195,D187,D173,D75,D53,D283)</f>
        <v>1926801</v>
      </c>
      <c r="E289" s="250">
        <f t="shared" si="389"/>
        <v>-266570</v>
      </c>
      <c r="F289" s="251">
        <f t="shared" si="389"/>
        <v>1660231</v>
      </c>
      <c r="G289" s="249">
        <f t="shared" si="389"/>
        <v>0</v>
      </c>
      <c r="H289" s="250">
        <f t="shared" si="389"/>
        <v>0</v>
      </c>
      <c r="I289" s="251">
        <f t="shared" si="389"/>
        <v>0</v>
      </c>
      <c r="J289" s="249">
        <f t="shared" si="389"/>
        <v>0</v>
      </c>
      <c r="K289" s="250">
        <f t="shared" si="389"/>
        <v>0</v>
      </c>
      <c r="L289" s="251">
        <f t="shared" si="389"/>
        <v>0</v>
      </c>
      <c r="M289" s="249">
        <f t="shared" si="389"/>
        <v>0</v>
      </c>
      <c r="N289" s="250">
        <f t="shared" si="389"/>
        <v>0</v>
      </c>
      <c r="O289" s="251">
        <f t="shared" si="389"/>
        <v>0</v>
      </c>
      <c r="P289" s="252"/>
    </row>
    <row r="290" spans="1:16" s="28" customFormat="1" ht="13.5" thickTop="1" thickBot="1" x14ac:dyDescent="0.3">
      <c r="A290" s="759" t="s">
        <v>311</v>
      </c>
      <c r="B290" s="760"/>
      <c r="C290" s="253">
        <f t="shared" si="371"/>
        <v>0</v>
      </c>
      <c r="D290" s="254">
        <f>SUM(D24,D25,D41)-D51</f>
        <v>147145</v>
      </c>
      <c r="E290" s="255">
        <f t="shared" ref="E290:F290" si="390">SUM(E24,E25,E41)-E51</f>
        <v>-147145</v>
      </c>
      <c r="F290" s="256">
        <f t="shared" si="390"/>
        <v>0</v>
      </c>
      <c r="G290" s="254">
        <f>SUM(G24,G25,G41)-G51</f>
        <v>0</v>
      </c>
      <c r="H290" s="255">
        <f t="shared" ref="H290:I290" si="391">SUM(H24,H25,H41)-H51</f>
        <v>0</v>
      </c>
      <c r="I290" s="256">
        <f t="shared" si="391"/>
        <v>0</v>
      </c>
      <c r="J290" s="254">
        <f>(J26+J43)-J51</f>
        <v>0</v>
      </c>
      <c r="K290" s="255">
        <f t="shared" ref="K290:L290" si="392">(K26+K43)-K51</f>
        <v>0</v>
      </c>
      <c r="L290" s="256">
        <f t="shared" si="392"/>
        <v>0</v>
      </c>
      <c r="M290" s="254">
        <f>M45-M51</f>
        <v>0</v>
      </c>
      <c r="N290" s="255">
        <f t="shared" ref="N290:O290" si="393">N45-N51</f>
        <v>0</v>
      </c>
      <c r="O290" s="256">
        <f t="shared" si="393"/>
        <v>0</v>
      </c>
      <c r="P290" s="257"/>
    </row>
    <row r="291" spans="1:16" s="28" customFormat="1" ht="12.75" thickTop="1" x14ac:dyDescent="0.25">
      <c r="A291" s="761" t="s">
        <v>312</v>
      </c>
      <c r="B291" s="762"/>
      <c r="C291" s="258">
        <f t="shared" si="371"/>
        <v>0</v>
      </c>
      <c r="D291" s="259">
        <f t="shared" ref="D291:O291" si="394">SUM(D292,D293)-D300+D301</f>
        <v>-147145</v>
      </c>
      <c r="E291" s="260">
        <f t="shared" si="394"/>
        <v>147145</v>
      </c>
      <c r="F291" s="261">
        <f t="shared" si="394"/>
        <v>0</v>
      </c>
      <c r="G291" s="259">
        <f t="shared" si="394"/>
        <v>0</v>
      </c>
      <c r="H291" s="260">
        <f t="shared" si="394"/>
        <v>0</v>
      </c>
      <c r="I291" s="261">
        <f t="shared" si="394"/>
        <v>0</v>
      </c>
      <c r="J291" s="259">
        <f t="shared" si="394"/>
        <v>0</v>
      </c>
      <c r="K291" s="260">
        <f t="shared" si="394"/>
        <v>0</v>
      </c>
      <c r="L291" s="261">
        <f t="shared" si="394"/>
        <v>0</v>
      </c>
      <c r="M291" s="259">
        <f t="shared" si="394"/>
        <v>0</v>
      </c>
      <c r="N291" s="260">
        <f t="shared" si="394"/>
        <v>0</v>
      </c>
      <c r="O291" s="261">
        <f t="shared" si="394"/>
        <v>0</v>
      </c>
      <c r="P291" s="262"/>
    </row>
    <row r="292" spans="1:16" s="28" customFormat="1" ht="12.75" thickBot="1" x14ac:dyDescent="0.3">
      <c r="A292" s="155" t="s">
        <v>313</v>
      </c>
      <c r="B292" s="155" t="s">
        <v>314</v>
      </c>
      <c r="C292" s="156">
        <f t="shared" si="371"/>
        <v>0</v>
      </c>
      <c r="D292" s="157">
        <f t="shared" ref="D292:O292" si="395">D21-D286</f>
        <v>-147145</v>
      </c>
      <c r="E292" s="158">
        <f t="shared" si="395"/>
        <v>147145</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3" t="s">
        <v>315</v>
      </c>
      <c r="B293" s="263" t="s">
        <v>316</v>
      </c>
      <c r="C293" s="258">
        <f t="shared" si="371"/>
        <v>0</v>
      </c>
      <c r="D293" s="259">
        <f t="shared" ref="D293:O293" si="396">SUM(D294,D296,D298)-SUM(D295,D297,D299)</f>
        <v>0</v>
      </c>
      <c r="E293" s="260">
        <f t="shared" si="396"/>
        <v>0</v>
      </c>
      <c r="F293" s="261">
        <f t="shared" si="396"/>
        <v>0</v>
      </c>
      <c r="G293" s="259">
        <f t="shared" si="396"/>
        <v>0</v>
      </c>
      <c r="H293" s="260">
        <f t="shared" si="396"/>
        <v>0</v>
      </c>
      <c r="I293" s="261">
        <f t="shared" si="396"/>
        <v>0</v>
      </c>
      <c r="J293" s="259">
        <f t="shared" si="396"/>
        <v>0</v>
      </c>
      <c r="K293" s="260">
        <f t="shared" si="396"/>
        <v>0</v>
      </c>
      <c r="L293" s="261">
        <f t="shared" si="396"/>
        <v>0</v>
      </c>
      <c r="M293" s="259">
        <f t="shared" si="396"/>
        <v>0</v>
      </c>
      <c r="N293" s="260">
        <f t="shared" si="396"/>
        <v>0</v>
      </c>
      <c r="O293" s="261">
        <f t="shared" si="396"/>
        <v>0</v>
      </c>
      <c r="P293" s="262"/>
    </row>
    <row r="294" spans="1:16" ht="12" hidden="1" customHeight="1" x14ac:dyDescent="0.25">
      <c r="A294" s="264" t="s">
        <v>317</v>
      </c>
      <c r="B294" s="140" t="s">
        <v>318</v>
      </c>
      <c r="C294" s="96">
        <f t="shared" si="371"/>
        <v>0</v>
      </c>
      <c r="D294" s="234"/>
      <c r="E294" s="235"/>
      <c r="F294" s="236">
        <f t="shared" ref="F294:F301" si="397">D294+E294</f>
        <v>0</v>
      </c>
      <c r="G294" s="100"/>
      <c r="H294" s="101"/>
      <c r="I294" s="236">
        <f t="shared" ref="I294:I301" si="398">G294+H294</f>
        <v>0</v>
      </c>
      <c r="J294" s="100"/>
      <c r="K294" s="101"/>
      <c r="L294" s="236">
        <f t="shared" ref="L294:L301" si="399">K294+J294</f>
        <v>0</v>
      </c>
      <c r="M294" s="100"/>
      <c r="N294" s="101"/>
      <c r="O294" s="236">
        <f t="shared" ref="O294:O301" si="400">N294+M294</f>
        <v>0</v>
      </c>
      <c r="P294" s="105"/>
    </row>
    <row r="295" spans="1:16" ht="24" hidden="1" customHeight="1" x14ac:dyDescent="0.25">
      <c r="A295" s="198" t="s">
        <v>319</v>
      </c>
      <c r="B295" s="50" t="s">
        <v>320</v>
      </c>
      <c r="C295" s="88">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8" t="s">
        <v>321</v>
      </c>
      <c r="B296" s="50" t="s">
        <v>322</v>
      </c>
      <c r="C296" s="88">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8" t="s">
        <v>323</v>
      </c>
      <c r="B297" s="50" t="s">
        <v>324</v>
      </c>
      <c r="C297" s="88">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8" t="s">
        <v>325</v>
      </c>
      <c r="B298" s="50" t="s">
        <v>326</v>
      </c>
      <c r="C298" s="88">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5" t="s">
        <v>327</v>
      </c>
      <c r="B299" s="266" t="s">
        <v>328</v>
      </c>
      <c r="C299" s="206">
        <f t="shared" si="371"/>
        <v>0</v>
      </c>
      <c r="D299" s="208"/>
      <c r="E299" s="209"/>
      <c r="F299" s="210">
        <f t="shared" si="397"/>
        <v>0</v>
      </c>
      <c r="G299" s="211"/>
      <c r="H299" s="212"/>
      <c r="I299" s="210">
        <f t="shared" si="398"/>
        <v>0</v>
      </c>
      <c r="J299" s="211"/>
      <c r="K299" s="212"/>
      <c r="L299" s="210">
        <f t="shared" si="399"/>
        <v>0</v>
      </c>
      <c r="M299" s="211"/>
      <c r="N299" s="212"/>
      <c r="O299" s="210">
        <f t="shared" si="400"/>
        <v>0</v>
      </c>
      <c r="P299" s="213"/>
    </row>
    <row r="300" spans="1:16" s="28" customFormat="1" ht="13.5" hidden="1" customHeight="1" thickTop="1" thickBot="1" x14ac:dyDescent="0.3">
      <c r="A300" s="267" t="s">
        <v>329</v>
      </c>
      <c r="B300" s="267" t="s">
        <v>330</v>
      </c>
      <c r="C300" s="253">
        <f t="shared" si="371"/>
        <v>0</v>
      </c>
      <c r="D300" s="268"/>
      <c r="E300" s="269"/>
      <c r="F300" s="256">
        <f t="shared" si="397"/>
        <v>0</v>
      </c>
      <c r="G300" s="268"/>
      <c r="H300" s="269"/>
      <c r="I300" s="270">
        <f t="shared" si="398"/>
        <v>0</v>
      </c>
      <c r="J300" s="268"/>
      <c r="K300" s="269"/>
      <c r="L300" s="270">
        <f t="shared" si="399"/>
        <v>0</v>
      </c>
      <c r="M300" s="268"/>
      <c r="N300" s="269"/>
      <c r="O300" s="270">
        <f t="shared" si="400"/>
        <v>0</v>
      </c>
      <c r="P300" s="271"/>
    </row>
    <row r="301" spans="1:16" s="28" customFormat="1" ht="48.75" hidden="1" customHeight="1" thickTop="1" x14ac:dyDescent="0.25">
      <c r="A301" s="263" t="s">
        <v>331</v>
      </c>
      <c r="B301" s="272" t="s">
        <v>332</v>
      </c>
      <c r="C301" s="258">
        <f t="shared" si="371"/>
        <v>0</v>
      </c>
      <c r="D301" s="202"/>
      <c r="E301" s="203"/>
      <c r="F301" s="71">
        <f t="shared" si="397"/>
        <v>0</v>
      </c>
      <c r="G301" s="202"/>
      <c r="H301" s="203"/>
      <c r="I301" s="71">
        <f t="shared" si="398"/>
        <v>0</v>
      </c>
      <c r="J301" s="202"/>
      <c r="K301" s="203"/>
      <c r="L301" s="71">
        <f t="shared" si="399"/>
        <v>0</v>
      </c>
      <c r="M301" s="202"/>
      <c r="N301" s="203"/>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QXxmIJWzbrPLf9FHI/hYPRpUn+ycLuwBrs8zBvAJURq46fqTo1ltC0Ja2UN34Qt90o9wuvC8wJvid5hDBJD4eA==" saltValue="vsN4IGDzQjAIvAlHR/qapA==" spinCount="100000" sheet="1" objects="1" scenarios="1" formatCells="0" formatColumns="0" formatRows="0" deleteColumns="0"/>
  <autoFilter ref="A18:P301"/>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9.pielikums Jūrmalas pilsētas domes
2019.gada 23.maija saistošajiem noteikumiem Nr.19
(protokols Nr.7, 12.punkts)
 </firstHeader>
    <firstFooter>&amp;L&amp;9&amp;D; &amp;T&amp;R&amp;9&amp;P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7" sqref="T7"/>
    </sheetView>
  </sheetViews>
  <sheetFormatPr defaultRowHeight="12" outlineLevelCol="1" x14ac:dyDescent="0.25"/>
  <cols>
    <col min="1" max="1" width="10.85546875" style="273" customWidth="1"/>
    <col min="2" max="2" width="28" style="273" customWidth="1"/>
    <col min="3" max="3" width="8" style="273" customWidth="1"/>
    <col min="4" max="5" width="8.7109375" style="273" hidden="1" customWidth="1" outlineLevel="1"/>
    <col min="6" max="6" width="8.7109375" style="273" customWidth="1" collapsed="1"/>
    <col min="7" max="8" width="8.7109375" style="273" hidden="1" customWidth="1" outlineLevel="1"/>
    <col min="9" max="9" width="8.7109375" style="273" customWidth="1" collapsed="1"/>
    <col min="10" max="11" width="8.28515625" style="273" hidden="1" customWidth="1" outlineLevel="1"/>
    <col min="12" max="12" width="8.28515625" style="273" customWidth="1" collapsed="1"/>
    <col min="13" max="13" width="7.42578125" style="273"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554</v>
      </c>
      <c r="P1" s="1"/>
    </row>
    <row r="2" spans="1:17" ht="35.25" customHeight="1" x14ac:dyDescent="0.25">
      <c r="A2" s="788" t="s">
        <v>1</v>
      </c>
      <c r="B2" s="789"/>
      <c r="C2" s="789"/>
      <c r="D2" s="789"/>
      <c r="E2" s="789"/>
      <c r="F2" s="789"/>
      <c r="G2" s="789"/>
      <c r="H2" s="789"/>
      <c r="I2" s="789"/>
      <c r="J2" s="789"/>
      <c r="K2" s="789"/>
      <c r="L2" s="789"/>
      <c r="M2" s="789"/>
      <c r="N2" s="789"/>
      <c r="O2" s="789"/>
      <c r="P2" s="790"/>
      <c r="Q2" s="274"/>
    </row>
    <row r="3" spans="1:17" ht="12.75" customHeight="1" x14ac:dyDescent="0.25">
      <c r="A3" s="5" t="s">
        <v>2</v>
      </c>
      <c r="B3" s="6"/>
      <c r="C3" s="791" t="s">
        <v>333</v>
      </c>
      <c r="D3" s="791"/>
      <c r="E3" s="791"/>
      <c r="F3" s="791"/>
      <c r="G3" s="791"/>
      <c r="H3" s="791"/>
      <c r="I3" s="791"/>
      <c r="J3" s="791"/>
      <c r="K3" s="791"/>
      <c r="L3" s="791"/>
      <c r="M3" s="791"/>
      <c r="N3" s="791"/>
      <c r="O3" s="791"/>
      <c r="P3" s="792"/>
      <c r="Q3" s="274"/>
    </row>
    <row r="4" spans="1:17" ht="12.75" customHeight="1" x14ac:dyDescent="0.25">
      <c r="A4" s="5" t="s">
        <v>4</v>
      </c>
      <c r="B4" s="6"/>
      <c r="C4" s="791" t="s">
        <v>334</v>
      </c>
      <c r="D4" s="791"/>
      <c r="E4" s="791"/>
      <c r="F4" s="791"/>
      <c r="G4" s="791"/>
      <c r="H4" s="791"/>
      <c r="I4" s="791"/>
      <c r="J4" s="791"/>
      <c r="K4" s="791"/>
      <c r="L4" s="791"/>
      <c r="M4" s="791"/>
      <c r="N4" s="791"/>
      <c r="O4" s="791"/>
      <c r="P4" s="792"/>
      <c r="Q4" s="274"/>
    </row>
    <row r="5" spans="1:17" ht="12.75" customHeight="1" x14ac:dyDescent="0.25">
      <c r="A5" s="7" t="s">
        <v>6</v>
      </c>
      <c r="B5" s="8"/>
      <c r="C5" s="786" t="s">
        <v>335</v>
      </c>
      <c r="D5" s="786"/>
      <c r="E5" s="786"/>
      <c r="F5" s="786"/>
      <c r="G5" s="786"/>
      <c r="H5" s="786"/>
      <c r="I5" s="786"/>
      <c r="J5" s="786"/>
      <c r="K5" s="786"/>
      <c r="L5" s="786"/>
      <c r="M5" s="786"/>
      <c r="N5" s="786"/>
      <c r="O5" s="786"/>
      <c r="P5" s="787"/>
      <c r="Q5" s="274"/>
    </row>
    <row r="6" spans="1:17" ht="12.75" customHeight="1" x14ac:dyDescent="0.25">
      <c r="A6" s="7" t="s">
        <v>8</v>
      </c>
      <c r="B6" s="8"/>
      <c r="C6" s="786" t="s">
        <v>443</v>
      </c>
      <c r="D6" s="786"/>
      <c r="E6" s="786"/>
      <c r="F6" s="786"/>
      <c r="G6" s="786"/>
      <c r="H6" s="786"/>
      <c r="I6" s="786"/>
      <c r="J6" s="786"/>
      <c r="K6" s="786"/>
      <c r="L6" s="786"/>
      <c r="M6" s="786"/>
      <c r="N6" s="786"/>
      <c r="O6" s="786"/>
      <c r="P6" s="787"/>
      <c r="Q6" s="274"/>
    </row>
    <row r="7" spans="1:17" ht="24.75" customHeight="1" x14ac:dyDescent="0.25">
      <c r="A7" s="7" t="s">
        <v>10</v>
      </c>
      <c r="B7" s="8"/>
      <c r="C7" s="791" t="s">
        <v>442</v>
      </c>
      <c r="D7" s="791"/>
      <c r="E7" s="791"/>
      <c r="F7" s="791"/>
      <c r="G7" s="791"/>
      <c r="H7" s="791"/>
      <c r="I7" s="791"/>
      <c r="J7" s="791"/>
      <c r="K7" s="791"/>
      <c r="L7" s="791"/>
      <c r="M7" s="791"/>
      <c r="N7" s="791"/>
      <c r="O7" s="791"/>
      <c r="P7" s="792"/>
      <c r="Q7" s="274"/>
    </row>
    <row r="8" spans="1:17" ht="12.75" customHeight="1" x14ac:dyDescent="0.25">
      <c r="A8" s="9" t="s">
        <v>12</v>
      </c>
      <c r="B8" s="8"/>
      <c r="C8" s="793"/>
      <c r="D8" s="793"/>
      <c r="E8" s="793"/>
      <c r="F8" s="793"/>
      <c r="G8" s="793"/>
      <c r="H8" s="793"/>
      <c r="I8" s="793"/>
      <c r="J8" s="793"/>
      <c r="K8" s="793"/>
      <c r="L8" s="793"/>
      <c r="M8" s="793"/>
      <c r="N8" s="793"/>
      <c r="O8" s="793"/>
      <c r="P8" s="794"/>
      <c r="Q8" s="274"/>
    </row>
    <row r="9" spans="1:17" ht="12.75" customHeight="1" x14ac:dyDescent="0.25">
      <c r="A9" s="7"/>
      <c r="B9" s="8" t="s">
        <v>13</v>
      </c>
      <c r="C9" s="786" t="s">
        <v>337</v>
      </c>
      <c r="D9" s="786"/>
      <c r="E9" s="786"/>
      <c r="F9" s="786"/>
      <c r="G9" s="786"/>
      <c r="H9" s="786"/>
      <c r="I9" s="786"/>
      <c r="J9" s="786"/>
      <c r="K9" s="786"/>
      <c r="L9" s="786"/>
      <c r="M9" s="786"/>
      <c r="N9" s="786"/>
      <c r="O9" s="786"/>
      <c r="P9" s="787"/>
      <c r="Q9" s="274"/>
    </row>
    <row r="10" spans="1:17" ht="12.75" customHeight="1" x14ac:dyDescent="0.25">
      <c r="A10" s="7"/>
      <c r="B10" s="8" t="s">
        <v>15</v>
      </c>
      <c r="C10" s="786"/>
      <c r="D10" s="786"/>
      <c r="E10" s="786"/>
      <c r="F10" s="786"/>
      <c r="G10" s="786"/>
      <c r="H10" s="786"/>
      <c r="I10" s="786"/>
      <c r="J10" s="786"/>
      <c r="K10" s="786"/>
      <c r="L10" s="786"/>
      <c r="M10" s="786"/>
      <c r="N10" s="786"/>
      <c r="O10" s="786"/>
      <c r="P10" s="787"/>
      <c r="Q10" s="274"/>
    </row>
    <row r="11" spans="1:17" ht="12.75" customHeight="1" x14ac:dyDescent="0.25">
      <c r="A11" s="7"/>
      <c r="B11" s="8" t="s">
        <v>16</v>
      </c>
      <c r="C11" s="793"/>
      <c r="D11" s="793"/>
      <c r="E11" s="793"/>
      <c r="F11" s="793"/>
      <c r="G11" s="793"/>
      <c r="H11" s="793"/>
      <c r="I11" s="793"/>
      <c r="J11" s="793"/>
      <c r="K11" s="793"/>
      <c r="L11" s="793"/>
      <c r="M11" s="793"/>
      <c r="N11" s="793"/>
      <c r="O11" s="793"/>
      <c r="P11" s="794"/>
      <c r="Q11" s="274"/>
    </row>
    <row r="12" spans="1:17" ht="12.75" customHeight="1" x14ac:dyDescent="0.25">
      <c r="A12" s="7"/>
      <c r="B12" s="8" t="s">
        <v>17</v>
      </c>
      <c r="C12" s="786"/>
      <c r="D12" s="786"/>
      <c r="E12" s="786"/>
      <c r="F12" s="786"/>
      <c r="G12" s="786"/>
      <c r="H12" s="786"/>
      <c r="I12" s="786"/>
      <c r="J12" s="786"/>
      <c r="K12" s="786"/>
      <c r="L12" s="786"/>
      <c r="M12" s="786"/>
      <c r="N12" s="786"/>
      <c r="O12" s="786"/>
      <c r="P12" s="787"/>
      <c r="Q12" s="274"/>
    </row>
    <row r="13" spans="1:17" ht="12.75" customHeight="1" x14ac:dyDescent="0.25">
      <c r="A13" s="7"/>
      <c r="B13" s="8" t="s">
        <v>19</v>
      </c>
      <c r="C13" s="786"/>
      <c r="D13" s="786"/>
      <c r="E13" s="786"/>
      <c r="F13" s="786"/>
      <c r="G13" s="786"/>
      <c r="H13" s="786"/>
      <c r="I13" s="786"/>
      <c r="J13" s="786"/>
      <c r="K13" s="786"/>
      <c r="L13" s="786"/>
      <c r="M13" s="786"/>
      <c r="N13" s="786"/>
      <c r="O13" s="786"/>
      <c r="P13" s="787"/>
      <c r="Q13" s="274"/>
    </row>
    <row r="14" spans="1:17" ht="12.75" customHeight="1" x14ac:dyDescent="0.25">
      <c r="A14" s="10"/>
      <c r="B14" s="11"/>
      <c r="C14" s="766"/>
      <c r="D14" s="766"/>
      <c r="E14" s="766"/>
      <c r="F14" s="766"/>
      <c r="G14" s="766"/>
      <c r="H14" s="766"/>
      <c r="I14" s="766"/>
      <c r="J14" s="766"/>
      <c r="K14" s="766"/>
      <c r="L14" s="766"/>
      <c r="M14" s="766"/>
      <c r="N14" s="766"/>
      <c r="O14" s="766"/>
      <c r="P14" s="767"/>
      <c r="Q14" s="274"/>
    </row>
    <row r="15" spans="1:17" s="12" customFormat="1" ht="12.75" customHeight="1" x14ac:dyDescent="0.25">
      <c r="A15" s="768" t="s">
        <v>20</v>
      </c>
      <c r="B15" s="771" t="s">
        <v>21</v>
      </c>
      <c r="C15" s="773" t="s">
        <v>22</v>
      </c>
      <c r="D15" s="774"/>
      <c r="E15" s="774"/>
      <c r="F15" s="774"/>
      <c r="G15" s="774"/>
      <c r="H15" s="774"/>
      <c r="I15" s="774"/>
      <c r="J15" s="774"/>
      <c r="K15" s="774"/>
      <c r="L15" s="774"/>
      <c r="M15" s="774"/>
      <c r="N15" s="774"/>
      <c r="O15" s="774"/>
      <c r="P15" s="775"/>
      <c r="Q15" s="275"/>
    </row>
    <row r="16" spans="1:17" s="12" customFormat="1" ht="12.75" customHeight="1" x14ac:dyDescent="0.25">
      <c r="A16" s="769"/>
      <c r="B16" s="772"/>
      <c r="C16" s="776" t="s">
        <v>23</v>
      </c>
      <c r="D16" s="778" t="s">
        <v>24</v>
      </c>
      <c r="E16" s="780" t="s">
        <v>25</v>
      </c>
      <c r="F16" s="782" t="s">
        <v>26</v>
      </c>
      <c r="G16" s="764" t="s">
        <v>27</v>
      </c>
      <c r="H16" s="765" t="s">
        <v>28</v>
      </c>
      <c r="I16" s="763" t="s">
        <v>29</v>
      </c>
      <c r="J16" s="764" t="s">
        <v>30</v>
      </c>
      <c r="K16" s="765" t="s">
        <v>31</v>
      </c>
      <c r="L16" s="763" t="s">
        <v>32</v>
      </c>
      <c r="M16" s="764" t="s">
        <v>33</v>
      </c>
      <c r="N16" s="765" t="s">
        <v>34</v>
      </c>
      <c r="O16" s="763" t="s">
        <v>35</v>
      </c>
      <c r="P16" s="784" t="s">
        <v>36</v>
      </c>
    </row>
    <row r="17" spans="1:16" s="13" customFormat="1" ht="70.5" customHeight="1" thickBot="1" x14ac:dyDescent="0.3">
      <c r="A17" s="770"/>
      <c r="B17" s="772"/>
      <c r="C17" s="777"/>
      <c r="D17" s="779"/>
      <c r="E17" s="781"/>
      <c r="F17" s="783"/>
      <c r="G17" s="764"/>
      <c r="H17" s="765"/>
      <c r="I17" s="763"/>
      <c r="J17" s="764"/>
      <c r="K17" s="765"/>
      <c r="L17" s="763"/>
      <c r="M17" s="764"/>
      <c r="N17" s="765"/>
      <c r="O17" s="763"/>
      <c r="P17" s="78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289864</v>
      </c>
      <c r="D20" s="32">
        <f>SUM(D21,D24,D25,D41,D43)</f>
        <v>300343</v>
      </c>
      <c r="E20" s="33">
        <f t="shared" ref="E20:F20" si="1">SUM(E21,E24,E25,E41,E43)</f>
        <v>-10479</v>
      </c>
      <c r="F20" s="34">
        <f t="shared" si="1"/>
        <v>289864</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45.75" customHeight="1" thickTop="1" thickBot="1" x14ac:dyDescent="0.3">
      <c r="A24" s="58">
        <v>19300</v>
      </c>
      <c r="B24" s="58" t="s">
        <v>43</v>
      </c>
      <c r="C24" s="59">
        <f>F24+I24</f>
        <v>289864</v>
      </c>
      <c r="D24" s="60">
        <v>300343</v>
      </c>
      <c r="E24" s="61">
        <v>-10479</v>
      </c>
      <c r="F24" s="62">
        <f t="shared" si="9"/>
        <v>289864</v>
      </c>
      <c r="G24" s="60"/>
      <c r="H24" s="61"/>
      <c r="I24" s="62">
        <f t="shared" si="10"/>
        <v>0</v>
      </c>
      <c r="J24" s="63" t="s">
        <v>44</v>
      </c>
      <c r="K24" s="64" t="s">
        <v>44</v>
      </c>
      <c r="L24" s="65" t="s">
        <v>44</v>
      </c>
      <c r="M24" s="63" t="s">
        <v>44</v>
      </c>
      <c r="N24" s="64" t="s">
        <v>44</v>
      </c>
      <c r="O24" s="65" t="s">
        <v>44</v>
      </c>
      <c r="P24" s="66" t="s">
        <v>555</v>
      </c>
    </row>
    <row r="25" spans="1:16" s="28" customFormat="1" ht="24.75" hidden="1" customHeight="1" thickTop="1" x14ac:dyDescent="0.25">
      <c r="A25" s="276"/>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69</v>
      </c>
      <c r="C50" s="156">
        <f t="shared" si="0"/>
        <v>289864</v>
      </c>
      <c r="D50" s="157">
        <f>SUM(D51,D286)</f>
        <v>300343</v>
      </c>
      <c r="E50" s="158">
        <f t="shared" ref="E50:F50" si="26">SUM(E51,E286)</f>
        <v>-10479</v>
      </c>
      <c r="F50" s="159">
        <f t="shared" si="26"/>
        <v>289864</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289864</v>
      </c>
      <c r="D51" s="163">
        <f>SUM(D52,D194)</f>
        <v>300343</v>
      </c>
      <c r="E51" s="164">
        <f t="shared" ref="E51:F51" si="30">SUM(E52,E194)</f>
        <v>-10479</v>
      </c>
      <c r="F51" s="165">
        <f t="shared" si="30"/>
        <v>289864</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71</v>
      </c>
      <c r="C52" s="170">
        <f t="shared" si="0"/>
        <v>7473</v>
      </c>
      <c r="D52" s="171">
        <f>SUM(D53,D75,D173,D187)</f>
        <v>7473</v>
      </c>
      <c r="E52" s="172">
        <f t="shared" ref="E52:F52" si="34">SUM(E53,E75,E173,E187)</f>
        <v>0</v>
      </c>
      <c r="F52" s="173">
        <f t="shared" si="34"/>
        <v>7473</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7" t="s">
        <v>78</v>
      </c>
      <c r="C58" s="88">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v>0</v>
      </c>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380">
        <v>1210</v>
      </c>
      <c r="B68" s="80" t="s">
        <v>88</v>
      </c>
      <c r="C68" s="81">
        <f t="shared" si="0"/>
        <v>0</v>
      </c>
      <c r="D68" s="46">
        <v>0</v>
      </c>
      <c r="E68" s="47"/>
      <c r="F68" s="132">
        <f>D68+E68</f>
        <v>0</v>
      </c>
      <c r="G68" s="46"/>
      <c r="H68" s="47"/>
      <c r="I68" s="132">
        <f>G68+H68</f>
        <v>0</v>
      </c>
      <c r="J68" s="46"/>
      <c r="K68" s="47"/>
      <c r="L68" s="132">
        <f>K68+J68</f>
        <v>0</v>
      </c>
      <c r="M68" s="46"/>
      <c r="N68" s="47"/>
      <c r="O68" s="132">
        <f>N68+M68</f>
        <v>0</v>
      </c>
      <c r="P68" s="49"/>
    </row>
    <row r="69" spans="1:16" ht="24" hidden="1" x14ac:dyDescent="0.25">
      <c r="A69" s="188">
        <v>1220</v>
      </c>
      <c r="B69" s="87" t="s">
        <v>89</v>
      </c>
      <c r="C69" s="88">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7" t="s">
        <v>90</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96</v>
      </c>
      <c r="C75" s="176">
        <f t="shared" si="0"/>
        <v>7473</v>
      </c>
      <c r="D75" s="177">
        <f>SUM(D76,D83,D130,D164,D165,D172)</f>
        <v>7473</v>
      </c>
      <c r="E75" s="178">
        <f t="shared" ref="E75:F75" si="74">SUM(E76,E83,E130,E164,E165,E172)</f>
        <v>0</v>
      </c>
      <c r="F75" s="179">
        <f t="shared" si="74"/>
        <v>7473</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380">
        <v>2110</v>
      </c>
      <c r="B77" s="80" t="s">
        <v>98</v>
      </c>
      <c r="C77" s="81">
        <f t="shared" si="0"/>
        <v>0</v>
      </c>
      <c r="D77" s="192">
        <f>SUM(D78:D79)</f>
        <v>0</v>
      </c>
      <c r="E77" s="193">
        <f t="shared" ref="E77:F77" si="82">SUM(E78:E79)</f>
        <v>0</v>
      </c>
      <c r="F77" s="132">
        <f t="shared" si="82"/>
        <v>0</v>
      </c>
      <c r="G77" s="192">
        <f>SUM(G78:G79)</f>
        <v>0</v>
      </c>
      <c r="H77" s="193">
        <f t="shared" ref="H77:I77" si="83">SUM(H78:H79)</f>
        <v>0</v>
      </c>
      <c r="I77" s="132">
        <f t="shared" si="83"/>
        <v>0</v>
      </c>
      <c r="J77" s="192">
        <f>SUM(J78:J79)</f>
        <v>0</v>
      </c>
      <c r="K77" s="193">
        <f t="shared" ref="K77:L77" si="84">SUM(K78:K79)</f>
        <v>0</v>
      </c>
      <c r="L77" s="132">
        <f t="shared" si="84"/>
        <v>0</v>
      </c>
      <c r="M77" s="192">
        <f>SUM(M78:M79)</f>
        <v>0</v>
      </c>
      <c r="N77" s="193">
        <f t="shared" ref="N77:O77" si="85">SUM(N78:N79)</f>
        <v>0</v>
      </c>
      <c r="O77" s="132">
        <f t="shared" si="85"/>
        <v>0</v>
      </c>
      <c r="P77" s="49"/>
    </row>
    <row r="78" spans="1:16" ht="12" hidden="1" customHeight="1" x14ac:dyDescent="0.25">
      <c r="A78" s="51">
        <v>2111</v>
      </c>
      <c r="B78" s="87" t="s">
        <v>99</v>
      </c>
      <c r="C78" s="88">
        <f t="shared" si="0"/>
        <v>0</v>
      </c>
      <c r="D78" s="194">
        <v>0</v>
      </c>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4">
        <v>0</v>
      </c>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7" t="s">
        <v>101</v>
      </c>
      <c r="C80" s="88">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7" t="s">
        <v>99</v>
      </c>
      <c r="C81" s="88">
        <f t="shared" si="0"/>
        <v>0</v>
      </c>
      <c r="D81" s="194">
        <v>0</v>
      </c>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4">
        <v>0</v>
      </c>
      <c r="E82" s="195"/>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102</v>
      </c>
      <c r="C83" s="68">
        <f t="shared" si="0"/>
        <v>7473</v>
      </c>
      <c r="D83" s="182">
        <f>SUM(D84,D89,D95,D103,D112,D116,D122,D128)</f>
        <v>7473</v>
      </c>
      <c r="E83" s="183">
        <f t="shared" ref="E83:F83" si="98">SUM(E84,E89,E95,E103,E112,E116,E122,E128)</f>
        <v>0</v>
      </c>
      <c r="F83" s="71">
        <f t="shared" si="98"/>
        <v>7473</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6">
        <v>0</v>
      </c>
      <c r="E85" s="197"/>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4">
        <v>0</v>
      </c>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4">
        <v>0</v>
      </c>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4">
        <v>0</v>
      </c>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7" t="s">
        <v>108</v>
      </c>
      <c r="C89" s="88">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7" t="s">
        <v>109</v>
      </c>
      <c r="C90" s="88">
        <f t="shared" si="102"/>
        <v>0</v>
      </c>
      <c r="D90" s="194">
        <v>0</v>
      </c>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4">
        <v>0</v>
      </c>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4">
        <v>0</v>
      </c>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4">
        <v>0</v>
      </c>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4">
        <v>0</v>
      </c>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7" t="s">
        <v>114</v>
      </c>
      <c r="C95" s="88">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7" t="s">
        <v>115</v>
      </c>
      <c r="C96" s="88">
        <f t="shared" si="102"/>
        <v>0</v>
      </c>
      <c r="D96" s="194">
        <v>0</v>
      </c>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4">
        <v>0</v>
      </c>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6">
        <v>0</v>
      </c>
      <c r="E98" s="197"/>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4">
        <v>0</v>
      </c>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4">
        <v>0</v>
      </c>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4">
        <v>0</v>
      </c>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121</v>
      </c>
      <c r="C102" s="88">
        <f t="shared" si="102"/>
        <v>0</v>
      </c>
      <c r="D102" s="194">
        <v>0</v>
      </c>
      <c r="E102" s="195"/>
      <c r="F102" s="55">
        <f t="shared" si="123"/>
        <v>0</v>
      </c>
      <c r="G102" s="53"/>
      <c r="H102" s="54"/>
      <c r="I102" s="55">
        <f t="shared" si="124"/>
        <v>0</v>
      </c>
      <c r="J102" s="53"/>
      <c r="K102" s="54"/>
      <c r="L102" s="55">
        <f t="shared" si="125"/>
        <v>0</v>
      </c>
      <c r="M102" s="53"/>
      <c r="N102" s="54"/>
      <c r="O102" s="55">
        <f t="shared" si="126"/>
        <v>0</v>
      </c>
      <c r="P102" s="57"/>
    </row>
    <row r="103" spans="1:16" ht="36" x14ac:dyDescent="0.25">
      <c r="A103" s="188">
        <v>2240</v>
      </c>
      <c r="B103" s="87" t="s">
        <v>122</v>
      </c>
      <c r="C103" s="88">
        <f t="shared" si="102"/>
        <v>7473</v>
      </c>
      <c r="D103" s="189">
        <f>SUM(D104:D111)</f>
        <v>7473</v>
      </c>
      <c r="E103" s="190">
        <f t="shared" ref="E103:F103" si="127">SUM(E104:E111)</f>
        <v>0</v>
      </c>
      <c r="F103" s="55">
        <f t="shared" si="127"/>
        <v>7473</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customHeight="1" x14ac:dyDescent="0.25">
      <c r="A104" s="51">
        <v>2241</v>
      </c>
      <c r="B104" s="87" t="s">
        <v>123</v>
      </c>
      <c r="C104" s="88">
        <f t="shared" si="102"/>
        <v>7473</v>
      </c>
      <c r="D104" s="194">
        <v>7473</v>
      </c>
      <c r="E104" s="195"/>
      <c r="F104" s="55">
        <f t="shared" ref="F104:F111" si="131">D104+E104</f>
        <v>7473</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4">
        <v>0</v>
      </c>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4">
        <v>0</v>
      </c>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4">
        <v>0</v>
      </c>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4">
        <v>0</v>
      </c>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4">
        <v>0</v>
      </c>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7" t="s">
        <v>131</v>
      </c>
      <c r="C112" s="88">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7" t="s">
        <v>132</v>
      </c>
      <c r="C113" s="88">
        <f t="shared" si="102"/>
        <v>0</v>
      </c>
      <c r="D113" s="194">
        <v>0</v>
      </c>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4">
        <v>0</v>
      </c>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4">
        <v>0</v>
      </c>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7" t="s">
        <v>135</v>
      </c>
      <c r="C116" s="88">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7" t="s">
        <v>136</v>
      </c>
      <c r="C117" s="88">
        <f t="shared" si="102"/>
        <v>0</v>
      </c>
      <c r="D117" s="194">
        <v>0</v>
      </c>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4">
        <v>0</v>
      </c>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4">
        <v>0</v>
      </c>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4">
        <v>0</v>
      </c>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4">
        <v>0</v>
      </c>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7" t="s">
        <v>141</v>
      </c>
      <c r="C122" s="88">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8" t="s">
        <v>142</v>
      </c>
      <c r="C123" s="88">
        <f t="shared" si="102"/>
        <v>0</v>
      </c>
      <c r="D123" s="194">
        <v>0</v>
      </c>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9" t="s">
        <v>143</v>
      </c>
      <c r="C124" s="88">
        <f t="shared" si="102"/>
        <v>0</v>
      </c>
      <c r="D124" s="194">
        <v>0</v>
      </c>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4">
        <v>0</v>
      </c>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4">
        <v>0</v>
      </c>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146</v>
      </c>
      <c r="C127" s="88">
        <f t="shared" si="102"/>
        <v>0</v>
      </c>
      <c r="D127" s="194"/>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380">
        <v>2280</v>
      </c>
      <c r="B128" s="80" t="s">
        <v>147</v>
      </c>
      <c r="C128" s="81">
        <f t="shared" si="102"/>
        <v>0</v>
      </c>
      <c r="D128" s="192">
        <f t="shared" ref="D128:O128" si="159">SUM(D129)</f>
        <v>0</v>
      </c>
      <c r="E128" s="193">
        <f t="shared" si="159"/>
        <v>0</v>
      </c>
      <c r="F128" s="132">
        <f t="shared" si="159"/>
        <v>0</v>
      </c>
      <c r="G128" s="192">
        <f t="shared" si="159"/>
        <v>0</v>
      </c>
      <c r="H128" s="193">
        <f t="shared" si="159"/>
        <v>0</v>
      </c>
      <c r="I128" s="132">
        <f t="shared" si="159"/>
        <v>0</v>
      </c>
      <c r="J128" s="192">
        <f t="shared" si="159"/>
        <v>0</v>
      </c>
      <c r="K128" s="193">
        <f t="shared" si="159"/>
        <v>0</v>
      </c>
      <c r="L128" s="132">
        <f t="shared" si="159"/>
        <v>0</v>
      </c>
      <c r="M128" s="192">
        <f t="shared" si="159"/>
        <v>0</v>
      </c>
      <c r="N128" s="193">
        <f t="shared" si="159"/>
        <v>0</v>
      </c>
      <c r="O128" s="132">
        <f t="shared" si="159"/>
        <v>0</v>
      </c>
      <c r="P128" s="49"/>
    </row>
    <row r="129" spans="1:16" ht="24" hidden="1" customHeight="1" x14ac:dyDescent="0.25">
      <c r="A129" s="51">
        <v>2283</v>
      </c>
      <c r="B129" s="87" t="s">
        <v>148</v>
      </c>
      <c r="C129" s="88">
        <f t="shared" si="102"/>
        <v>0</v>
      </c>
      <c r="D129" s="194">
        <v>0</v>
      </c>
      <c r="E129" s="195"/>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7">
        <v>2300</v>
      </c>
      <c r="B130" s="181" t="s">
        <v>149</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hidden="1" x14ac:dyDescent="0.25">
      <c r="A131" s="380">
        <v>2310</v>
      </c>
      <c r="B131" s="80" t="s">
        <v>150</v>
      </c>
      <c r="C131" s="81">
        <f t="shared" si="102"/>
        <v>0</v>
      </c>
      <c r="D131" s="192">
        <f t="shared" ref="D131:O131" si="164">SUM(D132:D135)</f>
        <v>0</v>
      </c>
      <c r="E131" s="193">
        <f t="shared" si="164"/>
        <v>0</v>
      </c>
      <c r="F131" s="132">
        <f t="shared" si="164"/>
        <v>0</v>
      </c>
      <c r="G131" s="192">
        <f t="shared" si="164"/>
        <v>0</v>
      </c>
      <c r="H131" s="193">
        <f t="shared" si="164"/>
        <v>0</v>
      </c>
      <c r="I131" s="132">
        <f t="shared" si="164"/>
        <v>0</v>
      </c>
      <c r="J131" s="192">
        <f t="shared" si="164"/>
        <v>0</v>
      </c>
      <c r="K131" s="193">
        <f t="shared" si="164"/>
        <v>0</v>
      </c>
      <c r="L131" s="132">
        <f t="shared" si="164"/>
        <v>0</v>
      </c>
      <c r="M131" s="192">
        <f t="shared" si="164"/>
        <v>0</v>
      </c>
      <c r="N131" s="193">
        <f t="shared" si="164"/>
        <v>0</v>
      </c>
      <c r="O131" s="132">
        <f t="shared" si="164"/>
        <v>0</v>
      </c>
      <c r="P131" s="49"/>
    </row>
    <row r="132" spans="1:16" ht="12" hidden="1" customHeight="1" x14ac:dyDescent="0.25">
      <c r="A132" s="51">
        <v>2311</v>
      </c>
      <c r="B132" s="87" t="s">
        <v>151</v>
      </c>
      <c r="C132" s="88">
        <f t="shared" si="102"/>
        <v>0</v>
      </c>
      <c r="D132" s="194">
        <v>0</v>
      </c>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152</v>
      </c>
      <c r="C133" s="88">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4">
        <v>0</v>
      </c>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4">
        <v>0</v>
      </c>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7" t="s">
        <v>155</v>
      </c>
      <c r="C136" s="88">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7" t="s">
        <v>156</v>
      </c>
      <c r="C137" s="88">
        <f t="shared" si="102"/>
        <v>0</v>
      </c>
      <c r="D137" s="194">
        <v>0</v>
      </c>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4">
        <v>0</v>
      </c>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4">
        <v>0</v>
      </c>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7" t="s">
        <v>159</v>
      </c>
      <c r="C140" s="88">
        <f t="shared" si="102"/>
        <v>0</v>
      </c>
      <c r="D140" s="194">
        <v>0</v>
      </c>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7" t="s">
        <v>160</v>
      </c>
      <c r="C141" s="88">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7" t="s">
        <v>161</v>
      </c>
      <c r="C142" s="88">
        <f t="shared" si="102"/>
        <v>0</v>
      </c>
      <c r="D142" s="194">
        <v>0</v>
      </c>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4">
        <v>0</v>
      </c>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6">
        <v>0</v>
      </c>
      <c r="E145" s="197"/>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4">
        <v>0</v>
      </c>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4">
        <v>0</v>
      </c>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4">
        <v>0</v>
      </c>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4">
        <v>0</v>
      </c>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4">
        <v>0</v>
      </c>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7" t="s">
        <v>170</v>
      </c>
      <c r="C151" s="88">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7" t="s">
        <v>171</v>
      </c>
      <c r="C152" s="88">
        <f t="shared" si="193"/>
        <v>0</v>
      </c>
      <c r="D152" s="194">
        <v>0</v>
      </c>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4">
        <v>0</v>
      </c>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4">
        <v>0</v>
      </c>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4">
        <v>0</v>
      </c>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4">
        <v>0</v>
      </c>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4">
        <v>0</v>
      </c>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4">
        <v>0</v>
      </c>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200">
        <v>0</v>
      </c>
      <c r="E159" s="201"/>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6">
        <v>0</v>
      </c>
      <c r="E161" s="197"/>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4">
        <v>0</v>
      </c>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200"/>
      <c r="E163" s="201"/>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2">
        <v>0</v>
      </c>
      <c r="E164" s="203"/>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380">
        <v>2510</v>
      </c>
      <c r="B166" s="80" t="s">
        <v>185</v>
      </c>
      <c r="C166" s="81">
        <f t="shared" si="193"/>
        <v>0</v>
      </c>
      <c r="D166" s="192">
        <f>SUM(D167:D170)</f>
        <v>0</v>
      </c>
      <c r="E166" s="193">
        <f t="shared" ref="E166:O166" si="211">SUM(E167:E170)</f>
        <v>0</v>
      </c>
      <c r="F166" s="132">
        <f t="shared" si="211"/>
        <v>0</v>
      </c>
      <c r="G166" s="192">
        <f t="shared" si="211"/>
        <v>0</v>
      </c>
      <c r="H166" s="193">
        <f t="shared" si="211"/>
        <v>0</v>
      </c>
      <c r="I166" s="132">
        <f t="shared" si="211"/>
        <v>0</v>
      </c>
      <c r="J166" s="192">
        <f t="shared" si="211"/>
        <v>0</v>
      </c>
      <c r="K166" s="193">
        <f t="shared" si="211"/>
        <v>0</v>
      </c>
      <c r="L166" s="132">
        <f t="shared" si="211"/>
        <v>0</v>
      </c>
      <c r="M166" s="192">
        <f t="shared" si="211"/>
        <v>0</v>
      </c>
      <c r="N166" s="193">
        <f t="shared" si="211"/>
        <v>0</v>
      </c>
      <c r="O166" s="132">
        <f t="shared" si="211"/>
        <v>0</v>
      </c>
      <c r="P166" s="49"/>
    </row>
    <row r="167" spans="1:16" ht="24" hidden="1" customHeight="1" x14ac:dyDescent="0.25">
      <c r="A167" s="51">
        <v>2512</v>
      </c>
      <c r="B167" s="87" t="s">
        <v>186</v>
      </c>
      <c r="C167" s="88">
        <f t="shared" si="193"/>
        <v>0</v>
      </c>
      <c r="D167" s="194">
        <v>0</v>
      </c>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4">
        <v>0</v>
      </c>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4">
        <v>0</v>
      </c>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4">
        <v>0</v>
      </c>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7" t="s">
        <v>190</v>
      </c>
      <c r="C171" s="88">
        <f t="shared" si="193"/>
        <v>0</v>
      </c>
      <c r="D171" s="194">
        <v>0</v>
      </c>
      <c r="E171" s="195"/>
      <c r="F171" s="55">
        <f t="shared" si="212"/>
        <v>0</v>
      </c>
      <c r="G171" s="53"/>
      <c r="H171" s="54"/>
      <c r="I171" s="55">
        <f t="shared" si="213"/>
        <v>0</v>
      </c>
      <c r="J171" s="53"/>
      <c r="K171" s="54"/>
      <c r="L171" s="55">
        <f t="shared" si="214"/>
        <v>0</v>
      </c>
      <c r="M171" s="53"/>
      <c r="N171" s="54"/>
      <c r="O171" s="55">
        <f t="shared" si="215"/>
        <v>0</v>
      </c>
      <c r="P171" s="57"/>
    </row>
    <row r="172" spans="1:16" s="204" customFormat="1" ht="36" hidden="1" customHeight="1" x14ac:dyDescent="0.25">
      <c r="A172" s="23">
        <v>2800</v>
      </c>
      <c r="B172" s="80" t="s">
        <v>191</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5"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380">
        <v>3260</v>
      </c>
      <c r="B175" s="80" t="s">
        <v>194</v>
      </c>
      <c r="C175" s="81">
        <f t="shared" si="193"/>
        <v>0</v>
      </c>
      <c r="D175" s="192">
        <f>SUM(D176:D178)</f>
        <v>0</v>
      </c>
      <c r="E175" s="193">
        <f t="shared" ref="E175:F175" si="221">SUM(E176:E178)</f>
        <v>0</v>
      </c>
      <c r="F175" s="132">
        <f t="shared" si="221"/>
        <v>0</v>
      </c>
      <c r="G175" s="192">
        <f>SUM(G176:G178)</f>
        <v>0</v>
      </c>
      <c r="H175" s="193">
        <f t="shared" ref="H175:I175" si="222">SUM(H176:H178)</f>
        <v>0</v>
      </c>
      <c r="I175" s="132">
        <f t="shared" si="222"/>
        <v>0</v>
      </c>
      <c r="J175" s="192">
        <f>SUM(J176:J178)</f>
        <v>0</v>
      </c>
      <c r="K175" s="193">
        <f t="shared" ref="K175:L175" si="223">SUM(K176:K178)</f>
        <v>0</v>
      </c>
      <c r="L175" s="132">
        <f t="shared" si="223"/>
        <v>0</v>
      </c>
      <c r="M175" s="192">
        <f>SUM(M176:M178)</f>
        <v>0</v>
      </c>
      <c r="N175" s="193">
        <f t="shared" ref="N175:O175" si="224">SUM(N176:N178)</f>
        <v>0</v>
      </c>
      <c r="O175" s="132">
        <f t="shared" si="224"/>
        <v>0</v>
      </c>
      <c r="P175" s="49"/>
    </row>
    <row r="176" spans="1:16" ht="24" hidden="1" customHeight="1" x14ac:dyDescent="0.25">
      <c r="A176" s="51">
        <v>3261</v>
      </c>
      <c r="B176" s="87" t="s">
        <v>195</v>
      </c>
      <c r="C176" s="88">
        <f t="shared" si="193"/>
        <v>0</v>
      </c>
      <c r="D176" s="194">
        <v>0</v>
      </c>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4">
        <v>0</v>
      </c>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4">
        <v>0</v>
      </c>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380">
        <v>3290</v>
      </c>
      <c r="B179" s="80" t="s">
        <v>198</v>
      </c>
      <c r="C179" s="206">
        <f t="shared" si="193"/>
        <v>0</v>
      </c>
      <c r="D179" s="192">
        <f>SUM(D180:D183)</f>
        <v>0</v>
      </c>
      <c r="E179" s="193">
        <f t="shared" ref="E179:O179" si="229">SUM(E180:E183)</f>
        <v>0</v>
      </c>
      <c r="F179" s="132">
        <f t="shared" si="229"/>
        <v>0</v>
      </c>
      <c r="G179" s="192">
        <f t="shared" si="229"/>
        <v>0</v>
      </c>
      <c r="H179" s="193">
        <f t="shared" si="229"/>
        <v>0</v>
      </c>
      <c r="I179" s="132">
        <f t="shared" si="229"/>
        <v>0</v>
      </c>
      <c r="J179" s="192">
        <f t="shared" si="229"/>
        <v>0</v>
      </c>
      <c r="K179" s="193">
        <f t="shared" si="229"/>
        <v>0</v>
      </c>
      <c r="L179" s="132">
        <f t="shared" si="229"/>
        <v>0</v>
      </c>
      <c r="M179" s="192">
        <f t="shared" si="229"/>
        <v>0</v>
      </c>
      <c r="N179" s="193">
        <f t="shared" si="229"/>
        <v>0</v>
      </c>
      <c r="O179" s="132">
        <f t="shared" si="229"/>
        <v>0</v>
      </c>
      <c r="P179" s="49"/>
    </row>
    <row r="180" spans="1:16" ht="72" hidden="1" customHeight="1" x14ac:dyDescent="0.25">
      <c r="A180" s="51">
        <v>3291</v>
      </c>
      <c r="B180" s="87" t="s">
        <v>199</v>
      </c>
      <c r="C180" s="88">
        <f t="shared" si="193"/>
        <v>0</v>
      </c>
      <c r="D180" s="194">
        <v>0</v>
      </c>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4">
        <v>0</v>
      </c>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4">
        <v>0</v>
      </c>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7">
        <v>3294</v>
      </c>
      <c r="B183" s="87" t="s">
        <v>202</v>
      </c>
      <c r="C183" s="206">
        <f t="shared" si="193"/>
        <v>0</v>
      </c>
      <c r="D183" s="208">
        <v>0</v>
      </c>
      <c r="E183" s="209"/>
      <c r="F183" s="210">
        <f t="shared" si="230"/>
        <v>0</v>
      </c>
      <c r="G183" s="211"/>
      <c r="H183" s="212"/>
      <c r="I183" s="210">
        <f t="shared" si="231"/>
        <v>0</v>
      </c>
      <c r="J183" s="211"/>
      <c r="K183" s="212"/>
      <c r="L183" s="210">
        <f t="shared" si="232"/>
        <v>0</v>
      </c>
      <c r="M183" s="211"/>
      <c r="N183" s="212"/>
      <c r="O183" s="210">
        <f t="shared" si="233"/>
        <v>0</v>
      </c>
      <c r="P183" s="213"/>
    </row>
    <row r="184" spans="1:16" ht="48" hidden="1" x14ac:dyDescent="0.25">
      <c r="A184" s="214">
        <v>3300</v>
      </c>
      <c r="B184" s="205" t="s">
        <v>203</v>
      </c>
      <c r="C184" s="215">
        <f t="shared" si="193"/>
        <v>0</v>
      </c>
      <c r="D184" s="216">
        <f>SUM(D185:D186)</f>
        <v>0</v>
      </c>
      <c r="E184" s="217">
        <f t="shared" ref="E184:O184" si="234">SUM(E185:E186)</f>
        <v>0</v>
      </c>
      <c r="F184" s="218">
        <f t="shared" si="234"/>
        <v>0</v>
      </c>
      <c r="G184" s="216">
        <f t="shared" si="234"/>
        <v>0</v>
      </c>
      <c r="H184" s="217">
        <f t="shared" si="234"/>
        <v>0</v>
      </c>
      <c r="I184" s="218">
        <f t="shared" si="234"/>
        <v>0</v>
      </c>
      <c r="J184" s="216">
        <f t="shared" si="234"/>
        <v>0</v>
      </c>
      <c r="K184" s="217">
        <f t="shared" si="234"/>
        <v>0</v>
      </c>
      <c r="L184" s="218">
        <f t="shared" si="234"/>
        <v>0</v>
      </c>
      <c r="M184" s="216">
        <f t="shared" si="234"/>
        <v>0</v>
      </c>
      <c r="N184" s="217">
        <f t="shared" si="234"/>
        <v>0</v>
      </c>
      <c r="O184" s="218">
        <f t="shared" si="234"/>
        <v>0</v>
      </c>
      <c r="P184" s="219"/>
    </row>
    <row r="185" spans="1:16" ht="48" hidden="1" customHeight="1" x14ac:dyDescent="0.25">
      <c r="A185" s="135">
        <v>3310</v>
      </c>
      <c r="B185" s="136" t="s">
        <v>204</v>
      </c>
      <c r="C185" s="141">
        <f t="shared" si="193"/>
        <v>0</v>
      </c>
      <c r="D185" s="200">
        <v>0</v>
      </c>
      <c r="E185" s="201"/>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6">
        <v>0</v>
      </c>
      <c r="E186" s="197"/>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20">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1">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380">
        <v>4240</v>
      </c>
      <c r="B189" s="80" t="s">
        <v>208</v>
      </c>
      <c r="C189" s="81">
        <f t="shared" si="193"/>
        <v>0</v>
      </c>
      <c r="D189" s="196">
        <v>0</v>
      </c>
      <c r="E189" s="197"/>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8">
        <v>4250</v>
      </c>
      <c r="B190" s="87" t="s">
        <v>209</v>
      </c>
      <c r="C190" s="88">
        <f t="shared" si="193"/>
        <v>0</v>
      </c>
      <c r="D190" s="194">
        <v>0</v>
      </c>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380">
        <v>4310</v>
      </c>
      <c r="B192" s="80" t="s">
        <v>211</v>
      </c>
      <c r="C192" s="81">
        <f t="shared" si="193"/>
        <v>0</v>
      </c>
      <c r="D192" s="192">
        <f>SUM(D193:D193)</f>
        <v>0</v>
      </c>
      <c r="E192" s="193">
        <f t="shared" ref="E192:F192" si="255">SUM(E193:E193)</f>
        <v>0</v>
      </c>
      <c r="F192" s="132">
        <f t="shared" si="255"/>
        <v>0</v>
      </c>
      <c r="G192" s="192">
        <f>SUM(G193:G193)</f>
        <v>0</v>
      </c>
      <c r="H192" s="193">
        <f t="shared" ref="H192:I192" si="256">SUM(H193:H193)</f>
        <v>0</v>
      </c>
      <c r="I192" s="132">
        <f t="shared" si="256"/>
        <v>0</v>
      </c>
      <c r="J192" s="192">
        <f>SUM(J193:J193)</f>
        <v>0</v>
      </c>
      <c r="K192" s="193">
        <f t="shared" ref="K192:L192" si="257">SUM(K193:K193)</f>
        <v>0</v>
      </c>
      <c r="L192" s="132">
        <f t="shared" si="257"/>
        <v>0</v>
      </c>
      <c r="M192" s="192">
        <f>SUM(M193:M193)</f>
        <v>0</v>
      </c>
      <c r="N192" s="193">
        <f t="shared" ref="N192:O192" si="258">SUM(N193:N193)</f>
        <v>0</v>
      </c>
      <c r="O192" s="132">
        <f t="shared" si="258"/>
        <v>0</v>
      </c>
      <c r="P192" s="49"/>
    </row>
    <row r="193" spans="1:16" ht="36" hidden="1" customHeight="1" x14ac:dyDescent="0.25">
      <c r="A193" s="51">
        <v>4311</v>
      </c>
      <c r="B193" s="87" t="s">
        <v>212</v>
      </c>
      <c r="C193" s="88">
        <f t="shared" si="193"/>
        <v>0</v>
      </c>
      <c r="D193" s="194">
        <v>0</v>
      </c>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2"/>
      <c r="B194" s="23" t="s">
        <v>213</v>
      </c>
      <c r="C194" s="170">
        <f t="shared" si="193"/>
        <v>282391</v>
      </c>
      <c r="D194" s="171">
        <f>SUM(D195,D230,D269,D283)</f>
        <v>292870</v>
      </c>
      <c r="E194" s="172">
        <f t="shared" ref="E194:O194" si="259">SUM(E195,E230,E269,E283)</f>
        <v>-10479</v>
      </c>
      <c r="F194" s="173">
        <f t="shared" si="259"/>
        <v>282391</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282391</v>
      </c>
      <c r="D195" s="177">
        <f>D196+D204</f>
        <v>292870</v>
      </c>
      <c r="E195" s="178">
        <f t="shared" ref="E195:F195" si="260">E196+E204</f>
        <v>-10479</v>
      </c>
      <c r="F195" s="179">
        <f t="shared" si="260"/>
        <v>282391</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380">
        <v>5110</v>
      </c>
      <c r="B197" s="80" t="s">
        <v>216</v>
      </c>
      <c r="C197" s="81">
        <f t="shared" si="193"/>
        <v>0</v>
      </c>
      <c r="D197" s="196">
        <v>0</v>
      </c>
      <c r="E197" s="197"/>
      <c r="F197" s="132">
        <f>D197+E197</f>
        <v>0</v>
      </c>
      <c r="G197" s="46"/>
      <c r="H197" s="47"/>
      <c r="I197" s="132">
        <f>G197+H197</f>
        <v>0</v>
      </c>
      <c r="J197" s="46"/>
      <c r="K197" s="47"/>
      <c r="L197" s="132">
        <f>K197+J197</f>
        <v>0</v>
      </c>
      <c r="M197" s="46"/>
      <c r="N197" s="47"/>
      <c r="O197" s="132">
        <f>N197+M197</f>
        <v>0</v>
      </c>
      <c r="P197" s="49"/>
    </row>
    <row r="198" spans="1:16" ht="24" hidden="1" x14ac:dyDescent="0.25">
      <c r="A198" s="188">
        <v>5120</v>
      </c>
      <c r="B198" s="87" t="s">
        <v>217</v>
      </c>
      <c r="C198" s="88">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7" t="s">
        <v>218</v>
      </c>
      <c r="C199" s="88">
        <f t="shared" si="193"/>
        <v>0</v>
      </c>
      <c r="D199" s="194">
        <v>0</v>
      </c>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4">
        <v>0</v>
      </c>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7" t="s">
        <v>220</v>
      </c>
      <c r="C201" s="88">
        <f t="shared" si="193"/>
        <v>0</v>
      </c>
      <c r="D201" s="194">
        <v>0</v>
      </c>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7" t="s">
        <v>221</v>
      </c>
      <c r="C202" s="88">
        <f t="shared" si="193"/>
        <v>0</v>
      </c>
      <c r="D202" s="194">
        <v>0</v>
      </c>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7" t="s">
        <v>222</v>
      </c>
      <c r="C203" s="88">
        <f t="shared" si="193"/>
        <v>0</v>
      </c>
      <c r="D203" s="194">
        <v>0</v>
      </c>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282391</v>
      </c>
      <c r="D204" s="182">
        <f>D205+D215+D216+D225+D226+D227+D229</f>
        <v>292870</v>
      </c>
      <c r="E204" s="183">
        <f t="shared" ref="E204:F204" si="276">E205+E215+E216+E225+E226+E227+E229</f>
        <v>-10479</v>
      </c>
      <c r="F204" s="71">
        <f t="shared" si="276"/>
        <v>282391</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6">
        <v>0</v>
      </c>
      <c r="E206" s="197"/>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4">
        <v>0</v>
      </c>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4">
        <v>0</v>
      </c>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4">
        <v>0</v>
      </c>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4">
        <v>0</v>
      </c>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4">
        <v>0</v>
      </c>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4">
        <v>0</v>
      </c>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4">
        <v>0</v>
      </c>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4">
        <v>0</v>
      </c>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7" t="s">
        <v>234</v>
      </c>
      <c r="C215" s="88">
        <f t="shared" si="288"/>
        <v>0</v>
      </c>
      <c r="D215" s="194">
        <v>0</v>
      </c>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7" t="s">
        <v>235</v>
      </c>
      <c r="C216" s="88">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7" t="s">
        <v>236</v>
      </c>
      <c r="C217" s="88">
        <f t="shared" si="288"/>
        <v>0</v>
      </c>
      <c r="D217" s="194">
        <v>0</v>
      </c>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4">
        <v>0</v>
      </c>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4">
        <v>0</v>
      </c>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4">
        <v>0</v>
      </c>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4">
        <v>0</v>
      </c>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4">
        <v>0</v>
      </c>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4">
        <v>0</v>
      </c>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customHeight="1" x14ac:dyDescent="0.25">
      <c r="A225" s="188">
        <v>5240</v>
      </c>
      <c r="B225" s="87" t="s">
        <v>244</v>
      </c>
      <c r="C225" s="88">
        <f t="shared" si="288"/>
        <v>158408</v>
      </c>
      <c r="D225" s="194">
        <v>158408</v>
      </c>
      <c r="E225" s="481"/>
      <c r="F225" s="55">
        <f t="shared" si="293"/>
        <v>158408</v>
      </c>
      <c r="G225" s="53"/>
      <c r="H225" s="54"/>
      <c r="I225" s="55">
        <f t="shared" si="294"/>
        <v>0</v>
      </c>
      <c r="J225" s="53"/>
      <c r="K225" s="54"/>
      <c r="L225" s="55">
        <f t="shared" si="295"/>
        <v>0</v>
      </c>
      <c r="M225" s="53"/>
      <c r="N225" s="54"/>
      <c r="O225" s="55">
        <f t="shared" si="296"/>
        <v>0</v>
      </c>
      <c r="P225" s="57"/>
    </row>
    <row r="226" spans="1:16" ht="30" customHeight="1" x14ac:dyDescent="0.25">
      <c r="A226" s="188">
        <v>5250</v>
      </c>
      <c r="B226" s="87" t="s">
        <v>245</v>
      </c>
      <c r="C226" s="88">
        <f t="shared" si="288"/>
        <v>123983</v>
      </c>
      <c r="D226" s="194">
        <v>134462</v>
      </c>
      <c r="E226" s="195">
        <v>-10479</v>
      </c>
      <c r="F226" s="55">
        <f t="shared" si="293"/>
        <v>123983</v>
      </c>
      <c r="G226" s="53"/>
      <c r="H226" s="54"/>
      <c r="I226" s="55">
        <f t="shared" si="294"/>
        <v>0</v>
      </c>
      <c r="J226" s="53"/>
      <c r="K226" s="54"/>
      <c r="L226" s="55">
        <f t="shared" si="295"/>
        <v>0</v>
      </c>
      <c r="M226" s="53"/>
      <c r="N226" s="54"/>
      <c r="O226" s="55">
        <f t="shared" si="296"/>
        <v>0</v>
      </c>
      <c r="P226" s="57" t="s">
        <v>556</v>
      </c>
    </row>
    <row r="227" spans="1:16" hidden="1" x14ac:dyDescent="0.25">
      <c r="A227" s="188">
        <v>5260</v>
      </c>
      <c r="B227" s="87" t="s">
        <v>246</v>
      </c>
      <c r="C227" s="88">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7" t="s">
        <v>247</v>
      </c>
      <c r="C228" s="88">
        <f t="shared" si="288"/>
        <v>0</v>
      </c>
      <c r="D228" s="194">
        <v>0</v>
      </c>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200">
        <v>0</v>
      </c>
      <c r="E229" s="201"/>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4">
        <v>6200</v>
      </c>
      <c r="B231" s="205" t="s">
        <v>250</v>
      </c>
      <c r="C231" s="215">
        <f t="shared" si="288"/>
        <v>0</v>
      </c>
      <c r="D231" s="216">
        <f>SUM(D232,D233,D235,D238,D244,D245,D246)</f>
        <v>0</v>
      </c>
      <c r="E231" s="217">
        <f t="shared" ref="E231:F231" si="309">SUM(E232,E233,E235,E238,E244,E245,E246)</f>
        <v>0</v>
      </c>
      <c r="F231" s="218">
        <f t="shared" si="309"/>
        <v>0</v>
      </c>
      <c r="G231" s="216">
        <f>SUM(G232,G233,G235,G238,G244,G245,G246)</f>
        <v>0</v>
      </c>
      <c r="H231" s="217">
        <f t="shared" ref="H231:I231" si="310">SUM(H232,H233,H235,H238,H244,H245,H246)</f>
        <v>0</v>
      </c>
      <c r="I231" s="218">
        <f t="shared" si="310"/>
        <v>0</v>
      </c>
      <c r="J231" s="216">
        <f>SUM(J232,J233,J235,J238,J244,J245,J246)</f>
        <v>0</v>
      </c>
      <c r="K231" s="217">
        <f t="shared" ref="K231:L231" si="311">SUM(K232,K233,K235,K238,K244,K245,K246)</f>
        <v>0</v>
      </c>
      <c r="L231" s="218">
        <f t="shared" si="311"/>
        <v>0</v>
      </c>
      <c r="M231" s="216">
        <f>SUM(M232,M233,M235,M238,M244,M245,M246)</f>
        <v>0</v>
      </c>
      <c r="N231" s="217">
        <f t="shared" ref="N231:O231" si="312">SUM(N232,N233,N235,N238,N244,N245,N246)</f>
        <v>0</v>
      </c>
      <c r="O231" s="218">
        <f t="shared" si="312"/>
        <v>0</v>
      </c>
      <c r="P231" s="219"/>
    </row>
    <row r="232" spans="1:16" ht="24" hidden="1" customHeight="1" x14ac:dyDescent="0.25">
      <c r="A232" s="380">
        <v>6220</v>
      </c>
      <c r="B232" s="80" t="s">
        <v>251</v>
      </c>
      <c r="C232" s="81">
        <f t="shared" si="288"/>
        <v>0</v>
      </c>
      <c r="D232" s="196">
        <v>0</v>
      </c>
      <c r="E232" s="197"/>
      <c r="F232" s="132">
        <f>D232+E232</f>
        <v>0</v>
      </c>
      <c r="G232" s="46"/>
      <c r="H232" s="47"/>
      <c r="I232" s="132">
        <f>G232+H232</f>
        <v>0</v>
      </c>
      <c r="J232" s="46"/>
      <c r="K232" s="47"/>
      <c r="L232" s="132">
        <f>K232+J232</f>
        <v>0</v>
      </c>
      <c r="M232" s="46"/>
      <c r="N232" s="47"/>
      <c r="O232" s="132">
        <f>N232+M232</f>
        <v>0</v>
      </c>
      <c r="P232" s="49"/>
    </row>
    <row r="233" spans="1:16" hidden="1" x14ac:dyDescent="0.25">
      <c r="A233" s="188">
        <v>6230</v>
      </c>
      <c r="B233" s="87" t="s">
        <v>252</v>
      </c>
      <c r="C233" s="88">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0" t="s">
        <v>253</v>
      </c>
      <c r="C234" s="88">
        <f t="shared" si="288"/>
        <v>0</v>
      </c>
      <c r="D234" s="196">
        <v>0</v>
      </c>
      <c r="E234" s="197"/>
      <c r="F234" s="132">
        <f>D234+E234</f>
        <v>0</v>
      </c>
      <c r="G234" s="46"/>
      <c r="H234" s="47"/>
      <c r="I234" s="132">
        <f>G234+H234</f>
        <v>0</v>
      </c>
      <c r="J234" s="46"/>
      <c r="K234" s="47"/>
      <c r="L234" s="132">
        <f>K234+J234</f>
        <v>0</v>
      </c>
      <c r="M234" s="46"/>
      <c r="N234" s="47"/>
      <c r="O234" s="132">
        <f>N234+M234</f>
        <v>0</v>
      </c>
      <c r="P234" s="49"/>
    </row>
    <row r="235" spans="1:16" ht="24" hidden="1" x14ac:dyDescent="0.25">
      <c r="A235" s="188">
        <v>6240</v>
      </c>
      <c r="B235" s="87" t="s">
        <v>254</v>
      </c>
      <c r="C235" s="88">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7" t="s">
        <v>255</v>
      </c>
      <c r="C236" s="88">
        <f t="shared" si="288"/>
        <v>0</v>
      </c>
      <c r="D236" s="194">
        <v>0</v>
      </c>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4">
        <v>0</v>
      </c>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7" t="s">
        <v>257</v>
      </c>
      <c r="C238" s="88">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7" t="s">
        <v>258</v>
      </c>
      <c r="C239" s="88">
        <f t="shared" si="288"/>
        <v>0</v>
      </c>
      <c r="D239" s="194">
        <v>0</v>
      </c>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4">
        <v>0</v>
      </c>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4">
        <v>0</v>
      </c>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4">
        <v>0</v>
      </c>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4">
        <v>0</v>
      </c>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7" t="s">
        <v>263</v>
      </c>
      <c r="C244" s="88">
        <f t="shared" si="288"/>
        <v>0</v>
      </c>
      <c r="D244" s="194">
        <v>0</v>
      </c>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7" t="s">
        <v>264</v>
      </c>
      <c r="C245" s="88">
        <f t="shared" si="288"/>
        <v>0</v>
      </c>
      <c r="D245" s="194">
        <v>0</v>
      </c>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380">
        <v>6290</v>
      </c>
      <c r="B246" s="80" t="s">
        <v>265</v>
      </c>
      <c r="C246" s="206">
        <f t="shared" si="288"/>
        <v>0</v>
      </c>
      <c r="D246" s="192">
        <f>SUM(D247:D250)</f>
        <v>0</v>
      </c>
      <c r="E246" s="193">
        <f t="shared" ref="E246:O246" si="330">SUM(E247:E250)</f>
        <v>0</v>
      </c>
      <c r="F246" s="132">
        <f t="shared" si="330"/>
        <v>0</v>
      </c>
      <c r="G246" s="192">
        <f t="shared" si="330"/>
        <v>0</v>
      </c>
      <c r="H246" s="193">
        <f t="shared" si="330"/>
        <v>0</v>
      </c>
      <c r="I246" s="132">
        <f t="shared" si="330"/>
        <v>0</v>
      </c>
      <c r="J246" s="192">
        <f t="shared" si="330"/>
        <v>0</v>
      </c>
      <c r="K246" s="193">
        <f t="shared" si="330"/>
        <v>0</v>
      </c>
      <c r="L246" s="132">
        <f t="shared" si="330"/>
        <v>0</v>
      </c>
      <c r="M246" s="192">
        <f t="shared" si="330"/>
        <v>0</v>
      </c>
      <c r="N246" s="193">
        <f t="shared" si="330"/>
        <v>0</v>
      </c>
      <c r="O246" s="132">
        <f t="shared" si="330"/>
        <v>0</v>
      </c>
      <c r="P246" s="49"/>
    </row>
    <row r="247" spans="1:16" ht="12" hidden="1" customHeight="1" x14ac:dyDescent="0.25">
      <c r="A247" s="51">
        <v>6291</v>
      </c>
      <c r="B247" s="87" t="s">
        <v>266</v>
      </c>
      <c r="C247" s="88">
        <f t="shared" si="288"/>
        <v>0</v>
      </c>
      <c r="D247" s="194">
        <v>0</v>
      </c>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4">
        <v>0</v>
      </c>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4">
        <v>0</v>
      </c>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4">
        <v>0</v>
      </c>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380">
        <v>6320</v>
      </c>
      <c r="B252" s="80" t="s">
        <v>271</v>
      </c>
      <c r="C252" s="206">
        <f t="shared" si="288"/>
        <v>0</v>
      </c>
      <c r="D252" s="192">
        <f>SUM(D253:D256)</f>
        <v>0</v>
      </c>
      <c r="E252" s="193">
        <f t="shared" ref="E252:O252" si="336">SUM(E253:E256)</f>
        <v>0</v>
      </c>
      <c r="F252" s="132">
        <f t="shared" si="336"/>
        <v>0</v>
      </c>
      <c r="G252" s="192">
        <f t="shared" si="336"/>
        <v>0</v>
      </c>
      <c r="H252" s="193">
        <f t="shared" si="336"/>
        <v>0</v>
      </c>
      <c r="I252" s="132">
        <f t="shared" si="336"/>
        <v>0</v>
      </c>
      <c r="J252" s="192">
        <f t="shared" si="336"/>
        <v>0</v>
      </c>
      <c r="K252" s="193">
        <f t="shared" si="336"/>
        <v>0</v>
      </c>
      <c r="L252" s="132">
        <f t="shared" si="336"/>
        <v>0</v>
      </c>
      <c r="M252" s="192">
        <f t="shared" si="336"/>
        <v>0</v>
      </c>
      <c r="N252" s="193">
        <f t="shared" si="336"/>
        <v>0</v>
      </c>
      <c r="O252" s="132">
        <f t="shared" si="336"/>
        <v>0</v>
      </c>
      <c r="P252" s="49"/>
    </row>
    <row r="253" spans="1:16" ht="12" hidden="1" customHeight="1" x14ac:dyDescent="0.25">
      <c r="A253" s="51">
        <v>6322</v>
      </c>
      <c r="B253" s="87" t="s">
        <v>272</v>
      </c>
      <c r="C253" s="88">
        <f t="shared" si="288"/>
        <v>0</v>
      </c>
      <c r="D253" s="194">
        <v>0</v>
      </c>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4">
        <v>0</v>
      </c>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4">
        <v>0</v>
      </c>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6">
        <v>0</v>
      </c>
      <c r="E256" s="197"/>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3">
        <v>6330</v>
      </c>
      <c r="B257" s="224" t="s">
        <v>276</v>
      </c>
      <c r="C257" s="206">
        <f t="shared" si="288"/>
        <v>0</v>
      </c>
      <c r="D257" s="208">
        <v>0</v>
      </c>
      <c r="E257" s="209"/>
      <c r="F257" s="210">
        <f t="shared" si="337"/>
        <v>0</v>
      </c>
      <c r="G257" s="211"/>
      <c r="H257" s="212"/>
      <c r="I257" s="210">
        <f t="shared" si="338"/>
        <v>0</v>
      </c>
      <c r="J257" s="211"/>
      <c r="K257" s="212"/>
      <c r="L257" s="210">
        <f t="shared" si="339"/>
        <v>0</v>
      </c>
      <c r="M257" s="211"/>
      <c r="N257" s="212"/>
      <c r="O257" s="210">
        <f t="shared" si="340"/>
        <v>0</v>
      </c>
      <c r="P257" s="213"/>
    </row>
    <row r="258" spans="1:16" ht="12" hidden="1" customHeight="1" x14ac:dyDescent="0.25">
      <c r="A258" s="188">
        <v>6360</v>
      </c>
      <c r="B258" s="87" t="s">
        <v>277</v>
      </c>
      <c r="C258" s="88">
        <f t="shared" si="288"/>
        <v>0</v>
      </c>
      <c r="D258" s="194">
        <v>0</v>
      </c>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380">
        <v>6410</v>
      </c>
      <c r="B260" s="80" t="s">
        <v>279</v>
      </c>
      <c r="C260" s="81">
        <f t="shared" si="288"/>
        <v>0</v>
      </c>
      <c r="D260" s="192">
        <f>SUM(D261:D263)</f>
        <v>0</v>
      </c>
      <c r="E260" s="193">
        <f t="shared" ref="E260:O260" si="342">SUM(E261:E263)</f>
        <v>0</v>
      </c>
      <c r="F260" s="132">
        <f t="shared" si="342"/>
        <v>0</v>
      </c>
      <c r="G260" s="192">
        <f t="shared" si="342"/>
        <v>0</v>
      </c>
      <c r="H260" s="193">
        <f t="shared" si="342"/>
        <v>0</v>
      </c>
      <c r="I260" s="132">
        <f t="shared" si="342"/>
        <v>0</v>
      </c>
      <c r="J260" s="192">
        <f t="shared" si="342"/>
        <v>0</v>
      </c>
      <c r="K260" s="193">
        <f t="shared" si="342"/>
        <v>0</v>
      </c>
      <c r="L260" s="132">
        <f t="shared" si="342"/>
        <v>0</v>
      </c>
      <c r="M260" s="192">
        <f t="shared" si="342"/>
        <v>0</v>
      </c>
      <c r="N260" s="193">
        <f t="shared" si="342"/>
        <v>0</v>
      </c>
      <c r="O260" s="132">
        <f t="shared" si="342"/>
        <v>0</v>
      </c>
      <c r="P260" s="49"/>
    </row>
    <row r="261" spans="1:16" ht="12" hidden="1" customHeight="1" x14ac:dyDescent="0.25">
      <c r="A261" s="51">
        <v>6411</v>
      </c>
      <c r="B261" s="198" t="s">
        <v>280</v>
      </c>
      <c r="C261" s="88">
        <f t="shared" si="288"/>
        <v>0</v>
      </c>
      <c r="D261" s="194">
        <v>0</v>
      </c>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4">
        <v>0</v>
      </c>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4">
        <v>0</v>
      </c>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7" t="s">
        <v>283</v>
      </c>
      <c r="C264" s="88">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7" t="s">
        <v>284</v>
      </c>
      <c r="C265" s="88">
        <f t="shared" si="288"/>
        <v>0</v>
      </c>
      <c r="D265" s="194">
        <v>0</v>
      </c>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4">
        <v>0</v>
      </c>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4">
        <v>0</v>
      </c>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4">
        <v>0</v>
      </c>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5">
        <v>7000</v>
      </c>
      <c r="B269" s="225" t="s">
        <v>288</v>
      </c>
      <c r="C269" s="226">
        <f t="shared" si="288"/>
        <v>0</v>
      </c>
      <c r="D269" s="227">
        <f>SUM(D270,D281)</f>
        <v>0</v>
      </c>
      <c r="E269" s="228">
        <f t="shared" ref="E269:F269" si="355">SUM(E270,E281)</f>
        <v>0</v>
      </c>
      <c r="F269" s="229">
        <f t="shared" si="355"/>
        <v>0</v>
      </c>
      <c r="G269" s="227">
        <f>SUM(G270,G281)</f>
        <v>0</v>
      </c>
      <c r="H269" s="228">
        <f t="shared" ref="H269:I269" si="356">SUM(H270,H281)</f>
        <v>0</v>
      </c>
      <c r="I269" s="229">
        <f t="shared" si="356"/>
        <v>0</v>
      </c>
      <c r="J269" s="227">
        <f>SUM(J270,J281)</f>
        <v>0</v>
      </c>
      <c r="K269" s="228">
        <f t="shared" ref="K269:L269" si="357">SUM(K270,K281)</f>
        <v>0</v>
      </c>
      <c r="L269" s="229">
        <f t="shared" si="357"/>
        <v>0</v>
      </c>
      <c r="M269" s="227">
        <f>SUM(M270,M281)</f>
        <v>0</v>
      </c>
      <c r="N269" s="228">
        <f t="shared" ref="N269:O269" si="358">SUM(N270,N281)</f>
        <v>0</v>
      </c>
      <c r="O269" s="229">
        <f t="shared" si="358"/>
        <v>0</v>
      </c>
      <c r="P269" s="230"/>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380">
        <v>7210</v>
      </c>
      <c r="B271" s="80" t="s">
        <v>290</v>
      </c>
      <c r="C271" s="81">
        <f t="shared" si="288"/>
        <v>0</v>
      </c>
      <c r="D271" s="196">
        <v>0</v>
      </c>
      <c r="E271" s="197"/>
      <c r="F271" s="132">
        <f>D271+E271</f>
        <v>0</v>
      </c>
      <c r="G271" s="46"/>
      <c r="H271" s="47"/>
      <c r="I271" s="132">
        <f>G271+H271</f>
        <v>0</v>
      </c>
      <c r="J271" s="46"/>
      <c r="K271" s="47"/>
      <c r="L271" s="132">
        <f>K271+J271</f>
        <v>0</v>
      </c>
      <c r="M271" s="46"/>
      <c r="N271" s="47"/>
      <c r="O271" s="132">
        <f>N271+M271</f>
        <v>0</v>
      </c>
      <c r="P271" s="49"/>
    </row>
    <row r="272" spans="1:16" s="231" customFormat="1" ht="24" hidden="1" x14ac:dyDescent="0.25">
      <c r="A272" s="188">
        <v>7220</v>
      </c>
      <c r="B272" s="87" t="s">
        <v>291</v>
      </c>
      <c r="C272" s="88">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1" customFormat="1" ht="36" hidden="1" customHeight="1" x14ac:dyDescent="0.25">
      <c r="A273" s="51">
        <v>7221</v>
      </c>
      <c r="B273" s="87" t="s">
        <v>292</v>
      </c>
      <c r="C273" s="88">
        <f t="shared" si="288"/>
        <v>0</v>
      </c>
      <c r="D273" s="194">
        <v>0</v>
      </c>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1" customFormat="1" ht="36" hidden="1" customHeight="1" x14ac:dyDescent="0.25">
      <c r="A274" s="51">
        <v>7222</v>
      </c>
      <c r="B274" s="87" t="s">
        <v>293</v>
      </c>
      <c r="C274" s="88">
        <f t="shared" si="288"/>
        <v>0</v>
      </c>
      <c r="D274" s="194">
        <v>0</v>
      </c>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7" t="s">
        <v>294</v>
      </c>
      <c r="C275" s="88">
        <f t="shared" si="288"/>
        <v>0</v>
      </c>
      <c r="D275" s="194">
        <v>0</v>
      </c>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7" t="s">
        <v>295</v>
      </c>
      <c r="C276" s="88">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7" t="s">
        <v>296</v>
      </c>
      <c r="C277" s="88">
        <f t="shared" si="371"/>
        <v>0</v>
      </c>
      <c r="D277" s="194">
        <v>0</v>
      </c>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4">
        <v>0</v>
      </c>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4">
        <v>0</v>
      </c>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380">
        <v>7260</v>
      </c>
      <c r="B280" s="80" t="s">
        <v>299</v>
      </c>
      <c r="C280" s="81">
        <f t="shared" si="371"/>
        <v>0</v>
      </c>
      <c r="D280" s="196">
        <v>0</v>
      </c>
      <c r="E280" s="197"/>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2">
        <f t="shared" ref="D281:O281" si="378">D282</f>
        <v>0</v>
      </c>
      <c r="E281" s="233">
        <f t="shared" si="378"/>
        <v>0</v>
      </c>
      <c r="F281" s="129">
        <f t="shared" si="378"/>
        <v>0</v>
      </c>
      <c r="G281" s="232">
        <f t="shared" si="378"/>
        <v>0</v>
      </c>
      <c r="H281" s="233">
        <f t="shared" si="378"/>
        <v>0</v>
      </c>
      <c r="I281" s="129">
        <f t="shared" si="378"/>
        <v>0</v>
      </c>
      <c r="J281" s="232">
        <f t="shared" si="378"/>
        <v>0</v>
      </c>
      <c r="K281" s="233">
        <f t="shared" si="378"/>
        <v>0</v>
      </c>
      <c r="L281" s="129">
        <f t="shared" si="378"/>
        <v>0</v>
      </c>
      <c r="M281" s="232">
        <f t="shared" si="378"/>
        <v>0</v>
      </c>
      <c r="N281" s="233">
        <f t="shared" si="378"/>
        <v>0</v>
      </c>
      <c r="O281" s="129">
        <f t="shared" si="378"/>
        <v>0</v>
      </c>
      <c r="P281" s="117"/>
    </row>
    <row r="282" spans="1:16" ht="12" hidden="1" customHeight="1" x14ac:dyDescent="0.25">
      <c r="A282" s="184">
        <v>7720</v>
      </c>
      <c r="B282" s="80" t="s">
        <v>301</v>
      </c>
      <c r="C282" s="96">
        <f t="shared" si="371"/>
        <v>0</v>
      </c>
      <c r="D282" s="234">
        <v>0</v>
      </c>
      <c r="E282" s="235"/>
      <c r="F282" s="236">
        <f>D282+E282</f>
        <v>0</v>
      </c>
      <c r="G282" s="100"/>
      <c r="H282" s="101"/>
      <c r="I282" s="236">
        <f>G282+H282</f>
        <v>0</v>
      </c>
      <c r="J282" s="100"/>
      <c r="K282" s="101"/>
      <c r="L282" s="236">
        <f>K282+J282</f>
        <v>0</v>
      </c>
      <c r="M282" s="100"/>
      <c r="N282" s="101"/>
      <c r="O282" s="236">
        <f>N282+M282</f>
        <v>0</v>
      </c>
      <c r="P282" s="105"/>
    </row>
    <row r="283" spans="1:16" hidden="1" x14ac:dyDescent="0.25">
      <c r="A283" s="237">
        <v>9000</v>
      </c>
      <c r="B283" s="238" t="s">
        <v>302</v>
      </c>
      <c r="C283" s="239">
        <f t="shared" si="371"/>
        <v>0</v>
      </c>
      <c r="D283" s="240">
        <f t="shared" ref="D283:O284" si="379">D284</f>
        <v>0</v>
      </c>
      <c r="E283" s="241">
        <f t="shared" si="379"/>
        <v>0</v>
      </c>
      <c r="F283" s="242">
        <f t="shared" si="379"/>
        <v>0</v>
      </c>
      <c r="G283" s="240">
        <f>G284</f>
        <v>0</v>
      </c>
      <c r="H283" s="241">
        <f t="shared" ref="H283:I283" si="380">H284</f>
        <v>0</v>
      </c>
      <c r="I283" s="242">
        <f t="shared" si="380"/>
        <v>0</v>
      </c>
      <c r="J283" s="240">
        <f t="shared" si="379"/>
        <v>0</v>
      </c>
      <c r="K283" s="241">
        <f t="shared" si="379"/>
        <v>0</v>
      </c>
      <c r="L283" s="242">
        <f t="shared" si="379"/>
        <v>0</v>
      </c>
      <c r="M283" s="240">
        <f t="shared" si="379"/>
        <v>0</v>
      </c>
      <c r="N283" s="241">
        <f t="shared" si="379"/>
        <v>0</v>
      </c>
      <c r="O283" s="242">
        <f t="shared" si="379"/>
        <v>0</v>
      </c>
      <c r="P283" s="243"/>
    </row>
    <row r="284" spans="1:16" ht="24" hidden="1" x14ac:dyDescent="0.25">
      <c r="A284" s="244">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5">
        <v>9230</v>
      </c>
      <c r="B285" s="87" t="s">
        <v>304</v>
      </c>
      <c r="C285" s="141">
        <f t="shared" si="371"/>
        <v>0</v>
      </c>
      <c r="D285" s="200">
        <v>0</v>
      </c>
      <c r="E285" s="201"/>
      <c r="F285" s="139">
        <f>D285+E285</f>
        <v>0</v>
      </c>
      <c r="G285" s="142"/>
      <c r="H285" s="143"/>
      <c r="I285" s="139">
        <f>G285+H285</f>
        <v>0</v>
      </c>
      <c r="J285" s="142"/>
      <c r="K285" s="143"/>
      <c r="L285" s="139">
        <f>K285+J285</f>
        <v>0</v>
      </c>
      <c r="M285" s="142"/>
      <c r="N285" s="143"/>
      <c r="O285" s="139">
        <f>N285+M285</f>
        <v>0</v>
      </c>
      <c r="P285" s="127"/>
    </row>
    <row r="286" spans="1:16" hidden="1" x14ac:dyDescent="0.25">
      <c r="A286" s="198"/>
      <c r="B286" s="87" t="s">
        <v>305</v>
      </c>
      <c r="C286" s="88">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8" t="s">
        <v>306</v>
      </c>
      <c r="B287" s="51" t="s">
        <v>307</v>
      </c>
      <c r="C287" s="88">
        <f t="shared" si="371"/>
        <v>0</v>
      </c>
      <c r="D287" s="194">
        <v>0</v>
      </c>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8" t="s">
        <v>308</v>
      </c>
      <c r="B288" s="246" t="s">
        <v>309</v>
      </c>
      <c r="C288" s="81">
        <f t="shared" si="371"/>
        <v>0</v>
      </c>
      <c r="D288" s="196">
        <v>0</v>
      </c>
      <c r="E288" s="197"/>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7"/>
      <c r="B289" s="247" t="s">
        <v>310</v>
      </c>
      <c r="C289" s="248">
        <f t="shared" si="371"/>
        <v>289864</v>
      </c>
      <c r="D289" s="249">
        <f t="shared" ref="D289:O289" si="389">SUM(D286,D269,D230,D195,D187,D173,D75,D53,D283)</f>
        <v>300343</v>
      </c>
      <c r="E289" s="250">
        <f t="shared" si="389"/>
        <v>-10479</v>
      </c>
      <c r="F289" s="251">
        <f t="shared" si="389"/>
        <v>289864</v>
      </c>
      <c r="G289" s="249">
        <f t="shared" si="389"/>
        <v>0</v>
      </c>
      <c r="H289" s="250">
        <f t="shared" si="389"/>
        <v>0</v>
      </c>
      <c r="I289" s="251">
        <f t="shared" si="389"/>
        <v>0</v>
      </c>
      <c r="J289" s="249">
        <f t="shared" si="389"/>
        <v>0</v>
      </c>
      <c r="K289" s="250">
        <f t="shared" si="389"/>
        <v>0</v>
      </c>
      <c r="L289" s="251">
        <f t="shared" si="389"/>
        <v>0</v>
      </c>
      <c r="M289" s="249">
        <f t="shared" si="389"/>
        <v>0</v>
      </c>
      <c r="N289" s="250">
        <f t="shared" si="389"/>
        <v>0</v>
      </c>
      <c r="O289" s="251">
        <f t="shared" si="389"/>
        <v>0</v>
      </c>
      <c r="P289" s="252"/>
    </row>
    <row r="290" spans="1:16" s="28" customFormat="1" ht="13.5" hidden="1" thickTop="1" thickBot="1" x14ac:dyDescent="0.3">
      <c r="A290" s="759" t="s">
        <v>311</v>
      </c>
      <c r="B290" s="760"/>
      <c r="C290" s="253">
        <f t="shared" si="371"/>
        <v>0</v>
      </c>
      <c r="D290" s="254">
        <f>SUM(D24,D25,D41)-D51</f>
        <v>0</v>
      </c>
      <c r="E290" s="255">
        <f t="shared" ref="E290:F290" si="390">SUM(E24,E25,E41)-E51</f>
        <v>0</v>
      </c>
      <c r="F290" s="256">
        <f t="shared" si="390"/>
        <v>0</v>
      </c>
      <c r="G290" s="254">
        <f>SUM(G24,G25,G41)-G51</f>
        <v>0</v>
      </c>
      <c r="H290" s="255">
        <f t="shared" ref="H290:I290" si="391">SUM(H24,H25,H41)-H51</f>
        <v>0</v>
      </c>
      <c r="I290" s="256">
        <f t="shared" si="391"/>
        <v>0</v>
      </c>
      <c r="J290" s="254">
        <f>(J26+J43)-J51</f>
        <v>0</v>
      </c>
      <c r="K290" s="255">
        <f t="shared" ref="K290:L290" si="392">(K26+K43)-K51</f>
        <v>0</v>
      </c>
      <c r="L290" s="256">
        <f t="shared" si="392"/>
        <v>0</v>
      </c>
      <c r="M290" s="254">
        <f>M45-M51</f>
        <v>0</v>
      </c>
      <c r="N290" s="255">
        <f t="shared" ref="N290:O290" si="393">N45-N51</f>
        <v>0</v>
      </c>
      <c r="O290" s="256">
        <f t="shared" si="393"/>
        <v>0</v>
      </c>
      <c r="P290" s="257"/>
    </row>
    <row r="291" spans="1:16" s="28" customFormat="1" ht="12.75" hidden="1" thickTop="1" x14ac:dyDescent="0.25">
      <c r="A291" s="761" t="s">
        <v>312</v>
      </c>
      <c r="B291" s="762"/>
      <c r="C291" s="258">
        <f t="shared" si="371"/>
        <v>0</v>
      </c>
      <c r="D291" s="259">
        <f t="shared" ref="D291:O291" si="394">SUM(D292,D293)-D300+D301</f>
        <v>0</v>
      </c>
      <c r="E291" s="260">
        <f t="shared" si="394"/>
        <v>0</v>
      </c>
      <c r="F291" s="261">
        <f t="shared" si="394"/>
        <v>0</v>
      </c>
      <c r="G291" s="259">
        <f t="shared" si="394"/>
        <v>0</v>
      </c>
      <c r="H291" s="260">
        <f t="shared" si="394"/>
        <v>0</v>
      </c>
      <c r="I291" s="261">
        <f t="shared" si="394"/>
        <v>0</v>
      </c>
      <c r="J291" s="259">
        <f t="shared" si="394"/>
        <v>0</v>
      </c>
      <c r="K291" s="260">
        <f t="shared" si="394"/>
        <v>0</v>
      </c>
      <c r="L291" s="261">
        <f t="shared" si="394"/>
        <v>0</v>
      </c>
      <c r="M291" s="259">
        <f t="shared" si="394"/>
        <v>0</v>
      </c>
      <c r="N291" s="260">
        <f t="shared" si="394"/>
        <v>0</v>
      </c>
      <c r="O291" s="261">
        <f t="shared" si="394"/>
        <v>0</v>
      </c>
      <c r="P291" s="262"/>
    </row>
    <row r="292" spans="1:16" s="28" customFormat="1" ht="13.5" hidden="1" thickTop="1" thickBot="1" x14ac:dyDescent="0.3">
      <c r="A292" s="155" t="s">
        <v>313</v>
      </c>
      <c r="B292" s="155" t="s">
        <v>314</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3" t="s">
        <v>315</v>
      </c>
      <c r="B293" s="263" t="s">
        <v>316</v>
      </c>
      <c r="C293" s="258">
        <f t="shared" si="371"/>
        <v>0</v>
      </c>
      <c r="D293" s="259">
        <f t="shared" ref="D293:O293" si="396">SUM(D294,D296,D298)-SUM(D295,D297,D299)</f>
        <v>0</v>
      </c>
      <c r="E293" s="260">
        <f t="shared" si="396"/>
        <v>0</v>
      </c>
      <c r="F293" s="261">
        <f t="shared" si="396"/>
        <v>0</v>
      </c>
      <c r="G293" s="259">
        <f t="shared" si="396"/>
        <v>0</v>
      </c>
      <c r="H293" s="260">
        <f t="shared" si="396"/>
        <v>0</v>
      </c>
      <c r="I293" s="261">
        <f t="shared" si="396"/>
        <v>0</v>
      </c>
      <c r="J293" s="259">
        <f t="shared" si="396"/>
        <v>0</v>
      </c>
      <c r="K293" s="260">
        <f t="shared" si="396"/>
        <v>0</v>
      </c>
      <c r="L293" s="261">
        <f t="shared" si="396"/>
        <v>0</v>
      </c>
      <c r="M293" s="259">
        <f t="shared" si="396"/>
        <v>0</v>
      </c>
      <c r="N293" s="260">
        <f t="shared" si="396"/>
        <v>0</v>
      </c>
      <c r="O293" s="261">
        <f t="shared" si="396"/>
        <v>0</v>
      </c>
      <c r="P293" s="262"/>
    </row>
    <row r="294" spans="1:16" ht="12" hidden="1" customHeight="1" x14ac:dyDescent="0.25">
      <c r="A294" s="264" t="s">
        <v>317</v>
      </c>
      <c r="B294" s="140" t="s">
        <v>318</v>
      </c>
      <c r="C294" s="96">
        <f t="shared" si="371"/>
        <v>0</v>
      </c>
      <c r="D294" s="234"/>
      <c r="E294" s="235"/>
      <c r="F294" s="236">
        <f t="shared" ref="F294:F301" si="397">D294+E294</f>
        <v>0</v>
      </c>
      <c r="G294" s="100"/>
      <c r="H294" s="101"/>
      <c r="I294" s="236">
        <f t="shared" ref="I294:I301" si="398">G294+H294</f>
        <v>0</v>
      </c>
      <c r="J294" s="100"/>
      <c r="K294" s="101"/>
      <c r="L294" s="236">
        <f t="shared" ref="L294:L301" si="399">K294+J294</f>
        <v>0</v>
      </c>
      <c r="M294" s="100"/>
      <c r="N294" s="101"/>
      <c r="O294" s="236">
        <f t="shared" ref="O294:O301" si="400">N294+M294</f>
        <v>0</v>
      </c>
      <c r="P294" s="105"/>
    </row>
    <row r="295" spans="1:16" ht="24" hidden="1" customHeight="1" x14ac:dyDescent="0.25">
      <c r="A295" s="198" t="s">
        <v>319</v>
      </c>
      <c r="B295" s="50" t="s">
        <v>320</v>
      </c>
      <c r="C295" s="88">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8" t="s">
        <v>321</v>
      </c>
      <c r="B296" s="50" t="s">
        <v>322</v>
      </c>
      <c r="C296" s="88">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8" t="s">
        <v>323</v>
      </c>
      <c r="B297" s="50" t="s">
        <v>324</v>
      </c>
      <c r="C297" s="88">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8" t="s">
        <v>325</v>
      </c>
      <c r="B298" s="50" t="s">
        <v>326</v>
      </c>
      <c r="C298" s="88">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5" t="s">
        <v>327</v>
      </c>
      <c r="B299" s="266" t="s">
        <v>328</v>
      </c>
      <c r="C299" s="206">
        <f t="shared" si="371"/>
        <v>0</v>
      </c>
      <c r="D299" s="208"/>
      <c r="E299" s="209"/>
      <c r="F299" s="210">
        <f t="shared" si="397"/>
        <v>0</v>
      </c>
      <c r="G299" s="211"/>
      <c r="H299" s="212"/>
      <c r="I299" s="210">
        <f t="shared" si="398"/>
        <v>0</v>
      </c>
      <c r="J299" s="211"/>
      <c r="K299" s="212"/>
      <c r="L299" s="210">
        <f t="shared" si="399"/>
        <v>0</v>
      </c>
      <c r="M299" s="211"/>
      <c r="N299" s="212"/>
      <c r="O299" s="210">
        <f t="shared" si="400"/>
        <v>0</v>
      </c>
      <c r="P299" s="213"/>
    </row>
    <row r="300" spans="1:16" s="28" customFormat="1" ht="13.5" hidden="1" customHeight="1" thickTop="1" thickBot="1" x14ac:dyDescent="0.3">
      <c r="A300" s="267" t="s">
        <v>329</v>
      </c>
      <c r="B300" s="267" t="s">
        <v>330</v>
      </c>
      <c r="C300" s="253">
        <f t="shared" si="371"/>
        <v>0</v>
      </c>
      <c r="D300" s="268"/>
      <c r="E300" s="269"/>
      <c r="F300" s="256">
        <f t="shared" si="397"/>
        <v>0</v>
      </c>
      <c r="G300" s="268"/>
      <c r="H300" s="269"/>
      <c r="I300" s="270">
        <f t="shared" si="398"/>
        <v>0</v>
      </c>
      <c r="J300" s="268"/>
      <c r="K300" s="269"/>
      <c r="L300" s="270">
        <f t="shared" si="399"/>
        <v>0</v>
      </c>
      <c r="M300" s="268"/>
      <c r="N300" s="269"/>
      <c r="O300" s="270">
        <f t="shared" si="400"/>
        <v>0</v>
      </c>
      <c r="P300" s="271"/>
    </row>
    <row r="301" spans="1:16" s="28" customFormat="1" ht="48.75" hidden="1" customHeight="1" thickTop="1" x14ac:dyDescent="0.25">
      <c r="A301" s="263" t="s">
        <v>331</v>
      </c>
      <c r="B301" s="272" t="s">
        <v>332</v>
      </c>
      <c r="C301" s="258">
        <f t="shared" si="371"/>
        <v>0</v>
      </c>
      <c r="D301" s="202"/>
      <c r="E301" s="203"/>
      <c r="F301" s="71">
        <f t="shared" si="397"/>
        <v>0</v>
      </c>
      <c r="G301" s="202"/>
      <c r="H301" s="203"/>
      <c r="I301" s="71">
        <f t="shared" si="398"/>
        <v>0</v>
      </c>
      <c r="J301" s="202"/>
      <c r="K301" s="203"/>
      <c r="L301" s="71">
        <f t="shared" si="399"/>
        <v>0</v>
      </c>
      <c r="M301" s="202"/>
      <c r="N301" s="203"/>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BO4nz+UMdeLqexYP7h2KJJKPu9ZgcigPMnSe0uTtFzeJxAsMs/kfB0oDLtJJB/O0Derdr8ngL6873xCBHu6Dmw==" saltValue="tBYjOJDX550BUVIGJsdfow==" spinCount="100000" sheet="1" objects="1" scenarios="1" formatCells="0" formatColumns="0" formatRows="0" deleteColumns="0"/>
  <autoFilter ref="A18:P301">
    <filterColumn colId="2">
      <filters>
        <filter val="123 983"/>
        <filter val="158 408"/>
        <filter val="282 391"/>
        <filter val="289 864"/>
        <filter val="7 47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10.pielikums Jūrmalas pilsētas domes
2019.gada 23.maija saistošajiem noteikumiem Nr.19
(protokols Nr.7, 12.punkts)
 </firstHeader>
    <firstFooter>&amp;L&amp;9&amp;D; &amp;T&amp;R&amp;9&amp;P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5" sqref="U5"/>
    </sheetView>
  </sheetViews>
  <sheetFormatPr defaultRowHeight="12" outlineLevelCol="1" x14ac:dyDescent="0.25"/>
  <cols>
    <col min="1" max="1" width="10.85546875" style="273" customWidth="1"/>
    <col min="2" max="2" width="28" style="273" customWidth="1"/>
    <col min="3" max="3" width="8" style="273" customWidth="1"/>
    <col min="4" max="5" width="8.7109375" style="273" hidden="1" customWidth="1" outlineLevel="1"/>
    <col min="6" max="6" width="8.7109375" style="273" customWidth="1" collapsed="1"/>
    <col min="7" max="8" width="8.7109375" style="273" hidden="1" customWidth="1" outlineLevel="1"/>
    <col min="9" max="9" width="8.7109375" style="273" customWidth="1" collapsed="1"/>
    <col min="10" max="11" width="8.28515625" style="273" hidden="1" customWidth="1" outlineLevel="1"/>
    <col min="12" max="12" width="8.28515625" style="273" customWidth="1" collapsed="1"/>
    <col min="13" max="13" width="7.42578125" style="273"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557</v>
      </c>
      <c r="P1" s="1"/>
    </row>
    <row r="2" spans="1:17" ht="35.25" customHeight="1" x14ac:dyDescent="0.25">
      <c r="A2" s="788" t="s">
        <v>1</v>
      </c>
      <c r="B2" s="789"/>
      <c r="C2" s="789"/>
      <c r="D2" s="789"/>
      <c r="E2" s="789"/>
      <c r="F2" s="789"/>
      <c r="G2" s="789"/>
      <c r="H2" s="789"/>
      <c r="I2" s="789"/>
      <c r="J2" s="789"/>
      <c r="K2" s="789"/>
      <c r="L2" s="789"/>
      <c r="M2" s="789"/>
      <c r="N2" s="789"/>
      <c r="O2" s="789"/>
      <c r="P2" s="790"/>
      <c r="Q2" s="274"/>
    </row>
    <row r="3" spans="1:17" ht="12.75" customHeight="1" x14ac:dyDescent="0.25">
      <c r="A3" s="5" t="s">
        <v>2</v>
      </c>
      <c r="B3" s="6"/>
      <c r="C3" s="791" t="s">
        <v>333</v>
      </c>
      <c r="D3" s="791"/>
      <c r="E3" s="791"/>
      <c r="F3" s="791"/>
      <c r="G3" s="791"/>
      <c r="H3" s="791"/>
      <c r="I3" s="791"/>
      <c r="J3" s="791"/>
      <c r="K3" s="791"/>
      <c r="L3" s="791"/>
      <c r="M3" s="791"/>
      <c r="N3" s="791"/>
      <c r="O3" s="791"/>
      <c r="P3" s="792"/>
      <c r="Q3" s="274"/>
    </row>
    <row r="4" spans="1:17" ht="12.75" customHeight="1" x14ac:dyDescent="0.25">
      <c r="A4" s="5" t="s">
        <v>4</v>
      </c>
      <c r="B4" s="6"/>
      <c r="C4" s="791" t="s">
        <v>334</v>
      </c>
      <c r="D4" s="791"/>
      <c r="E4" s="791"/>
      <c r="F4" s="791"/>
      <c r="G4" s="791"/>
      <c r="H4" s="791"/>
      <c r="I4" s="791"/>
      <c r="J4" s="791"/>
      <c r="K4" s="791"/>
      <c r="L4" s="791"/>
      <c r="M4" s="791"/>
      <c r="N4" s="791"/>
      <c r="O4" s="791"/>
      <c r="P4" s="792"/>
      <c r="Q4" s="274"/>
    </row>
    <row r="5" spans="1:17" ht="12.75" customHeight="1" x14ac:dyDescent="0.25">
      <c r="A5" s="7" t="s">
        <v>6</v>
      </c>
      <c r="B5" s="8"/>
      <c r="C5" s="786" t="s">
        <v>335</v>
      </c>
      <c r="D5" s="786"/>
      <c r="E5" s="786"/>
      <c r="F5" s="786"/>
      <c r="G5" s="786"/>
      <c r="H5" s="786"/>
      <c r="I5" s="786"/>
      <c r="J5" s="786"/>
      <c r="K5" s="786"/>
      <c r="L5" s="786"/>
      <c r="M5" s="786"/>
      <c r="N5" s="786"/>
      <c r="O5" s="786"/>
      <c r="P5" s="787"/>
      <c r="Q5" s="274"/>
    </row>
    <row r="6" spans="1:17" ht="12.75" customHeight="1" x14ac:dyDescent="0.25">
      <c r="A6" s="7" t="s">
        <v>8</v>
      </c>
      <c r="B6" s="8"/>
      <c r="C6" s="786" t="s">
        <v>443</v>
      </c>
      <c r="D6" s="786"/>
      <c r="E6" s="786"/>
      <c r="F6" s="786"/>
      <c r="G6" s="786"/>
      <c r="H6" s="786"/>
      <c r="I6" s="786"/>
      <c r="J6" s="786"/>
      <c r="K6" s="786"/>
      <c r="L6" s="786"/>
      <c r="M6" s="786"/>
      <c r="N6" s="786"/>
      <c r="O6" s="786"/>
      <c r="P6" s="787"/>
      <c r="Q6" s="274"/>
    </row>
    <row r="7" spans="1:17" ht="25.5" customHeight="1" x14ac:dyDescent="0.25">
      <c r="A7" s="7" t="s">
        <v>10</v>
      </c>
      <c r="B7" s="8"/>
      <c r="C7" s="791" t="s">
        <v>442</v>
      </c>
      <c r="D7" s="791"/>
      <c r="E7" s="791"/>
      <c r="F7" s="791"/>
      <c r="G7" s="791"/>
      <c r="H7" s="791"/>
      <c r="I7" s="791"/>
      <c r="J7" s="791"/>
      <c r="K7" s="791"/>
      <c r="L7" s="791"/>
      <c r="M7" s="791"/>
      <c r="N7" s="791"/>
      <c r="O7" s="791"/>
      <c r="P7" s="792"/>
      <c r="Q7" s="274"/>
    </row>
    <row r="8" spans="1:17" ht="12.75" customHeight="1" x14ac:dyDescent="0.25">
      <c r="A8" s="9" t="s">
        <v>12</v>
      </c>
      <c r="B8" s="8"/>
      <c r="C8" s="793"/>
      <c r="D8" s="793"/>
      <c r="E8" s="793"/>
      <c r="F8" s="793"/>
      <c r="G8" s="793"/>
      <c r="H8" s="793"/>
      <c r="I8" s="793"/>
      <c r="J8" s="793"/>
      <c r="K8" s="793"/>
      <c r="L8" s="793"/>
      <c r="M8" s="793"/>
      <c r="N8" s="793"/>
      <c r="O8" s="793"/>
      <c r="P8" s="794"/>
      <c r="Q8" s="274"/>
    </row>
    <row r="9" spans="1:17" ht="12.75" customHeight="1" x14ac:dyDescent="0.25">
      <c r="A9" s="7"/>
      <c r="B9" s="8" t="s">
        <v>13</v>
      </c>
      <c r="C9" s="786" t="s">
        <v>558</v>
      </c>
      <c r="D9" s="786"/>
      <c r="E9" s="786"/>
      <c r="F9" s="786"/>
      <c r="G9" s="786"/>
      <c r="H9" s="786"/>
      <c r="I9" s="786"/>
      <c r="J9" s="786"/>
      <c r="K9" s="786"/>
      <c r="L9" s="786"/>
      <c r="M9" s="786"/>
      <c r="N9" s="786"/>
      <c r="O9" s="786"/>
      <c r="P9" s="787"/>
      <c r="Q9" s="274"/>
    </row>
    <row r="10" spans="1:17" ht="12.75" customHeight="1" x14ac:dyDescent="0.25">
      <c r="A10" s="7"/>
      <c r="B10" s="8" t="s">
        <v>15</v>
      </c>
      <c r="C10" s="786"/>
      <c r="D10" s="786"/>
      <c r="E10" s="786"/>
      <c r="F10" s="786"/>
      <c r="G10" s="786"/>
      <c r="H10" s="786"/>
      <c r="I10" s="786"/>
      <c r="J10" s="786"/>
      <c r="K10" s="786"/>
      <c r="L10" s="786"/>
      <c r="M10" s="786"/>
      <c r="N10" s="786"/>
      <c r="O10" s="786"/>
      <c r="P10" s="787"/>
      <c r="Q10" s="274"/>
    </row>
    <row r="11" spans="1:17" ht="12.75" customHeight="1" x14ac:dyDescent="0.25">
      <c r="A11" s="7"/>
      <c r="B11" s="8" t="s">
        <v>16</v>
      </c>
      <c r="C11" s="793"/>
      <c r="D11" s="793"/>
      <c r="E11" s="793"/>
      <c r="F11" s="793"/>
      <c r="G11" s="793"/>
      <c r="H11" s="793"/>
      <c r="I11" s="793"/>
      <c r="J11" s="793"/>
      <c r="K11" s="793"/>
      <c r="L11" s="793"/>
      <c r="M11" s="793"/>
      <c r="N11" s="793"/>
      <c r="O11" s="793"/>
      <c r="P11" s="794"/>
      <c r="Q11" s="274"/>
    </row>
    <row r="12" spans="1:17" ht="12.75" customHeight="1" x14ac:dyDescent="0.25">
      <c r="A12" s="7"/>
      <c r="B12" s="8" t="s">
        <v>17</v>
      </c>
      <c r="C12" s="786"/>
      <c r="D12" s="786"/>
      <c r="E12" s="786"/>
      <c r="F12" s="786"/>
      <c r="G12" s="786"/>
      <c r="H12" s="786"/>
      <c r="I12" s="786"/>
      <c r="J12" s="786"/>
      <c r="K12" s="786"/>
      <c r="L12" s="786"/>
      <c r="M12" s="786"/>
      <c r="N12" s="786"/>
      <c r="O12" s="786"/>
      <c r="P12" s="787"/>
      <c r="Q12" s="274"/>
    </row>
    <row r="13" spans="1:17" ht="12.75" customHeight="1" x14ac:dyDescent="0.25">
      <c r="A13" s="7"/>
      <c r="B13" s="8" t="s">
        <v>19</v>
      </c>
      <c r="C13" s="786"/>
      <c r="D13" s="786"/>
      <c r="E13" s="786"/>
      <c r="F13" s="786"/>
      <c r="G13" s="786"/>
      <c r="H13" s="786"/>
      <c r="I13" s="786"/>
      <c r="J13" s="786"/>
      <c r="K13" s="786"/>
      <c r="L13" s="786"/>
      <c r="M13" s="786"/>
      <c r="N13" s="786"/>
      <c r="O13" s="786"/>
      <c r="P13" s="787"/>
      <c r="Q13" s="274"/>
    </row>
    <row r="14" spans="1:17" ht="12.75" customHeight="1" x14ac:dyDescent="0.25">
      <c r="A14" s="10"/>
      <c r="B14" s="11"/>
      <c r="C14" s="766"/>
      <c r="D14" s="766"/>
      <c r="E14" s="766"/>
      <c r="F14" s="766"/>
      <c r="G14" s="766"/>
      <c r="H14" s="766"/>
      <c r="I14" s="766"/>
      <c r="J14" s="766"/>
      <c r="K14" s="766"/>
      <c r="L14" s="766"/>
      <c r="M14" s="766"/>
      <c r="N14" s="766"/>
      <c r="O14" s="766"/>
      <c r="P14" s="767"/>
      <c r="Q14" s="274"/>
    </row>
    <row r="15" spans="1:17" s="12" customFormat="1" ht="12.75" customHeight="1" x14ac:dyDescent="0.25">
      <c r="A15" s="768" t="s">
        <v>20</v>
      </c>
      <c r="B15" s="771" t="s">
        <v>21</v>
      </c>
      <c r="C15" s="773" t="s">
        <v>22</v>
      </c>
      <c r="D15" s="774"/>
      <c r="E15" s="774"/>
      <c r="F15" s="774"/>
      <c r="G15" s="774"/>
      <c r="H15" s="774"/>
      <c r="I15" s="774"/>
      <c r="J15" s="774"/>
      <c r="K15" s="774"/>
      <c r="L15" s="774"/>
      <c r="M15" s="774"/>
      <c r="N15" s="774"/>
      <c r="O15" s="774"/>
      <c r="P15" s="775"/>
      <c r="Q15" s="275"/>
    </row>
    <row r="16" spans="1:17" s="12" customFormat="1" ht="12.75" customHeight="1" x14ac:dyDescent="0.25">
      <c r="A16" s="769"/>
      <c r="B16" s="772"/>
      <c r="C16" s="776" t="s">
        <v>23</v>
      </c>
      <c r="D16" s="778" t="s">
        <v>24</v>
      </c>
      <c r="E16" s="780" t="s">
        <v>25</v>
      </c>
      <c r="F16" s="782" t="s">
        <v>26</v>
      </c>
      <c r="G16" s="764" t="s">
        <v>27</v>
      </c>
      <c r="H16" s="765" t="s">
        <v>28</v>
      </c>
      <c r="I16" s="763" t="s">
        <v>29</v>
      </c>
      <c r="J16" s="764" t="s">
        <v>30</v>
      </c>
      <c r="K16" s="765" t="s">
        <v>31</v>
      </c>
      <c r="L16" s="763" t="s">
        <v>32</v>
      </c>
      <c r="M16" s="764" t="s">
        <v>33</v>
      </c>
      <c r="N16" s="765" t="s">
        <v>34</v>
      </c>
      <c r="O16" s="763" t="s">
        <v>35</v>
      </c>
      <c r="P16" s="784" t="s">
        <v>36</v>
      </c>
    </row>
    <row r="17" spans="1:16" s="13" customFormat="1" ht="70.5" customHeight="1" thickBot="1" x14ac:dyDescent="0.3">
      <c r="A17" s="770"/>
      <c r="B17" s="772"/>
      <c r="C17" s="777"/>
      <c r="D17" s="779"/>
      <c r="E17" s="781"/>
      <c r="F17" s="783"/>
      <c r="G17" s="764"/>
      <c r="H17" s="765"/>
      <c r="I17" s="763"/>
      <c r="J17" s="764"/>
      <c r="K17" s="765"/>
      <c r="L17" s="763"/>
      <c r="M17" s="764"/>
      <c r="N17" s="765"/>
      <c r="O17" s="763"/>
      <c r="P17" s="785"/>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777024</v>
      </c>
      <c r="D20" s="32">
        <f>SUM(D21,D24,D25,D41,D43)</f>
        <v>762516</v>
      </c>
      <c r="E20" s="33">
        <f t="shared" ref="E20:F20" si="1">SUM(E21,E24,E25,E41,E43)</f>
        <v>14508</v>
      </c>
      <c r="F20" s="34">
        <f t="shared" si="1"/>
        <v>777024</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57" customHeight="1" thickTop="1" thickBot="1" x14ac:dyDescent="0.3">
      <c r="A24" s="58">
        <v>19300</v>
      </c>
      <c r="B24" s="58" t="s">
        <v>43</v>
      </c>
      <c r="C24" s="59">
        <f>F24+I24</f>
        <v>777024</v>
      </c>
      <c r="D24" s="60">
        <v>762516</v>
      </c>
      <c r="E24" s="61">
        <v>14508</v>
      </c>
      <c r="F24" s="62">
        <f t="shared" si="9"/>
        <v>777024</v>
      </c>
      <c r="G24" s="60"/>
      <c r="H24" s="61"/>
      <c r="I24" s="62">
        <f t="shared" si="10"/>
        <v>0</v>
      </c>
      <c r="J24" s="63" t="s">
        <v>44</v>
      </c>
      <c r="K24" s="64" t="s">
        <v>44</v>
      </c>
      <c r="L24" s="65" t="s">
        <v>44</v>
      </c>
      <c r="M24" s="63" t="s">
        <v>44</v>
      </c>
      <c r="N24" s="64" t="s">
        <v>44</v>
      </c>
      <c r="O24" s="65" t="s">
        <v>44</v>
      </c>
      <c r="P24" s="66" t="s">
        <v>555</v>
      </c>
    </row>
    <row r="25" spans="1:16" s="28" customFormat="1" ht="24.75" hidden="1" customHeight="1" thickTop="1" x14ac:dyDescent="0.25">
      <c r="A25" s="276"/>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69</v>
      </c>
      <c r="C50" s="156">
        <f t="shared" si="0"/>
        <v>777024</v>
      </c>
      <c r="D50" s="157">
        <f>SUM(D51,D286)</f>
        <v>762516</v>
      </c>
      <c r="E50" s="158">
        <f t="shared" ref="E50:F50" si="26">SUM(E51,E286)</f>
        <v>14508</v>
      </c>
      <c r="F50" s="159">
        <f t="shared" si="26"/>
        <v>777024</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777024</v>
      </c>
      <c r="D51" s="163">
        <f>SUM(D52,D194)</f>
        <v>762516</v>
      </c>
      <c r="E51" s="164">
        <f t="shared" ref="E51:F51" si="30">SUM(E52,E194)</f>
        <v>14508</v>
      </c>
      <c r="F51" s="165">
        <f t="shared" si="30"/>
        <v>777024</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hidden="1" x14ac:dyDescent="0.25">
      <c r="A52" s="24"/>
      <c r="B52" s="22" t="s">
        <v>71</v>
      </c>
      <c r="C52" s="170">
        <f t="shared" si="0"/>
        <v>0</v>
      </c>
      <c r="D52" s="171">
        <f>SUM(D53,D75,D173,D187)</f>
        <v>0</v>
      </c>
      <c r="E52" s="172">
        <f t="shared" ref="E52:F52" si="34">SUM(E53,E75,E173,E187)</f>
        <v>0</v>
      </c>
      <c r="F52" s="173">
        <f t="shared" si="34"/>
        <v>0</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7" t="s">
        <v>78</v>
      </c>
      <c r="C58" s="88">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v>0</v>
      </c>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380">
        <v>1210</v>
      </c>
      <c r="B68" s="80" t="s">
        <v>88</v>
      </c>
      <c r="C68" s="81">
        <f t="shared" si="0"/>
        <v>0</v>
      </c>
      <c r="D68" s="46">
        <v>0</v>
      </c>
      <c r="E68" s="47"/>
      <c r="F68" s="132">
        <f>D68+E68</f>
        <v>0</v>
      </c>
      <c r="G68" s="46"/>
      <c r="H68" s="47"/>
      <c r="I68" s="132">
        <f>G68+H68</f>
        <v>0</v>
      </c>
      <c r="J68" s="46"/>
      <c r="K68" s="47"/>
      <c r="L68" s="132">
        <f>K68+J68</f>
        <v>0</v>
      </c>
      <c r="M68" s="46"/>
      <c r="N68" s="47"/>
      <c r="O68" s="132">
        <f>N68+M68</f>
        <v>0</v>
      </c>
      <c r="P68" s="49"/>
    </row>
    <row r="69" spans="1:16" ht="24" hidden="1" x14ac:dyDescent="0.25">
      <c r="A69" s="188">
        <v>1220</v>
      </c>
      <c r="B69" s="87" t="s">
        <v>89</v>
      </c>
      <c r="C69" s="88">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7" t="s">
        <v>90</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hidden="1" x14ac:dyDescent="0.25">
      <c r="A75" s="175">
        <v>2000</v>
      </c>
      <c r="B75" s="175" t="s">
        <v>96</v>
      </c>
      <c r="C75" s="176">
        <f t="shared" si="0"/>
        <v>0</v>
      </c>
      <c r="D75" s="177">
        <f>SUM(D76,D83,D130,D164,D165,D172)</f>
        <v>0</v>
      </c>
      <c r="E75" s="178">
        <f t="shared" ref="E75:F75" si="74">SUM(E76,E83,E130,E164,E165,E172)</f>
        <v>0</v>
      </c>
      <c r="F75" s="179">
        <f t="shared" si="74"/>
        <v>0</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97</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380">
        <v>2110</v>
      </c>
      <c r="B77" s="80" t="s">
        <v>98</v>
      </c>
      <c r="C77" s="81">
        <f t="shared" si="0"/>
        <v>0</v>
      </c>
      <c r="D77" s="192">
        <f>SUM(D78:D79)</f>
        <v>0</v>
      </c>
      <c r="E77" s="193">
        <f t="shared" ref="E77:F77" si="82">SUM(E78:E79)</f>
        <v>0</v>
      </c>
      <c r="F77" s="132">
        <f t="shared" si="82"/>
        <v>0</v>
      </c>
      <c r="G77" s="192">
        <f>SUM(G78:G79)</f>
        <v>0</v>
      </c>
      <c r="H77" s="193">
        <f t="shared" ref="H77:I77" si="83">SUM(H78:H79)</f>
        <v>0</v>
      </c>
      <c r="I77" s="132">
        <f t="shared" si="83"/>
        <v>0</v>
      </c>
      <c r="J77" s="192">
        <f>SUM(J78:J79)</f>
        <v>0</v>
      </c>
      <c r="K77" s="193">
        <f t="shared" ref="K77:L77" si="84">SUM(K78:K79)</f>
        <v>0</v>
      </c>
      <c r="L77" s="132">
        <f t="shared" si="84"/>
        <v>0</v>
      </c>
      <c r="M77" s="192">
        <f>SUM(M78:M79)</f>
        <v>0</v>
      </c>
      <c r="N77" s="193">
        <f t="shared" ref="N77:O77" si="85">SUM(N78:N79)</f>
        <v>0</v>
      </c>
      <c r="O77" s="132">
        <f t="shared" si="85"/>
        <v>0</v>
      </c>
      <c r="P77" s="49"/>
    </row>
    <row r="78" spans="1:16" ht="12" hidden="1" customHeight="1" x14ac:dyDescent="0.25">
      <c r="A78" s="51">
        <v>2111</v>
      </c>
      <c r="B78" s="87" t="s">
        <v>99</v>
      </c>
      <c r="C78" s="88">
        <f t="shared" si="0"/>
        <v>0</v>
      </c>
      <c r="D78" s="194">
        <v>0</v>
      </c>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100</v>
      </c>
      <c r="C79" s="88">
        <f t="shared" si="0"/>
        <v>0</v>
      </c>
      <c r="D79" s="194">
        <v>0</v>
      </c>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7" t="s">
        <v>101</v>
      </c>
      <c r="C80" s="88">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7" t="s">
        <v>99</v>
      </c>
      <c r="C81" s="88">
        <f t="shared" si="0"/>
        <v>0</v>
      </c>
      <c r="D81" s="194">
        <v>0</v>
      </c>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100</v>
      </c>
      <c r="C82" s="88">
        <f t="shared" si="0"/>
        <v>0</v>
      </c>
      <c r="D82" s="194">
        <v>0</v>
      </c>
      <c r="E82" s="195"/>
      <c r="F82" s="55">
        <f t="shared" si="94"/>
        <v>0</v>
      </c>
      <c r="G82" s="53"/>
      <c r="H82" s="54"/>
      <c r="I82" s="55">
        <f t="shared" si="95"/>
        <v>0</v>
      </c>
      <c r="J82" s="53"/>
      <c r="K82" s="54"/>
      <c r="L82" s="55">
        <f t="shared" si="96"/>
        <v>0</v>
      </c>
      <c r="M82" s="53"/>
      <c r="N82" s="54"/>
      <c r="O82" s="55">
        <f t="shared" si="97"/>
        <v>0</v>
      </c>
      <c r="P82" s="57"/>
    </row>
    <row r="83" spans="1:16" hidden="1" x14ac:dyDescent="0.25">
      <c r="A83" s="67">
        <v>2200</v>
      </c>
      <c r="B83" s="181" t="s">
        <v>102</v>
      </c>
      <c r="C83" s="68">
        <f t="shared" si="0"/>
        <v>0</v>
      </c>
      <c r="D83" s="182">
        <f>SUM(D84,D89,D95,D103,D112,D116,D122,D128)</f>
        <v>0</v>
      </c>
      <c r="E83" s="183">
        <f t="shared" ref="E83:F83" si="98">SUM(E84,E89,E95,E103,E112,E116,E122,E128)</f>
        <v>0</v>
      </c>
      <c r="F83" s="71">
        <f t="shared" si="98"/>
        <v>0</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103</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104</v>
      </c>
      <c r="C85" s="81">
        <f t="shared" si="102"/>
        <v>0</v>
      </c>
      <c r="D85" s="196">
        <v>0</v>
      </c>
      <c r="E85" s="197"/>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105</v>
      </c>
      <c r="C86" s="88">
        <f t="shared" si="102"/>
        <v>0</v>
      </c>
      <c r="D86" s="194">
        <v>0</v>
      </c>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106</v>
      </c>
      <c r="C87" s="88">
        <f t="shared" si="102"/>
        <v>0</v>
      </c>
      <c r="D87" s="194">
        <v>0</v>
      </c>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107</v>
      </c>
      <c r="C88" s="88">
        <f t="shared" si="102"/>
        <v>0</v>
      </c>
      <c r="D88" s="194">
        <v>0</v>
      </c>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7" t="s">
        <v>108</v>
      </c>
      <c r="C89" s="88">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7" t="s">
        <v>109</v>
      </c>
      <c r="C90" s="88">
        <f t="shared" si="102"/>
        <v>0</v>
      </c>
      <c r="D90" s="194">
        <v>0</v>
      </c>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110</v>
      </c>
      <c r="C91" s="88">
        <f t="shared" si="102"/>
        <v>0</v>
      </c>
      <c r="D91" s="194">
        <v>0</v>
      </c>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111</v>
      </c>
      <c r="C92" s="88">
        <f t="shared" si="102"/>
        <v>0</v>
      </c>
      <c r="D92" s="194">
        <v>0</v>
      </c>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112</v>
      </c>
      <c r="C93" s="88">
        <f t="shared" si="102"/>
        <v>0</v>
      </c>
      <c r="D93" s="194">
        <v>0</v>
      </c>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113</v>
      </c>
      <c r="C94" s="88">
        <f t="shared" si="102"/>
        <v>0</v>
      </c>
      <c r="D94" s="194">
        <v>0</v>
      </c>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7" t="s">
        <v>114</v>
      </c>
      <c r="C95" s="88">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7" t="s">
        <v>115</v>
      </c>
      <c r="C96" s="88">
        <f t="shared" si="102"/>
        <v>0</v>
      </c>
      <c r="D96" s="194">
        <v>0</v>
      </c>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116</v>
      </c>
      <c r="C97" s="88">
        <f t="shared" si="102"/>
        <v>0</v>
      </c>
      <c r="D97" s="194">
        <v>0</v>
      </c>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117</v>
      </c>
      <c r="C98" s="81">
        <f t="shared" si="102"/>
        <v>0</v>
      </c>
      <c r="D98" s="196">
        <v>0</v>
      </c>
      <c r="E98" s="197"/>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118</v>
      </c>
      <c r="C99" s="88">
        <f t="shared" si="102"/>
        <v>0</v>
      </c>
      <c r="D99" s="194">
        <v>0</v>
      </c>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119</v>
      </c>
      <c r="C100" s="88">
        <f t="shared" si="102"/>
        <v>0</v>
      </c>
      <c r="D100" s="194">
        <v>0</v>
      </c>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120</v>
      </c>
      <c r="C101" s="88">
        <f t="shared" si="102"/>
        <v>0</v>
      </c>
      <c r="D101" s="194">
        <v>0</v>
      </c>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121</v>
      </c>
      <c r="C102" s="88">
        <f t="shared" si="102"/>
        <v>0</v>
      </c>
      <c r="D102" s="194">
        <v>0</v>
      </c>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7" t="s">
        <v>122</v>
      </c>
      <c r="C103" s="88">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7" t="s">
        <v>123</v>
      </c>
      <c r="C104" s="88">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124</v>
      </c>
      <c r="C105" s="88">
        <f t="shared" si="102"/>
        <v>0</v>
      </c>
      <c r="D105" s="194">
        <v>0</v>
      </c>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125</v>
      </c>
      <c r="C106" s="88">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126</v>
      </c>
      <c r="C107" s="88">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127</v>
      </c>
      <c r="C108" s="88">
        <f t="shared" si="102"/>
        <v>0</v>
      </c>
      <c r="D108" s="194">
        <v>0</v>
      </c>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128</v>
      </c>
      <c r="C109" s="88">
        <f t="shared" si="102"/>
        <v>0</v>
      </c>
      <c r="D109" s="194">
        <v>0</v>
      </c>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129</v>
      </c>
      <c r="C110" s="88">
        <f t="shared" si="102"/>
        <v>0</v>
      </c>
      <c r="D110" s="194">
        <v>0</v>
      </c>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130</v>
      </c>
      <c r="C111" s="88">
        <f t="shared" si="102"/>
        <v>0</v>
      </c>
      <c r="D111" s="194">
        <v>0</v>
      </c>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7" t="s">
        <v>131</v>
      </c>
      <c r="C112" s="88">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7" t="s">
        <v>132</v>
      </c>
      <c r="C113" s="88">
        <f t="shared" si="102"/>
        <v>0</v>
      </c>
      <c r="D113" s="194">
        <v>0</v>
      </c>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133</v>
      </c>
      <c r="C114" s="88">
        <f t="shared" si="102"/>
        <v>0</v>
      </c>
      <c r="D114" s="194">
        <v>0</v>
      </c>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134</v>
      </c>
      <c r="C115" s="88">
        <f t="shared" si="102"/>
        <v>0</v>
      </c>
      <c r="D115" s="194">
        <v>0</v>
      </c>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7" t="s">
        <v>135</v>
      </c>
      <c r="C116" s="88">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7" t="s">
        <v>136</v>
      </c>
      <c r="C117" s="88">
        <f t="shared" si="102"/>
        <v>0</v>
      </c>
      <c r="D117" s="194">
        <v>0</v>
      </c>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137</v>
      </c>
      <c r="C118" s="88">
        <f t="shared" si="102"/>
        <v>0</v>
      </c>
      <c r="D118" s="194">
        <v>0</v>
      </c>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138</v>
      </c>
      <c r="C119" s="88">
        <f t="shared" si="102"/>
        <v>0</v>
      </c>
      <c r="D119" s="194">
        <v>0</v>
      </c>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139</v>
      </c>
      <c r="C120" s="88">
        <f t="shared" si="102"/>
        <v>0</v>
      </c>
      <c r="D120" s="194">
        <v>0</v>
      </c>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140</v>
      </c>
      <c r="C121" s="88">
        <f t="shared" si="102"/>
        <v>0</v>
      </c>
      <c r="D121" s="194">
        <v>0</v>
      </c>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7" t="s">
        <v>141</v>
      </c>
      <c r="C122" s="88">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8" t="s">
        <v>142</v>
      </c>
      <c r="C123" s="88">
        <f t="shared" si="102"/>
        <v>0</v>
      </c>
      <c r="D123" s="194">
        <v>0</v>
      </c>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9" t="s">
        <v>143</v>
      </c>
      <c r="C124" s="88">
        <f t="shared" si="102"/>
        <v>0</v>
      </c>
      <c r="D124" s="194">
        <v>0</v>
      </c>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144</v>
      </c>
      <c r="C125" s="88">
        <f t="shared" si="102"/>
        <v>0</v>
      </c>
      <c r="D125" s="194">
        <v>0</v>
      </c>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145</v>
      </c>
      <c r="C126" s="88">
        <f t="shared" si="102"/>
        <v>0</v>
      </c>
      <c r="D126" s="194">
        <v>0</v>
      </c>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146</v>
      </c>
      <c r="C127" s="88">
        <f t="shared" si="102"/>
        <v>0</v>
      </c>
      <c r="D127" s="194"/>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380">
        <v>2280</v>
      </c>
      <c r="B128" s="80" t="s">
        <v>147</v>
      </c>
      <c r="C128" s="81">
        <f t="shared" si="102"/>
        <v>0</v>
      </c>
      <c r="D128" s="192">
        <f t="shared" ref="D128:O128" si="159">SUM(D129)</f>
        <v>0</v>
      </c>
      <c r="E128" s="193">
        <f t="shared" si="159"/>
        <v>0</v>
      </c>
      <c r="F128" s="132">
        <f t="shared" si="159"/>
        <v>0</v>
      </c>
      <c r="G128" s="192">
        <f t="shared" si="159"/>
        <v>0</v>
      </c>
      <c r="H128" s="193">
        <f t="shared" si="159"/>
        <v>0</v>
      </c>
      <c r="I128" s="132">
        <f t="shared" si="159"/>
        <v>0</v>
      </c>
      <c r="J128" s="192">
        <f t="shared" si="159"/>
        <v>0</v>
      </c>
      <c r="K128" s="193">
        <f t="shared" si="159"/>
        <v>0</v>
      </c>
      <c r="L128" s="132">
        <f t="shared" si="159"/>
        <v>0</v>
      </c>
      <c r="M128" s="192">
        <f t="shared" si="159"/>
        <v>0</v>
      </c>
      <c r="N128" s="193">
        <f t="shared" si="159"/>
        <v>0</v>
      </c>
      <c r="O128" s="132">
        <f t="shared" si="159"/>
        <v>0</v>
      </c>
      <c r="P128" s="49"/>
    </row>
    <row r="129" spans="1:16" ht="24" hidden="1" customHeight="1" x14ac:dyDescent="0.25">
      <c r="A129" s="51">
        <v>2283</v>
      </c>
      <c r="B129" s="87" t="s">
        <v>148</v>
      </c>
      <c r="C129" s="88">
        <f t="shared" si="102"/>
        <v>0</v>
      </c>
      <c r="D129" s="194">
        <v>0</v>
      </c>
      <c r="E129" s="195"/>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7">
        <v>2300</v>
      </c>
      <c r="B130" s="181" t="s">
        <v>149</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hidden="1" x14ac:dyDescent="0.25">
      <c r="A131" s="380">
        <v>2310</v>
      </c>
      <c r="B131" s="80" t="s">
        <v>150</v>
      </c>
      <c r="C131" s="81">
        <f t="shared" si="102"/>
        <v>0</v>
      </c>
      <c r="D131" s="192">
        <f t="shared" ref="D131:O131" si="164">SUM(D132:D135)</f>
        <v>0</v>
      </c>
      <c r="E131" s="193">
        <f t="shared" si="164"/>
        <v>0</v>
      </c>
      <c r="F131" s="132">
        <f t="shared" si="164"/>
        <v>0</v>
      </c>
      <c r="G131" s="192">
        <f t="shared" si="164"/>
        <v>0</v>
      </c>
      <c r="H131" s="193">
        <f t="shared" si="164"/>
        <v>0</v>
      </c>
      <c r="I131" s="132">
        <f t="shared" si="164"/>
        <v>0</v>
      </c>
      <c r="J131" s="192">
        <f t="shared" si="164"/>
        <v>0</v>
      </c>
      <c r="K131" s="193">
        <f t="shared" si="164"/>
        <v>0</v>
      </c>
      <c r="L131" s="132">
        <f t="shared" si="164"/>
        <v>0</v>
      </c>
      <c r="M131" s="192">
        <f t="shared" si="164"/>
        <v>0</v>
      </c>
      <c r="N131" s="193">
        <f t="shared" si="164"/>
        <v>0</v>
      </c>
      <c r="O131" s="132">
        <f t="shared" si="164"/>
        <v>0</v>
      </c>
      <c r="P131" s="49"/>
    </row>
    <row r="132" spans="1:16" ht="12" hidden="1" customHeight="1" x14ac:dyDescent="0.25">
      <c r="A132" s="51">
        <v>2311</v>
      </c>
      <c r="B132" s="87" t="s">
        <v>151</v>
      </c>
      <c r="C132" s="88">
        <f t="shared" si="102"/>
        <v>0</v>
      </c>
      <c r="D132" s="194">
        <v>0</v>
      </c>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152</v>
      </c>
      <c r="C133" s="88">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153</v>
      </c>
      <c r="C134" s="88">
        <f t="shared" si="102"/>
        <v>0</v>
      </c>
      <c r="D134" s="194">
        <v>0</v>
      </c>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154</v>
      </c>
      <c r="C135" s="88">
        <f t="shared" si="102"/>
        <v>0</v>
      </c>
      <c r="D135" s="194">
        <v>0</v>
      </c>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7" t="s">
        <v>155</v>
      </c>
      <c r="C136" s="88">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7" t="s">
        <v>156</v>
      </c>
      <c r="C137" s="88">
        <f t="shared" si="102"/>
        <v>0</v>
      </c>
      <c r="D137" s="194">
        <v>0</v>
      </c>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157</v>
      </c>
      <c r="C138" s="88">
        <f t="shared" si="102"/>
        <v>0</v>
      </c>
      <c r="D138" s="194">
        <v>0</v>
      </c>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158</v>
      </c>
      <c r="C139" s="88">
        <f t="shared" si="102"/>
        <v>0</v>
      </c>
      <c r="D139" s="194">
        <v>0</v>
      </c>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7" t="s">
        <v>159</v>
      </c>
      <c r="C140" s="88">
        <f t="shared" si="102"/>
        <v>0</v>
      </c>
      <c r="D140" s="194">
        <v>0</v>
      </c>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7" t="s">
        <v>160</v>
      </c>
      <c r="C141" s="88">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7" t="s">
        <v>161</v>
      </c>
      <c r="C142" s="88">
        <f t="shared" si="102"/>
        <v>0</v>
      </c>
      <c r="D142" s="194">
        <v>0</v>
      </c>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162</v>
      </c>
      <c r="C143" s="88">
        <f t="shared" si="102"/>
        <v>0</v>
      </c>
      <c r="D143" s="194">
        <v>0</v>
      </c>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163</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164</v>
      </c>
      <c r="C145" s="81">
        <f t="shared" si="102"/>
        <v>0</v>
      </c>
      <c r="D145" s="196">
        <v>0</v>
      </c>
      <c r="E145" s="197"/>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165</v>
      </c>
      <c r="C146" s="88">
        <f t="shared" si="102"/>
        <v>0</v>
      </c>
      <c r="D146" s="194">
        <v>0</v>
      </c>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166</v>
      </c>
      <c r="C147" s="88">
        <f t="shared" si="102"/>
        <v>0</v>
      </c>
      <c r="D147" s="194">
        <v>0</v>
      </c>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167</v>
      </c>
      <c r="C148" s="88">
        <f t="shared" ref="C148:C211" si="193">F148+I148+L148+O148</f>
        <v>0</v>
      </c>
      <c r="D148" s="194">
        <v>0</v>
      </c>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168</v>
      </c>
      <c r="C149" s="88">
        <f t="shared" si="193"/>
        <v>0</v>
      </c>
      <c r="D149" s="194">
        <v>0</v>
      </c>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169</v>
      </c>
      <c r="C150" s="88">
        <f t="shared" si="193"/>
        <v>0</v>
      </c>
      <c r="D150" s="194">
        <v>0</v>
      </c>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7" t="s">
        <v>170</v>
      </c>
      <c r="C151" s="88">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7" t="s">
        <v>171</v>
      </c>
      <c r="C152" s="88">
        <f t="shared" si="193"/>
        <v>0</v>
      </c>
      <c r="D152" s="194">
        <v>0</v>
      </c>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172</v>
      </c>
      <c r="C153" s="88">
        <f t="shared" si="193"/>
        <v>0</v>
      </c>
      <c r="D153" s="194">
        <v>0</v>
      </c>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173</v>
      </c>
      <c r="C154" s="88">
        <f t="shared" si="193"/>
        <v>0</v>
      </c>
      <c r="D154" s="194">
        <v>0</v>
      </c>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174</v>
      </c>
      <c r="C155" s="88">
        <f t="shared" si="193"/>
        <v>0</v>
      </c>
      <c r="D155" s="194">
        <v>0</v>
      </c>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175</v>
      </c>
      <c r="C156" s="88">
        <f t="shared" si="193"/>
        <v>0</v>
      </c>
      <c r="D156" s="194">
        <v>0</v>
      </c>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176</v>
      </c>
      <c r="C157" s="88">
        <f t="shared" si="193"/>
        <v>0</v>
      </c>
      <c r="D157" s="194">
        <v>0</v>
      </c>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177</v>
      </c>
      <c r="C158" s="88">
        <f t="shared" si="193"/>
        <v>0</v>
      </c>
      <c r="D158" s="194">
        <v>0</v>
      </c>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178</v>
      </c>
      <c r="C159" s="141">
        <f t="shared" si="193"/>
        <v>0</v>
      </c>
      <c r="D159" s="200">
        <v>0</v>
      </c>
      <c r="E159" s="201"/>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179</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180</v>
      </c>
      <c r="C161" s="81">
        <f t="shared" si="193"/>
        <v>0</v>
      </c>
      <c r="D161" s="196">
        <v>0</v>
      </c>
      <c r="E161" s="197"/>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181</v>
      </c>
      <c r="C162" s="88">
        <f t="shared" si="193"/>
        <v>0</v>
      </c>
      <c r="D162" s="194">
        <v>0</v>
      </c>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182</v>
      </c>
      <c r="C163" s="141">
        <f t="shared" si="193"/>
        <v>0</v>
      </c>
      <c r="D163" s="200"/>
      <c r="E163" s="201"/>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183</v>
      </c>
      <c r="C164" s="68">
        <f t="shared" si="193"/>
        <v>0</v>
      </c>
      <c r="D164" s="202">
        <v>0</v>
      </c>
      <c r="E164" s="203"/>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184</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380">
        <v>2510</v>
      </c>
      <c r="B166" s="80" t="s">
        <v>185</v>
      </c>
      <c r="C166" s="81">
        <f t="shared" si="193"/>
        <v>0</v>
      </c>
      <c r="D166" s="192">
        <f>SUM(D167:D170)</f>
        <v>0</v>
      </c>
      <c r="E166" s="193">
        <f t="shared" ref="E166:O166" si="211">SUM(E167:E170)</f>
        <v>0</v>
      </c>
      <c r="F166" s="132">
        <f t="shared" si="211"/>
        <v>0</v>
      </c>
      <c r="G166" s="192">
        <f t="shared" si="211"/>
        <v>0</v>
      </c>
      <c r="H166" s="193">
        <f t="shared" si="211"/>
        <v>0</v>
      </c>
      <c r="I166" s="132">
        <f t="shared" si="211"/>
        <v>0</v>
      </c>
      <c r="J166" s="192">
        <f t="shared" si="211"/>
        <v>0</v>
      </c>
      <c r="K166" s="193">
        <f t="shared" si="211"/>
        <v>0</v>
      </c>
      <c r="L166" s="132">
        <f t="shared" si="211"/>
        <v>0</v>
      </c>
      <c r="M166" s="192">
        <f t="shared" si="211"/>
        <v>0</v>
      </c>
      <c r="N166" s="193">
        <f t="shared" si="211"/>
        <v>0</v>
      </c>
      <c r="O166" s="132">
        <f t="shared" si="211"/>
        <v>0</v>
      </c>
      <c r="P166" s="49"/>
    </row>
    <row r="167" spans="1:16" ht="24" hidden="1" customHeight="1" x14ac:dyDescent="0.25">
      <c r="A167" s="51">
        <v>2512</v>
      </c>
      <c r="B167" s="87" t="s">
        <v>186</v>
      </c>
      <c r="C167" s="88">
        <f t="shared" si="193"/>
        <v>0</v>
      </c>
      <c r="D167" s="194">
        <v>0</v>
      </c>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187</v>
      </c>
      <c r="C168" s="88">
        <f t="shared" si="193"/>
        <v>0</v>
      </c>
      <c r="D168" s="194">
        <v>0</v>
      </c>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188</v>
      </c>
      <c r="C169" s="88">
        <f t="shared" si="193"/>
        <v>0</v>
      </c>
      <c r="D169" s="194">
        <v>0</v>
      </c>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189</v>
      </c>
      <c r="C170" s="88">
        <f t="shared" si="193"/>
        <v>0</v>
      </c>
      <c r="D170" s="194">
        <v>0</v>
      </c>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7" t="s">
        <v>190</v>
      </c>
      <c r="C171" s="88">
        <f t="shared" si="193"/>
        <v>0</v>
      </c>
      <c r="D171" s="194">
        <v>0</v>
      </c>
      <c r="E171" s="195"/>
      <c r="F171" s="55">
        <f t="shared" si="212"/>
        <v>0</v>
      </c>
      <c r="G171" s="53"/>
      <c r="H171" s="54"/>
      <c r="I171" s="55">
        <f t="shared" si="213"/>
        <v>0</v>
      </c>
      <c r="J171" s="53"/>
      <c r="K171" s="54"/>
      <c r="L171" s="55">
        <f t="shared" si="214"/>
        <v>0</v>
      </c>
      <c r="M171" s="53"/>
      <c r="N171" s="54"/>
      <c r="O171" s="55">
        <f t="shared" si="215"/>
        <v>0</v>
      </c>
      <c r="P171" s="57"/>
    </row>
    <row r="172" spans="1:16" s="204" customFormat="1" ht="36" hidden="1" customHeight="1" x14ac:dyDescent="0.25">
      <c r="A172" s="23">
        <v>2800</v>
      </c>
      <c r="B172" s="80" t="s">
        <v>191</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192</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5" t="s">
        <v>193</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380">
        <v>3260</v>
      </c>
      <c r="B175" s="80" t="s">
        <v>194</v>
      </c>
      <c r="C175" s="81">
        <f t="shared" si="193"/>
        <v>0</v>
      </c>
      <c r="D175" s="192">
        <f>SUM(D176:D178)</f>
        <v>0</v>
      </c>
      <c r="E175" s="193">
        <f t="shared" ref="E175:F175" si="221">SUM(E176:E178)</f>
        <v>0</v>
      </c>
      <c r="F175" s="132">
        <f t="shared" si="221"/>
        <v>0</v>
      </c>
      <c r="G175" s="192">
        <f>SUM(G176:G178)</f>
        <v>0</v>
      </c>
      <c r="H175" s="193">
        <f t="shared" ref="H175:I175" si="222">SUM(H176:H178)</f>
        <v>0</v>
      </c>
      <c r="I175" s="132">
        <f t="shared" si="222"/>
        <v>0</v>
      </c>
      <c r="J175" s="192">
        <f>SUM(J176:J178)</f>
        <v>0</v>
      </c>
      <c r="K175" s="193">
        <f t="shared" ref="K175:L175" si="223">SUM(K176:K178)</f>
        <v>0</v>
      </c>
      <c r="L175" s="132">
        <f t="shared" si="223"/>
        <v>0</v>
      </c>
      <c r="M175" s="192">
        <f>SUM(M176:M178)</f>
        <v>0</v>
      </c>
      <c r="N175" s="193">
        <f t="shared" ref="N175:O175" si="224">SUM(N176:N178)</f>
        <v>0</v>
      </c>
      <c r="O175" s="132">
        <f t="shared" si="224"/>
        <v>0</v>
      </c>
      <c r="P175" s="49"/>
    </row>
    <row r="176" spans="1:16" ht="24" hidden="1" customHeight="1" x14ac:dyDescent="0.25">
      <c r="A176" s="51">
        <v>3261</v>
      </c>
      <c r="B176" s="87" t="s">
        <v>195</v>
      </c>
      <c r="C176" s="88">
        <f t="shared" si="193"/>
        <v>0</v>
      </c>
      <c r="D176" s="194">
        <v>0</v>
      </c>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196</v>
      </c>
      <c r="C177" s="88">
        <f t="shared" si="193"/>
        <v>0</v>
      </c>
      <c r="D177" s="194">
        <v>0</v>
      </c>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197</v>
      </c>
      <c r="C178" s="88">
        <f t="shared" si="193"/>
        <v>0</v>
      </c>
      <c r="D178" s="194">
        <v>0</v>
      </c>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380">
        <v>3290</v>
      </c>
      <c r="B179" s="80" t="s">
        <v>198</v>
      </c>
      <c r="C179" s="206">
        <f t="shared" si="193"/>
        <v>0</v>
      </c>
      <c r="D179" s="192">
        <f>SUM(D180:D183)</f>
        <v>0</v>
      </c>
      <c r="E179" s="193">
        <f t="shared" ref="E179:O179" si="229">SUM(E180:E183)</f>
        <v>0</v>
      </c>
      <c r="F179" s="132">
        <f t="shared" si="229"/>
        <v>0</v>
      </c>
      <c r="G179" s="192">
        <f t="shared" si="229"/>
        <v>0</v>
      </c>
      <c r="H179" s="193">
        <f t="shared" si="229"/>
        <v>0</v>
      </c>
      <c r="I179" s="132">
        <f t="shared" si="229"/>
        <v>0</v>
      </c>
      <c r="J179" s="192">
        <f t="shared" si="229"/>
        <v>0</v>
      </c>
      <c r="K179" s="193">
        <f t="shared" si="229"/>
        <v>0</v>
      </c>
      <c r="L179" s="132">
        <f t="shared" si="229"/>
        <v>0</v>
      </c>
      <c r="M179" s="192">
        <f t="shared" si="229"/>
        <v>0</v>
      </c>
      <c r="N179" s="193">
        <f t="shared" si="229"/>
        <v>0</v>
      </c>
      <c r="O179" s="132">
        <f t="shared" si="229"/>
        <v>0</v>
      </c>
      <c r="P179" s="49"/>
    </row>
    <row r="180" spans="1:16" ht="72" hidden="1" customHeight="1" x14ac:dyDescent="0.25">
      <c r="A180" s="51">
        <v>3291</v>
      </c>
      <c r="B180" s="87" t="s">
        <v>199</v>
      </c>
      <c r="C180" s="88">
        <f t="shared" si="193"/>
        <v>0</v>
      </c>
      <c r="D180" s="194">
        <v>0</v>
      </c>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200</v>
      </c>
      <c r="C181" s="88">
        <f t="shared" si="193"/>
        <v>0</v>
      </c>
      <c r="D181" s="194">
        <v>0</v>
      </c>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201</v>
      </c>
      <c r="C182" s="88">
        <f t="shared" si="193"/>
        <v>0</v>
      </c>
      <c r="D182" s="194">
        <v>0</v>
      </c>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7">
        <v>3294</v>
      </c>
      <c r="B183" s="87" t="s">
        <v>202</v>
      </c>
      <c r="C183" s="206">
        <f t="shared" si="193"/>
        <v>0</v>
      </c>
      <c r="D183" s="208">
        <v>0</v>
      </c>
      <c r="E183" s="209"/>
      <c r="F183" s="210">
        <f t="shared" si="230"/>
        <v>0</v>
      </c>
      <c r="G183" s="211"/>
      <c r="H183" s="212"/>
      <c r="I183" s="210">
        <f t="shared" si="231"/>
        <v>0</v>
      </c>
      <c r="J183" s="211"/>
      <c r="K183" s="212"/>
      <c r="L183" s="210">
        <f t="shared" si="232"/>
        <v>0</v>
      </c>
      <c r="M183" s="211"/>
      <c r="N183" s="212"/>
      <c r="O183" s="210">
        <f t="shared" si="233"/>
        <v>0</v>
      </c>
      <c r="P183" s="213"/>
    </row>
    <row r="184" spans="1:16" ht="48" hidden="1" x14ac:dyDescent="0.25">
      <c r="A184" s="214">
        <v>3300</v>
      </c>
      <c r="B184" s="205" t="s">
        <v>203</v>
      </c>
      <c r="C184" s="215">
        <f t="shared" si="193"/>
        <v>0</v>
      </c>
      <c r="D184" s="216">
        <f>SUM(D185:D186)</f>
        <v>0</v>
      </c>
      <c r="E184" s="217">
        <f t="shared" ref="E184:O184" si="234">SUM(E185:E186)</f>
        <v>0</v>
      </c>
      <c r="F184" s="218">
        <f t="shared" si="234"/>
        <v>0</v>
      </c>
      <c r="G184" s="216">
        <f t="shared" si="234"/>
        <v>0</v>
      </c>
      <c r="H184" s="217">
        <f t="shared" si="234"/>
        <v>0</v>
      </c>
      <c r="I184" s="218">
        <f t="shared" si="234"/>
        <v>0</v>
      </c>
      <c r="J184" s="216">
        <f t="shared" si="234"/>
        <v>0</v>
      </c>
      <c r="K184" s="217">
        <f t="shared" si="234"/>
        <v>0</v>
      </c>
      <c r="L184" s="218">
        <f t="shared" si="234"/>
        <v>0</v>
      </c>
      <c r="M184" s="216">
        <f t="shared" si="234"/>
        <v>0</v>
      </c>
      <c r="N184" s="217">
        <f t="shared" si="234"/>
        <v>0</v>
      </c>
      <c r="O184" s="218">
        <f t="shared" si="234"/>
        <v>0</v>
      </c>
      <c r="P184" s="219"/>
    </row>
    <row r="185" spans="1:16" ht="48" hidden="1" customHeight="1" x14ac:dyDescent="0.25">
      <c r="A185" s="135">
        <v>3310</v>
      </c>
      <c r="B185" s="136" t="s">
        <v>204</v>
      </c>
      <c r="C185" s="141">
        <f t="shared" si="193"/>
        <v>0</v>
      </c>
      <c r="D185" s="200">
        <v>0</v>
      </c>
      <c r="E185" s="201"/>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205</v>
      </c>
      <c r="C186" s="81">
        <f t="shared" si="193"/>
        <v>0</v>
      </c>
      <c r="D186" s="196">
        <v>0</v>
      </c>
      <c r="E186" s="197"/>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20">
        <v>4000</v>
      </c>
      <c r="B187" s="175" t="s">
        <v>206</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1">
        <v>4200</v>
      </c>
      <c r="B188" s="181" t="s">
        <v>207</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380">
        <v>4240</v>
      </c>
      <c r="B189" s="80" t="s">
        <v>208</v>
      </c>
      <c r="C189" s="81">
        <f t="shared" si="193"/>
        <v>0</v>
      </c>
      <c r="D189" s="196">
        <v>0</v>
      </c>
      <c r="E189" s="197"/>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8">
        <v>4250</v>
      </c>
      <c r="B190" s="87" t="s">
        <v>209</v>
      </c>
      <c r="C190" s="88">
        <f t="shared" si="193"/>
        <v>0</v>
      </c>
      <c r="D190" s="194">
        <v>0</v>
      </c>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210</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380">
        <v>4310</v>
      </c>
      <c r="B192" s="80" t="s">
        <v>211</v>
      </c>
      <c r="C192" s="81">
        <f t="shared" si="193"/>
        <v>0</v>
      </c>
      <c r="D192" s="192">
        <f>SUM(D193:D193)</f>
        <v>0</v>
      </c>
      <c r="E192" s="193">
        <f t="shared" ref="E192:F192" si="255">SUM(E193:E193)</f>
        <v>0</v>
      </c>
      <c r="F192" s="132">
        <f t="shared" si="255"/>
        <v>0</v>
      </c>
      <c r="G192" s="192">
        <f>SUM(G193:G193)</f>
        <v>0</v>
      </c>
      <c r="H192" s="193">
        <f t="shared" ref="H192:I192" si="256">SUM(H193:H193)</f>
        <v>0</v>
      </c>
      <c r="I192" s="132">
        <f t="shared" si="256"/>
        <v>0</v>
      </c>
      <c r="J192" s="192">
        <f>SUM(J193:J193)</f>
        <v>0</v>
      </c>
      <c r="K192" s="193">
        <f t="shared" ref="K192:L192" si="257">SUM(K193:K193)</f>
        <v>0</v>
      </c>
      <c r="L192" s="132">
        <f t="shared" si="257"/>
        <v>0</v>
      </c>
      <c r="M192" s="192">
        <f>SUM(M193:M193)</f>
        <v>0</v>
      </c>
      <c r="N192" s="193">
        <f t="shared" ref="N192:O192" si="258">SUM(N193:N193)</f>
        <v>0</v>
      </c>
      <c r="O192" s="132">
        <f t="shared" si="258"/>
        <v>0</v>
      </c>
      <c r="P192" s="49"/>
    </row>
    <row r="193" spans="1:16" ht="36" hidden="1" customHeight="1" x14ac:dyDescent="0.25">
      <c r="A193" s="51">
        <v>4311</v>
      </c>
      <c r="B193" s="87" t="s">
        <v>212</v>
      </c>
      <c r="C193" s="88">
        <f t="shared" si="193"/>
        <v>0</v>
      </c>
      <c r="D193" s="194">
        <v>0</v>
      </c>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2"/>
      <c r="B194" s="23" t="s">
        <v>213</v>
      </c>
      <c r="C194" s="170">
        <f t="shared" si="193"/>
        <v>777024</v>
      </c>
      <c r="D194" s="171">
        <f>SUM(D195,D230,D269,D283)</f>
        <v>762516</v>
      </c>
      <c r="E194" s="172">
        <f t="shared" ref="E194:O194" si="259">SUM(E195,E230,E269,E283)</f>
        <v>14508</v>
      </c>
      <c r="F194" s="173">
        <f t="shared" si="259"/>
        <v>777024</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214</v>
      </c>
      <c r="C195" s="176">
        <f t="shared" si="193"/>
        <v>777024</v>
      </c>
      <c r="D195" s="177">
        <f>D196+D204</f>
        <v>762516</v>
      </c>
      <c r="E195" s="178">
        <f t="shared" ref="E195:F195" si="260">E196+E204</f>
        <v>14508</v>
      </c>
      <c r="F195" s="179">
        <f t="shared" si="260"/>
        <v>777024</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215</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380">
        <v>5110</v>
      </c>
      <c r="B197" s="80" t="s">
        <v>216</v>
      </c>
      <c r="C197" s="81">
        <f t="shared" si="193"/>
        <v>0</v>
      </c>
      <c r="D197" s="196">
        <v>0</v>
      </c>
      <c r="E197" s="197"/>
      <c r="F197" s="132">
        <f>D197+E197</f>
        <v>0</v>
      </c>
      <c r="G197" s="46"/>
      <c r="H197" s="47"/>
      <c r="I197" s="132">
        <f>G197+H197</f>
        <v>0</v>
      </c>
      <c r="J197" s="46"/>
      <c r="K197" s="47"/>
      <c r="L197" s="132">
        <f>K197+J197</f>
        <v>0</v>
      </c>
      <c r="M197" s="46"/>
      <c r="N197" s="47"/>
      <c r="O197" s="132">
        <f>N197+M197</f>
        <v>0</v>
      </c>
      <c r="P197" s="49"/>
    </row>
    <row r="198" spans="1:16" ht="24" hidden="1" x14ac:dyDescent="0.25">
      <c r="A198" s="188">
        <v>5120</v>
      </c>
      <c r="B198" s="87" t="s">
        <v>217</v>
      </c>
      <c r="C198" s="88">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7" t="s">
        <v>218</v>
      </c>
      <c r="C199" s="88">
        <f t="shared" si="193"/>
        <v>0</v>
      </c>
      <c r="D199" s="194">
        <v>0</v>
      </c>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219</v>
      </c>
      <c r="C200" s="88">
        <f t="shared" si="193"/>
        <v>0</v>
      </c>
      <c r="D200" s="194">
        <v>0</v>
      </c>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7" t="s">
        <v>220</v>
      </c>
      <c r="C201" s="88">
        <f t="shared" si="193"/>
        <v>0</v>
      </c>
      <c r="D201" s="194">
        <v>0</v>
      </c>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7" t="s">
        <v>221</v>
      </c>
      <c r="C202" s="88">
        <f t="shared" si="193"/>
        <v>0</v>
      </c>
      <c r="D202" s="194">
        <v>0</v>
      </c>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7" t="s">
        <v>222</v>
      </c>
      <c r="C203" s="88">
        <f t="shared" si="193"/>
        <v>0</v>
      </c>
      <c r="D203" s="194">
        <v>0</v>
      </c>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223</v>
      </c>
      <c r="C204" s="68">
        <f t="shared" si="193"/>
        <v>777024</v>
      </c>
      <c r="D204" s="182">
        <f>D205+D215+D216+D225+D226+D227+D229</f>
        <v>762516</v>
      </c>
      <c r="E204" s="183">
        <f t="shared" ref="E204:F204" si="276">E205+E215+E216+E225+E226+E227+E229</f>
        <v>14508</v>
      </c>
      <c r="F204" s="71">
        <f t="shared" si="276"/>
        <v>777024</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224</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225</v>
      </c>
      <c r="C206" s="81">
        <f t="shared" si="193"/>
        <v>0</v>
      </c>
      <c r="D206" s="196">
        <v>0</v>
      </c>
      <c r="E206" s="197"/>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226</v>
      </c>
      <c r="C207" s="88">
        <f t="shared" si="193"/>
        <v>0</v>
      </c>
      <c r="D207" s="194">
        <v>0</v>
      </c>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227</v>
      </c>
      <c r="C208" s="88">
        <f t="shared" si="193"/>
        <v>0</v>
      </c>
      <c r="D208" s="194">
        <v>0</v>
      </c>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228</v>
      </c>
      <c r="C209" s="88">
        <f t="shared" si="193"/>
        <v>0</v>
      </c>
      <c r="D209" s="194">
        <v>0</v>
      </c>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229</v>
      </c>
      <c r="C210" s="88">
        <f t="shared" si="193"/>
        <v>0</v>
      </c>
      <c r="D210" s="194">
        <v>0</v>
      </c>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230</v>
      </c>
      <c r="C211" s="88">
        <f t="shared" si="193"/>
        <v>0</v>
      </c>
      <c r="D211" s="194">
        <v>0</v>
      </c>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231</v>
      </c>
      <c r="C212" s="88">
        <f t="shared" ref="C212:C275" si="288">F212+I212+L212+O212</f>
        <v>0</v>
      </c>
      <c r="D212" s="194">
        <v>0</v>
      </c>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232</v>
      </c>
      <c r="C213" s="88">
        <f t="shared" si="288"/>
        <v>0</v>
      </c>
      <c r="D213" s="194">
        <v>0</v>
      </c>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233</v>
      </c>
      <c r="C214" s="88">
        <f t="shared" si="288"/>
        <v>0</v>
      </c>
      <c r="D214" s="194">
        <v>0</v>
      </c>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7" t="s">
        <v>234</v>
      </c>
      <c r="C215" s="88">
        <f t="shared" si="288"/>
        <v>0</v>
      </c>
      <c r="D215" s="194">
        <v>0</v>
      </c>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7" t="s">
        <v>235</v>
      </c>
      <c r="C216" s="88">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7" t="s">
        <v>236</v>
      </c>
      <c r="C217" s="88">
        <f t="shared" si="288"/>
        <v>0</v>
      </c>
      <c r="D217" s="194">
        <v>0</v>
      </c>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237</v>
      </c>
      <c r="C218" s="88">
        <f t="shared" si="288"/>
        <v>0</v>
      </c>
      <c r="D218" s="194">
        <v>0</v>
      </c>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238</v>
      </c>
      <c r="C219" s="88">
        <f t="shared" si="288"/>
        <v>0</v>
      </c>
      <c r="D219" s="194">
        <v>0</v>
      </c>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239</v>
      </c>
      <c r="C220" s="88">
        <f t="shared" si="288"/>
        <v>0</v>
      </c>
      <c r="D220" s="194">
        <v>0</v>
      </c>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240</v>
      </c>
      <c r="C221" s="88">
        <f t="shared" si="288"/>
        <v>0</v>
      </c>
      <c r="D221" s="194">
        <v>0</v>
      </c>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241</v>
      </c>
      <c r="C222" s="88">
        <f t="shared" si="288"/>
        <v>0</v>
      </c>
      <c r="D222" s="194">
        <v>0</v>
      </c>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242</v>
      </c>
      <c r="C223" s="88">
        <f t="shared" si="288"/>
        <v>0</v>
      </c>
      <c r="D223" s="194">
        <v>0</v>
      </c>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243</v>
      </c>
      <c r="C224" s="88">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7" t="s">
        <v>244</v>
      </c>
      <c r="C225" s="88">
        <f t="shared" si="288"/>
        <v>0</v>
      </c>
      <c r="D225" s="194"/>
      <c r="E225" s="481"/>
      <c r="F225" s="55">
        <f t="shared" si="293"/>
        <v>0</v>
      </c>
      <c r="G225" s="53"/>
      <c r="H225" s="54"/>
      <c r="I225" s="55">
        <f t="shared" si="294"/>
        <v>0</v>
      </c>
      <c r="J225" s="53"/>
      <c r="K225" s="54"/>
      <c r="L225" s="55">
        <f t="shared" si="295"/>
        <v>0</v>
      </c>
      <c r="M225" s="53"/>
      <c r="N225" s="54"/>
      <c r="O225" s="55">
        <f t="shared" si="296"/>
        <v>0</v>
      </c>
      <c r="P225" s="57"/>
    </row>
    <row r="226" spans="1:16" ht="39.75" customHeight="1" x14ac:dyDescent="0.25">
      <c r="A226" s="188">
        <v>5250</v>
      </c>
      <c r="B226" s="87" t="s">
        <v>245</v>
      </c>
      <c r="C226" s="88">
        <f t="shared" si="288"/>
        <v>777024</v>
      </c>
      <c r="D226" s="194">
        <v>762516</v>
      </c>
      <c r="E226" s="195">
        <v>14508</v>
      </c>
      <c r="F226" s="55">
        <f t="shared" si="293"/>
        <v>777024</v>
      </c>
      <c r="G226" s="53"/>
      <c r="H226" s="54"/>
      <c r="I226" s="55">
        <f t="shared" si="294"/>
        <v>0</v>
      </c>
      <c r="J226" s="53"/>
      <c r="K226" s="54"/>
      <c r="L226" s="55">
        <f t="shared" si="295"/>
        <v>0</v>
      </c>
      <c r="M226" s="53"/>
      <c r="N226" s="54"/>
      <c r="O226" s="55">
        <f t="shared" si="296"/>
        <v>0</v>
      </c>
      <c r="P226" s="57" t="s">
        <v>559</v>
      </c>
    </row>
    <row r="227" spans="1:16" hidden="1" x14ac:dyDescent="0.25">
      <c r="A227" s="188">
        <v>5260</v>
      </c>
      <c r="B227" s="87" t="s">
        <v>246</v>
      </c>
      <c r="C227" s="88">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7" t="s">
        <v>247</v>
      </c>
      <c r="C228" s="88">
        <f t="shared" si="288"/>
        <v>0</v>
      </c>
      <c r="D228" s="194">
        <v>0</v>
      </c>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248</v>
      </c>
      <c r="C229" s="141">
        <f t="shared" si="288"/>
        <v>0</v>
      </c>
      <c r="D229" s="200">
        <v>0</v>
      </c>
      <c r="E229" s="201"/>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249</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4">
        <v>6200</v>
      </c>
      <c r="B231" s="205" t="s">
        <v>250</v>
      </c>
      <c r="C231" s="215">
        <f t="shared" si="288"/>
        <v>0</v>
      </c>
      <c r="D231" s="216">
        <f>SUM(D232,D233,D235,D238,D244,D245,D246)</f>
        <v>0</v>
      </c>
      <c r="E231" s="217">
        <f t="shared" ref="E231:F231" si="309">SUM(E232,E233,E235,E238,E244,E245,E246)</f>
        <v>0</v>
      </c>
      <c r="F231" s="218">
        <f t="shared" si="309"/>
        <v>0</v>
      </c>
      <c r="G231" s="216">
        <f>SUM(G232,G233,G235,G238,G244,G245,G246)</f>
        <v>0</v>
      </c>
      <c r="H231" s="217">
        <f t="shared" ref="H231:I231" si="310">SUM(H232,H233,H235,H238,H244,H245,H246)</f>
        <v>0</v>
      </c>
      <c r="I231" s="218">
        <f t="shared" si="310"/>
        <v>0</v>
      </c>
      <c r="J231" s="216">
        <f>SUM(J232,J233,J235,J238,J244,J245,J246)</f>
        <v>0</v>
      </c>
      <c r="K231" s="217">
        <f t="shared" ref="K231:L231" si="311">SUM(K232,K233,K235,K238,K244,K245,K246)</f>
        <v>0</v>
      </c>
      <c r="L231" s="218">
        <f t="shared" si="311"/>
        <v>0</v>
      </c>
      <c r="M231" s="216">
        <f>SUM(M232,M233,M235,M238,M244,M245,M246)</f>
        <v>0</v>
      </c>
      <c r="N231" s="217">
        <f t="shared" ref="N231:O231" si="312">SUM(N232,N233,N235,N238,N244,N245,N246)</f>
        <v>0</v>
      </c>
      <c r="O231" s="218">
        <f t="shared" si="312"/>
        <v>0</v>
      </c>
      <c r="P231" s="219"/>
    </row>
    <row r="232" spans="1:16" ht="24" hidden="1" customHeight="1" x14ac:dyDescent="0.25">
      <c r="A232" s="380">
        <v>6220</v>
      </c>
      <c r="B232" s="80" t="s">
        <v>251</v>
      </c>
      <c r="C232" s="81">
        <f t="shared" si="288"/>
        <v>0</v>
      </c>
      <c r="D232" s="196">
        <v>0</v>
      </c>
      <c r="E232" s="197"/>
      <c r="F232" s="132">
        <f>D232+E232</f>
        <v>0</v>
      </c>
      <c r="G232" s="46"/>
      <c r="H232" s="47"/>
      <c r="I232" s="132">
        <f>G232+H232</f>
        <v>0</v>
      </c>
      <c r="J232" s="46"/>
      <c r="K232" s="47"/>
      <c r="L232" s="132">
        <f>K232+J232</f>
        <v>0</v>
      </c>
      <c r="M232" s="46"/>
      <c r="N232" s="47"/>
      <c r="O232" s="132">
        <f>N232+M232</f>
        <v>0</v>
      </c>
      <c r="P232" s="49"/>
    </row>
    <row r="233" spans="1:16" hidden="1" x14ac:dyDescent="0.25">
      <c r="A233" s="188">
        <v>6230</v>
      </c>
      <c r="B233" s="87" t="s">
        <v>252</v>
      </c>
      <c r="C233" s="88">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0" t="s">
        <v>253</v>
      </c>
      <c r="C234" s="88">
        <f t="shared" si="288"/>
        <v>0</v>
      </c>
      <c r="D234" s="196">
        <v>0</v>
      </c>
      <c r="E234" s="197"/>
      <c r="F234" s="132">
        <f>D234+E234</f>
        <v>0</v>
      </c>
      <c r="G234" s="46"/>
      <c r="H234" s="47"/>
      <c r="I234" s="132">
        <f>G234+H234</f>
        <v>0</v>
      </c>
      <c r="J234" s="46"/>
      <c r="K234" s="47"/>
      <c r="L234" s="132">
        <f>K234+J234</f>
        <v>0</v>
      </c>
      <c r="M234" s="46"/>
      <c r="N234" s="47"/>
      <c r="O234" s="132">
        <f>N234+M234</f>
        <v>0</v>
      </c>
      <c r="P234" s="49"/>
    </row>
    <row r="235" spans="1:16" ht="24" hidden="1" x14ac:dyDescent="0.25">
      <c r="A235" s="188">
        <v>6240</v>
      </c>
      <c r="B235" s="87" t="s">
        <v>254</v>
      </c>
      <c r="C235" s="88">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7" t="s">
        <v>255</v>
      </c>
      <c r="C236" s="88">
        <f t="shared" si="288"/>
        <v>0</v>
      </c>
      <c r="D236" s="194">
        <v>0</v>
      </c>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256</v>
      </c>
      <c r="C237" s="88">
        <f t="shared" si="288"/>
        <v>0</v>
      </c>
      <c r="D237" s="194">
        <v>0</v>
      </c>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7" t="s">
        <v>257</v>
      </c>
      <c r="C238" s="88">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7" t="s">
        <v>258</v>
      </c>
      <c r="C239" s="88">
        <f t="shared" si="288"/>
        <v>0</v>
      </c>
      <c r="D239" s="194">
        <v>0</v>
      </c>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259</v>
      </c>
      <c r="C240" s="88">
        <f t="shared" si="288"/>
        <v>0</v>
      </c>
      <c r="D240" s="194">
        <v>0</v>
      </c>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260</v>
      </c>
      <c r="C241" s="88">
        <f t="shared" si="288"/>
        <v>0</v>
      </c>
      <c r="D241" s="194">
        <v>0</v>
      </c>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261</v>
      </c>
      <c r="C242" s="88">
        <f t="shared" si="288"/>
        <v>0</v>
      </c>
      <c r="D242" s="194">
        <v>0</v>
      </c>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262</v>
      </c>
      <c r="C243" s="88">
        <f t="shared" si="288"/>
        <v>0</v>
      </c>
      <c r="D243" s="194">
        <v>0</v>
      </c>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7" t="s">
        <v>263</v>
      </c>
      <c r="C244" s="88">
        <f t="shared" si="288"/>
        <v>0</v>
      </c>
      <c r="D244" s="194">
        <v>0</v>
      </c>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7" t="s">
        <v>264</v>
      </c>
      <c r="C245" s="88">
        <f t="shared" si="288"/>
        <v>0</v>
      </c>
      <c r="D245" s="194">
        <v>0</v>
      </c>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380">
        <v>6290</v>
      </c>
      <c r="B246" s="80" t="s">
        <v>265</v>
      </c>
      <c r="C246" s="206">
        <f t="shared" si="288"/>
        <v>0</v>
      </c>
      <c r="D246" s="192">
        <f>SUM(D247:D250)</f>
        <v>0</v>
      </c>
      <c r="E246" s="193">
        <f t="shared" ref="E246:O246" si="330">SUM(E247:E250)</f>
        <v>0</v>
      </c>
      <c r="F246" s="132">
        <f t="shared" si="330"/>
        <v>0</v>
      </c>
      <c r="G246" s="192">
        <f t="shared" si="330"/>
        <v>0</v>
      </c>
      <c r="H246" s="193">
        <f t="shared" si="330"/>
        <v>0</v>
      </c>
      <c r="I246" s="132">
        <f t="shared" si="330"/>
        <v>0</v>
      </c>
      <c r="J246" s="192">
        <f t="shared" si="330"/>
        <v>0</v>
      </c>
      <c r="K246" s="193">
        <f t="shared" si="330"/>
        <v>0</v>
      </c>
      <c r="L246" s="132">
        <f t="shared" si="330"/>
        <v>0</v>
      </c>
      <c r="M246" s="192">
        <f t="shared" si="330"/>
        <v>0</v>
      </c>
      <c r="N246" s="193">
        <f t="shared" si="330"/>
        <v>0</v>
      </c>
      <c r="O246" s="132">
        <f t="shared" si="330"/>
        <v>0</v>
      </c>
      <c r="P246" s="49"/>
    </row>
    <row r="247" spans="1:16" ht="12" hidden="1" customHeight="1" x14ac:dyDescent="0.25">
      <c r="A247" s="51">
        <v>6291</v>
      </c>
      <c r="B247" s="87" t="s">
        <v>266</v>
      </c>
      <c r="C247" s="88">
        <f t="shared" si="288"/>
        <v>0</v>
      </c>
      <c r="D247" s="194">
        <v>0</v>
      </c>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267</v>
      </c>
      <c r="C248" s="88">
        <f t="shared" si="288"/>
        <v>0</v>
      </c>
      <c r="D248" s="194">
        <v>0</v>
      </c>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268</v>
      </c>
      <c r="C249" s="88">
        <f t="shared" si="288"/>
        <v>0</v>
      </c>
      <c r="D249" s="194">
        <v>0</v>
      </c>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269</v>
      </c>
      <c r="C250" s="88">
        <f t="shared" si="288"/>
        <v>0</v>
      </c>
      <c r="D250" s="194">
        <v>0</v>
      </c>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270</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380">
        <v>6320</v>
      </c>
      <c r="B252" s="80" t="s">
        <v>271</v>
      </c>
      <c r="C252" s="206">
        <f t="shared" si="288"/>
        <v>0</v>
      </c>
      <c r="D252" s="192">
        <f>SUM(D253:D256)</f>
        <v>0</v>
      </c>
      <c r="E252" s="193">
        <f t="shared" ref="E252:O252" si="336">SUM(E253:E256)</f>
        <v>0</v>
      </c>
      <c r="F252" s="132">
        <f t="shared" si="336"/>
        <v>0</v>
      </c>
      <c r="G252" s="192">
        <f t="shared" si="336"/>
        <v>0</v>
      </c>
      <c r="H252" s="193">
        <f t="shared" si="336"/>
        <v>0</v>
      </c>
      <c r="I252" s="132">
        <f t="shared" si="336"/>
        <v>0</v>
      </c>
      <c r="J252" s="192">
        <f t="shared" si="336"/>
        <v>0</v>
      </c>
      <c r="K252" s="193">
        <f t="shared" si="336"/>
        <v>0</v>
      </c>
      <c r="L252" s="132">
        <f t="shared" si="336"/>
        <v>0</v>
      </c>
      <c r="M252" s="192">
        <f t="shared" si="336"/>
        <v>0</v>
      </c>
      <c r="N252" s="193">
        <f t="shared" si="336"/>
        <v>0</v>
      </c>
      <c r="O252" s="132">
        <f t="shared" si="336"/>
        <v>0</v>
      </c>
      <c r="P252" s="49"/>
    </row>
    <row r="253" spans="1:16" ht="12" hidden="1" customHeight="1" x14ac:dyDescent="0.25">
      <c r="A253" s="51">
        <v>6322</v>
      </c>
      <c r="B253" s="87" t="s">
        <v>272</v>
      </c>
      <c r="C253" s="88">
        <f t="shared" si="288"/>
        <v>0</v>
      </c>
      <c r="D253" s="194">
        <v>0</v>
      </c>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273</v>
      </c>
      <c r="C254" s="88">
        <f t="shared" si="288"/>
        <v>0</v>
      </c>
      <c r="D254" s="194">
        <v>0</v>
      </c>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274</v>
      </c>
      <c r="C255" s="88">
        <f t="shared" si="288"/>
        <v>0</v>
      </c>
      <c r="D255" s="194">
        <v>0</v>
      </c>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275</v>
      </c>
      <c r="C256" s="81">
        <f t="shared" si="288"/>
        <v>0</v>
      </c>
      <c r="D256" s="196">
        <v>0</v>
      </c>
      <c r="E256" s="197"/>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3">
        <v>6330</v>
      </c>
      <c r="B257" s="224" t="s">
        <v>276</v>
      </c>
      <c r="C257" s="206">
        <f t="shared" si="288"/>
        <v>0</v>
      </c>
      <c r="D257" s="208">
        <v>0</v>
      </c>
      <c r="E257" s="209"/>
      <c r="F257" s="210">
        <f t="shared" si="337"/>
        <v>0</v>
      </c>
      <c r="G257" s="211"/>
      <c r="H257" s="212"/>
      <c r="I257" s="210">
        <f t="shared" si="338"/>
        <v>0</v>
      </c>
      <c r="J257" s="211"/>
      <c r="K257" s="212"/>
      <c r="L257" s="210">
        <f t="shared" si="339"/>
        <v>0</v>
      </c>
      <c r="M257" s="211"/>
      <c r="N257" s="212"/>
      <c r="O257" s="210">
        <f t="shared" si="340"/>
        <v>0</v>
      </c>
      <c r="P257" s="213"/>
    </row>
    <row r="258" spans="1:16" ht="12" hidden="1" customHeight="1" x14ac:dyDescent="0.25">
      <c r="A258" s="188">
        <v>6360</v>
      </c>
      <c r="B258" s="87" t="s">
        <v>277</v>
      </c>
      <c r="C258" s="88">
        <f t="shared" si="288"/>
        <v>0</v>
      </c>
      <c r="D258" s="194">
        <v>0</v>
      </c>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278</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380">
        <v>6410</v>
      </c>
      <c r="B260" s="80" t="s">
        <v>279</v>
      </c>
      <c r="C260" s="81">
        <f t="shared" si="288"/>
        <v>0</v>
      </c>
      <c r="D260" s="192">
        <f>SUM(D261:D263)</f>
        <v>0</v>
      </c>
      <c r="E260" s="193">
        <f t="shared" ref="E260:O260" si="342">SUM(E261:E263)</f>
        <v>0</v>
      </c>
      <c r="F260" s="132">
        <f t="shared" si="342"/>
        <v>0</v>
      </c>
      <c r="G260" s="192">
        <f t="shared" si="342"/>
        <v>0</v>
      </c>
      <c r="H260" s="193">
        <f t="shared" si="342"/>
        <v>0</v>
      </c>
      <c r="I260" s="132">
        <f t="shared" si="342"/>
        <v>0</v>
      </c>
      <c r="J260" s="192">
        <f t="shared" si="342"/>
        <v>0</v>
      </c>
      <c r="K260" s="193">
        <f t="shared" si="342"/>
        <v>0</v>
      </c>
      <c r="L260" s="132">
        <f t="shared" si="342"/>
        <v>0</v>
      </c>
      <c r="M260" s="192">
        <f t="shared" si="342"/>
        <v>0</v>
      </c>
      <c r="N260" s="193">
        <f t="shared" si="342"/>
        <v>0</v>
      </c>
      <c r="O260" s="132">
        <f t="shared" si="342"/>
        <v>0</v>
      </c>
      <c r="P260" s="49"/>
    </row>
    <row r="261" spans="1:16" ht="12" hidden="1" customHeight="1" x14ac:dyDescent="0.25">
      <c r="A261" s="51">
        <v>6411</v>
      </c>
      <c r="B261" s="198" t="s">
        <v>280</v>
      </c>
      <c r="C261" s="88">
        <f t="shared" si="288"/>
        <v>0</v>
      </c>
      <c r="D261" s="194">
        <v>0</v>
      </c>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281</v>
      </c>
      <c r="C262" s="88">
        <f t="shared" si="288"/>
        <v>0</v>
      </c>
      <c r="D262" s="194">
        <v>0</v>
      </c>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282</v>
      </c>
      <c r="C263" s="88">
        <f t="shared" si="288"/>
        <v>0</v>
      </c>
      <c r="D263" s="194">
        <v>0</v>
      </c>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7" t="s">
        <v>283</v>
      </c>
      <c r="C264" s="88">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7" t="s">
        <v>284</v>
      </c>
      <c r="C265" s="88">
        <f t="shared" si="288"/>
        <v>0</v>
      </c>
      <c r="D265" s="194">
        <v>0</v>
      </c>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285</v>
      </c>
      <c r="C266" s="88">
        <f t="shared" si="288"/>
        <v>0</v>
      </c>
      <c r="D266" s="194">
        <v>0</v>
      </c>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286</v>
      </c>
      <c r="C267" s="88">
        <f t="shared" si="288"/>
        <v>0</v>
      </c>
      <c r="D267" s="194">
        <v>0</v>
      </c>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287</v>
      </c>
      <c r="C268" s="88">
        <f t="shared" si="288"/>
        <v>0</v>
      </c>
      <c r="D268" s="194">
        <v>0</v>
      </c>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5">
        <v>7000</v>
      </c>
      <c r="B269" s="225" t="s">
        <v>288</v>
      </c>
      <c r="C269" s="226">
        <f t="shared" si="288"/>
        <v>0</v>
      </c>
      <c r="D269" s="227">
        <f>SUM(D270,D281)</f>
        <v>0</v>
      </c>
      <c r="E269" s="228">
        <f t="shared" ref="E269:F269" si="355">SUM(E270,E281)</f>
        <v>0</v>
      </c>
      <c r="F269" s="229">
        <f t="shared" si="355"/>
        <v>0</v>
      </c>
      <c r="G269" s="227">
        <f>SUM(G270,G281)</f>
        <v>0</v>
      </c>
      <c r="H269" s="228">
        <f t="shared" ref="H269:I269" si="356">SUM(H270,H281)</f>
        <v>0</v>
      </c>
      <c r="I269" s="229">
        <f t="shared" si="356"/>
        <v>0</v>
      </c>
      <c r="J269" s="227">
        <f>SUM(J270,J281)</f>
        <v>0</v>
      </c>
      <c r="K269" s="228">
        <f t="shared" ref="K269:L269" si="357">SUM(K270,K281)</f>
        <v>0</v>
      </c>
      <c r="L269" s="229">
        <f t="shared" si="357"/>
        <v>0</v>
      </c>
      <c r="M269" s="227">
        <f>SUM(M270,M281)</f>
        <v>0</v>
      </c>
      <c r="N269" s="228">
        <f t="shared" ref="N269:O269" si="358">SUM(N270,N281)</f>
        <v>0</v>
      </c>
      <c r="O269" s="229">
        <f t="shared" si="358"/>
        <v>0</v>
      </c>
      <c r="P269" s="230"/>
    </row>
    <row r="270" spans="1:16" ht="24" hidden="1" x14ac:dyDescent="0.25">
      <c r="A270" s="67">
        <v>7200</v>
      </c>
      <c r="B270" s="181" t="s">
        <v>289</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380">
        <v>7210</v>
      </c>
      <c r="B271" s="80" t="s">
        <v>290</v>
      </c>
      <c r="C271" s="81">
        <f t="shared" si="288"/>
        <v>0</v>
      </c>
      <c r="D271" s="196">
        <v>0</v>
      </c>
      <c r="E271" s="197"/>
      <c r="F271" s="132">
        <f>D271+E271</f>
        <v>0</v>
      </c>
      <c r="G271" s="46"/>
      <c r="H271" s="47"/>
      <c r="I271" s="132">
        <f>G271+H271</f>
        <v>0</v>
      </c>
      <c r="J271" s="46"/>
      <c r="K271" s="47"/>
      <c r="L271" s="132">
        <f>K271+J271</f>
        <v>0</v>
      </c>
      <c r="M271" s="46"/>
      <c r="N271" s="47"/>
      <c r="O271" s="132">
        <f>N271+M271</f>
        <v>0</v>
      </c>
      <c r="P271" s="49"/>
    </row>
    <row r="272" spans="1:16" s="231" customFormat="1" ht="24" hidden="1" x14ac:dyDescent="0.25">
      <c r="A272" s="188">
        <v>7220</v>
      </c>
      <c r="B272" s="87" t="s">
        <v>291</v>
      </c>
      <c r="C272" s="88">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1" customFormat="1" ht="36" hidden="1" customHeight="1" x14ac:dyDescent="0.25">
      <c r="A273" s="51">
        <v>7221</v>
      </c>
      <c r="B273" s="87" t="s">
        <v>292</v>
      </c>
      <c r="C273" s="88">
        <f t="shared" si="288"/>
        <v>0</v>
      </c>
      <c r="D273" s="194">
        <v>0</v>
      </c>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1" customFormat="1" ht="36" hidden="1" customHeight="1" x14ac:dyDescent="0.25">
      <c r="A274" s="51">
        <v>7222</v>
      </c>
      <c r="B274" s="87" t="s">
        <v>293</v>
      </c>
      <c r="C274" s="88">
        <f t="shared" si="288"/>
        <v>0</v>
      </c>
      <c r="D274" s="194">
        <v>0</v>
      </c>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7" t="s">
        <v>294</v>
      </c>
      <c r="C275" s="88">
        <f t="shared" si="288"/>
        <v>0</v>
      </c>
      <c r="D275" s="194">
        <v>0</v>
      </c>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7" t="s">
        <v>295</v>
      </c>
      <c r="C276" s="88">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7" t="s">
        <v>296</v>
      </c>
      <c r="C277" s="88">
        <f t="shared" si="371"/>
        <v>0</v>
      </c>
      <c r="D277" s="194">
        <v>0</v>
      </c>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297</v>
      </c>
      <c r="C278" s="88">
        <f t="shared" si="371"/>
        <v>0</v>
      </c>
      <c r="D278" s="194">
        <v>0</v>
      </c>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298</v>
      </c>
      <c r="C279" s="88">
        <f t="shared" si="371"/>
        <v>0</v>
      </c>
      <c r="D279" s="194">
        <v>0</v>
      </c>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380">
        <v>7260</v>
      </c>
      <c r="B280" s="80" t="s">
        <v>299</v>
      </c>
      <c r="C280" s="81">
        <f t="shared" si="371"/>
        <v>0</v>
      </c>
      <c r="D280" s="196">
        <v>0</v>
      </c>
      <c r="E280" s="197"/>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300</v>
      </c>
      <c r="C281" s="108">
        <f t="shared" si="371"/>
        <v>0</v>
      </c>
      <c r="D281" s="232">
        <f t="shared" ref="D281:O281" si="378">D282</f>
        <v>0</v>
      </c>
      <c r="E281" s="233">
        <f t="shared" si="378"/>
        <v>0</v>
      </c>
      <c r="F281" s="129">
        <f t="shared" si="378"/>
        <v>0</v>
      </c>
      <c r="G281" s="232">
        <f t="shared" si="378"/>
        <v>0</v>
      </c>
      <c r="H281" s="233">
        <f t="shared" si="378"/>
        <v>0</v>
      </c>
      <c r="I281" s="129">
        <f t="shared" si="378"/>
        <v>0</v>
      </c>
      <c r="J281" s="232">
        <f t="shared" si="378"/>
        <v>0</v>
      </c>
      <c r="K281" s="233">
        <f t="shared" si="378"/>
        <v>0</v>
      </c>
      <c r="L281" s="129">
        <f t="shared" si="378"/>
        <v>0</v>
      </c>
      <c r="M281" s="232">
        <f t="shared" si="378"/>
        <v>0</v>
      </c>
      <c r="N281" s="233">
        <f t="shared" si="378"/>
        <v>0</v>
      </c>
      <c r="O281" s="129">
        <f t="shared" si="378"/>
        <v>0</v>
      </c>
      <c r="P281" s="117"/>
    </row>
    <row r="282" spans="1:16" ht="12" hidden="1" customHeight="1" x14ac:dyDescent="0.25">
      <c r="A282" s="184">
        <v>7720</v>
      </c>
      <c r="B282" s="80" t="s">
        <v>301</v>
      </c>
      <c r="C282" s="96">
        <f t="shared" si="371"/>
        <v>0</v>
      </c>
      <c r="D282" s="234">
        <v>0</v>
      </c>
      <c r="E282" s="235"/>
      <c r="F282" s="236">
        <f>D282+E282</f>
        <v>0</v>
      </c>
      <c r="G282" s="100"/>
      <c r="H282" s="101"/>
      <c r="I282" s="236">
        <f>G282+H282</f>
        <v>0</v>
      </c>
      <c r="J282" s="100"/>
      <c r="K282" s="101"/>
      <c r="L282" s="236">
        <f>K282+J282</f>
        <v>0</v>
      </c>
      <c r="M282" s="100"/>
      <c r="N282" s="101"/>
      <c r="O282" s="236">
        <f>N282+M282</f>
        <v>0</v>
      </c>
      <c r="P282" s="105"/>
    </row>
    <row r="283" spans="1:16" hidden="1" x14ac:dyDescent="0.25">
      <c r="A283" s="237">
        <v>9000</v>
      </c>
      <c r="B283" s="238" t="s">
        <v>302</v>
      </c>
      <c r="C283" s="239">
        <f t="shared" si="371"/>
        <v>0</v>
      </c>
      <c r="D283" s="240">
        <f t="shared" ref="D283:O284" si="379">D284</f>
        <v>0</v>
      </c>
      <c r="E283" s="241">
        <f t="shared" si="379"/>
        <v>0</v>
      </c>
      <c r="F283" s="242">
        <f t="shared" si="379"/>
        <v>0</v>
      </c>
      <c r="G283" s="240">
        <f>G284</f>
        <v>0</v>
      </c>
      <c r="H283" s="241">
        <f t="shared" ref="H283:I283" si="380">H284</f>
        <v>0</v>
      </c>
      <c r="I283" s="242">
        <f t="shared" si="380"/>
        <v>0</v>
      </c>
      <c r="J283" s="240">
        <f t="shared" si="379"/>
        <v>0</v>
      </c>
      <c r="K283" s="241">
        <f t="shared" si="379"/>
        <v>0</v>
      </c>
      <c r="L283" s="242">
        <f t="shared" si="379"/>
        <v>0</v>
      </c>
      <c r="M283" s="240">
        <f t="shared" si="379"/>
        <v>0</v>
      </c>
      <c r="N283" s="241">
        <f t="shared" si="379"/>
        <v>0</v>
      </c>
      <c r="O283" s="242">
        <f t="shared" si="379"/>
        <v>0</v>
      </c>
      <c r="P283" s="243"/>
    </row>
    <row r="284" spans="1:16" ht="24" hidden="1" x14ac:dyDescent="0.25">
      <c r="A284" s="244">
        <v>9200</v>
      </c>
      <c r="B284" s="87" t="s">
        <v>303</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5">
        <v>9230</v>
      </c>
      <c r="B285" s="87" t="s">
        <v>304</v>
      </c>
      <c r="C285" s="141">
        <f t="shared" si="371"/>
        <v>0</v>
      </c>
      <c r="D285" s="200">
        <v>0</v>
      </c>
      <c r="E285" s="201"/>
      <c r="F285" s="139">
        <f>D285+E285</f>
        <v>0</v>
      </c>
      <c r="G285" s="142"/>
      <c r="H285" s="143"/>
      <c r="I285" s="139">
        <f>G285+H285</f>
        <v>0</v>
      </c>
      <c r="J285" s="142"/>
      <c r="K285" s="143"/>
      <c r="L285" s="139">
        <f>K285+J285</f>
        <v>0</v>
      </c>
      <c r="M285" s="142"/>
      <c r="N285" s="143"/>
      <c r="O285" s="139">
        <f>N285+M285</f>
        <v>0</v>
      </c>
      <c r="P285" s="127"/>
    </row>
    <row r="286" spans="1:16" hidden="1" x14ac:dyDescent="0.25">
      <c r="A286" s="198"/>
      <c r="B286" s="87" t="s">
        <v>305</v>
      </c>
      <c r="C286" s="88">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8" t="s">
        <v>306</v>
      </c>
      <c r="B287" s="51" t="s">
        <v>307</v>
      </c>
      <c r="C287" s="88">
        <f t="shared" si="371"/>
        <v>0</v>
      </c>
      <c r="D287" s="194">
        <v>0</v>
      </c>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8" t="s">
        <v>308</v>
      </c>
      <c r="B288" s="246" t="s">
        <v>309</v>
      </c>
      <c r="C288" s="81">
        <f t="shared" si="371"/>
        <v>0</v>
      </c>
      <c r="D288" s="196">
        <v>0</v>
      </c>
      <c r="E288" s="197"/>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7"/>
      <c r="B289" s="247" t="s">
        <v>310</v>
      </c>
      <c r="C289" s="248">
        <f t="shared" si="371"/>
        <v>777024</v>
      </c>
      <c r="D289" s="249">
        <f t="shared" ref="D289:O289" si="389">SUM(D286,D269,D230,D195,D187,D173,D75,D53,D283)</f>
        <v>762516</v>
      </c>
      <c r="E289" s="250">
        <f t="shared" si="389"/>
        <v>14508</v>
      </c>
      <c r="F289" s="251">
        <f t="shared" si="389"/>
        <v>777024</v>
      </c>
      <c r="G289" s="249">
        <f t="shared" si="389"/>
        <v>0</v>
      </c>
      <c r="H289" s="250">
        <f t="shared" si="389"/>
        <v>0</v>
      </c>
      <c r="I289" s="251">
        <f t="shared" si="389"/>
        <v>0</v>
      </c>
      <c r="J289" s="249">
        <f t="shared" si="389"/>
        <v>0</v>
      </c>
      <c r="K289" s="250">
        <f t="shared" si="389"/>
        <v>0</v>
      </c>
      <c r="L289" s="251">
        <f t="shared" si="389"/>
        <v>0</v>
      </c>
      <c r="M289" s="249">
        <f t="shared" si="389"/>
        <v>0</v>
      </c>
      <c r="N289" s="250">
        <f t="shared" si="389"/>
        <v>0</v>
      </c>
      <c r="O289" s="251">
        <f t="shared" si="389"/>
        <v>0</v>
      </c>
      <c r="P289" s="252"/>
    </row>
    <row r="290" spans="1:16" s="28" customFormat="1" ht="13.5" hidden="1" thickTop="1" thickBot="1" x14ac:dyDescent="0.3">
      <c r="A290" s="759" t="s">
        <v>311</v>
      </c>
      <c r="B290" s="760"/>
      <c r="C290" s="253">
        <f t="shared" si="371"/>
        <v>0</v>
      </c>
      <c r="D290" s="254">
        <f>SUM(D24,D25,D41)-D51</f>
        <v>0</v>
      </c>
      <c r="E290" s="255">
        <f t="shared" ref="E290:F290" si="390">SUM(E24,E25,E41)-E51</f>
        <v>0</v>
      </c>
      <c r="F290" s="256">
        <f t="shared" si="390"/>
        <v>0</v>
      </c>
      <c r="G290" s="254">
        <f>SUM(G24,G25,G41)-G51</f>
        <v>0</v>
      </c>
      <c r="H290" s="255">
        <f t="shared" ref="H290:I290" si="391">SUM(H24,H25,H41)-H51</f>
        <v>0</v>
      </c>
      <c r="I290" s="256">
        <f t="shared" si="391"/>
        <v>0</v>
      </c>
      <c r="J290" s="254">
        <f>(J26+J43)-J51</f>
        <v>0</v>
      </c>
      <c r="K290" s="255">
        <f t="shared" ref="K290:L290" si="392">(K26+K43)-K51</f>
        <v>0</v>
      </c>
      <c r="L290" s="256">
        <f t="shared" si="392"/>
        <v>0</v>
      </c>
      <c r="M290" s="254">
        <f>M45-M51</f>
        <v>0</v>
      </c>
      <c r="N290" s="255">
        <f t="shared" ref="N290:O290" si="393">N45-N51</f>
        <v>0</v>
      </c>
      <c r="O290" s="256">
        <f t="shared" si="393"/>
        <v>0</v>
      </c>
      <c r="P290" s="257"/>
    </row>
    <row r="291" spans="1:16" s="28" customFormat="1" ht="12.75" hidden="1" thickTop="1" x14ac:dyDescent="0.25">
      <c r="A291" s="761" t="s">
        <v>312</v>
      </c>
      <c r="B291" s="762"/>
      <c r="C291" s="258">
        <f t="shared" si="371"/>
        <v>0</v>
      </c>
      <c r="D291" s="259">
        <f t="shared" ref="D291:O291" si="394">SUM(D292,D293)-D300+D301</f>
        <v>0</v>
      </c>
      <c r="E291" s="260">
        <f t="shared" si="394"/>
        <v>0</v>
      </c>
      <c r="F291" s="261">
        <f t="shared" si="394"/>
        <v>0</v>
      </c>
      <c r="G291" s="259">
        <f t="shared" si="394"/>
        <v>0</v>
      </c>
      <c r="H291" s="260">
        <f t="shared" si="394"/>
        <v>0</v>
      </c>
      <c r="I291" s="261">
        <f t="shared" si="394"/>
        <v>0</v>
      </c>
      <c r="J291" s="259">
        <f t="shared" si="394"/>
        <v>0</v>
      </c>
      <c r="K291" s="260">
        <f t="shared" si="394"/>
        <v>0</v>
      </c>
      <c r="L291" s="261">
        <f t="shared" si="394"/>
        <v>0</v>
      </c>
      <c r="M291" s="259">
        <f t="shared" si="394"/>
        <v>0</v>
      </c>
      <c r="N291" s="260">
        <f t="shared" si="394"/>
        <v>0</v>
      </c>
      <c r="O291" s="261">
        <f t="shared" si="394"/>
        <v>0</v>
      </c>
      <c r="P291" s="262"/>
    </row>
    <row r="292" spans="1:16" s="28" customFormat="1" ht="13.5" hidden="1" thickTop="1" thickBot="1" x14ac:dyDescent="0.3">
      <c r="A292" s="155" t="s">
        <v>313</v>
      </c>
      <c r="B292" s="155" t="s">
        <v>314</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3" t="s">
        <v>315</v>
      </c>
      <c r="B293" s="263" t="s">
        <v>316</v>
      </c>
      <c r="C293" s="258">
        <f t="shared" si="371"/>
        <v>0</v>
      </c>
      <c r="D293" s="259">
        <f t="shared" ref="D293:O293" si="396">SUM(D294,D296,D298)-SUM(D295,D297,D299)</f>
        <v>0</v>
      </c>
      <c r="E293" s="260">
        <f t="shared" si="396"/>
        <v>0</v>
      </c>
      <c r="F293" s="261">
        <f t="shared" si="396"/>
        <v>0</v>
      </c>
      <c r="G293" s="259">
        <f t="shared" si="396"/>
        <v>0</v>
      </c>
      <c r="H293" s="260">
        <f t="shared" si="396"/>
        <v>0</v>
      </c>
      <c r="I293" s="261">
        <f t="shared" si="396"/>
        <v>0</v>
      </c>
      <c r="J293" s="259">
        <f t="shared" si="396"/>
        <v>0</v>
      </c>
      <c r="K293" s="260">
        <f t="shared" si="396"/>
        <v>0</v>
      </c>
      <c r="L293" s="261">
        <f t="shared" si="396"/>
        <v>0</v>
      </c>
      <c r="M293" s="259">
        <f t="shared" si="396"/>
        <v>0</v>
      </c>
      <c r="N293" s="260">
        <f t="shared" si="396"/>
        <v>0</v>
      </c>
      <c r="O293" s="261">
        <f t="shared" si="396"/>
        <v>0</v>
      </c>
      <c r="P293" s="262"/>
    </row>
    <row r="294" spans="1:16" ht="12" hidden="1" customHeight="1" x14ac:dyDescent="0.25">
      <c r="A294" s="264" t="s">
        <v>317</v>
      </c>
      <c r="B294" s="140" t="s">
        <v>318</v>
      </c>
      <c r="C294" s="96">
        <f t="shared" si="371"/>
        <v>0</v>
      </c>
      <c r="D294" s="234"/>
      <c r="E294" s="235"/>
      <c r="F294" s="236">
        <f t="shared" ref="F294:F301" si="397">D294+E294</f>
        <v>0</v>
      </c>
      <c r="G294" s="100"/>
      <c r="H294" s="101"/>
      <c r="I294" s="236">
        <f t="shared" ref="I294:I301" si="398">G294+H294</f>
        <v>0</v>
      </c>
      <c r="J294" s="100"/>
      <c r="K294" s="101"/>
      <c r="L294" s="236">
        <f t="shared" ref="L294:L301" si="399">K294+J294</f>
        <v>0</v>
      </c>
      <c r="M294" s="100"/>
      <c r="N294" s="101"/>
      <c r="O294" s="236">
        <f t="shared" ref="O294:O301" si="400">N294+M294</f>
        <v>0</v>
      </c>
      <c r="P294" s="105"/>
    </row>
    <row r="295" spans="1:16" ht="24" hidden="1" customHeight="1" x14ac:dyDescent="0.25">
      <c r="A295" s="198" t="s">
        <v>319</v>
      </c>
      <c r="B295" s="50" t="s">
        <v>320</v>
      </c>
      <c r="C295" s="88">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8" t="s">
        <v>321</v>
      </c>
      <c r="B296" s="50" t="s">
        <v>322</v>
      </c>
      <c r="C296" s="88">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8" t="s">
        <v>323</v>
      </c>
      <c r="B297" s="50" t="s">
        <v>324</v>
      </c>
      <c r="C297" s="88">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8" t="s">
        <v>325</v>
      </c>
      <c r="B298" s="50" t="s">
        <v>326</v>
      </c>
      <c r="C298" s="88">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5" t="s">
        <v>327</v>
      </c>
      <c r="B299" s="266" t="s">
        <v>328</v>
      </c>
      <c r="C299" s="206">
        <f t="shared" si="371"/>
        <v>0</v>
      </c>
      <c r="D299" s="208"/>
      <c r="E299" s="209"/>
      <c r="F299" s="210">
        <f t="shared" si="397"/>
        <v>0</v>
      </c>
      <c r="G299" s="211"/>
      <c r="H299" s="212"/>
      <c r="I299" s="210">
        <f t="shared" si="398"/>
        <v>0</v>
      </c>
      <c r="J299" s="211"/>
      <c r="K299" s="212"/>
      <c r="L299" s="210">
        <f t="shared" si="399"/>
        <v>0</v>
      </c>
      <c r="M299" s="211"/>
      <c r="N299" s="212"/>
      <c r="O299" s="210">
        <f t="shared" si="400"/>
        <v>0</v>
      </c>
      <c r="P299" s="213"/>
    </row>
    <row r="300" spans="1:16" s="28" customFormat="1" ht="13.5" hidden="1" customHeight="1" thickTop="1" thickBot="1" x14ac:dyDescent="0.3">
      <c r="A300" s="267" t="s">
        <v>329</v>
      </c>
      <c r="B300" s="267" t="s">
        <v>330</v>
      </c>
      <c r="C300" s="253">
        <f t="shared" si="371"/>
        <v>0</v>
      </c>
      <c r="D300" s="268"/>
      <c r="E300" s="269"/>
      <c r="F300" s="256">
        <f t="shared" si="397"/>
        <v>0</v>
      </c>
      <c r="G300" s="268"/>
      <c r="H300" s="269"/>
      <c r="I300" s="270">
        <f t="shared" si="398"/>
        <v>0</v>
      </c>
      <c r="J300" s="268"/>
      <c r="K300" s="269"/>
      <c r="L300" s="270">
        <f t="shared" si="399"/>
        <v>0</v>
      </c>
      <c r="M300" s="268"/>
      <c r="N300" s="269"/>
      <c r="O300" s="270">
        <f t="shared" si="400"/>
        <v>0</v>
      </c>
      <c r="P300" s="271"/>
    </row>
    <row r="301" spans="1:16" s="28" customFormat="1" ht="48.75" hidden="1" customHeight="1" thickTop="1" x14ac:dyDescent="0.25">
      <c r="A301" s="263" t="s">
        <v>331</v>
      </c>
      <c r="B301" s="272" t="s">
        <v>332</v>
      </c>
      <c r="C301" s="258">
        <f t="shared" si="371"/>
        <v>0</v>
      </c>
      <c r="D301" s="202"/>
      <c r="E301" s="203"/>
      <c r="F301" s="71">
        <f t="shared" si="397"/>
        <v>0</v>
      </c>
      <c r="G301" s="202"/>
      <c r="H301" s="203"/>
      <c r="I301" s="71">
        <f t="shared" si="398"/>
        <v>0</v>
      </c>
      <c r="J301" s="202"/>
      <c r="K301" s="203"/>
      <c r="L301" s="71">
        <f t="shared" si="399"/>
        <v>0</v>
      </c>
      <c r="M301" s="202"/>
      <c r="N301" s="203"/>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s72mMgbnZIe1VZOrA3laQuvf6RYz9yJRBxBgMM1wOsFUH6nphQqElWpkWsGQmKwCXiMumxhykWvyHpfcFsz3mQ==" saltValue="mHpREE98+kr7IUDp6+EDCw==" spinCount="100000" sheet="1" objects="1" scenarios="1" formatCells="0" formatColumns="0" formatRows="0" deleteColumns="0"/>
  <autoFilter ref="A18:P301">
    <filterColumn colId="2">
      <filters>
        <filter val="777 024"/>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11.pielikums Jūrmalas pilsētas domes
2019.gada 23.maija saistošajiem noteikumiem Nr.19
(protokols Nr.7, 12.punkts)
 </firstHeader>
    <firstFooter>&amp;L&amp;9&amp;D; &amp;T&amp;R&amp;9&amp;P (&amp;N)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20</vt:i4>
      </vt:variant>
    </vt:vector>
  </HeadingPairs>
  <TitlesOfParts>
    <vt:vector size="45" baseType="lpstr">
      <vt:lpstr>03.2.1.</vt:lpstr>
      <vt:lpstr>04.1.10.</vt:lpstr>
      <vt:lpstr>04.1.20.</vt:lpstr>
      <vt:lpstr>06.1.6.</vt:lpstr>
      <vt:lpstr>06.1.7.</vt:lpstr>
      <vt:lpstr>08.1.11.</vt:lpstr>
      <vt:lpstr>09.1.22.</vt:lpstr>
      <vt:lpstr>10.1.1.</vt:lpstr>
      <vt:lpstr>10.1.2.</vt:lpstr>
      <vt:lpstr>4.piel.</vt:lpstr>
      <vt:lpstr>10.piel.</vt:lpstr>
      <vt:lpstr>12.piel.</vt:lpstr>
      <vt:lpstr>13.piel.</vt:lpstr>
      <vt:lpstr>35.piel.</vt:lpstr>
      <vt:lpstr>04.1.19.</vt:lpstr>
      <vt:lpstr>04.3.1.</vt:lpstr>
      <vt:lpstr>04.4.1.</vt:lpstr>
      <vt:lpstr>09.2.1.</vt:lpstr>
      <vt:lpstr>09.2.2.</vt:lpstr>
      <vt:lpstr>09.5.1.</vt:lpstr>
      <vt:lpstr>15.piel.</vt:lpstr>
      <vt:lpstr>09.11.1.</vt:lpstr>
      <vt:lpstr>09.12.1.</vt:lpstr>
      <vt:lpstr>09.28.1</vt:lpstr>
      <vt:lpstr>10.2.9.</vt:lpstr>
      <vt:lpstr>'35.piel.'!Print_Area</vt:lpstr>
      <vt:lpstr>'04.1.10.'!Print_Titles</vt:lpstr>
      <vt:lpstr>'04.1.19.'!Print_Titles</vt:lpstr>
      <vt:lpstr>'04.1.20.'!Print_Titles</vt:lpstr>
      <vt:lpstr>'04.3.1.'!Print_Titles</vt:lpstr>
      <vt:lpstr>'04.4.1.'!Print_Titles</vt:lpstr>
      <vt:lpstr>'06.1.6.'!Print_Titles</vt:lpstr>
      <vt:lpstr>'06.1.7.'!Print_Titles</vt:lpstr>
      <vt:lpstr>'08.1.11.'!Print_Titles</vt:lpstr>
      <vt:lpstr>'09.1.22.'!Print_Titles</vt:lpstr>
      <vt:lpstr>'09.11.1.'!Print_Titles</vt:lpstr>
      <vt:lpstr>'09.12.1.'!Print_Titles</vt:lpstr>
      <vt:lpstr>'09.2.1.'!Print_Titles</vt:lpstr>
      <vt:lpstr>'09.2.2.'!Print_Titles</vt:lpstr>
      <vt:lpstr>'09.28.1'!Print_Titles</vt:lpstr>
      <vt:lpstr>'09.5.1.'!Print_Titles</vt:lpstr>
      <vt:lpstr>'10.1.1.'!Print_Titles</vt:lpstr>
      <vt:lpstr>'10.1.2.'!Print_Titles</vt:lpstr>
      <vt:lpstr>'10.2.9.'!Print_Titles</vt:lpstr>
      <vt:lpstr>'35.piel.'!Print_Titles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Kristīne Hermane</dc:creator>
  <cp:lastModifiedBy>Liene Logina</cp:lastModifiedBy>
  <cp:lastPrinted>2019-05-24T07:41:10Z</cp:lastPrinted>
  <dcterms:created xsi:type="dcterms:W3CDTF">2019-04-30T07:30:40Z</dcterms:created>
  <dcterms:modified xsi:type="dcterms:W3CDTF">2019-05-24T07:41:48Z</dcterms:modified>
</cp:coreProperties>
</file>