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Ienemumi!$A$7:$AF$158</definedName>
    <definedName name="_xlnm._FilterDatabase" localSheetId="0" hidden="1">Izdevumi!$A$9:$BT$316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Ienemumi!$A$4:$AE$158</definedName>
    <definedName name="Z_C32C0FCD_AE7D_41A3_975E_D7367DDEA994_.wvu.PrintArea" localSheetId="0" hidden="1">Izdevumi!$B$4:$BT$313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S262" i="1" l="1"/>
  <c r="S141" i="1" l="1"/>
  <c r="N67" i="4" l="1"/>
  <c r="BH155" i="1"/>
  <c r="BG155" i="1" s="1"/>
  <c r="AZ155" i="1"/>
  <c r="AY155" i="1" s="1"/>
  <c r="AM155" i="1"/>
  <c r="AL155" i="1" s="1"/>
  <c r="Z155" i="1"/>
  <c r="Y155" i="1" s="1"/>
  <c r="H155" i="1"/>
  <c r="G155" i="1" s="1"/>
  <c r="D155" i="1"/>
  <c r="E155" i="1" l="1"/>
  <c r="S80" i="1" l="1"/>
  <c r="S44" i="1" l="1"/>
  <c r="N139" i="4" l="1"/>
  <c r="S57" i="1" l="1"/>
  <c r="AD283" i="1" l="1"/>
  <c r="AD44" i="1"/>
  <c r="S266" i="1" l="1"/>
  <c r="S267" i="1" l="1"/>
  <c r="N141" i="4"/>
  <c r="N142" i="4" l="1"/>
  <c r="BH266" i="1" l="1"/>
  <c r="BG266" i="1" s="1"/>
  <c r="AZ266" i="1"/>
  <c r="AY266" i="1" s="1"/>
  <c r="AM266" i="1"/>
  <c r="AL266" i="1" s="1"/>
  <c r="Z266" i="1"/>
  <c r="Y266" i="1" s="1"/>
  <c r="H266" i="1"/>
  <c r="G266" i="1" s="1"/>
  <c r="D266" i="1"/>
  <c r="E266" i="1" l="1"/>
  <c r="N66" i="4"/>
  <c r="BH117" i="1"/>
  <c r="BG117" i="1" s="1"/>
  <c r="AZ117" i="1"/>
  <c r="AY117" i="1" s="1"/>
  <c r="AM117" i="1"/>
  <c r="AL117" i="1" s="1"/>
  <c r="Z117" i="1"/>
  <c r="Y117" i="1" s="1"/>
  <c r="H117" i="1"/>
  <c r="G117" i="1" s="1"/>
  <c r="D117" i="1"/>
  <c r="E117" i="1" l="1"/>
  <c r="N91" i="4" l="1"/>
  <c r="BH158" i="1" l="1"/>
  <c r="BG158" i="1" s="1"/>
  <c r="AZ158" i="1"/>
  <c r="AY158" i="1" s="1"/>
  <c r="AM158" i="1"/>
  <c r="AL158" i="1" s="1"/>
  <c r="Z158" i="1"/>
  <c r="Y158" i="1" s="1"/>
  <c r="H158" i="1"/>
  <c r="G158" i="1" s="1"/>
  <c r="D158" i="1"/>
  <c r="E158" i="1" l="1"/>
  <c r="L262" i="1" l="1"/>
  <c r="K280" i="1" l="1"/>
  <c r="H280" i="1" s="1"/>
  <c r="G280" i="1" s="1"/>
  <c r="E280" i="1" s="1"/>
  <c r="D280" i="1"/>
  <c r="K262" i="1" l="1"/>
  <c r="Q262" i="1"/>
  <c r="BI264" i="1" l="1"/>
  <c r="BL264" i="1"/>
  <c r="BJ265" i="1"/>
  <c r="BJ264" i="1"/>
  <c r="M262" i="1"/>
  <c r="M264" i="1"/>
  <c r="K268" i="1"/>
  <c r="K267" i="1"/>
  <c r="K265" i="1"/>
  <c r="K264" i="1"/>
  <c r="I267" i="1"/>
  <c r="I264" i="1"/>
  <c r="R262" i="1" l="1"/>
  <c r="T314" i="1" l="1"/>
  <c r="U314" i="1"/>
  <c r="V314" i="1"/>
  <c r="T308" i="1"/>
  <c r="U308" i="1"/>
  <c r="V308" i="1"/>
  <c r="T304" i="1"/>
  <c r="U304" i="1"/>
  <c r="V304" i="1"/>
  <c r="T300" i="1"/>
  <c r="U300" i="1"/>
  <c r="V300" i="1"/>
  <c r="T296" i="1"/>
  <c r="U296" i="1"/>
  <c r="V296" i="1"/>
  <c r="T291" i="1"/>
  <c r="U291" i="1"/>
  <c r="V291" i="1"/>
  <c r="T289" i="1"/>
  <c r="U289" i="1"/>
  <c r="V289" i="1"/>
  <c r="T260" i="1"/>
  <c r="U260" i="1"/>
  <c r="V260" i="1"/>
  <c r="T236" i="1"/>
  <c r="U236" i="1"/>
  <c r="V236" i="1"/>
  <c r="T132" i="1"/>
  <c r="U132" i="1"/>
  <c r="V132" i="1"/>
  <c r="T86" i="1"/>
  <c r="U86" i="1"/>
  <c r="V86" i="1"/>
  <c r="T93" i="1"/>
  <c r="U93" i="1"/>
  <c r="V93" i="1"/>
  <c r="T74" i="1"/>
  <c r="U74" i="1"/>
  <c r="V74" i="1"/>
  <c r="W74" i="1"/>
  <c r="T64" i="1"/>
  <c r="U64" i="1"/>
  <c r="V64" i="1"/>
  <c r="T36" i="1"/>
  <c r="U36" i="1"/>
  <c r="V36" i="1"/>
  <c r="T28" i="1"/>
  <c r="U28" i="1"/>
  <c r="V28" i="1"/>
  <c r="T11" i="1"/>
  <c r="U11" i="1"/>
  <c r="V11" i="1"/>
  <c r="S314" i="1"/>
  <c r="S308" i="1"/>
  <c r="S304" i="1"/>
  <c r="S300" i="1"/>
  <c r="S296" i="1"/>
  <c r="S291" i="1"/>
  <c r="S289" i="1"/>
  <c r="S260" i="1"/>
  <c r="S236" i="1"/>
  <c r="S132" i="1"/>
  <c r="S93" i="1"/>
  <c r="S86" i="1"/>
  <c r="S74" i="1"/>
  <c r="S64" i="1"/>
  <c r="S36" i="1"/>
  <c r="S28" i="1"/>
  <c r="S11" i="1"/>
  <c r="V259" i="1" l="1"/>
  <c r="V288" i="1"/>
  <c r="V315" i="1" s="1"/>
  <c r="U259" i="1"/>
  <c r="T259" i="1"/>
  <c r="T288" i="1"/>
  <c r="T315" i="1" s="1"/>
  <c r="U288" i="1"/>
  <c r="U315" i="1" s="1"/>
  <c r="S259" i="1"/>
  <c r="S288" i="1"/>
  <c r="S315" i="1" s="1"/>
  <c r="Q267" i="1"/>
  <c r="M67" i="4"/>
  <c r="V313" i="1" l="1"/>
  <c r="T313" i="1"/>
  <c r="U313" i="1"/>
  <c r="S313" i="1"/>
  <c r="M66" i="4"/>
  <c r="BH62" i="1"/>
  <c r="BG62" i="1" s="1"/>
  <c r="AZ62" i="1"/>
  <c r="AY62" i="1" s="1"/>
  <c r="AM62" i="1"/>
  <c r="AL62" i="1" s="1"/>
  <c r="Z62" i="1"/>
  <c r="Y62" i="1" s="1"/>
  <c r="H62" i="1"/>
  <c r="G62" i="1" s="1"/>
  <c r="D62" i="1"/>
  <c r="E62" i="1" l="1"/>
  <c r="Q237" i="1"/>
  <c r="P262" i="1" l="1"/>
  <c r="N262" i="1" l="1"/>
  <c r="M263" i="1" l="1"/>
  <c r="K70" i="4"/>
  <c r="X70" i="4"/>
  <c r="K132" i="4"/>
  <c r="I117" i="4"/>
  <c r="I96" i="4"/>
  <c r="K263" i="1" l="1"/>
  <c r="K129" i="4" l="1"/>
  <c r="AE130" i="4"/>
  <c r="T130" i="4"/>
  <c r="S130" i="4" s="1"/>
  <c r="G130" i="4"/>
  <c r="F130" i="4" s="1"/>
  <c r="AF130" i="4" l="1"/>
  <c r="M57" i="1"/>
  <c r="M140" i="1" l="1"/>
  <c r="K67" i="4" l="1"/>
  <c r="K66" i="4" l="1"/>
  <c r="BH26" i="1"/>
  <c r="BG26" i="1" s="1"/>
  <c r="AZ26" i="1"/>
  <c r="AY26" i="1" s="1"/>
  <c r="AM26" i="1"/>
  <c r="AL26" i="1" s="1"/>
  <c r="Z26" i="1"/>
  <c r="Y26" i="1" s="1"/>
  <c r="H26" i="1"/>
  <c r="G26" i="1" s="1"/>
  <c r="D26" i="1"/>
  <c r="E26" i="1" l="1"/>
  <c r="M237" i="1" l="1"/>
  <c r="M17" i="1"/>
  <c r="BH129" i="1" l="1"/>
  <c r="BG129" i="1" s="1"/>
  <c r="AZ129" i="1"/>
  <c r="AY129" i="1" s="1"/>
  <c r="AM129" i="1"/>
  <c r="AL129" i="1" s="1"/>
  <c r="Z129" i="1"/>
  <c r="Y129" i="1" s="1"/>
  <c r="H129" i="1"/>
  <c r="G129" i="1" s="1"/>
  <c r="D129" i="1"/>
  <c r="E129" i="1" l="1"/>
  <c r="BH128" i="1" l="1"/>
  <c r="BG128" i="1" s="1"/>
  <c r="AZ128" i="1"/>
  <c r="AY128" i="1" s="1"/>
  <c r="AM128" i="1"/>
  <c r="AL128" i="1" s="1"/>
  <c r="Z128" i="1"/>
  <c r="Y128" i="1" s="1"/>
  <c r="H128" i="1"/>
  <c r="G128" i="1" s="1"/>
  <c r="D128" i="1"/>
  <c r="E128" i="1" l="1"/>
  <c r="BH107" i="1" l="1"/>
  <c r="BG107" i="1" s="1"/>
  <c r="AZ107" i="1"/>
  <c r="AY107" i="1" s="1"/>
  <c r="AM107" i="1"/>
  <c r="AL107" i="1" s="1"/>
  <c r="Z107" i="1"/>
  <c r="Y107" i="1" s="1"/>
  <c r="H107" i="1"/>
  <c r="G107" i="1" s="1"/>
  <c r="D107" i="1"/>
  <c r="E107" i="1" l="1"/>
  <c r="AD136" i="4" l="1"/>
  <c r="AC136" i="4"/>
  <c r="AB136" i="4"/>
  <c r="AA136" i="4"/>
  <c r="Z136" i="4"/>
  <c r="Y136" i="4"/>
  <c r="X136" i="4"/>
  <c r="W136" i="4"/>
  <c r="V136" i="4"/>
  <c r="U136" i="4"/>
  <c r="R136" i="4"/>
  <c r="Q136" i="4"/>
  <c r="P136" i="4"/>
  <c r="O136" i="4"/>
  <c r="N136" i="4"/>
  <c r="M136" i="4"/>
  <c r="L136" i="4"/>
  <c r="K136" i="4"/>
  <c r="J136" i="4"/>
  <c r="I136" i="4"/>
  <c r="H136" i="4"/>
  <c r="E136" i="4"/>
  <c r="AD127" i="4"/>
  <c r="AC127" i="4"/>
  <c r="AB127" i="4"/>
  <c r="AA127" i="4"/>
  <c r="Z127" i="4"/>
  <c r="Y127" i="4"/>
  <c r="X127" i="4"/>
  <c r="W127" i="4"/>
  <c r="V127" i="4"/>
  <c r="U127" i="4"/>
  <c r="R127" i="4"/>
  <c r="Q127" i="4"/>
  <c r="P127" i="4"/>
  <c r="O127" i="4"/>
  <c r="N127" i="4"/>
  <c r="M127" i="4"/>
  <c r="L127" i="4"/>
  <c r="K127" i="4"/>
  <c r="J127" i="4"/>
  <c r="I127" i="4"/>
  <c r="H127" i="4"/>
  <c r="E127" i="4"/>
  <c r="J126" i="4" l="1"/>
  <c r="J125" i="4" s="1"/>
  <c r="N126" i="4"/>
  <c r="N125" i="4" s="1"/>
  <c r="R126" i="4"/>
  <c r="R125" i="4" s="1"/>
  <c r="X126" i="4"/>
  <c r="X125" i="4" s="1"/>
  <c r="AB126" i="4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6" i="1"/>
  <c r="AE134" i="4" l="1"/>
  <c r="T134" i="4"/>
  <c r="S134" i="4" s="1"/>
  <c r="G134" i="4"/>
  <c r="F134" i="4" s="1"/>
  <c r="AF134" i="4" l="1"/>
  <c r="BH55" i="1"/>
  <c r="BG55" i="1" s="1"/>
  <c r="AZ55" i="1"/>
  <c r="AY55" i="1" s="1"/>
  <c r="AM55" i="1"/>
  <c r="AL55" i="1" s="1"/>
  <c r="Z55" i="1"/>
  <c r="Y55" i="1" s="1"/>
  <c r="H55" i="1"/>
  <c r="G55" i="1" s="1"/>
  <c r="D55" i="1"/>
  <c r="E55" i="1" l="1"/>
  <c r="J66" i="4" l="1"/>
  <c r="L57" i="1"/>
  <c r="BH106" i="1"/>
  <c r="BG106" i="1" s="1"/>
  <c r="AZ106" i="1"/>
  <c r="AY106" i="1" s="1"/>
  <c r="AM106" i="1"/>
  <c r="AL106" i="1" s="1"/>
  <c r="Z106" i="1"/>
  <c r="Y106" i="1" s="1"/>
  <c r="H106" i="1"/>
  <c r="G106" i="1" s="1"/>
  <c r="D106" i="1"/>
  <c r="E106" i="1" l="1"/>
  <c r="BH182" i="1"/>
  <c r="BG182" i="1" s="1"/>
  <c r="AZ182" i="1"/>
  <c r="AY182" i="1" s="1"/>
  <c r="AM182" i="1"/>
  <c r="AL182" i="1" s="1"/>
  <c r="Z182" i="1"/>
  <c r="Y182" i="1" s="1"/>
  <c r="H182" i="1"/>
  <c r="G182" i="1" s="1"/>
  <c r="D182" i="1"/>
  <c r="BH189" i="1"/>
  <c r="BG189" i="1" s="1"/>
  <c r="AZ189" i="1"/>
  <c r="AY189" i="1" s="1"/>
  <c r="AM189" i="1"/>
  <c r="AL189" i="1" s="1"/>
  <c r="Z189" i="1"/>
  <c r="Y189" i="1" s="1"/>
  <c r="H189" i="1"/>
  <c r="G189" i="1" s="1"/>
  <c r="D189" i="1"/>
  <c r="E182" i="1" l="1"/>
  <c r="E189" i="1"/>
  <c r="BH231" i="1" l="1"/>
  <c r="BG231" i="1" s="1"/>
  <c r="AZ231" i="1"/>
  <c r="AY231" i="1" s="1"/>
  <c r="AM231" i="1"/>
  <c r="AL231" i="1" s="1"/>
  <c r="Z231" i="1"/>
  <c r="Y231" i="1" s="1"/>
  <c r="H231" i="1"/>
  <c r="G231" i="1" s="1"/>
  <c r="D231" i="1"/>
  <c r="E231" i="1" l="1"/>
  <c r="AE142" i="4" l="1"/>
  <c r="T142" i="4"/>
  <c r="S142" i="4" s="1"/>
  <c r="G142" i="4"/>
  <c r="F142" i="4" s="1"/>
  <c r="I67" i="4"/>
  <c r="K141" i="1"/>
  <c r="AF142" i="4" l="1"/>
  <c r="K57" i="1"/>
  <c r="I70" i="4"/>
  <c r="BH154" i="1"/>
  <c r="BG154" i="1" s="1"/>
  <c r="AM154" i="1"/>
  <c r="AL154" i="1" s="1"/>
  <c r="AZ154" i="1"/>
  <c r="AY154" i="1" s="1"/>
  <c r="AM153" i="1"/>
  <c r="AL153" i="1" s="1"/>
  <c r="Z154" i="1"/>
  <c r="Y154" i="1" s="1"/>
  <c r="H154" i="1"/>
  <c r="G154" i="1" s="1"/>
  <c r="D154" i="1"/>
  <c r="AB274" i="1"/>
  <c r="AB273" i="1"/>
  <c r="I102" i="4"/>
  <c r="I103" i="4"/>
  <c r="E154" i="1" l="1"/>
  <c r="I100" i="4" l="1"/>
  <c r="I98" i="4"/>
  <c r="I82" i="4" l="1"/>
  <c r="I14" i="4" l="1"/>
  <c r="I13" i="4"/>
  <c r="I87" i="4" l="1"/>
  <c r="BJ20" i="1"/>
  <c r="K20" i="1"/>
  <c r="I97" i="4" l="1"/>
  <c r="K80" i="1" l="1"/>
  <c r="K68" i="1" l="1"/>
  <c r="AE143" i="4"/>
  <c r="T143" i="4"/>
  <c r="S143" i="4" s="1"/>
  <c r="G143" i="4"/>
  <c r="F143" i="4" s="1"/>
  <c r="H153" i="1"/>
  <c r="G153" i="1" s="1"/>
  <c r="BH153" i="1"/>
  <c r="BG153" i="1" s="1"/>
  <c r="AZ153" i="1"/>
  <c r="AY153" i="1" s="1"/>
  <c r="Z153" i="1"/>
  <c r="Y153" i="1" s="1"/>
  <c r="D153" i="1"/>
  <c r="V70" i="4"/>
  <c r="AF143" i="4" l="1"/>
  <c r="E153" i="1"/>
  <c r="BH70" i="1" l="1"/>
  <c r="BG70" i="1" s="1"/>
  <c r="AZ70" i="1"/>
  <c r="AY70" i="1" s="1"/>
  <c r="AM70" i="1"/>
  <c r="AL70" i="1" s="1"/>
  <c r="Z70" i="1"/>
  <c r="Y70" i="1" s="1"/>
  <c r="H70" i="1"/>
  <c r="G70" i="1" s="1"/>
  <c r="D70" i="1"/>
  <c r="E70" i="1" l="1"/>
  <c r="I99" i="4" l="1"/>
  <c r="I66" i="4" l="1"/>
  <c r="I110" i="4"/>
  <c r="V91" i="4"/>
  <c r="I91" i="4"/>
  <c r="BH105" i="1" l="1"/>
  <c r="BG105" i="1" s="1"/>
  <c r="AZ105" i="1"/>
  <c r="AY105" i="1" s="1"/>
  <c r="AM105" i="1"/>
  <c r="AL105" i="1" s="1"/>
  <c r="Z105" i="1"/>
  <c r="Y105" i="1" s="1"/>
  <c r="H105" i="1"/>
  <c r="G105" i="1" s="1"/>
  <c r="D105" i="1"/>
  <c r="E105" i="1" l="1"/>
  <c r="BH152" i="1" l="1"/>
  <c r="BG152" i="1" s="1"/>
  <c r="AZ152" i="1"/>
  <c r="AY152" i="1" s="1"/>
  <c r="AM152" i="1"/>
  <c r="AL152" i="1" s="1"/>
  <c r="Z152" i="1"/>
  <c r="Y152" i="1" s="1"/>
  <c r="H152" i="1"/>
  <c r="G152" i="1" s="1"/>
  <c r="D152" i="1"/>
  <c r="E152" i="1" l="1"/>
  <c r="BH165" i="1" l="1"/>
  <c r="BG165" i="1" s="1"/>
  <c r="AZ165" i="1"/>
  <c r="AY165" i="1" s="1"/>
  <c r="AM165" i="1"/>
  <c r="AL165" i="1" s="1"/>
  <c r="Z165" i="1"/>
  <c r="Y165" i="1" s="1"/>
  <c r="H165" i="1"/>
  <c r="G165" i="1" s="1"/>
  <c r="D165" i="1"/>
  <c r="E165" i="1" l="1"/>
  <c r="I74" i="4" l="1"/>
  <c r="AE133" i="4" l="1"/>
  <c r="T133" i="4"/>
  <c r="S133" i="4" s="1"/>
  <c r="G133" i="4"/>
  <c r="F133" i="4" s="1"/>
  <c r="BH54" i="1"/>
  <c r="BG54" i="1" s="1"/>
  <c r="AZ54" i="1"/>
  <c r="AY54" i="1" s="1"/>
  <c r="AM54" i="1"/>
  <c r="AL54" i="1" s="1"/>
  <c r="Z54" i="1"/>
  <c r="Y54" i="1" s="1"/>
  <c r="H54" i="1"/>
  <c r="G54" i="1" s="1"/>
  <c r="D54" i="1"/>
  <c r="AF133" i="4" l="1"/>
  <c r="E54" i="1"/>
  <c r="BH248" i="1" l="1"/>
  <c r="BG248" i="1" s="1"/>
  <c r="AZ248" i="1"/>
  <c r="AY248" i="1" s="1"/>
  <c r="AM248" i="1"/>
  <c r="AL248" i="1" s="1"/>
  <c r="Z248" i="1"/>
  <c r="Y248" i="1" s="1"/>
  <c r="H248" i="1"/>
  <c r="G248" i="1" s="1"/>
  <c r="D248" i="1"/>
  <c r="E248" i="1" l="1"/>
  <c r="I113" i="4" l="1"/>
  <c r="I112" i="4" l="1"/>
  <c r="AB227" i="1"/>
  <c r="I104" i="4" l="1"/>
  <c r="AB225" i="1"/>
  <c r="AB210" i="1"/>
  <c r="I107" i="4"/>
  <c r="AB221" i="1"/>
  <c r="AB204" i="1"/>
  <c r="I111" i="4"/>
  <c r="AB188" i="1"/>
  <c r="AE109" i="4"/>
  <c r="T109" i="4"/>
  <c r="S109" i="4" s="1"/>
  <c r="G109" i="4"/>
  <c r="F109" i="4" s="1"/>
  <c r="AB25" i="1"/>
  <c r="AB232" i="1"/>
  <c r="AB172" i="1"/>
  <c r="AF109" i="4" l="1"/>
  <c r="AE115" i="4"/>
  <c r="T115" i="4"/>
  <c r="S115" i="4" s="1"/>
  <c r="G115" i="4"/>
  <c r="F115" i="4" s="1"/>
  <c r="AF115" i="4" l="1"/>
  <c r="BH32" i="1" l="1"/>
  <c r="BG32" i="1" s="1"/>
  <c r="AZ32" i="1"/>
  <c r="AY32" i="1" s="1"/>
  <c r="Z32" i="1"/>
  <c r="Y32" i="1" s="1"/>
  <c r="H32" i="1"/>
  <c r="G32" i="1" s="1"/>
  <c r="D32" i="1"/>
  <c r="E32" i="1" l="1"/>
  <c r="AB180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H20" i="1"/>
  <c r="BG20" i="1" s="1"/>
  <c r="AZ20" i="1"/>
  <c r="AY20" i="1" s="1"/>
  <c r="AM20" i="1"/>
  <c r="AL20" i="1" s="1"/>
  <c r="Z20" i="1"/>
  <c r="Y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4" i="4" l="1"/>
  <c r="I95" i="4" l="1"/>
  <c r="F262" i="1" l="1"/>
  <c r="BH264" i="1"/>
  <c r="BG264" i="1" s="1"/>
  <c r="BH265" i="1"/>
  <c r="BG265" i="1" s="1"/>
  <c r="AZ264" i="1"/>
  <c r="AY264" i="1" s="1"/>
  <c r="AZ265" i="1"/>
  <c r="AY265" i="1" s="1"/>
  <c r="AM264" i="1"/>
  <c r="AL264" i="1" s="1"/>
  <c r="AM265" i="1"/>
  <c r="AL265" i="1" s="1"/>
  <c r="Z264" i="1"/>
  <c r="Y264" i="1" s="1"/>
  <c r="Z265" i="1"/>
  <c r="Y265" i="1" s="1"/>
  <c r="H264" i="1"/>
  <c r="G264" i="1" s="1"/>
  <c r="H265" i="1"/>
  <c r="G265" i="1" s="1"/>
  <c r="D264" i="1"/>
  <c r="D265" i="1"/>
  <c r="E265" i="1" l="1"/>
  <c r="E264" i="1"/>
  <c r="J23" i="1" l="1"/>
  <c r="J314" i="1" l="1"/>
  <c r="J310" i="1"/>
  <c r="J308" i="1"/>
  <c r="J304" i="1"/>
  <c r="J300" i="1"/>
  <c r="J296" i="1"/>
  <c r="J291" i="1"/>
  <c r="J289" i="1"/>
  <c r="J260" i="1"/>
  <c r="J236" i="1"/>
  <c r="J132" i="1"/>
  <c r="J93" i="1"/>
  <c r="J86" i="1"/>
  <c r="J74" i="1"/>
  <c r="J64" i="1"/>
  <c r="J36" i="1"/>
  <c r="J28" i="1"/>
  <c r="J11" i="1"/>
  <c r="J288" i="1" l="1"/>
  <c r="J315" i="1" s="1"/>
  <c r="J259" i="1"/>
  <c r="J313" i="1" l="1"/>
  <c r="AE121" i="4"/>
  <c r="T121" i="4"/>
  <c r="S121" i="4" s="1"/>
  <c r="G121" i="4"/>
  <c r="F121" i="4" s="1"/>
  <c r="AF121" i="4" l="1"/>
  <c r="Z53" i="1" l="1"/>
  <c r="Y53" i="1" s="1"/>
  <c r="AM53" i="1"/>
  <c r="AL53" i="1" s="1"/>
  <c r="AZ53" i="1"/>
  <c r="AY53" i="1" s="1"/>
  <c r="BH53" i="1"/>
  <c r="BG53" i="1" s="1"/>
  <c r="H53" i="1"/>
  <c r="G53" i="1" s="1"/>
  <c r="D53" i="1"/>
  <c r="E53" i="1" l="1"/>
  <c r="I57" i="1" l="1"/>
  <c r="BH82" i="1"/>
  <c r="BG82" i="1" s="1"/>
  <c r="AZ82" i="1"/>
  <c r="AY82" i="1" s="1"/>
  <c r="AM82" i="1"/>
  <c r="AL82" i="1" s="1"/>
  <c r="Z82" i="1"/>
  <c r="Y82" i="1" s="1"/>
  <c r="H82" i="1"/>
  <c r="G82" i="1" s="1"/>
  <c r="D82" i="1"/>
  <c r="E82" i="1" l="1"/>
  <c r="U70" i="4" l="1"/>
  <c r="H70" i="4"/>
  <c r="I263" i="1"/>
  <c r="BH151" i="1"/>
  <c r="BG151" i="1" s="1"/>
  <c r="AZ151" i="1"/>
  <c r="AY151" i="1" s="1"/>
  <c r="AM151" i="1"/>
  <c r="AL151" i="1" s="1"/>
  <c r="Z151" i="1"/>
  <c r="Y151" i="1" s="1"/>
  <c r="H151" i="1"/>
  <c r="G151" i="1" s="1"/>
  <c r="D151" i="1"/>
  <c r="H67" i="4"/>
  <c r="E151" i="1" l="1"/>
  <c r="H66" i="4"/>
  <c r="AA172" i="1" l="1"/>
  <c r="AA210" i="1" l="1"/>
  <c r="AA183" i="1"/>
  <c r="I262" i="1" l="1"/>
  <c r="H99" i="4"/>
  <c r="H96" i="4" l="1"/>
  <c r="H95" i="4" s="1"/>
  <c r="AE108" i="4"/>
  <c r="AE122" i="4"/>
  <c r="T122" i="4"/>
  <c r="S122" i="4" s="1"/>
  <c r="G122" i="4"/>
  <c r="F122" i="4" s="1"/>
  <c r="AF122" i="4" l="1"/>
  <c r="BH230" i="1"/>
  <c r="BG230" i="1" s="1"/>
  <c r="AZ230" i="1"/>
  <c r="AY230" i="1" s="1"/>
  <c r="AM230" i="1"/>
  <c r="AL230" i="1" s="1"/>
  <c r="Z230" i="1"/>
  <c r="Y230" i="1" s="1"/>
  <c r="H230" i="1"/>
  <c r="G230" i="1" s="1"/>
  <c r="D230" i="1"/>
  <c r="E230" i="1" l="1"/>
  <c r="BH262" i="1" l="1"/>
  <c r="BG262" i="1" s="1"/>
  <c r="BH263" i="1"/>
  <c r="BG263" i="1" s="1"/>
  <c r="AZ262" i="1"/>
  <c r="AY262" i="1" s="1"/>
  <c r="AZ263" i="1"/>
  <c r="AY263" i="1" s="1"/>
  <c r="AZ267" i="1"/>
  <c r="AY267" i="1" s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1" i="1"/>
  <c r="AZ282" i="1"/>
  <c r="AZ283" i="1"/>
  <c r="AZ284" i="1"/>
  <c r="AZ285" i="1"/>
  <c r="AZ286" i="1"/>
  <c r="AZ261" i="1"/>
  <c r="AM263" i="1"/>
  <c r="AL263" i="1" s="1"/>
  <c r="Z263" i="1"/>
  <c r="Y263" i="1" s="1"/>
  <c r="H263" i="1"/>
  <c r="G263" i="1" s="1"/>
  <c r="D263" i="1"/>
  <c r="E263" i="1" l="1"/>
  <c r="BH52" i="1" l="1"/>
  <c r="BG52" i="1" s="1"/>
  <c r="AZ52" i="1"/>
  <c r="AY52" i="1" s="1"/>
  <c r="AM52" i="1"/>
  <c r="AL52" i="1" s="1"/>
  <c r="Z52" i="1"/>
  <c r="Y52" i="1" s="1"/>
  <c r="H52" i="1"/>
  <c r="G52" i="1" s="1"/>
  <c r="D52" i="1"/>
  <c r="E52" i="1" l="1"/>
  <c r="BH19" i="1" l="1"/>
  <c r="BG19" i="1" s="1"/>
  <c r="AZ19" i="1"/>
  <c r="AY19" i="1" s="1"/>
  <c r="AM19" i="1"/>
  <c r="AL19" i="1" s="1"/>
  <c r="Z19" i="1"/>
  <c r="Y19" i="1" s="1"/>
  <c r="H19" i="1"/>
  <c r="G19" i="1" s="1"/>
  <c r="D19" i="1"/>
  <c r="E19" i="1" l="1"/>
  <c r="D311" i="1"/>
  <c r="D309" i="1"/>
  <c r="D306" i="1"/>
  <c r="D305" i="1"/>
  <c r="D303" i="1"/>
  <c r="D302" i="1"/>
  <c r="D301" i="1"/>
  <c r="D299" i="1"/>
  <c r="D298" i="1"/>
  <c r="D297" i="1"/>
  <c r="D295" i="1"/>
  <c r="D294" i="1"/>
  <c r="D293" i="1"/>
  <c r="D292" i="1"/>
  <c r="D290" i="1"/>
  <c r="D286" i="1"/>
  <c r="D285" i="1"/>
  <c r="D284" i="1"/>
  <c r="D283" i="1"/>
  <c r="D282" i="1"/>
  <c r="D281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1" i="1"/>
  <c r="D257" i="1"/>
  <c r="D256" i="1"/>
  <c r="D255" i="1"/>
  <c r="D254" i="1"/>
  <c r="D253" i="1"/>
  <c r="D252" i="1"/>
  <c r="D251" i="1"/>
  <c r="D250" i="1"/>
  <c r="D249" i="1"/>
  <c r="D247" i="1"/>
  <c r="D246" i="1"/>
  <c r="D245" i="1"/>
  <c r="D244" i="1"/>
  <c r="D243" i="1"/>
  <c r="D242" i="1"/>
  <c r="D241" i="1"/>
  <c r="D240" i="1"/>
  <c r="D239" i="1"/>
  <c r="D238" i="1"/>
  <c r="D237" i="1"/>
  <c r="D234" i="1"/>
  <c r="D233" i="1"/>
  <c r="D232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4" i="1"/>
  <c r="D163" i="1"/>
  <c r="D162" i="1"/>
  <c r="D161" i="1"/>
  <c r="D160" i="1"/>
  <c r="D159" i="1"/>
  <c r="D157" i="1"/>
  <c r="D156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0" i="1"/>
  <c r="D127" i="1"/>
  <c r="D126" i="1"/>
  <c r="D125" i="1"/>
  <c r="D124" i="1"/>
  <c r="D123" i="1"/>
  <c r="D122" i="1"/>
  <c r="D121" i="1"/>
  <c r="D120" i="1"/>
  <c r="D119" i="1"/>
  <c r="D118" i="1"/>
  <c r="D116" i="1"/>
  <c r="D115" i="1"/>
  <c r="D114" i="1"/>
  <c r="D113" i="1"/>
  <c r="D112" i="1"/>
  <c r="D111" i="1"/>
  <c r="D110" i="1"/>
  <c r="D109" i="1"/>
  <c r="D108" i="1"/>
  <c r="D104" i="1"/>
  <c r="D103" i="1"/>
  <c r="D102" i="1"/>
  <c r="D101" i="1"/>
  <c r="D100" i="1"/>
  <c r="D99" i="1"/>
  <c r="D98" i="1"/>
  <c r="D97" i="1"/>
  <c r="D96" i="1"/>
  <c r="D95" i="1"/>
  <c r="D94" i="1"/>
  <c r="D91" i="1"/>
  <c r="D90" i="1"/>
  <c r="D89" i="1"/>
  <c r="D88" i="1"/>
  <c r="D87" i="1"/>
  <c r="D84" i="1"/>
  <c r="D83" i="1"/>
  <c r="D81" i="1"/>
  <c r="D80" i="1"/>
  <c r="D79" i="1"/>
  <c r="D78" i="1"/>
  <c r="D77" i="1"/>
  <c r="D76" i="1"/>
  <c r="D75" i="1"/>
  <c r="D72" i="1"/>
  <c r="D71" i="1"/>
  <c r="D69" i="1"/>
  <c r="D68" i="1"/>
  <c r="D67" i="1"/>
  <c r="D66" i="1"/>
  <c r="D65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H14" i="1"/>
  <c r="BG14" i="1" s="1"/>
  <c r="BH311" i="1"/>
  <c r="BG311" i="1" s="1"/>
  <c r="BG310" i="1" s="1"/>
  <c r="BH309" i="1"/>
  <c r="BG309" i="1" s="1"/>
  <c r="BG308" i="1" s="1"/>
  <c r="BH307" i="1"/>
  <c r="BG307" i="1" s="1"/>
  <c r="BH306" i="1"/>
  <c r="BG306" i="1" s="1"/>
  <c r="BH305" i="1"/>
  <c r="BG305" i="1" s="1"/>
  <c r="BH303" i="1"/>
  <c r="BG303" i="1" s="1"/>
  <c r="BH302" i="1"/>
  <c r="BG302" i="1" s="1"/>
  <c r="BH301" i="1"/>
  <c r="BG301" i="1" s="1"/>
  <c r="BH299" i="1"/>
  <c r="BG299" i="1" s="1"/>
  <c r="BH298" i="1"/>
  <c r="BG298" i="1" s="1"/>
  <c r="BH297" i="1"/>
  <c r="BG297" i="1" s="1"/>
  <c r="BH295" i="1"/>
  <c r="BG295" i="1" s="1"/>
  <c r="BH294" i="1"/>
  <c r="BG294" i="1" s="1"/>
  <c r="BH293" i="1"/>
  <c r="BG293" i="1" s="1"/>
  <c r="BH292" i="1"/>
  <c r="BG292" i="1" s="1"/>
  <c r="BH290" i="1"/>
  <c r="BG290" i="1" s="1"/>
  <c r="BG289" i="1" s="1"/>
  <c r="BH286" i="1"/>
  <c r="BG286" i="1" s="1"/>
  <c r="BH285" i="1"/>
  <c r="BG285" i="1" s="1"/>
  <c r="BH284" i="1"/>
  <c r="BG284" i="1" s="1"/>
  <c r="BH283" i="1"/>
  <c r="BG283" i="1" s="1"/>
  <c r="BH282" i="1"/>
  <c r="BG282" i="1" s="1"/>
  <c r="BH281" i="1"/>
  <c r="BG281" i="1" s="1"/>
  <c r="BH279" i="1"/>
  <c r="BG279" i="1" s="1"/>
  <c r="BH278" i="1"/>
  <c r="BG278" i="1" s="1"/>
  <c r="BH277" i="1"/>
  <c r="BG277" i="1" s="1"/>
  <c r="BH276" i="1"/>
  <c r="BG276" i="1" s="1"/>
  <c r="BH275" i="1"/>
  <c r="BG275" i="1" s="1"/>
  <c r="BH274" i="1"/>
  <c r="BG274" i="1" s="1"/>
  <c r="BH273" i="1"/>
  <c r="BG273" i="1" s="1"/>
  <c r="BH272" i="1"/>
  <c r="BG272" i="1" s="1"/>
  <c r="BH271" i="1"/>
  <c r="BG271" i="1" s="1"/>
  <c r="BH270" i="1"/>
  <c r="BG270" i="1" s="1"/>
  <c r="BH269" i="1"/>
  <c r="BG269" i="1" s="1"/>
  <c r="BH268" i="1"/>
  <c r="BG268" i="1" s="1"/>
  <c r="BH267" i="1"/>
  <c r="BG267" i="1" s="1"/>
  <c r="BH261" i="1"/>
  <c r="BG261" i="1" s="1"/>
  <c r="BH257" i="1"/>
  <c r="BG257" i="1" s="1"/>
  <c r="BH256" i="1"/>
  <c r="BG256" i="1" s="1"/>
  <c r="BH255" i="1"/>
  <c r="BG255" i="1" s="1"/>
  <c r="BH254" i="1"/>
  <c r="BG254" i="1" s="1"/>
  <c r="BH253" i="1"/>
  <c r="BG253" i="1" s="1"/>
  <c r="BH252" i="1"/>
  <c r="BG252" i="1" s="1"/>
  <c r="BH251" i="1"/>
  <c r="BG251" i="1" s="1"/>
  <c r="BH250" i="1"/>
  <c r="BG250" i="1" s="1"/>
  <c r="BH249" i="1"/>
  <c r="BG249" i="1" s="1"/>
  <c r="BH247" i="1"/>
  <c r="BG247" i="1" s="1"/>
  <c r="BH246" i="1"/>
  <c r="BG246" i="1" s="1"/>
  <c r="BH245" i="1"/>
  <c r="BG245" i="1" s="1"/>
  <c r="BH244" i="1"/>
  <c r="BG244" i="1" s="1"/>
  <c r="BH243" i="1"/>
  <c r="BG243" i="1" s="1"/>
  <c r="BH242" i="1"/>
  <c r="BG242" i="1" s="1"/>
  <c r="BH241" i="1"/>
  <c r="BG241" i="1" s="1"/>
  <c r="BH240" i="1"/>
  <c r="BG240" i="1" s="1"/>
  <c r="BH239" i="1"/>
  <c r="BG239" i="1" s="1"/>
  <c r="BH238" i="1"/>
  <c r="BG238" i="1" s="1"/>
  <c r="BH237" i="1"/>
  <c r="BG237" i="1" s="1"/>
  <c r="BH234" i="1"/>
  <c r="BG234" i="1" s="1"/>
  <c r="BH233" i="1"/>
  <c r="BG233" i="1" s="1"/>
  <c r="BH232" i="1"/>
  <c r="BG232" i="1" s="1"/>
  <c r="BH229" i="1"/>
  <c r="BG229" i="1" s="1"/>
  <c r="BH228" i="1"/>
  <c r="BG228" i="1" s="1"/>
  <c r="BH227" i="1"/>
  <c r="BG227" i="1" s="1"/>
  <c r="BH226" i="1"/>
  <c r="BG226" i="1" s="1"/>
  <c r="BH225" i="1"/>
  <c r="BG225" i="1" s="1"/>
  <c r="BH224" i="1"/>
  <c r="BG224" i="1" s="1"/>
  <c r="BH223" i="1"/>
  <c r="BG223" i="1" s="1"/>
  <c r="BH222" i="1"/>
  <c r="BG222" i="1" s="1"/>
  <c r="BH221" i="1"/>
  <c r="BG221" i="1" s="1"/>
  <c r="BH220" i="1"/>
  <c r="BG220" i="1" s="1"/>
  <c r="BH219" i="1"/>
  <c r="BG219" i="1" s="1"/>
  <c r="BH218" i="1"/>
  <c r="BG218" i="1" s="1"/>
  <c r="BH217" i="1"/>
  <c r="BG217" i="1" s="1"/>
  <c r="BH216" i="1"/>
  <c r="BG216" i="1" s="1"/>
  <c r="BH215" i="1"/>
  <c r="BG215" i="1" s="1"/>
  <c r="BH214" i="1"/>
  <c r="BG214" i="1" s="1"/>
  <c r="BH213" i="1"/>
  <c r="BG213" i="1" s="1"/>
  <c r="BH212" i="1"/>
  <c r="BG212" i="1" s="1"/>
  <c r="BH211" i="1"/>
  <c r="BG211" i="1" s="1"/>
  <c r="BH210" i="1"/>
  <c r="BG210" i="1" s="1"/>
  <c r="BH209" i="1"/>
  <c r="BG209" i="1" s="1"/>
  <c r="BH208" i="1"/>
  <c r="BG208" i="1" s="1"/>
  <c r="BH207" i="1"/>
  <c r="BG207" i="1" s="1"/>
  <c r="BH206" i="1"/>
  <c r="BG206" i="1" s="1"/>
  <c r="BH205" i="1"/>
  <c r="BG205" i="1" s="1"/>
  <c r="BH204" i="1"/>
  <c r="BG204" i="1" s="1"/>
  <c r="BH203" i="1"/>
  <c r="BG203" i="1" s="1"/>
  <c r="BH202" i="1"/>
  <c r="BG202" i="1" s="1"/>
  <c r="BH201" i="1"/>
  <c r="BG201" i="1" s="1"/>
  <c r="BH200" i="1"/>
  <c r="BG200" i="1" s="1"/>
  <c r="BH199" i="1"/>
  <c r="BG199" i="1" s="1"/>
  <c r="BH198" i="1"/>
  <c r="BG198" i="1" s="1"/>
  <c r="BH197" i="1"/>
  <c r="BG197" i="1" s="1"/>
  <c r="BH196" i="1"/>
  <c r="BG196" i="1" s="1"/>
  <c r="BH195" i="1"/>
  <c r="BG195" i="1" s="1"/>
  <c r="BH194" i="1"/>
  <c r="BG194" i="1" s="1"/>
  <c r="BH193" i="1"/>
  <c r="BG193" i="1" s="1"/>
  <c r="BH192" i="1"/>
  <c r="BG192" i="1" s="1"/>
  <c r="BH191" i="1"/>
  <c r="BG191" i="1" s="1"/>
  <c r="BH190" i="1"/>
  <c r="BG190" i="1" s="1"/>
  <c r="BH188" i="1"/>
  <c r="BG188" i="1" s="1"/>
  <c r="BH187" i="1"/>
  <c r="BG187" i="1" s="1"/>
  <c r="BH186" i="1"/>
  <c r="BG186" i="1" s="1"/>
  <c r="BH185" i="1"/>
  <c r="BG185" i="1" s="1"/>
  <c r="BH184" i="1"/>
  <c r="BG184" i="1" s="1"/>
  <c r="BH183" i="1"/>
  <c r="BG183" i="1" s="1"/>
  <c r="BH181" i="1"/>
  <c r="BG181" i="1" s="1"/>
  <c r="BH180" i="1"/>
  <c r="BG180" i="1" s="1"/>
  <c r="BH179" i="1"/>
  <c r="BG179" i="1" s="1"/>
  <c r="BH178" i="1"/>
  <c r="BG178" i="1" s="1"/>
  <c r="BH177" i="1"/>
  <c r="BG177" i="1" s="1"/>
  <c r="BH176" i="1"/>
  <c r="BG176" i="1" s="1"/>
  <c r="BH175" i="1"/>
  <c r="BG175" i="1" s="1"/>
  <c r="BH174" i="1"/>
  <c r="BG174" i="1" s="1"/>
  <c r="BH173" i="1"/>
  <c r="BG173" i="1" s="1"/>
  <c r="BH172" i="1"/>
  <c r="BG172" i="1" s="1"/>
  <c r="BH171" i="1"/>
  <c r="BG171" i="1" s="1"/>
  <c r="BH170" i="1"/>
  <c r="BG170" i="1" s="1"/>
  <c r="BH169" i="1"/>
  <c r="BG169" i="1" s="1"/>
  <c r="BH168" i="1"/>
  <c r="BG168" i="1" s="1"/>
  <c r="BH167" i="1"/>
  <c r="BG167" i="1" s="1"/>
  <c r="BH166" i="1"/>
  <c r="BG166" i="1" s="1"/>
  <c r="BH164" i="1"/>
  <c r="BG164" i="1" s="1"/>
  <c r="BH163" i="1"/>
  <c r="BG163" i="1" s="1"/>
  <c r="BH162" i="1"/>
  <c r="BG162" i="1" s="1"/>
  <c r="BH161" i="1"/>
  <c r="BG161" i="1" s="1"/>
  <c r="BH160" i="1"/>
  <c r="BG160" i="1" s="1"/>
  <c r="BH159" i="1"/>
  <c r="BG159" i="1" s="1"/>
  <c r="BH157" i="1"/>
  <c r="BG157" i="1" s="1"/>
  <c r="BH156" i="1"/>
  <c r="BG156" i="1" s="1"/>
  <c r="BH150" i="1"/>
  <c r="BG150" i="1" s="1"/>
  <c r="BH149" i="1"/>
  <c r="BG149" i="1" s="1"/>
  <c r="BH148" i="1"/>
  <c r="BG148" i="1" s="1"/>
  <c r="BH147" i="1"/>
  <c r="BG147" i="1" s="1"/>
  <c r="BH146" i="1"/>
  <c r="BG146" i="1" s="1"/>
  <c r="BH145" i="1"/>
  <c r="BG145" i="1" s="1"/>
  <c r="BH144" i="1"/>
  <c r="BG144" i="1" s="1"/>
  <c r="BH143" i="1"/>
  <c r="BG143" i="1" s="1"/>
  <c r="BH142" i="1"/>
  <c r="BG142" i="1" s="1"/>
  <c r="BH141" i="1"/>
  <c r="BG141" i="1" s="1"/>
  <c r="BH140" i="1"/>
  <c r="BG140" i="1" s="1"/>
  <c r="BH139" i="1"/>
  <c r="BG139" i="1" s="1"/>
  <c r="BH138" i="1"/>
  <c r="BG138" i="1" s="1"/>
  <c r="BH137" i="1"/>
  <c r="BG137" i="1" s="1"/>
  <c r="BH136" i="1"/>
  <c r="BG136" i="1" s="1"/>
  <c r="BH135" i="1"/>
  <c r="BG135" i="1" s="1"/>
  <c r="BH134" i="1"/>
  <c r="BG134" i="1" s="1"/>
  <c r="BH133" i="1"/>
  <c r="BG133" i="1" s="1"/>
  <c r="BH130" i="1"/>
  <c r="BG130" i="1" s="1"/>
  <c r="BH127" i="1"/>
  <c r="BG127" i="1" s="1"/>
  <c r="BH126" i="1"/>
  <c r="BG126" i="1" s="1"/>
  <c r="BH125" i="1"/>
  <c r="BG125" i="1" s="1"/>
  <c r="BH124" i="1"/>
  <c r="BG124" i="1" s="1"/>
  <c r="BH123" i="1"/>
  <c r="BG123" i="1" s="1"/>
  <c r="BH122" i="1"/>
  <c r="BG122" i="1" s="1"/>
  <c r="BH121" i="1"/>
  <c r="BG121" i="1" s="1"/>
  <c r="BH120" i="1"/>
  <c r="BG120" i="1" s="1"/>
  <c r="BH119" i="1"/>
  <c r="BG119" i="1" s="1"/>
  <c r="BH118" i="1"/>
  <c r="BG118" i="1" s="1"/>
  <c r="BH116" i="1"/>
  <c r="BG116" i="1" s="1"/>
  <c r="BH115" i="1"/>
  <c r="BG115" i="1" s="1"/>
  <c r="BH114" i="1"/>
  <c r="BG114" i="1" s="1"/>
  <c r="BH113" i="1"/>
  <c r="BG113" i="1" s="1"/>
  <c r="BH112" i="1"/>
  <c r="BG112" i="1" s="1"/>
  <c r="BH111" i="1"/>
  <c r="BG111" i="1" s="1"/>
  <c r="BH110" i="1"/>
  <c r="BG110" i="1" s="1"/>
  <c r="BH109" i="1"/>
  <c r="BG109" i="1" s="1"/>
  <c r="BH108" i="1"/>
  <c r="BG108" i="1" s="1"/>
  <c r="BH104" i="1"/>
  <c r="BG104" i="1" s="1"/>
  <c r="BH103" i="1"/>
  <c r="BG103" i="1" s="1"/>
  <c r="BH102" i="1"/>
  <c r="BG102" i="1" s="1"/>
  <c r="BH101" i="1"/>
  <c r="BG101" i="1" s="1"/>
  <c r="BH100" i="1"/>
  <c r="BG100" i="1" s="1"/>
  <c r="BH99" i="1"/>
  <c r="BG99" i="1" s="1"/>
  <c r="BH98" i="1"/>
  <c r="BG98" i="1" s="1"/>
  <c r="BH97" i="1"/>
  <c r="BG97" i="1" s="1"/>
  <c r="BH96" i="1"/>
  <c r="BG96" i="1" s="1"/>
  <c r="BH95" i="1"/>
  <c r="BG95" i="1" s="1"/>
  <c r="BH94" i="1"/>
  <c r="BG94" i="1" s="1"/>
  <c r="BH91" i="1"/>
  <c r="BG91" i="1" s="1"/>
  <c r="BH90" i="1"/>
  <c r="BG90" i="1" s="1"/>
  <c r="BH89" i="1"/>
  <c r="BG89" i="1" s="1"/>
  <c r="BH88" i="1"/>
  <c r="BG88" i="1" s="1"/>
  <c r="BH87" i="1"/>
  <c r="BG87" i="1" s="1"/>
  <c r="BH84" i="1"/>
  <c r="BG84" i="1" s="1"/>
  <c r="BH83" i="1"/>
  <c r="BG83" i="1" s="1"/>
  <c r="BH81" i="1"/>
  <c r="BG81" i="1" s="1"/>
  <c r="BH80" i="1"/>
  <c r="BG80" i="1" s="1"/>
  <c r="BH79" i="1"/>
  <c r="BG79" i="1" s="1"/>
  <c r="BH78" i="1"/>
  <c r="BG78" i="1" s="1"/>
  <c r="BH77" i="1"/>
  <c r="BG77" i="1" s="1"/>
  <c r="BH76" i="1"/>
  <c r="BG76" i="1" s="1"/>
  <c r="BH75" i="1"/>
  <c r="BG75" i="1" s="1"/>
  <c r="BH72" i="1"/>
  <c r="BG72" i="1" s="1"/>
  <c r="BH71" i="1"/>
  <c r="BG71" i="1" s="1"/>
  <c r="BH69" i="1"/>
  <c r="BG69" i="1" s="1"/>
  <c r="BH68" i="1"/>
  <c r="BG68" i="1" s="1"/>
  <c r="BH67" i="1"/>
  <c r="BG67" i="1" s="1"/>
  <c r="BH66" i="1"/>
  <c r="BG66" i="1" s="1"/>
  <c r="BH65" i="1"/>
  <c r="BG65" i="1" s="1"/>
  <c r="BH61" i="1"/>
  <c r="BG61" i="1" s="1"/>
  <c r="BH60" i="1"/>
  <c r="BG60" i="1" s="1"/>
  <c r="BH59" i="1"/>
  <c r="BG59" i="1" s="1"/>
  <c r="BH58" i="1"/>
  <c r="BG58" i="1" s="1"/>
  <c r="BH57" i="1"/>
  <c r="BG57" i="1" s="1"/>
  <c r="BH56" i="1"/>
  <c r="BG56" i="1" s="1"/>
  <c r="BH51" i="1"/>
  <c r="BG51" i="1" s="1"/>
  <c r="BH50" i="1"/>
  <c r="BG50" i="1" s="1"/>
  <c r="BH49" i="1"/>
  <c r="BG49" i="1" s="1"/>
  <c r="BH48" i="1"/>
  <c r="BG48" i="1" s="1"/>
  <c r="BH47" i="1"/>
  <c r="BG47" i="1" s="1"/>
  <c r="BH46" i="1"/>
  <c r="BG46" i="1" s="1"/>
  <c r="BH45" i="1"/>
  <c r="BG45" i="1" s="1"/>
  <c r="BH44" i="1"/>
  <c r="BG44" i="1" s="1"/>
  <c r="BH43" i="1"/>
  <c r="BG43" i="1" s="1"/>
  <c r="BH42" i="1"/>
  <c r="BG42" i="1" s="1"/>
  <c r="BH41" i="1"/>
  <c r="BG41" i="1" s="1"/>
  <c r="BH40" i="1"/>
  <c r="BG40" i="1" s="1"/>
  <c r="BH39" i="1"/>
  <c r="BG39" i="1" s="1"/>
  <c r="BH38" i="1"/>
  <c r="BG38" i="1" s="1"/>
  <c r="BH37" i="1"/>
  <c r="BG37" i="1" s="1"/>
  <c r="BH34" i="1"/>
  <c r="BG34" i="1" s="1"/>
  <c r="BH33" i="1"/>
  <c r="BG33" i="1" s="1"/>
  <c r="BH31" i="1"/>
  <c r="BG31" i="1" s="1"/>
  <c r="BH30" i="1"/>
  <c r="BG30" i="1" s="1"/>
  <c r="BH29" i="1"/>
  <c r="BG29" i="1" s="1"/>
  <c r="BH25" i="1"/>
  <c r="BG25" i="1" s="1"/>
  <c r="BH24" i="1"/>
  <c r="BG24" i="1" s="1"/>
  <c r="BH23" i="1"/>
  <c r="BG23" i="1" s="1"/>
  <c r="BH22" i="1"/>
  <c r="BG22" i="1" s="1"/>
  <c r="BH21" i="1"/>
  <c r="BG21" i="1" s="1"/>
  <c r="BH18" i="1"/>
  <c r="BG18" i="1" s="1"/>
  <c r="BH17" i="1"/>
  <c r="BG17" i="1" s="1"/>
  <c r="BH16" i="1"/>
  <c r="BG16" i="1" s="1"/>
  <c r="BH15" i="1"/>
  <c r="BG15" i="1" s="1"/>
  <c r="BH13" i="1"/>
  <c r="BG13" i="1" s="1"/>
  <c r="AZ311" i="1"/>
  <c r="AY311" i="1" s="1"/>
  <c r="AY310" i="1" s="1"/>
  <c r="AZ309" i="1"/>
  <c r="AY309" i="1" s="1"/>
  <c r="AY308" i="1" s="1"/>
  <c r="AZ307" i="1"/>
  <c r="AY307" i="1" s="1"/>
  <c r="AZ306" i="1"/>
  <c r="AY306" i="1" s="1"/>
  <c r="AZ305" i="1"/>
  <c r="AY305" i="1" s="1"/>
  <c r="AZ303" i="1"/>
  <c r="AY303" i="1" s="1"/>
  <c r="AZ302" i="1"/>
  <c r="AY302" i="1" s="1"/>
  <c r="AZ301" i="1"/>
  <c r="AY301" i="1" s="1"/>
  <c r="AZ299" i="1"/>
  <c r="AY299" i="1" s="1"/>
  <c r="AZ298" i="1"/>
  <c r="AY298" i="1" s="1"/>
  <c r="AZ297" i="1"/>
  <c r="AY297" i="1" s="1"/>
  <c r="AZ295" i="1"/>
  <c r="AY295" i="1" s="1"/>
  <c r="AZ294" i="1"/>
  <c r="AY294" i="1" s="1"/>
  <c r="AZ293" i="1"/>
  <c r="AY293" i="1" s="1"/>
  <c r="AZ292" i="1"/>
  <c r="AY292" i="1" s="1"/>
  <c r="AZ290" i="1"/>
  <c r="AY290" i="1" s="1"/>
  <c r="AY289" i="1" s="1"/>
  <c r="AY286" i="1"/>
  <c r="AY285" i="1"/>
  <c r="AY284" i="1"/>
  <c r="AY283" i="1"/>
  <c r="AY282" i="1"/>
  <c r="AY281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1" i="1"/>
  <c r="AZ257" i="1"/>
  <c r="AY257" i="1" s="1"/>
  <c r="AZ256" i="1"/>
  <c r="AY256" i="1" s="1"/>
  <c r="AZ255" i="1"/>
  <c r="AY255" i="1" s="1"/>
  <c r="AZ254" i="1"/>
  <c r="AY254" i="1" s="1"/>
  <c r="AZ253" i="1"/>
  <c r="AY253" i="1" s="1"/>
  <c r="AZ252" i="1"/>
  <c r="AY252" i="1" s="1"/>
  <c r="AZ251" i="1"/>
  <c r="AY251" i="1" s="1"/>
  <c r="AZ250" i="1"/>
  <c r="AY250" i="1" s="1"/>
  <c r="AZ249" i="1"/>
  <c r="AY249" i="1" s="1"/>
  <c r="AZ247" i="1"/>
  <c r="AY247" i="1" s="1"/>
  <c r="AZ246" i="1"/>
  <c r="AY246" i="1" s="1"/>
  <c r="AZ245" i="1"/>
  <c r="AY245" i="1" s="1"/>
  <c r="AZ244" i="1"/>
  <c r="AY244" i="1" s="1"/>
  <c r="AZ243" i="1"/>
  <c r="AY243" i="1" s="1"/>
  <c r="AZ242" i="1"/>
  <c r="AY242" i="1" s="1"/>
  <c r="AZ241" i="1"/>
  <c r="AY241" i="1" s="1"/>
  <c r="AZ240" i="1"/>
  <c r="AY240" i="1" s="1"/>
  <c r="AZ239" i="1"/>
  <c r="AY239" i="1" s="1"/>
  <c r="AZ238" i="1"/>
  <c r="AY238" i="1" s="1"/>
  <c r="AZ237" i="1"/>
  <c r="AY237" i="1" s="1"/>
  <c r="AZ234" i="1"/>
  <c r="AY234" i="1" s="1"/>
  <c r="AZ233" i="1"/>
  <c r="AY233" i="1" s="1"/>
  <c r="AZ232" i="1"/>
  <c r="AY232" i="1" s="1"/>
  <c r="AZ229" i="1"/>
  <c r="AY229" i="1" s="1"/>
  <c r="AZ228" i="1"/>
  <c r="AY228" i="1" s="1"/>
  <c r="AZ227" i="1"/>
  <c r="AY227" i="1" s="1"/>
  <c r="AZ226" i="1"/>
  <c r="AY226" i="1" s="1"/>
  <c r="AZ225" i="1"/>
  <c r="AY225" i="1" s="1"/>
  <c r="AZ224" i="1"/>
  <c r="AY224" i="1" s="1"/>
  <c r="AZ223" i="1"/>
  <c r="AY223" i="1" s="1"/>
  <c r="AZ222" i="1"/>
  <c r="AY222" i="1" s="1"/>
  <c r="AZ221" i="1"/>
  <c r="AY221" i="1" s="1"/>
  <c r="AZ220" i="1"/>
  <c r="AY220" i="1" s="1"/>
  <c r="AZ219" i="1"/>
  <c r="AY219" i="1" s="1"/>
  <c r="AZ218" i="1"/>
  <c r="AY218" i="1" s="1"/>
  <c r="AZ217" i="1"/>
  <c r="AY217" i="1" s="1"/>
  <c r="AZ216" i="1"/>
  <c r="AY216" i="1" s="1"/>
  <c r="AZ215" i="1"/>
  <c r="AY215" i="1" s="1"/>
  <c r="AZ214" i="1"/>
  <c r="AY214" i="1" s="1"/>
  <c r="AZ213" i="1"/>
  <c r="AY213" i="1" s="1"/>
  <c r="AZ212" i="1"/>
  <c r="AY212" i="1" s="1"/>
  <c r="AZ211" i="1"/>
  <c r="AY211" i="1" s="1"/>
  <c r="AZ210" i="1"/>
  <c r="AY210" i="1" s="1"/>
  <c r="AZ209" i="1"/>
  <c r="AY209" i="1" s="1"/>
  <c r="AZ208" i="1"/>
  <c r="AY208" i="1" s="1"/>
  <c r="AZ207" i="1"/>
  <c r="AY207" i="1" s="1"/>
  <c r="AZ206" i="1"/>
  <c r="AY206" i="1" s="1"/>
  <c r="AZ205" i="1"/>
  <c r="AY205" i="1" s="1"/>
  <c r="AZ204" i="1"/>
  <c r="AY204" i="1" s="1"/>
  <c r="AZ203" i="1"/>
  <c r="AY203" i="1" s="1"/>
  <c r="AZ202" i="1"/>
  <c r="AY202" i="1" s="1"/>
  <c r="AZ201" i="1"/>
  <c r="AY201" i="1" s="1"/>
  <c r="AZ200" i="1"/>
  <c r="AY200" i="1" s="1"/>
  <c r="AZ199" i="1"/>
  <c r="AY199" i="1" s="1"/>
  <c r="AZ198" i="1"/>
  <c r="AY198" i="1" s="1"/>
  <c r="AZ197" i="1"/>
  <c r="AY197" i="1" s="1"/>
  <c r="AZ196" i="1"/>
  <c r="AY196" i="1" s="1"/>
  <c r="AZ195" i="1"/>
  <c r="AY195" i="1" s="1"/>
  <c r="AZ194" i="1"/>
  <c r="AY194" i="1" s="1"/>
  <c r="AZ193" i="1"/>
  <c r="AY193" i="1" s="1"/>
  <c r="AZ192" i="1"/>
  <c r="AY192" i="1" s="1"/>
  <c r="AZ191" i="1"/>
  <c r="AY191" i="1" s="1"/>
  <c r="AZ190" i="1"/>
  <c r="AY190" i="1" s="1"/>
  <c r="AZ188" i="1"/>
  <c r="AY188" i="1" s="1"/>
  <c r="AZ187" i="1"/>
  <c r="AY187" i="1" s="1"/>
  <c r="AZ186" i="1"/>
  <c r="AY186" i="1" s="1"/>
  <c r="AZ185" i="1"/>
  <c r="AY185" i="1" s="1"/>
  <c r="AZ184" i="1"/>
  <c r="AY184" i="1" s="1"/>
  <c r="AZ183" i="1"/>
  <c r="AY183" i="1" s="1"/>
  <c r="AZ181" i="1"/>
  <c r="AY181" i="1" s="1"/>
  <c r="AZ180" i="1"/>
  <c r="AY180" i="1" s="1"/>
  <c r="AZ179" i="1"/>
  <c r="AY179" i="1" s="1"/>
  <c r="AZ178" i="1"/>
  <c r="AY178" i="1" s="1"/>
  <c r="AZ177" i="1"/>
  <c r="AY177" i="1" s="1"/>
  <c r="AZ176" i="1"/>
  <c r="AY176" i="1" s="1"/>
  <c r="AZ175" i="1"/>
  <c r="AY175" i="1" s="1"/>
  <c r="AZ174" i="1"/>
  <c r="AY174" i="1" s="1"/>
  <c r="AZ173" i="1"/>
  <c r="AY173" i="1" s="1"/>
  <c r="AZ172" i="1"/>
  <c r="AY172" i="1" s="1"/>
  <c r="AZ171" i="1"/>
  <c r="AY171" i="1" s="1"/>
  <c r="AZ170" i="1"/>
  <c r="AY170" i="1" s="1"/>
  <c r="AZ169" i="1"/>
  <c r="AY169" i="1" s="1"/>
  <c r="AZ168" i="1"/>
  <c r="AY168" i="1" s="1"/>
  <c r="AZ167" i="1"/>
  <c r="AY167" i="1" s="1"/>
  <c r="AZ166" i="1"/>
  <c r="AY166" i="1" s="1"/>
  <c r="AZ164" i="1"/>
  <c r="AY164" i="1" s="1"/>
  <c r="AZ163" i="1"/>
  <c r="AY163" i="1" s="1"/>
  <c r="AZ162" i="1"/>
  <c r="AY162" i="1" s="1"/>
  <c r="AZ161" i="1"/>
  <c r="AY161" i="1" s="1"/>
  <c r="AZ160" i="1"/>
  <c r="AY160" i="1" s="1"/>
  <c r="AZ159" i="1"/>
  <c r="AY159" i="1" s="1"/>
  <c r="AZ157" i="1"/>
  <c r="AY157" i="1" s="1"/>
  <c r="AZ156" i="1"/>
  <c r="AY156" i="1" s="1"/>
  <c r="AZ150" i="1"/>
  <c r="AY150" i="1" s="1"/>
  <c r="AZ149" i="1"/>
  <c r="AY149" i="1" s="1"/>
  <c r="AZ148" i="1"/>
  <c r="AY148" i="1" s="1"/>
  <c r="AZ147" i="1"/>
  <c r="AY147" i="1" s="1"/>
  <c r="AZ146" i="1"/>
  <c r="AY146" i="1" s="1"/>
  <c r="AZ145" i="1"/>
  <c r="AY145" i="1" s="1"/>
  <c r="AZ144" i="1"/>
  <c r="AY144" i="1" s="1"/>
  <c r="AZ143" i="1"/>
  <c r="AY143" i="1" s="1"/>
  <c r="AZ142" i="1"/>
  <c r="AY142" i="1" s="1"/>
  <c r="AZ141" i="1"/>
  <c r="AY141" i="1" s="1"/>
  <c r="AZ140" i="1"/>
  <c r="AY140" i="1" s="1"/>
  <c r="AZ139" i="1"/>
  <c r="AY139" i="1" s="1"/>
  <c r="AZ138" i="1"/>
  <c r="AY138" i="1" s="1"/>
  <c r="AZ137" i="1"/>
  <c r="AY137" i="1" s="1"/>
  <c r="AZ136" i="1"/>
  <c r="AY136" i="1" s="1"/>
  <c r="AZ135" i="1"/>
  <c r="AY135" i="1" s="1"/>
  <c r="AZ134" i="1"/>
  <c r="AY134" i="1" s="1"/>
  <c r="AZ133" i="1"/>
  <c r="AY133" i="1" s="1"/>
  <c r="AZ130" i="1"/>
  <c r="AY130" i="1" s="1"/>
  <c r="AZ127" i="1"/>
  <c r="AY127" i="1" s="1"/>
  <c r="AZ126" i="1"/>
  <c r="AY126" i="1" s="1"/>
  <c r="AZ125" i="1"/>
  <c r="AY125" i="1" s="1"/>
  <c r="AZ124" i="1"/>
  <c r="AY124" i="1" s="1"/>
  <c r="AZ123" i="1"/>
  <c r="AY123" i="1" s="1"/>
  <c r="AZ122" i="1"/>
  <c r="AY122" i="1" s="1"/>
  <c r="AZ121" i="1"/>
  <c r="AY121" i="1" s="1"/>
  <c r="AZ120" i="1"/>
  <c r="AY120" i="1" s="1"/>
  <c r="AZ119" i="1"/>
  <c r="AY119" i="1" s="1"/>
  <c r="AZ118" i="1"/>
  <c r="AY118" i="1" s="1"/>
  <c r="AZ116" i="1"/>
  <c r="AY116" i="1" s="1"/>
  <c r="AZ115" i="1"/>
  <c r="AY115" i="1" s="1"/>
  <c r="AZ114" i="1"/>
  <c r="AY114" i="1" s="1"/>
  <c r="AZ113" i="1"/>
  <c r="AY113" i="1" s="1"/>
  <c r="AZ112" i="1"/>
  <c r="AY112" i="1" s="1"/>
  <c r="AZ111" i="1"/>
  <c r="AY111" i="1" s="1"/>
  <c r="AZ110" i="1"/>
  <c r="AY110" i="1" s="1"/>
  <c r="AZ109" i="1"/>
  <c r="AY109" i="1" s="1"/>
  <c r="AZ108" i="1"/>
  <c r="AY108" i="1" s="1"/>
  <c r="AZ104" i="1"/>
  <c r="AY104" i="1" s="1"/>
  <c r="AZ103" i="1"/>
  <c r="AY103" i="1" s="1"/>
  <c r="AZ102" i="1"/>
  <c r="AY102" i="1" s="1"/>
  <c r="AZ101" i="1"/>
  <c r="AY101" i="1" s="1"/>
  <c r="AZ100" i="1"/>
  <c r="AY100" i="1" s="1"/>
  <c r="AZ99" i="1"/>
  <c r="AY99" i="1" s="1"/>
  <c r="AZ98" i="1"/>
  <c r="AY98" i="1" s="1"/>
  <c r="AZ97" i="1"/>
  <c r="AY97" i="1" s="1"/>
  <c r="AZ96" i="1"/>
  <c r="AY96" i="1" s="1"/>
  <c r="AZ95" i="1"/>
  <c r="AY95" i="1" s="1"/>
  <c r="AZ94" i="1"/>
  <c r="AY94" i="1" s="1"/>
  <c r="AZ91" i="1"/>
  <c r="AY91" i="1" s="1"/>
  <c r="AZ90" i="1"/>
  <c r="AY90" i="1" s="1"/>
  <c r="AZ89" i="1"/>
  <c r="AY89" i="1" s="1"/>
  <c r="AZ88" i="1"/>
  <c r="AY88" i="1" s="1"/>
  <c r="AZ87" i="1"/>
  <c r="AY87" i="1" s="1"/>
  <c r="AZ84" i="1"/>
  <c r="AY84" i="1" s="1"/>
  <c r="AZ83" i="1"/>
  <c r="AY83" i="1" s="1"/>
  <c r="AZ81" i="1"/>
  <c r="AY81" i="1" s="1"/>
  <c r="AZ80" i="1"/>
  <c r="AY80" i="1" s="1"/>
  <c r="AZ79" i="1"/>
  <c r="AY79" i="1" s="1"/>
  <c r="AZ78" i="1"/>
  <c r="AY78" i="1" s="1"/>
  <c r="AZ77" i="1"/>
  <c r="AY77" i="1" s="1"/>
  <c r="AZ76" i="1"/>
  <c r="AY76" i="1" s="1"/>
  <c r="AZ75" i="1"/>
  <c r="AY75" i="1" s="1"/>
  <c r="AZ72" i="1"/>
  <c r="AY72" i="1" s="1"/>
  <c r="AZ71" i="1"/>
  <c r="AY71" i="1" s="1"/>
  <c r="AZ69" i="1"/>
  <c r="AY69" i="1" s="1"/>
  <c r="AZ68" i="1"/>
  <c r="AY68" i="1" s="1"/>
  <c r="AZ67" i="1"/>
  <c r="AY67" i="1" s="1"/>
  <c r="AZ66" i="1"/>
  <c r="AY66" i="1" s="1"/>
  <c r="AZ65" i="1"/>
  <c r="AY65" i="1" s="1"/>
  <c r="AZ61" i="1"/>
  <c r="AY61" i="1" s="1"/>
  <c r="AZ60" i="1"/>
  <c r="AY60" i="1" s="1"/>
  <c r="AZ59" i="1"/>
  <c r="AY59" i="1" s="1"/>
  <c r="AZ58" i="1"/>
  <c r="AY58" i="1" s="1"/>
  <c r="AZ57" i="1"/>
  <c r="AY57" i="1" s="1"/>
  <c r="AZ56" i="1"/>
  <c r="AY56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4" i="1"/>
  <c r="AY34" i="1" s="1"/>
  <c r="AZ33" i="1"/>
  <c r="AY33" i="1" s="1"/>
  <c r="AZ31" i="1"/>
  <c r="AY31" i="1" s="1"/>
  <c r="AZ30" i="1"/>
  <c r="AY30" i="1" s="1"/>
  <c r="AZ29" i="1"/>
  <c r="AY29" i="1" s="1"/>
  <c r="AZ25" i="1"/>
  <c r="AY25" i="1" s="1"/>
  <c r="AZ24" i="1"/>
  <c r="AY24" i="1" s="1"/>
  <c r="AZ23" i="1"/>
  <c r="AY23" i="1" s="1"/>
  <c r="AZ22" i="1"/>
  <c r="AY22" i="1" s="1"/>
  <c r="AZ21" i="1"/>
  <c r="AY21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M311" i="1"/>
  <c r="AL311" i="1" s="1"/>
  <c r="AL310" i="1" s="1"/>
  <c r="AM309" i="1"/>
  <c r="AL309" i="1" s="1"/>
  <c r="AL308" i="1" s="1"/>
  <c r="AM307" i="1"/>
  <c r="AL307" i="1" s="1"/>
  <c r="AM306" i="1"/>
  <c r="AL306" i="1" s="1"/>
  <c r="AM305" i="1"/>
  <c r="AL305" i="1" s="1"/>
  <c r="AM303" i="1"/>
  <c r="AL303" i="1" s="1"/>
  <c r="AM302" i="1"/>
  <c r="AL302" i="1" s="1"/>
  <c r="AM301" i="1"/>
  <c r="AL301" i="1" s="1"/>
  <c r="AM299" i="1"/>
  <c r="AL299" i="1" s="1"/>
  <c r="AM298" i="1"/>
  <c r="AL298" i="1" s="1"/>
  <c r="AM297" i="1"/>
  <c r="AL297" i="1" s="1"/>
  <c r="AM295" i="1"/>
  <c r="AL295" i="1" s="1"/>
  <c r="AM294" i="1"/>
  <c r="AL294" i="1" s="1"/>
  <c r="AM293" i="1"/>
  <c r="AL293" i="1" s="1"/>
  <c r="AM292" i="1"/>
  <c r="AL292" i="1" s="1"/>
  <c r="AM290" i="1"/>
  <c r="AL290" i="1" s="1"/>
  <c r="AL289" i="1" s="1"/>
  <c r="AM287" i="1"/>
  <c r="AL287" i="1" s="1"/>
  <c r="AM286" i="1"/>
  <c r="AL286" i="1" s="1"/>
  <c r="AM285" i="1"/>
  <c r="AL285" i="1" s="1"/>
  <c r="AM284" i="1"/>
  <c r="AL284" i="1" s="1"/>
  <c r="AM283" i="1"/>
  <c r="AL283" i="1" s="1"/>
  <c r="AM282" i="1"/>
  <c r="AL282" i="1" s="1"/>
  <c r="AM281" i="1"/>
  <c r="AL281" i="1" s="1"/>
  <c r="AM279" i="1"/>
  <c r="AL279" i="1" s="1"/>
  <c r="AM278" i="1"/>
  <c r="AL278" i="1" s="1"/>
  <c r="AM277" i="1"/>
  <c r="AL277" i="1" s="1"/>
  <c r="AM276" i="1"/>
  <c r="AL276" i="1" s="1"/>
  <c r="AM275" i="1"/>
  <c r="AL275" i="1" s="1"/>
  <c r="AM274" i="1"/>
  <c r="AL274" i="1" s="1"/>
  <c r="AM273" i="1"/>
  <c r="AL273" i="1" s="1"/>
  <c r="AM272" i="1"/>
  <c r="AL272" i="1" s="1"/>
  <c r="AM271" i="1"/>
  <c r="AL271" i="1" s="1"/>
  <c r="AM270" i="1"/>
  <c r="AL270" i="1" s="1"/>
  <c r="AM269" i="1"/>
  <c r="AL269" i="1" s="1"/>
  <c r="AM268" i="1"/>
  <c r="AL268" i="1" s="1"/>
  <c r="AM267" i="1"/>
  <c r="AL267" i="1" s="1"/>
  <c r="AM262" i="1"/>
  <c r="AL262" i="1" s="1"/>
  <c r="AM261" i="1"/>
  <c r="AL261" i="1" s="1"/>
  <c r="AM257" i="1"/>
  <c r="AL257" i="1" s="1"/>
  <c r="AM256" i="1"/>
  <c r="AL256" i="1" s="1"/>
  <c r="AM255" i="1"/>
  <c r="AL255" i="1" s="1"/>
  <c r="AM254" i="1"/>
  <c r="AL254" i="1" s="1"/>
  <c r="AM253" i="1"/>
  <c r="AL253" i="1" s="1"/>
  <c r="AM252" i="1"/>
  <c r="AL252" i="1" s="1"/>
  <c r="AM251" i="1"/>
  <c r="AL251" i="1" s="1"/>
  <c r="AM250" i="1"/>
  <c r="AL250" i="1" s="1"/>
  <c r="AM249" i="1"/>
  <c r="AL249" i="1" s="1"/>
  <c r="AM247" i="1"/>
  <c r="AL247" i="1" s="1"/>
  <c r="AM246" i="1"/>
  <c r="AL246" i="1" s="1"/>
  <c r="AM245" i="1"/>
  <c r="AL245" i="1" s="1"/>
  <c r="AM244" i="1"/>
  <c r="AL244" i="1" s="1"/>
  <c r="AM243" i="1"/>
  <c r="AL243" i="1" s="1"/>
  <c r="AM242" i="1"/>
  <c r="AL242" i="1" s="1"/>
  <c r="AM241" i="1"/>
  <c r="AL241" i="1" s="1"/>
  <c r="AM240" i="1"/>
  <c r="AL240" i="1" s="1"/>
  <c r="AM239" i="1"/>
  <c r="AL239" i="1" s="1"/>
  <c r="AM238" i="1"/>
  <c r="AL238" i="1" s="1"/>
  <c r="AM237" i="1"/>
  <c r="AL237" i="1" s="1"/>
  <c r="AM234" i="1"/>
  <c r="AL234" i="1" s="1"/>
  <c r="AM233" i="1"/>
  <c r="AL233" i="1" s="1"/>
  <c r="AM232" i="1"/>
  <c r="AL232" i="1" s="1"/>
  <c r="AM229" i="1"/>
  <c r="AL229" i="1" s="1"/>
  <c r="AM228" i="1"/>
  <c r="AL228" i="1" s="1"/>
  <c r="AM227" i="1"/>
  <c r="AL227" i="1" s="1"/>
  <c r="AM226" i="1"/>
  <c r="AL226" i="1" s="1"/>
  <c r="AM225" i="1"/>
  <c r="AL225" i="1" s="1"/>
  <c r="AM224" i="1"/>
  <c r="AL224" i="1" s="1"/>
  <c r="AM223" i="1"/>
  <c r="AL223" i="1" s="1"/>
  <c r="AM222" i="1"/>
  <c r="AL222" i="1" s="1"/>
  <c r="AM221" i="1"/>
  <c r="AL221" i="1" s="1"/>
  <c r="AM220" i="1"/>
  <c r="AL220" i="1" s="1"/>
  <c r="AM219" i="1"/>
  <c r="AL219" i="1" s="1"/>
  <c r="AM218" i="1"/>
  <c r="AL218" i="1" s="1"/>
  <c r="AM217" i="1"/>
  <c r="AL217" i="1" s="1"/>
  <c r="AM216" i="1"/>
  <c r="AL216" i="1" s="1"/>
  <c r="AM215" i="1"/>
  <c r="AL215" i="1" s="1"/>
  <c r="AM214" i="1"/>
  <c r="AL214" i="1" s="1"/>
  <c r="AM213" i="1"/>
  <c r="AL213" i="1" s="1"/>
  <c r="AM212" i="1"/>
  <c r="AL212" i="1" s="1"/>
  <c r="AM211" i="1"/>
  <c r="AL211" i="1" s="1"/>
  <c r="AM210" i="1"/>
  <c r="AL210" i="1" s="1"/>
  <c r="AM209" i="1"/>
  <c r="AL209" i="1" s="1"/>
  <c r="AM208" i="1"/>
  <c r="AL208" i="1" s="1"/>
  <c r="AM207" i="1"/>
  <c r="AL207" i="1" s="1"/>
  <c r="AM206" i="1"/>
  <c r="AL206" i="1" s="1"/>
  <c r="AM205" i="1"/>
  <c r="AL205" i="1" s="1"/>
  <c r="AM204" i="1"/>
  <c r="AL204" i="1" s="1"/>
  <c r="AM203" i="1"/>
  <c r="AL203" i="1" s="1"/>
  <c r="AM202" i="1"/>
  <c r="AL202" i="1" s="1"/>
  <c r="AM201" i="1"/>
  <c r="AL201" i="1" s="1"/>
  <c r="AM200" i="1"/>
  <c r="AL200" i="1" s="1"/>
  <c r="AM199" i="1"/>
  <c r="AL199" i="1" s="1"/>
  <c r="AM198" i="1"/>
  <c r="AL198" i="1" s="1"/>
  <c r="AM197" i="1"/>
  <c r="AL197" i="1" s="1"/>
  <c r="AM196" i="1"/>
  <c r="AL196" i="1" s="1"/>
  <c r="AM195" i="1"/>
  <c r="AL195" i="1" s="1"/>
  <c r="AM194" i="1"/>
  <c r="AL194" i="1" s="1"/>
  <c r="AM193" i="1"/>
  <c r="AL193" i="1" s="1"/>
  <c r="AM192" i="1"/>
  <c r="AL192" i="1" s="1"/>
  <c r="AM191" i="1"/>
  <c r="AL191" i="1" s="1"/>
  <c r="AM190" i="1"/>
  <c r="AL190" i="1" s="1"/>
  <c r="AM188" i="1"/>
  <c r="AL188" i="1" s="1"/>
  <c r="AM187" i="1"/>
  <c r="AL187" i="1" s="1"/>
  <c r="AM186" i="1"/>
  <c r="AL186" i="1" s="1"/>
  <c r="AM185" i="1"/>
  <c r="AL185" i="1" s="1"/>
  <c r="AM184" i="1"/>
  <c r="AL184" i="1" s="1"/>
  <c r="AM183" i="1"/>
  <c r="AL183" i="1" s="1"/>
  <c r="AM181" i="1"/>
  <c r="AL181" i="1" s="1"/>
  <c r="AM180" i="1"/>
  <c r="AL180" i="1" s="1"/>
  <c r="AM179" i="1"/>
  <c r="AL179" i="1" s="1"/>
  <c r="AM178" i="1"/>
  <c r="AL178" i="1" s="1"/>
  <c r="AM177" i="1"/>
  <c r="AL177" i="1" s="1"/>
  <c r="AM176" i="1"/>
  <c r="AL176" i="1" s="1"/>
  <c r="AM175" i="1"/>
  <c r="AL175" i="1" s="1"/>
  <c r="AM174" i="1"/>
  <c r="AL174" i="1" s="1"/>
  <c r="AM173" i="1"/>
  <c r="AL173" i="1" s="1"/>
  <c r="AM172" i="1"/>
  <c r="AL172" i="1" s="1"/>
  <c r="AM171" i="1"/>
  <c r="AL171" i="1" s="1"/>
  <c r="AM170" i="1"/>
  <c r="AL170" i="1" s="1"/>
  <c r="AM169" i="1"/>
  <c r="AL169" i="1" s="1"/>
  <c r="AM168" i="1"/>
  <c r="AL168" i="1" s="1"/>
  <c r="AM167" i="1"/>
  <c r="AL167" i="1" s="1"/>
  <c r="AM166" i="1"/>
  <c r="AL166" i="1" s="1"/>
  <c r="AM164" i="1"/>
  <c r="AL164" i="1" s="1"/>
  <c r="AM163" i="1"/>
  <c r="AL163" i="1" s="1"/>
  <c r="AM162" i="1"/>
  <c r="AL162" i="1" s="1"/>
  <c r="AM161" i="1"/>
  <c r="AL161" i="1" s="1"/>
  <c r="AM160" i="1"/>
  <c r="AL160" i="1" s="1"/>
  <c r="AM159" i="1"/>
  <c r="AL159" i="1" s="1"/>
  <c r="AM157" i="1"/>
  <c r="AL157" i="1" s="1"/>
  <c r="AM156" i="1"/>
  <c r="AL156" i="1" s="1"/>
  <c r="AM150" i="1"/>
  <c r="AL150" i="1" s="1"/>
  <c r="AM149" i="1"/>
  <c r="AL149" i="1" s="1"/>
  <c r="AM148" i="1"/>
  <c r="AL148" i="1" s="1"/>
  <c r="AM147" i="1"/>
  <c r="AL147" i="1" s="1"/>
  <c r="AM146" i="1"/>
  <c r="AL146" i="1" s="1"/>
  <c r="AM145" i="1"/>
  <c r="AL145" i="1" s="1"/>
  <c r="AM144" i="1"/>
  <c r="AL144" i="1" s="1"/>
  <c r="AM143" i="1"/>
  <c r="AL143" i="1" s="1"/>
  <c r="AM142" i="1"/>
  <c r="AL142" i="1" s="1"/>
  <c r="AM141" i="1"/>
  <c r="AL141" i="1" s="1"/>
  <c r="AM140" i="1"/>
  <c r="AL140" i="1" s="1"/>
  <c r="AM139" i="1"/>
  <c r="AL139" i="1" s="1"/>
  <c r="AM138" i="1"/>
  <c r="AL138" i="1" s="1"/>
  <c r="AM137" i="1"/>
  <c r="AL137" i="1" s="1"/>
  <c r="AM136" i="1"/>
  <c r="AL136" i="1" s="1"/>
  <c r="AM135" i="1"/>
  <c r="AL135" i="1" s="1"/>
  <c r="AM134" i="1"/>
  <c r="AL134" i="1" s="1"/>
  <c r="AM133" i="1"/>
  <c r="AL133" i="1" s="1"/>
  <c r="AM130" i="1"/>
  <c r="AL130" i="1" s="1"/>
  <c r="AM127" i="1"/>
  <c r="AL127" i="1" s="1"/>
  <c r="AM126" i="1"/>
  <c r="AL126" i="1" s="1"/>
  <c r="AM125" i="1"/>
  <c r="AL125" i="1" s="1"/>
  <c r="AM124" i="1"/>
  <c r="AL124" i="1" s="1"/>
  <c r="AM123" i="1"/>
  <c r="AL123" i="1" s="1"/>
  <c r="AM122" i="1"/>
  <c r="AL122" i="1" s="1"/>
  <c r="AM121" i="1"/>
  <c r="AL121" i="1" s="1"/>
  <c r="AM120" i="1"/>
  <c r="AL120" i="1" s="1"/>
  <c r="AM119" i="1"/>
  <c r="AL119" i="1" s="1"/>
  <c r="AM118" i="1"/>
  <c r="AL118" i="1" s="1"/>
  <c r="AM116" i="1"/>
  <c r="AL116" i="1" s="1"/>
  <c r="AM115" i="1"/>
  <c r="AL115" i="1" s="1"/>
  <c r="AM114" i="1"/>
  <c r="AL114" i="1" s="1"/>
  <c r="AM113" i="1"/>
  <c r="AL113" i="1" s="1"/>
  <c r="AM112" i="1"/>
  <c r="AL112" i="1" s="1"/>
  <c r="AM111" i="1"/>
  <c r="AL111" i="1" s="1"/>
  <c r="AM110" i="1"/>
  <c r="AL110" i="1" s="1"/>
  <c r="AM109" i="1"/>
  <c r="AL109" i="1" s="1"/>
  <c r="AM108" i="1"/>
  <c r="AL108" i="1" s="1"/>
  <c r="AM104" i="1"/>
  <c r="AL104" i="1" s="1"/>
  <c r="AM103" i="1"/>
  <c r="AL103" i="1" s="1"/>
  <c r="AM102" i="1"/>
  <c r="AL102" i="1" s="1"/>
  <c r="AM101" i="1"/>
  <c r="AL101" i="1" s="1"/>
  <c r="AM100" i="1"/>
  <c r="AL100" i="1" s="1"/>
  <c r="AM99" i="1"/>
  <c r="AL99" i="1" s="1"/>
  <c r="AM98" i="1"/>
  <c r="AL98" i="1" s="1"/>
  <c r="AM97" i="1"/>
  <c r="AL97" i="1" s="1"/>
  <c r="AM96" i="1"/>
  <c r="AL96" i="1" s="1"/>
  <c r="AM95" i="1"/>
  <c r="AL95" i="1" s="1"/>
  <c r="AM94" i="1"/>
  <c r="AL94" i="1" s="1"/>
  <c r="AM91" i="1"/>
  <c r="AL91" i="1" s="1"/>
  <c r="AM90" i="1"/>
  <c r="AL90" i="1" s="1"/>
  <c r="AM89" i="1"/>
  <c r="AL89" i="1" s="1"/>
  <c r="AM88" i="1"/>
  <c r="AL88" i="1" s="1"/>
  <c r="AM87" i="1"/>
  <c r="AL87" i="1" s="1"/>
  <c r="AM84" i="1"/>
  <c r="AL84" i="1" s="1"/>
  <c r="AM83" i="1"/>
  <c r="AL83" i="1" s="1"/>
  <c r="AM81" i="1"/>
  <c r="AL81" i="1" s="1"/>
  <c r="AM80" i="1"/>
  <c r="AL80" i="1" s="1"/>
  <c r="AM79" i="1"/>
  <c r="AL79" i="1" s="1"/>
  <c r="AM78" i="1"/>
  <c r="AL78" i="1" s="1"/>
  <c r="AM77" i="1"/>
  <c r="AL77" i="1" s="1"/>
  <c r="AM76" i="1"/>
  <c r="AL76" i="1" s="1"/>
  <c r="AM75" i="1"/>
  <c r="AL75" i="1" s="1"/>
  <c r="AM72" i="1"/>
  <c r="AL72" i="1" s="1"/>
  <c r="AM71" i="1"/>
  <c r="AL71" i="1" s="1"/>
  <c r="AM69" i="1"/>
  <c r="AL69" i="1" s="1"/>
  <c r="AM68" i="1"/>
  <c r="AL68" i="1" s="1"/>
  <c r="AM67" i="1"/>
  <c r="AL67" i="1" s="1"/>
  <c r="AM66" i="1"/>
  <c r="AL66" i="1" s="1"/>
  <c r="AM65" i="1"/>
  <c r="AL65" i="1" s="1"/>
  <c r="AM61" i="1"/>
  <c r="AL61" i="1" s="1"/>
  <c r="AM60" i="1"/>
  <c r="AL60" i="1" s="1"/>
  <c r="AM59" i="1"/>
  <c r="AL59" i="1" s="1"/>
  <c r="AM58" i="1"/>
  <c r="AL58" i="1" s="1"/>
  <c r="AM57" i="1"/>
  <c r="AL57" i="1" s="1"/>
  <c r="AM56" i="1"/>
  <c r="AL56" i="1" s="1"/>
  <c r="AM51" i="1"/>
  <c r="AL51" i="1" s="1"/>
  <c r="AM50" i="1"/>
  <c r="AL50" i="1" s="1"/>
  <c r="AM49" i="1"/>
  <c r="AL49" i="1" s="1"/>
  <c r="AM48" i="1"/>
  <c r="AL48" i="1" s="1"/>
  <c r="AM47" i="1"/>
  <c r="AL47" i="1" s="1"/>
  <c r="AM46" i="1"/>
  <c r="AL46" i="1" s="1"/>
  <c r="AM45" i="1"/>
  <c r="AL45" i="1" s="1"/>
  <c r="AM44" i="1"/>
  <c r="AL44" i="1" s="1"/>
  <c r="AM43" i="1"/>
  <c r="AL43" i="1" s="1"/>
  <c r="AM42" i="1"/>
  <c r="AL42" i="1" s="1"/>
  <c r="AM41" i="1"/>
  <c r="AL41" i="1" s="1"/>
  <c r="AM40" i="1"/>
  <c r="AL40" i="1" s="1"/>
  <c r="AM39" i="1"/>
  <c r="AL39" i="1" s="1"/>
  <c r="AM38" i="1"/>
  <c r="AL38" i="1" s="1"/>
  <c r="AM37" i="1"/>
  <c r="AL37" i="1" s="1"/>
  <c r="AM34" i="1"/>
  <c r="AL34" i="1" s="1"/>
  <c r="AM33" i="1"/>
  <c r="AL33" i="1" s="1"/>
  <c r="AM31" i="1"/>
  <c r="AL31" i="1" s="1"/>
  <c r="AM30" i="1"/>
  <c r="AL30" i="1" s="1"/>
  <c r="AM29" i="1"/>
  <c r="AL29" i="1" s="1"/>
  <c r="AM25" i="1"/>
  <c r="AL25" i="1" s="1"/>
  <c r="AM24" i="1"/>
  <c r="AL24" i="1" s="1"/>
  <c r="AM23" i="1"/>
  <c r="AL23" i="1" s="1"/>
  <c r="AM22" i="1"/>
  <c r="AL22" i="1" s="1"/>
  <c r="AM21" i="1"/>
  <c r="AL21" i="1" s="1"/>
  <c r="AM18" i="1"/>
  <c r="AL18" i="1" s="1"/>
  <c r="AM17" i="1"/>
  <c r="AL17" i="1" s="1"/>
  <c r="AM16" i="1"/>
  <c r="AL16" i="1" s="1"/>
  <c r="AM15" i="1"/>
  <c r="AL15" i="1" s="1"/>
  <c r="AM14" i="1"/>
  <c r="AL14" i="1" s="1"/>
  <c r="AM13" i="1"/>
  <c r="AL13" i="1" s="1"/>
  <c r="Z311" i="1"/>
  <c r="Y311" i="1" s="1"/>
  <c r="Y310" i="1" s="1"/>
  <c r="Z309" i="1"/>
  <c r="Y309" i="1" s="1"/>
  <c r="Y308" i="1" s="1"/>
  <c r="Z306" i="1"/>
  <c r="Y306" i="1" s="1"/>
  <c r="Z305" i="1"/>
  <c r="Y305" i="1" s="1"/>
  <c r="Z303" i="1"/>
  <c r="Y303" i="1" s="1"/>
  <c r="Z302" i="1"/>
  <c r="Y302" i="1" s="1"/>
  <c r="Z301" i="1"/>
  <c r="Y301" i="1" s="1"/>
  <c r="Z299" i="1"/>
  <c r="Y299" i="1" s="1"/>
  <c r="Z298" i="1"/>
  <c r="Y298" i="1" s="1"/>
  <c r="Z297" i="1"/>
  <c r="Y297" i="1" s="1"/>
  <c r="Z295" i="1"/>
  <c r="Y295" i="1" s="1"/>
  <c r="Z294" i="1"/>
  <c r="Y294" i="1" s="1"/>
  <c r="Z293" i="1"/>
  <c r="Y293" i="1" s="1"/>
  <c r="Z292" i="1"/>
  <c r="Y292" i="1" s="1"/>
  <c r="Z290" i="1"/>
  <c r="Y290" i="1" s="1"/>
  <c r="Y289" i="1" s="1"/>
  <c r="Z286" i="1"/>
  <c r="Y286" i="1" s="1"/>
  <c r="Z285" i="1"/>
  <c r="Y285" i="1" s="1"/>
  <c r="Z284" i="1"/>
  <c r="Y284" i="1" s="1"/>
  <c r="Z283" i="1"/>
  <c r="Y283" i="1" s="1"/>
  <c r="Z282" i="1"/>
  <c r="Y282" i="1" s="1"/>
  <c r="Z281" i="1"/>
  <c r="Y281" i="1" s="1"/>
  <c r="Z279" i="1"/>
  <c r="Y279" i="1" s="1"/>
  <c r="Z278" i="1"/>
  <c r="Y278" i="1" s="1"/>
  <c r="Z277" i="1"/>
  <c r="Y277" i="1" s="1"/>
  <c r="Z276" i="1"/>
  <c r="Y276" i="1" s="1"/>
  <c r="Z275" i="1"/>
  <c r="Y275" i="1" s="1"/>
  <c r="Z274" i="1"/>
  <c r="Y274" i="1" s="1"/>
  <c r="Z273" i="1"/>
  <c r="Y273" i="1" s="1"/>
  <c r="Z272" i="1"/>
  <c r="Y272" i="1" s="1"/>
  <c r="Z271" i="1"/>
  <c r="Y271" i="1" s="1"/>
  <c r="Z270" i="1"/>
  <c r="Y270" i="1" s="1"/>
  <c r="Z269" i="1"/>
  <c r="Y269" i="1" s="1"/>
  <c r="Z268" i="1"/>
  <c r="Y268" i="1" s="1"/>
  <c r="Z267" i="1"/>
  <c r="Y267" i="1" s="1"/>
  <c r="Z262" i="1"/>
  <c r="Y262" i="1" s="1"/>
  <c r="Z261" i="1"/>
  <c r="Y261" i="1" s="1"/>
  <c r="Z257" i="1"/>
  <c r="Y257" i="1" s="1"/>
  <c r="Z256" i="1"/>
  <c r="Y256" i="1" s="1"/>
  <c r="Z255" i="1"/>
  <c r="Y255" i="1" s="1"/>
  <c r="Z254" i="1"/>
  <c r="Y254" i="1" s="1"/>
  <c r="Z253" i="1"/>
  <c r="Y253" i="1" s="1"/>
  <c r="Z252" i="1"/>
  <c r="Y252" i="1" s="1"/>
  <c r="Z251" i="1"/>
  <c r="Y251" i="1" s="1"/>
  <c r="Z250" i="1"/>
  <c r="Y250" i="1" s="1"/>
  <c r="Z249" i="1"/>
  <c r="Y249" i="1" s="1"/>
  <c r="Z247" i="1"/>
  <c r="Y247" i="1" s="1"/>
  <c r="Z246" i="1"/>
  <c r="Y246" i="1" s="1"/>
  <c r="Z245" i="1"/>
  <c r="Y245" i="1" s="1"/>
  <c r="Z244" i="1"/>
  <c r="Y244" i="1" s="1"/>
  <c r="Z243" i="1"/>
  <c r="Y243" i="1" s="1"/>
  <c r="Z242" i="1"/>
  <c r="Y242" i="1" s="1"/>
  <c r="Z241" i="1"/>
  <c r="Y241" i="1" s="1"/>
  <c r="Z240" i="1"/>
  <c r="Y240" i="1" s="1"/>
  <c r="Z239" i="1"/>
  <c r="Y239" i="1" s="1"/>
  <c r="Z238" i="1"/>
  <c r="Y238" i="1" s="1"/>
  <c r="Z237" i="1"/>
  <c r="Y237" i="1" s="1"/>
  <c r="Z234" i="1"/>
  <c r="Y234" i="1" s="1"/>
  <c r="Z233" i="1"/>
  <c r="Y233" i="1" s="1"/>
  <c r="Z232" i="1"/>
  <c r="Y232" i="1" s="1"/>
  <c r="Z229" i="1"/>
  <c r="Y229" i="1" s="1"/>
  <c r="Z228" i="1"/>
  <c r="Y228" i="1" s="1"/>
  <c r="Z227" i="1"/>
  <c r="Y227" i="1" s="1"/>
  <c r="Z226" i="1"/>
  <c r="Y226" i="1" s="1"/>
  <c r="Z225" i="1"/>
  <c r="Y225" i="1" s="1"/>
  <c r="Z224" i="1"/>
  <c r="Y224" i="1" s="1"/>
  <c r="Z223" i="1"/>
  <c r="Y223" i="1" s="1"/>
  <c r="Z222" i="1"/>
  <c r="Y222" i="1" s="1"/>
  <c r="Z221" i="1"/>
  <c r="Y221" i="1" s="1"/>
  <c r="Z220" i="1"/>
  <c r="Y220" i="1" s="1"/>
  <c r="Z219" i="1"/>
  <c r="Y219" i="1" s="1"/>
  <c r="Z218" i="1"/>
  <c r="Y218" i="1" s="1"/>
  <c r="Z217" i="1"/>
  <c r="Y217" i="1" s="1"/>
  <c r="Z216" i="1"/>
  <c r="Y216" i="1" s="1"/>
  <c r="Z215" i="1"/>
  <c r="Y215" i="1" s="1"/>
  <c r="Z214" i="1"/>
  <c r="Y214" i="1" s="1"/>
  <c r="Z213" i="1"/>
  <c r="Y213" i="1" s="1"/>
  <c r="Z212" i="1"/>
  <c r="Y212" i="1" s="1"/>
  <c r="Z211" i="1"/>
  <c r="Y211" i="1" s="1"/>
  <c r="Z210" i="1"/>
  <c r="Y210" i="1" s="1"/>
  <c r="Z209" i="1"/>
  <c r="Y209" i="1" s="1"/>
  <c r="Z208" i="1"/>
  <c r="Y208" i="1" s="1"/>
  <c r="Z207" i="1"/>
  <c r="Y207" i="1" s="1"/>
  <c r="Z206" i="1"/>
  <c r="Y206" i="1" s="1"/>
  <c r="Z205" i="1"/>
  <c r="Y205" i="1" s="1"/>
  <c r="Z204" i="1"/>
  <c r="Y204" i="1" s="1"/>
  <c r="Z203" i="1"/>
  <c r="Y203" i="1" s="1"/>
  <c r="Z202" i="1"/>
  <c r="Y202" i="1" s="1"/>
  <c r="Z201" i="1"/>
  <c r="Y201" i="1" s="1"/>
  <c r="Z200" i="1"/>
  <c r="Y200" i="1" s="1"/>
  <c r="Z199" i="1"/>
  <c r="Y199" i="1" s="1"/>
  <c r="Z198" i="1"/>
  <c r="Y198" i="1" s="1"/>
  <c r="Z197" i="1"/>
  <c r="Y197" i="1" s="1"/>
  <c r="Z196" i="1"/>
  <c r="Y196" i="1" s="1"/>
  <c r="Z195" i="1"/>
  <c r="Y195" i="1" s="1"/>
  <c r="Z194" i="1"/>
  <c r="Y194" i="1" s="1"/>
  <c r="Z193" i="1"/>
  <c r="Y193" i="1" s="1"/>
  <c r="Z192" i="1"/>
  <c r="Y192" i="1" s="1"/>
  <c r="Z191" i="1"/>
  <c r="Y191" i="1" s="1"/>
  <c r="Z190" i="1"/>
  <c r="Y190" i="1" s="1"/>
  <c r="Z188" i="1"/>
  <c r="Y188" i="1" s="1"/>
  <c r="Z187" i="1"/>
  <c r="Y187" i="1" s="1"/>
  <c r="Z186" i="1"/>
  <c r="Y186" i="1" s="1"/>
  <c r="Z185" i="1"/>
  <c r="Y185" i="1" s="1"/>
  <c r="Z184" i="1"/>
  <c r="Y184" i="1" s="1"/>
  <c r="Z183" i="1"/>
  <c r="Y183" i="1" s="1"/>
  <c r="Z181" i="1"/>
  <c r="Y181" i="1" s="1"/>
  <c r="Z180" i="1"/>
  <c r="Y180" i="1" s="1"/>
  <c r="Z179" i="1"/>
  <c r="Y179" i="1" s="1"/>
  <c r="Z178" i="1"/>
  <c r="Y178" i="1" s="1"/>
  <c r="Z177" i="1"/>
  <c r="Y177" i="1" s="1"/>
  <c r="Z176" i="1"/>
  <c r="Y176" i="1" s="1"/>
  <c r="Z175" i="1"/>
  <c r="Y175" i="1" s="1"/>
  <c r="Z174" i="1"/>
  <c r="Y174" i="1" s="1"/>
  <c r="Z173" i="1"/>
  <c r="Y173" i="1" s="1"/>
  <c r="Z172" i="1"/>
  <c r="Y172" i="1" s="1"/>
  <c r="Z171" i="1"/>
  <c r="Y171" i="1" s="1"/>
  <c r="Z170" i="1"/>
  <c r="Y170" i="1" s="1"/>
  <c r="Z169" i="1"/>
  <c r="Y169" i="1" s="1"/>
  <c r="Z168" i="1"/>
  <c r="Y168" i="1" s="1"/>
  <c r="Z167" i="1"/>
  <c r="Y167" i="1" s="1"/>
  <c r="Z166" i="1"/>
  <c r="Y166" i="1" s="1"/>
  <c r="Z164" i="1"/>
  <c r="Y164" i="1" s="1"/>
  <c r="Z163" i="1"/>
  <c r="Y163" i="1" s="1"/>
  <c r="Z162" i="1"/>
  <c r="Y162" i="1" s="1"/>
  <c r="Z161" i="1"/>
  <c r="Y161" i="1" s="1"/>
  <c r="Z160" i="1"/>
  <c r="Y160" i="1" s="1"/>
  <c r="Z159" i="1"/>
  <c r="Y159" i="1" s="1"/>
  <c r="Z157" i="1"/>
  <c r="Y157" i="1" s="1"/>
  <c r="Z156" i="1"/>
  <c r="Y156" i="1" s="1"/>
  <c r="Z150" i="1"/>
  <c r="Y150" i="1" s="1"/>
  <c r="Z149" i="1"/>
  <c r="Y149" i="1" s="1"/>
  <c r="Z148" i="1"/>
  <c r="Y148" i="1" s="1"/>
  <c r="Z147" i="1"/>
  <c r="Y147" i="1" s="1"/>
  <c r="Z146" i="1"/>
  <c r="Y146" i="1" s="1"/>
  <c r="Z145" i="1"/>
  <c r="Y145" i="1" s="1"/>
  <c r="Z144" i="1"/>
  <c r="Y144" i="1" s="1"/>
  <c r="Z143" i="1"/>
  <c r="Y143" i="1" s="1"/>
  <c r="Z142" i="1"/>
  <c r="Y142" i="1" s="1"/>
  <c r="Z141" i="1"/>
  <c r="Y141" i="1" s="1"/>
  <c r="Z140" i="1"/>
  <c r="Y140" i="1" s="1"/>
  <c r="Z139" i="1"/>
  <c r="Y139" i="1" s="1"/>
  <c r="Z138" i="1"/>
  <c r="Y138" i="1" s="1"/>
  <c r="Z137" i="1"/>
  <c r="Y137" i="1" s="1"/>
  <c r="Z136" i="1"/>
  <c r="Y136" i="1" s="1"/>
  <c r="Z135" i="1"/>
  <c r="Y135" i="1" s="1"/>
  <c r="Z134" i="1"/>
  <c r="Y134" i="1" s="1"/>
  <c r="Z133" i="1"/>
  <c r="Y133" i="1" s="1"/>
  <c r="Z130" i="1"/>
  <c r="Y130" i="1" s="1"/>
  <c r="Z127" i="1"/>
  <c r="Y127" i="1" s="1"/>
  <c r="Z126" i="1"/>
  <c r="Y126" i="1" s="1"/>
  <c r="Z125" i="1"/>
  <c r="Y125" i="1" s="1"/>
  <c r="Z124" i="1"/>
  <c r="Y124" i="1" s="1"/>
  <c r="Z123" i="1"/>
  <c r="Y123" i="1" s="1"/>
  <c r="Z122" i="1"/>
  <c r="Y122" i="1" s="1"/>
  <c r="Z121" i="1"/>
  <c r="Y121" i="1" s="1"/>
  <c r="Z120" i="1"/>
  <c r="Y120" i="1" s="1"/>
  <c r="Z119" i="1"/>
  <c r="Y119" i="1" s="1"/>
  <c r="Z118" i="1"/>
  <c r="Y118" i="1" s="1"/>
  <c r="Z116" i="1"/>
  <c r="Y116" i="1" s="1"/>
  <c r="Z115" i="1"/>
  <c r="Y115" i="1" s="1"/>
  <c r="Z114" i="1"/>
  <c r="Y114" i="1" s="1"/>
  <c r="Z113" i="1"/>
  <c r="Y113" i="1" s="1"/>
  <c r="Z112" i="1"/>
  <c r="Y112" i="1" s="1"/>
  <c r="Z111" i="1"/>
  <c r="Y111" i="1" s="1"/>
  <c r="Z110" i="1"/>
  <c r="Y110" i="1" s="1"/>
  <c r="Z109" i="1"/>
  <c r="Y109" i="1" s="1"/>
  <c r="Z108" i="1"/>
  <c r="Y108" i="1" s="1"/>
  <c r="Z104" i="1"/>
  <c r="Y104" i="1" s="1"/>
  <c r="Z103" i="1"/>
  <c r="Y103" i="1" s="1"/>
  <c r="Z102" i="1"/>
  <c r="Y102" i="1" s="1"/>
  <c r="Z101" i="1"/>
  <c r="Y101" i="1" s="1"/>
  <c r="Z100" i="1"/>
  <c r="Y100" i="1" s="1"/>
  <c r="Z99" i="1"/>
  <c r="Y99" i="1" s="1"/>
  <c r="Z98" i="1"/>
  <c r="Y98" i="1" s="1"/>
  <c r="Z97" i="1"/>
  <c r="Y97" i="1" s="1"/>
  <c r="Z96" i="1"/>
  <c r="Y96" i="1" s="1"/>
  <c r="Z95" i="1"/>
  <c r="Y95" i="1" s="1"/>
  <c r="Z94" i="1"/>
  <c r="Y94" i="1" s="1"/>
  <c r="Z91" i="1"/>
  <c r="Y91" i="1" s="1"/>
  <c r="Z90" i="1"/>
  <c r="Y90" i="1" s="1"/>
  <c r="Z89" i="1"/>
  <c r="Y89" i="1" s="1"/>
  <c r="Z88" i="1"/>
  <c r="Y88" i="1" s="1"/>
  <c r="Z87" i="1"/>
  <c r="Y87" i="1" s="1"/>
  <c r="Z84" i="1"/>
  <c r="Y84" i="1" s="1"/>
  <c r="Z83" i="1"/>
  <c r="Y83" i="1" s="1"/>
  <c r="Z81" i="1"/>
  <c r="Y81" i="1" s="1"/>
  <c r="Z80" i="1"/>
  <c r="Y80" i="1" s="1"/>
  <c r="Z79" i="1"/>
  <c r="Y79" i="1" s="1"/>
  <c r="Z78" i="1"/>
  <c r="Y78" i="1" s="1"/>
  <c r="Z77" i="1"/>
  <c r="Y77" i="1" s="1"/>
  <c r="Z76" i="1"/>
  <c r="Y76" i="1" s="1"/>
  <c r="Z75" i="1"/>
  <c r="Y75" i="1" s="1"/>
  <c r="Z72" i="1"/>
  <c r="Y72" i="1" s="1"/>
  <c r="Z71" i="1"/>
  <c r="Y71" i="1" s="1"/>
  <c r="Z69" i="1"/>
  <c r="Y69" i="1" s="1"/>
  <c r="Z68" i="1"/>
  <c r="Y68" i="1" s="1"/>
  <c r="Z67" i="1"/>
  <c r="Y67" i="1" s="1"/>
  <c r="Z66" i="1"/>
  <c r="Y66" i="1" s="1"/>
  <c r="Z65" i="1"/>
  <c r="Y65" i="1" s="1"/>
  <c r="Z61" i="1"/>
  <c r="Y61" i="1" s="1"/>
  <c r="Z60" i="1"/>
  <c r="Y60" i="1" s="1"/>
  <c r="Z59" i="1"/>
  <c r="Y59" i="1" s="1"/>
  <c r="Z58" i="1"/>
  <c r="Y58" i="1" s="1"/>
  <c r="Z57" i="1"/>
  <c r="Y57" i="1" s="1"/>
  <c r="Z56" i="1"/>
  <c r="Y56" i="1" s="1"/>
  <c r="Z51" i="1"/>
  <c r="Y51" i="1" s="1"/>
  <c r="Z50" i="1"/>
  <c r="Y50" i="1" s="1"/>
  <c r="Z49" i="1"/>
  <c r="Y49" i="1" s="1"/>
  <c r="Z48" i="1"/>
  <c r="Y48" i="1" s="1"/>
  <c r="Z47" i="1"/>
  <c r="Y47" i="1" s="1"/>
  <c r="Z46" i="1"/>
  <c r="Y46" i="1" s="1"/>
  <c r="Z45" i="1"/>
  <c r="Y45" i="1" s="1"/>
  <c r="Z44" i="1"/>
  <c r="Y44" i="1" s="1"/>
  <c r="Z43" i="1"/>
  <c r="Y43" i="1" s="1"/>
  <c r="Z42" i="1"/>
  <c r="Y42" i="1" s="1"/>
  <c r="Z41" i="1"/>
  <c r="Y41" i="1" s="1"/>
  <c r="Z40" i="1"/>
  <c r="Y40" i="1" s="1"/>
  <c r="Z39" i="1"/>
  <c r="Y39" i="1" s="1"/>
  <c r="Z38" i="1"/>
  <c r="Y38" i="1" s="1"/>
  <c r="Z37" i="1"/>
  <c r="Y37" i="1" s="1"/>
  <c r="Z34" i="1"/>
  <c r="Y34" i="1" s="1"/>
  <c r="Z33" i="1"/>
  <c r="Y33" i="1" s="1"/>
  <c r="Z31" i="1"/>
  <c r="Y31" i="1" s="1"/>
  <c r="Z30" i="1"/>
  <c r="Y30" i="1" s="1"/>
  <c r="Z29" i="1"/>
  <c r="Y29" i="1" s="1"/>
  <c r="Z25" i="1"/>
  <c r="Y25" i="1" s="1"/>
  <c r="Z24" i="1"/>
  <c r="Y24" i="1" s="1"/>
  <c r="Z23" i="1"/>
  <c r="Y23" i="1" s="1"/>
  <c r="Z22" i="1"/>
  <c r="Y22" i="1" s="1"/>
  <c r="Z21" i="1"/>
  <c r="Y21" i="1" s="1"/>
  <c r="Z18" i="1"/>
  <c r="Y18" i="1" s="1"/>
  <c r="Z17" i="1"/>
  <c r="Y17" i="1" s="1"/>
  <c r="Z16" i="1"/>
  <c r="Y16" i="1" s="1"/>
  <c r="Z15" i="1"/>
  <c r="Y15" i="1" s="1"/>
  <c r="Z14" i="1"/>
  <c r="Y14" i="1" s="1"/>
  <c r="Z13" i="1"/>
  <c r="Y13" i="1" s="1"/>
  <c r="H311" i="1"/>
  <c r="G311" i="1" s="1"/>
  <c r="H309" i="1"/>
  <c r="G309" i="1" s="1"/>
  <c r="H306" i="1"/>
  <c r="G306" i="1" s="1"/>
  <c r="H305" i="1"/>
  <c r="G305" i="1" s="1"/>
  <c r="H303" i="1"/>
  <c r="G303" i="1" s="1"/>
  <c r="H302" i="1"/>
  <c r="G302" i="1" s="1"/>
  <c r="H301" i="1"/>
  <c r="G301" i="1" s="1"/>
  <c r="H299" i="1"/>
  <c r="G299" i="1" s="1"/>
  <c r="H298" i="1"/>
  <c r="G298" i="1" s="1"/>
  <c r="H297" i="1"/>
  <c r="G297" i="1" s="1"/>
  <c r="H295" i="1"/>
  <c r="G295" i="1" s="1"/>
  <c r="H294" i="1"/>
  <c r="G294" i="1" s="1"/>
  <c r="H293" i="1"/>
  <c r="G293" i="1" s="1"/>
  <c r="H292" i="1"/>
  <c r="G292" i="1" s="1"/>
  <c r="H290" i="1"/>
  <c r="G290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2" i="1"/>
  <c r="H261" i="1"/>
  <c r="G261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4" i="1"/>
  <c r="G234" i="1" s="1"/>
  <c r="H233" i="1"/>
  <c r="G233" i="1" s="1"/>
  <c r="H232" i="1"/>
  <c r="G232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7" i="1"/>
  <c r="G157" i="1" s="1"/>
  <c r="H156" i="1"/>
  <c r="G156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0" i="1"/>
  <c r="G130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1" i="1"/>
  <c r="G91" i="1" s="1"/>
  <c r="H90" i="1"/>
  <c r="G90" i="1" s="1"/>
  <c r="H89" i="1"/>
  <c r="G89" i="1" s="1"/>
  <c r="H88" i="1"/>
  <c r="G88" i="1" s="1"/>
  <c r="H87" i="1"/>
  <c r="G87" i="1" s="1"/>
  <c r="H84" i="1"/>
  <c r="G84" i="1" s="1"/>
  <c r="H83" i="1"/>
  <c r="G83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2" i="1"/>
  <c r="G72" i="1" s="1"/>
  <c r="H71" i="1"/>
  <c r="G71" i="1" s="1"/>
  <c r="H69" i="1"/>
  <c r="G69" i="1" s="1"/>
  <c r="H68" i="1"/>
  <c r="G68" i="1" s="1"/>
  <c r="H67" i="1"/>
  <c r="G67" i="1" s="1"/>
  <c r="H66" i="1"/>
  <c r="G66" i="1" s="1"/>
  <c r="H65" i="1"/>
  <c r="G65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H12" i="1"/>
  <c r="BR314" i="1"/>
  <c r="BQ314" i="1"/>
  <c r="BP314" i="1"/>
  <c r="BO314" i="1"/>
  <c r="BN314" i="1"/>
  <c r="BM314" i="1"/>
  <c r="BL314" i="1"/>
  <c r="BK314" i="1"/>
  <c r="BJ314" i="1"/>
  <c r="BI314" i="1"/>
  <c r="BR310" i="1"/>
  <c r="BQ310" i="1"/>
  <c r="BP310" i="1"/>
  <c r="BO310" i="1"/>
  <c r="BN310" i="1"/>
  <c r="BM310" i="1"/>
  <c r="BL310" i="1"/>
  <c r="BK310" i="1"/>
  <c r="BJ310" i="1"/>
  <c r="BI310" i="1"/>
  <c r="BR308" i="1"/>
  <c r="BQ308" i="1"/>
  <c r="BP308" i="1"/>
  <c r="BO308" i="1"/>
  <c r="BN308" i="1"/>
  <c r="BM308" i="1"/>
  <c r="BL308" i="1"/>
  <c r="BK308" i="1"/>
  <c r="BJ308" i="1"/>
  <c r="BI308" i="1"/>
  <c r="BR304" i="1"/>
  <c r="BQ304" i="1"/>
  <c r="BP304" i="1"/>
  <c r="BO304" i="1"/>
  <c r="BN304" i="1"/>
  <c r="BM304" i="1"/>
  <c r="BL304" i="1"/>
  <c r="BK304" i="1"/>
  <c r="BJ304" i="1"/>
  <c r="BI304" i="1"/>
  <c r="BR300" i="1"/>
  <c r="BQ300" i="1"/>
  <c r="BP300" i="1"/>
  <c r="BO300" i="1"/>
  <c r="BN300" i="1"/>
  <c r="BM300" i="1"/>
  <c r="BL300" i="1"/>
  <c r="BK300" i="1"/>
  <c r="BJ300" i="1"/>
  <c r="BI300" i="1"/>
  <c r="BR296" i="1"/>
  <c r="BQ296" i="1"/>
  <c r="BP296" i="1"/>
  <c r="BO296" i="1"/>
  <c r="BN296" i="1"/>
  <c r="BM296" i="1"/>
  <c r="BL296" i="1"/>
  <c r="BK296" i="1"/>
  <c r="BJ296" i="1"/>
  <c r="BI296" i="1"/>
  <c r="BR291" i="1"/>
  <c r="BQ291" i="1"/>
  <c r="BP291" i="1"/>
  <c r="BO291" i="1"/>
  <c r="BN291" i="1"/>
  <c r="BM291" i="1"/>
  <c r="BL291" i="1"/>
  <c r="BK291" i="1"/>
  <c r="BJ291" i="1"/>
  <c r="BI291" i="1"/>
  <c r="BR289" i="1"/>
  <c r="BQ289" i="1"/>
  <c r="BP289" i="1"/>
  <c r="BO289" i="1"/>
  <c r="BN289" i="1"/>
  <c r="BM289" i="1"/>
  <c r="BL289" i="1"/>
  <c r="BK289" i="1"/>
  <c r="BJ289" i="1"/>
  <c r="BI289" i="1"/>
  <c r="BH289" i="1"/>
  <c r="BR260" i="1"/>
  <c r="BQ260" i="1"/>
  <c r="BP260" i="1"/>
  <c r="BO260" i="1"/>
  <c r="BN260" i="1"/>
  <c r="BM260" i="1"/>
  <c r="BL260" i="1"/>
  <c r="BK260" i="1"/>
  <c r="BJ260" i="1"/>
  <c r="BI260" i="1"/>
  <c r="BR236" i="1"/>
  <c r="BQ236" i="1"/>
  <c r="BP236" i="1"/>
  <c r="BO236" i="1"/>
  <c r="BN236" i="1"/>
  <c r="BM236" i="1"/>
  <c r="BL236" i="1"/>
  <c r="BK236" i="1"/>
  <c r="BJ236" i="1"/>
  <c r="BI236" i="1"/>
  <c r="BR132" i="1"/>
  <c r="BQ132" i="1"/>
  <c r="BP132" i="1"/>
  <c r="BO132" i="1"/>
  <c r="BN132" i="1"/>
  <c r="BM132" i="1"/>
  <c r="BL132" i="1"/>
  <c r="BK132" i="1"/>
  <c r="BJ132" i="1"/>
  <c r="BI132" i="1"/>
  <c r="BR93" i="1"/>
  <c r="BQ93" i="1"/>
  <c r="BP93" i="1"/>
  <c r="BO93" i="1"/>
  <c r="BN93" i="1"/>
  <c r="BM93" i="1"/>
  <c r="BL93" i="1"/>
  <c r="BK93" i="1"/>
  <c r="BJ93" i="1"/>
  <c r="BI93" i="1"/>
  <c r="BR86" i="1"/>
  <c r="BQ86" i="1"/>
  <c r="BP86" i="1"/>
  <c r="BO86" i="1"/>
  <c r="BN86" i="1"/>
  <c r="BM86" i="1"/>
  <c r="BL86" i="1"/>
  <c r="BK86" i="1"/>
  <c r="BJ86" i="1"/>
  <c r="BI86" i="1"/>
  <c r="BR74" i="1"/>
  <c r="BQ74" i="1"/>
  <c r="BP74" i="1"/>
  <c r="BO74" i="1"/>
  <c r="BN74" i="1"/>
  <c r="BM74" i="1"/>
  <c r="BL74" i="1"/>
  <c r="BK74" i="1"/>
  <c r="BJ74" i="1"/>
  <c r="BI74" i="1"/>
  <c r="BR64" i="1"/>
  <c r="BQ64" i="1"/>
  <c r="BP64" i="1"/>
  <c r="BO64" i="1"/>
  <c r="BN64" i="1"/>
  <c r="BM64" i="1"/>
  <c r="BL64" i="1"/>
  <c r="BK64" i="1"/>
  <c r="BJ64" i="1"/>
  <c r="BI64" i="1"/>
  <c r="BR36" i="1"/>
  <c r="BQ36" i="1"/>
  <c r="BP36" i="1"/>
  <c r="BO36" i="1"/>
  <c r="BN36" i="1"/>
  <c r="BM36" i="1"/>
  <c r="BL36" i="1"/>
  <c r="BK36" i="1"/>
  <c r="BJ36" i="1"/>
  <c r="BI36" i="1"/>
  <c r="BR28" i="1"/>
  <c r="BQ28" i="1"/>
  <c r="BP28" i="1"/>
  <c r="BO28" i="1"/>
  <c r="BN28" i="1"/>
  <c r="BM28" i="1"/>
  <c r="BL28" i="1"/>
  <c r="BK28" i="1"/>
  <c r="BJ28" i="1"/>
  <c r="BI28" i="1"/>
  <c r="BR11" i="1"/>
  <c r="BQ11" i="1"/>
  <c r="BP11" i="1"/>
  <c r="BO11" i="1"/>
  <c r="BN11" i="1"/>
  <c r="BM11" i="1"/>
  <c r="BL11" i="1"/>
  <c r="BK11" i="1"/>
  <c r="BJ11" i="1"/>
  <c r="BI11" i="1"/>
  <c r="AZ12" i="1"/>
  <c r="AY12" i="1" s="1"/>
  <c r="BE314" i="1"/>
  <c r="BD314" i="1"/>
  <c r="BC314" i="1"/>
  <c r="BB314" i="1"/>
  <c r="BA314" i="1"/>
  <c r="BE310" i="1"/>
  <c r="BD310" i="1"/>
  <c r="BC310" i="1"/>
  <c r="BB310" i="1"/>
  <c r="BA310" i="1"/>
  <c r="BE308" i="1"/>
  <c r="BD308" i="1"/>
  <c r="BC308" i="1"/>
  <c r="BB308" i="1"/>
  <c r="BA308" i="1"/>
  <c r="BE304" i="1"/>
  <c r="BD304" i="1"/>
  <c r="BC304" i="1"/>
  <c r="BB304" i="1"/>
  <c r="BA304" i="1"/>
  <c r="BE300" i="1"/>
  <c r="BD300" i="1"/>
  <c r="BC300" i="1"/>
  <c r="BB300" i="1"/>
  <c r="BA300" i="1"/>
  <c r="BE296" i="1"/>
  <c r="BD296" i="1"/>
  <c r="BC296" i="1"/>
  <c r="BB296" i="1"/>
  <c r="BA296" i="1"/>
  <c r="BE291" i="1"/>
  <c r="BD291" i="1"/>
  <c r="BC291" i="1"/>
  <c r="BB291" i="1"/>
  <c r="BA291" i="1"/>
  <c r="BE289" i="1"/>
  <c r="BD289" i="1"/>
  <c r="BC289" i="1"/>
  <c r="BB289" i="1"/>
  <c r="BA289" i="1"/>
  <c r="BE260" i="1"/>
  <c r="BD260" i="1"/>
  <c r="BC260" i="1"/>
  <c r="BB260" i="1"/>
  <c r="BA260" i="1"/>
  <c r="BE236" i="1"/>
  <c r="BD236" i="1"/>
  <c r="BC236" i="1"/>
  <c r="BB236" i="1"/>
  <c r="BA236" i="1"/>
  <c r="BE132" i="1"/>
  <c r="BD132" i="1"/>
  <c r="BC132" i="1"/>
  <c r="BB132" i="1"/>
  <c r="BA132" i="1"/>
  <c r="BE93" i="1"/>
  <c r="BD93" i="1"/>
  <c r="BC93" i="1"/>
  <c r="BB93" i="1"/>
  <c r="BA93" i="1"/>
  <c r="BE86" i="1"/>
  <c r="BD86" i="1"/>
  <c r="BC86" i="1"/>
  <c r="BB86" i="1"/>
  <c r="BA86" i="1"/>
  <c r="BE74" i="1"/>
  <c r="BD74" i="1"/>
  <c r="BC74" i="1"/>
  <c r="BB74" i="1"/>
  <c r="BA74" i="1"/>
  <c r="BE64" i="1"/>
  <c r="BD64" i="1"/>
  <c r="BC64" i="1"/>
  <c r="BB64" i="1"/>
  <c r="BA64" i="1"/>
  <c r="BE36" i="1"/>
  <c r="BD36" i="1"/>
  <c r="BC36" i="1"/>
  <c r="BB36" i="1"/>
  <c r="BA36" i="1"/>
  <c r="BE28" i="1"/>
  <c r="BD28" i="1"/>
  <c r="BC28" i="1"/>
  <c r="BB28" i="1"/>
  <c r="BA28" i="1"/>
  <c r="BE11" i="1"/>
  <c r="BD11" i="1"/>
  <c r="BC11" i="1"/>
  <c r="BB11" i="1"/>
  <c r="BA11" i="1"/>
  <c r="AM12" i="1"/>
  <c r="AL12" i="1" s="1"/>
  <c r="AW314" i="1"/>
  <c r="AV314" i="1"/>
  <c r="AU314" i="1"/>
  <c r="AT314" i="1"/>
  <c r="AS314" i="1"/>
  <c r="AR314" i="1"/>
  <c r="AQ314" i="1"/>
  <c r="AP314" i="1"/>
  <c r="AO314" i="1"/>
  <c r="AN314" i="1"/>
  <c r="AW310" i="1"/>
  <c r="AV310" i="1"/>
  <c r="AU310" i="1"/>
  <c r="AT310" i="1"/>
  <c r="AS310" i="1"/>
  <c r="AR310" i="1"/>
  <c r="AQ310" i="1"/>
  <c r="AP310" i="1"/>
  <c r="AO310" i="1"/>
  <c r="AN310" i="1"/>
  <c r="AW308" i="1"/>
  <c r="AV308" i="1"/>
  <c r="AU308" i="1"/>
  <c r="AT308" i="1"/>
  <c r="AS308" i="1"/>
  <c r="AR308" i="1"/>
  <c r="AQ308" i="1"/>
  <c r="AP308" i="1"/>
  <c r="AO308" i="1"/>
  <c r="AN308" i="1"/>
  <c r="AW304" i="1"/>
  <c r="AV304" i="1"/>
  <c r="AU304" i="1"/>
  <c r="AT304" i="1"/>
  <c r="AS304" i="1"/>
  <c r="AR304" i="1"/>
  <c r="AQ304" i="1"/>
  <c r="AP304" i="1"/>
  <c r="AO304" i="1"/>
  <c r="AN304" i="1"/>
  <c r="AW300" i="1"/>
  <c r="AV300" i="1"/>
  <c r="AU300" i="1"/>
  <c r="AT300" i="1"/>
  <c r="AS300" i="1"/>
  <c r="AR300" i="1"/>
  <c r="AQ300" i="1"/>
  <c r="AP300" i="1"/>
  <c r="AO300" i="1"/>
  <c r="AN300" i="1"/>
  <c r="AW296" i="1"/>
  <c r="AV296" i="1"/>
  <c r="AU296" i="1"/>
  <c r="AT296" i="1"/>
  <c r="AS296" i="1"/>
  <c r="AR296" i="1"/>
  <c r="AQ296" i="1"/>
  <c r="AP296" i="1"/>
  <c r="AO296" i="1"/>
  <c r="AN296" i="1"/>
  <c r="AW291" i="1"/>
  <c r="AV291" i="1"/>
  <c r="AU291" i="1"/>
  <c r="AT291" i="1"/>
  <c r="AS291" i="1"/>
  <c r="AR291" i="1"/>
  <c r="AQ291" i="1"/>
  <c r="AP291" i="1"/>
  <c r="AO291" i="1"/>
  <c r="AN291" i="1"/>
  <c r="AW289" i="1"/>
  <c r="AV289" i="1"/>
  <c r="AU289" i="1"/>
  <c r="AT289" i="1"/>
  <c r="AS289" i="1"/>
  <c r="AR289" i="1"/>
  <c r="AQ289" i="1"/>
  <c r="AP289" i="1"/>
  <c r="AO289" i="1"/>
  <c r="AN289" i="1"/>
  <c r="AW260" i="1"/>
  <c r="AV260" i="1"/>
  <c r="AU260" i="1"/>
  <c r="AT260" i="1"/>
  <c r="AS260" i="1"/>
  <c r="AR260" i="1"/>
  <c r="AQ260" i="1"/>
  <c r="AP260" i="1"/>
  <c r="AO260" i="1"/>
  <c r="AN260" i="1"/>
  <c r="AW236" i="1"/>
  <c r="AV236" i="1"/>
  <c r="AU236" i="1"/>
  <c r="AT236" i="1"/>
  <c r="AS236" i="1"/>
  <c r="AR236" i="1"/>
  <c r="AQ236" i="1"/>
  <c r="AP236" i="1"/>
  <c r="AO236" i="1"/>
  <c r="AN236" i="1"/>
  <c r="AW132" i="1"/>
  <c r="AV132" i="1"/>
  <c r="AU132" i="1"/>
  <c r="AT132" i="1"/>
  <c r="AS132" i="1"/>
  <c r="AR132" i="1"/>
  <c r="AQ132" i="1"/>
  <c r="AP132" i="1"/>
  <c r="AO132" i="1"/>
  <c r="AN132" i="1"/>
  <c r="AW93" i="1"/>
  <c r="AV93" i="1"/>
  <c r="AU93" i="1"/>
  <c r="AT93" i="1"/>
  <c r="AS93" i="1"/>
  <c r="AR93" i="1"/>
  <c r="AQ93" i="1"/>
  <c r="AP93" i="1"/>
  <c r="AO93" i="1"/>
  <c r="AN93" i="1"/>
  <c r="AW86" i="1"/>
  <c r="AV86" i="1"/>
  <c r="AU86" i="1"/>
  <c r="AT86" i="1"/>
  <c r="AS86" i="1"/>
  <c r="AR86" i="1"/>
  <c r="AQ86" i="1"/>
  <c r="AP86" i="1"/>
  <c r="AO86" i="1"/>
  <c r="AN86" i="1"/>
  <c r="AW74" i="1"/>
  <c r="AV74" i="1"/>
  <c r="AU74" i="1"/>
  <c r="AT74" i="1"/>
  <c r="AS74" i="1"/>
  <c r="AR74" i="1"/>
  <c r="AQ74" i="1"/>
  <c r="AP74" i="1"/>
  <c r="AO74" i="1"/>
  <c r="AN74" i="1"/>
  <c r="AW64" i="1"/>
  <c r="AV64" i="1"/>
  <c r="AU64" i="1"/>
  <c r="AT64" i="1"/>
  <c r="AS64" i="1"/>
  <c r="AR64" i="1"/>
  <c r="AQ64" i="1"/>
  <c r="AP64" i="1"/>
  <c r="AO64" i="1"/>
  <c r="AN64" i="1"/>
  <c r="AW36" i="1"/>
  <c r="AV36" i="1"/>
  <c r="AU36" i="1"/>
  <c r="AT36" i="1"/>
  <c r="AS36" i="1"/>
  <c r="AR36" i="1"/>
  <c r="AQ36" i="1"/>
  <c r="AP36" i="1"/>
  <c r="AO36" i="1"/>
  <c r="AN36" i="1"/>
  <c r="AW28" i="1"/>
  <c r="AV28" i="1"/>
  <c r="AU28" i="1"/>
  <c r="AT28" i="1"/>
  <c r="AS28" i="1"/>
  <c r="AR28" i="1"/>
  <c r="AQ28" i="1"/>
  <c r="AP28" i="1"/>
  <c r="AO28" i="1"/>
  <c r="AN28" i="1"/>
  <c r="AW11" i="1"/>
  <c r="AV11" i="1"/>
  <c r="AU11" i="1"/>
  <c r="AT11" i="1"/>
  <c r="AS11" i="1"/>
  <c r="AR11" i="1"/>
  <c r="AQ11" i="1"/>
  <c r="AP11" i="1"/>
  <c r="AO11" i="1"/>
  <c r="AN11" i="1"/>
  <c r="Z12" i="1"/>
  <c r="Y12" i="1" s="1"/>
  <c r="AJ314" i="1"/>
  <c r="AI314" i="1"/>
  <c r="AH314" i="1"/>
  <c r="AG314" i="1"/>
  <c r="AF314" i="1"/>
  <c r="AE314" i="1"/>
  <c r="AD314" i="1"/>
  <c r="AC314" i="1"/>
  <c r="AB314" i="1"/>
  <c r="AA314" i="1"/>
  <c r="AJ310" i="1"/>
  <c r="AI310" i="1"/>
  <c r="AH310" i="1"/>
  <c r="AG310" i="1"/>
  <c r="AF310" i="1"/>
  <c r="AE310" i="1"/>
  <c r="AD310" i="1"/>
  <c r="AC310" i="1"/>
  <c r="AB310" i="1"/>
  <c r="AA310" i="1"/>
  <c r="AJ308" i="1"/>
  <c r="AI308" i="1"/>
  <c r="AH308" i="1"/>
  <c r="AG308" i="1"/>
  <c r="AF308" i="1"/>
  <c r="AE308" i="1"/>
  <c r="AD308" i="1"/>
  <c r="AC308" i="1"/>
  <c r="AB308" i="1"/>
  <c r="AA308" i="1"/>
  <c r="AJ304" i="1"/>
  <c r="AI304" i="1"/>
  <c r="AH304" i="1"/>
  <c r="AG304" i="1"/>
  <c r="AF304" i="1"/>
  <c r="AE304" i="1"/>
  <c r="AD304" i="1"/>
  <c r="AC304" i="1"/>
  <c r="AB304" i="1"/>
  <c r="AA304" i="1"/>
  <c r="AJ300" i="1"/>
  <c r="AI300" i="1"/>
  <c r="AH300" i="1"/>
  <c r="AG300" i="1"/>
  <c r="AF300" i="1"/>
  <c r="AE300" i="1"/>
  <c r="AD300" i="1"/>
  <c r="AC300" i="1"/>
  <c r="AB300" i="1"/>
  <c r="AA300" i="1"/>
  <c r="AJ296" i="1"/>
  <c r="AI296" i="1"/>
  <c r="AH296" i="1"/>
  <c r="AG296" i="1"/>
  <c r="AF296" i="1"/>
  <c r="AE296" i="1"/>
  <c r="AD296" i="1"/>
  <c r="AC296" i="1"/>
  <c r="AB296" i="1"/>
  <c r="AA296" i="1"/>
  <c r="AJ291" i="1"/>
  <c r="AI291" i="1"/>
  <c r="AH291" i="1"/>
  <c r="AG291" i="1"/>
  <c r="AF291" i="1"/>
  <c r="AE291" i="1"/>
  <c r="AD291" i="1"/>
  <c r="AC291" i="1"/>
  <c r="AB291" i="1"/>
  <c r="AA291" i="1"/>
  <c r="AJ289" i="1"/>
  <c r="AI289" i="1"/>
  <c r="AH289" i="1"/>
  <c r="AG289" i="1"/>
  <c r="AF289" i="1"/>
  <c r="AE289" i="1"/>
  <c r="AD289" i="1"/>
  <c r="AC289" i="1"/>
  <c r="AB289" i="1"/>
  <c r="AA289" i="1"/>
  <c r="AJ260" i="1"/>
  <c r="AI260" i="1"/>
  <c r="AH260" i="1"/>
  <c r="AG260" i="1"/>
  <c r="AF260" i="1"/>
  <c r="AE260" i="1"/>
  <c r="AD260" i="1"/>
  <c r="AC260" i="1"/>
  <c r="AB260" i="1"/>
  <c r="AA260" i="1"/>
  <c r="AJ236" i="1"/>
  <c r="AI236" i="1"/>
  <c r="AH236" i="1"/>
  <c r="AG236" i="1"/>
  <c r="AF236" i="1"/>
  <c r="AE236" i="1"/>
  <c r="AD236" i="1"/>
  <c r="AC236" i="1"/>
  <c r="AB236" i="1"/>
  <c r="AA236" i="1"/>
  <c r="AJ132" i="1"/>
  <c r="AI132" i="1"/>
  <c r="AH132" i="1"/>
  <c r="AG132" i="1"/>
  <c r="AF132" i="1"/>
  <c r="AE132" i="1"/>
  <c r="AD132" i="1"/>
  <c r="AC132" i="1"/>
  <c r="AB132" i="1"/>
  <c r="AA132" i="1"/>
  <c r="AJ93" i="1"/>
  <c r="AI93" i="1"/>
  <c r="AH93" i="1"/>
  <c r="AG93" i="1"/>
  <c r="AF93" i="1"/>
  <c r="AE93" i="1"/>
  <c r="AD93" i="1"/>
  <c r="AC93" i="1"/>
  <c r="AB93" i="1"/>
  <c r="AA93" i="1"/>
  <c r="AJ86" i="1"/>
  <c r="AI86" i="1"/>
  <c r="AH86" i="1"/>
  <c r="AG86" i="1"/>
  <c r="AF86" i="1"/>
  <c r="AE86" i="1"/>
  <c r="AD86" i="1"/>
  <c r="AC86" i="1"/>
  <c r="AB86" i="1"/>
  <c r="AA86" i="1"/>
  <c r="AJ74" i="1"/>
  <c r="AI74" i="1"/>
  <c r="AH74" i="1"/>
  <c r="AG74" i="1"/>
  <c r="AF74" i="1"/>
  <c r="AE74" i="1"/>
  <c r="AD74" i="1"/>
  <c r="AC74" i="1"/>
  <c r="AB74" i="1"/>
  <c r="AA74" i="1"/>
  <c r="AJ64" i="1"/>
  <c r="AI64" i="1"/>
  <c r="AH64" i="1"/>
  <c r="AG64" i="1"/>
  <c r="AF64" i="1"/>
  <c r="AE64" i="1"/>
  <c r="AD64" i="1"/>
  <c r="AC64" i="1"/>
  <c r="AB64" i="1"/>
  <c r="AA64" i="1"/>
  <c r="AJ36" i="1"/>
  <c r="AI36" i="1"/>
  <c r="AH36" i="1"/>
  <c r="AG36" i="1"/>
  <c r="AF36" i="1"/>
  <c r="AE36" i="1"/>
  <c r="AD36" i="1"/>
  <c r="AC36" i="1"/>
  <c r="AB36" i="1"/>
  <c r="AA36" i="1"/>
  <c r="AJ28" i="1"/>
  <c r="AI28" i="1"/>
  <c r="AH28" i="1"/>
  <c r="AG28" i="1"/>
  <c r="AF28" i="1"/>
  <c r="AE28" i="1"/>
  <c r="AD28" i="1"/>
  <c r="AC28" i="1"/>
  <c r="AB28" i="1"/>
  <c r="AA28" i="1"/>
  <c r="AJ11" i="1"/>
  <c r="AI11" i="1"/>
  <c r="AH11" i="1"/>
  <c r="AG11" i="1"/>
  <c r="AF11" i="1"/>
  <c r="AE11" i="1"/>
  <c r="AD11" i="1"/>
  <c r="AC11" i="1"/>
  <c r="AB11" i="1"/>
  <c r="AA11" i="1"/>
  <c r="H12" i="1"/>
  <c r="D93" i="1" l="1"/>
  <c r="AY304" i="1"/>
  <c r="AM289" i="1"/>
  <c r="AZ310" i="1"/>
  <c r="AZ304" i="1"/>
  <c r="BH304" i="1"/>
  <c r="BH310" i="1"/>
  <c r="Z289" i="1"/>
  <c r="E171" i="1"/>
  <c r="E201" i="1"/>
  <c r="AZ86" i="1"/>
  <c r="E110" i="1"/>
  <c r="Z310" i="1"/>
  <c r="Z300" i="1"/>
  <c r="E157" i="1"/>
  <c r="E162" i="1"/>
  <c r="E240" i="1"/>
  <c r="E297" i="1"/>
  <c r="Z296" i="1"/>
  <c r="E209" i="1"/>
  <c r="AM300" i="1"/>
  <c r="BK288" i="1"/>
  <c r="BK315" i="1" s="1"/>
  <c r="BH296" i="1"/>
  <c r="E140" i="1"/>
  <c r="E217" i="1"/>
  <c r="E225" i="1"/>
  <c r="E267" i="1"/>
  <c r="E303" i="1"/>
  <c r="AG288" i="1"/>
  <c r="AG315" i="1" s="1"/>
  <c r="Z304" i="1"/>
  <c r="AP288" i="1"/>
  <c r="AP315" i="1" s="1"/>
  <c r="AM296" i="1"/>
  <c r="AZ289" i="1"/>
  <c r="AZ308" i="1"/>
  <c r="E141" i="1"/>
  <c r="E187" i="1"/>
  <c r="E257" i="1"/>
  <c r="AM310" i="1"/>
  <c r="AZ291" i="1"/>
  <c r="AZ300" i="1"/>
  <c r="BH236" i="1"/>
  <c r="E15" i="1"/>
  <c r="E127" i="1"/>
  <c r="E179" i="1"/>
  <c r="E184" i="1"/>
  <c r="E305" i="1"/>
  <c r="AL304" i="1"/>
  <c r="Z291" i="1"/>
  <c r="Z308" i="1"/>
  <c r="BH64" i="1"/>
  <c r="BO288" i="1"/>
  <c r="BO315" i="1" s="1"/>
  <c r="BH308" i="1"/>
  <c r="E91" i="1"/>
  <c r="E302" i="1"/>
  <c r="AL296" i="1"/>
  <c r="BG86" i="1"/>
  <c r="AT288" i="1"/>
  <c r="AT315" i="1" s="1"/>
  <c r="AM304" i="1"/>
  <c r="AZ296" i="1"/>
  <c r="BH300" i="1"/>
  <c r="E198" i="1"/>
  <c r="AL291" i="1"/>
  <c r="BG64" i="1"/>
  <c r="E18" i="1"/>
  <c r="E88" i="1"/>
  <c r="E130" i="1"/>
  <c r="E146" i="1"/>
  <c r="E149" i="1"/>
  <c r="E180" i="1"/>
  <c r="E211" i="1"/>
  <c r="E215" i="1"/>
  <c r="AM93" i="1"/>
  <c r="AZ64" i="1"/>
  <c r="E46" i="1"/>
  <c r="E65" i="1"/>
  <c r="E163" i="1"/>
  <c r="E204" i="1"/>
  <c r="BH74" i="1"/>
  <c r="BH86" i="1"/>
  <c r="E76" i="1"/>
  <c r="E144" i="1"/>
  <c r="Z132" i="1"/>
  <c r="AL93" i="1"/>
  <c r="E100" i="1"/>
  <c r="Z74" i="1"/>
  <c r="BH132" i="1"/>
  <c r="E80" i="1"/>
  <c r="E87" i="1"/>
  <c r="E138" i="1"/>
  <c r="E177" i="1"/>
  <c r="E205" i="1"/>
  <c r="AL28" i="1"/>
  <c r="Z64" i="1"/>
  <c r="Z260" i="1"/>
  <c r="BH93" i="1"/>
  <c r="E68" i="1"/>
  <c r="E72" i="1"/>
  <c r="E94" i="1"/>
  <c r="E102" i="1"/>
  <c r="E111" i="1"/>
  <c r="E126" i="1"/>
  <c r="E136" i="1"/>
  <c r="E175" i="1"/>
  <c r="E188" i="1"/>
  <c r="E193" i="1"/>
  <c r="E219" i="1"/>
  <c r="E223" i="1"/>
  <c r="E227" i="1"/>
  <c r="E233" i="1"/>
  <c r="E242" i="1"/>
  <c r="E246" i="1"/>
  <c r="E253" i="1"/>
  <c r="E256" i="1"/>
  <c r="BG132" i="1"/>
  <c r="Z236" i="1"/>
  <c r="AM132" i="1"/>
  <c r="AZ132" i="1"/>
  <c r="E99" i="1"/>
  <c r="E103" i="1"/>
  <c r="E109" i="1"/>
  <c r="E112" i="1"/>
  <c r="E120" i="1"/>
  <c r="E160" i="1"/>
  <c r="E197" i="1"/>
  <c r="E220" i="1"/>
  <c r="E228" i="1"/>
  <c r="E234" i="1"/>
  <c r="E239" i="1"/>
  <c r="E243" i="1"/>
  <c r="AY86" i="1"/>
  <c r="AY74" i="1"/>
  <c r="E31" i="1"/>
  <c r="E37" i="1"/>
  <c r="E17" i="1"/>
  <c r="E29" i="1"/>
  <c r="E42" i="1"/>
  <c r="E45" i="1"/>
  <c r="E48" i="1"/>
  <c r="E56" i="1"/>
  <c r="E58" i="1"/>
  <c r="E43" i="1"/>
  <c r="E49" i="1"/>
  <c r="AZ11" i="1"/>
  <c r="BH11" i="1"/>
  <c r="E24" i="1"/>
  <c r="E13" i="1"/>
  <c r="E16" i="1"/>
  <c r="E21" i="1"/>
  <c r="AC288" i="1"/>
  <c r="AC315" i="1" s="1"/>
  <c r="AH288" i="1"/>
  <c r="AH315" i="1" s="1"/>
  <c r="AF288" i="1"/>
  <c r="AF315" i="1" s="1"/>
  <c r="AJ288" i="1"/>
  <c r="AJ315" i="1" s="1"/>
  <c r="AM314" i="1"/>
  <c r="BH36" i="1"/>
  <c r="BH260" i="1"/>
  <c r="E38" i="1"/>
  <c r="E59" i="1"/>
  <c r="E66" i="1"/>
  <c r="E69" i="1"/>
  <c r="E75" i="1"/>
  <c r="E119" i="1"/>
  <c r="E123" i="1"/>
  <c r="E133" i="1"/>
  <c r="E169" i="1"/>
  <c r="E172" i="1"/>
  <c r="E294" i="1"/>
  <c r="AY296" i="1"/>
  <c r="AE288" i="1"/>
  <c r="AE315" i="1" s="1"/>
  <c r="AM64" i="1"/>
  <c r="AQ288" i="1"/>
  <c r="AQ315" i="1" s="1"/>
  <c r="AU288" i="1"/>
  <c r="AU315" i="1" s="1"/>
  <c r="AO288" i="1"/>
  <c r="AO315" i="1" s="1"/>
  <c r="AS288" i="1"/>
  <c r="AS315" i="1" s="1"/>
  <c r="AW288" i="1"/>
  <c r="AW315" i="1" s="1"/>
  <c r="AZ236" i="1"/>
  <c r="BH28" i="1"/>
  <c r="BH291" i="1"/>
  <c r="BL288" i="1"/>
  <c r="BL315" i="1" s="1"/>
  <c r="BP288" i="1"/>
  <c r="BP315" i="1" s="1"/>
  <c r="BJ288" i="1"/>
  <c r="BJ315" i="1" s="1"/>
  <c r="BN288" i="1"/>
  <c r="BN315" i="1" s="1"/>
  <c r="BR288" i="1"/>
  <c r="BR315" i="1" s="1"/>
  <c r="E30" i="1"/>
  <c r="E34" i="1"/>
  <c r="E124" i="1"/>
  <c r="E167" i="1"/>
  <c r="E207" i="1"/>
  <c r="E214" i="1"/>
  <c r="E224" i="1"/>
  <c r="AD259" i="1"/>
  <c r="AI288" i="1"/>
  <c r="AI315" i="1" s="1"/>
  <c r="AM36" i="1"/>
  <c r="AM291" i="1"/>
  <c r="AN288" i="1"/>
  <c r="AN315" i="1" s="1"/>
  <c r="AR288" i="1"/>
  <c r="AR315" i="1" s="1"/>
  <c r="AV288" i="1"/>
  <c r="AV315" i="1" s="1"/>
  <c r="BI288" i="1"/>
  <c r="BI315" i="1" s="1"/>
  <c r="BM288" i="1"/>
  <c r="BM315" i="1" s="1"/>
  <c r="BQ288" i="1"/>
  <c r="BQ315" i="1" s="1"/>
  <c r="BG12" i="1"/>
  <c r="BG314" i="1" s="1"/>
  <c r="E25" i="1"/>
  <c r="E104" i="1"/>
  <c r="E113" i="1"/>
  <c r="E191" i="1"/>
  <c r="E134" i="1"/>
  <c r="E139" i="1"/>
  <c r="E142" i="1"/>
  <c r="E147" i="1"/>
  <c r="E150" i="1"/>
  <c r="E161" i="1"/>
  <c r="E164" i="1"/>
  <c r="E170" i="1"/>
  <c r="E173" i="1"/>
  <c r="E178" i="1"/>
  <c r="E181" i="1"/>
  <c r="E192" i="1"/>
  <c r="E195" i="1"/>
  <c r="E199" i="1"/>
  <c r="E208" i="1"/>
  <c r="E221" i="1"/>
  <c r="E229" i="1"/>
  <c r="E268" i="1"/>
  <c r="E272" i="1"/>
  <c r="E275" i="1"/>
  <c r="E279" i="1"/>
  <c r="E284" i="1"/>
  <c r="E311" i="1"/>
  <c r="AL64" i="1"/>
  <c r="E40" i="1"/>
  <c r="E44" i="1"/>
  <c r="E50" i="1"/>
  <c r="E57" i="1"/>
  <c r="E60" i="1"/>
  <c r="E67" i="1"/>
  <c r="E79" i="1"/>
  <c r="E83" i="1"/>
  <c r="E95" i="1"/>
  <c r="E98" i="1"/>
  <c r="E101" i="1"/>
  <c r="E114" i="1"/>
  <c r="E118" i="1"/>
  <c r="E121" i="1"/>
  <c r="E137" i="1"/>
  <c r="E145" i="1"/>
  <c r="E148" i="1"/>
  <c r="E159" i="1"/>
  <c r="E168" i="1"/>
  <c r="E176" i="1"/>
  <c r="E190" i="1"/>
  <c r="E196" i="1"/>
  <c r="E206" i="1"/>
  <c r="E212" i="1"/>
  <c r="E238" i="1"/>
  <c r="E244" i="1"/>
  <c r="E255" i="1"/>
  <c r="AL132" i="1"/>
  <c r="AY28" i="1"/>
  <c r="AY36" i="1"/>
  <c r="E33" i="1"/>
  <c r="E41" i="1"/>
  <c r="E51" i="1"/>
  <c r="E61" i="1"/>
  <c r="E71" i="1"/>
  <c r="E77" i="1"/>
  <c r="E90" i="1"/>
  <c r="E96" i="1"/>
  <c r="E115" i="1"/>
  <c r="E122" i="1"/>
  <c r="E135" i="1"/>
  <c r="E143" i="1"/>
  <c r="E156" i="1"/>
  <c r="E166" i="1"/>
  <c r="E174" i="1"/>
  <c r="E183" i="1"/>
  <c r="E186" i="1"/>
  <c r="E200" i="1"/>
  <c r="E203" i="1"/>
  <c r="E213" i="1"/>
  <c r="E216" i="1"/>
  <c r="E249" i="1"/>
  <c r="E293" i="1"/>
  <c r="E298" i="1"/>
  <c r="Y291" i="1"/>
  <c r="AY300" i="1"/>
  <c r="BG93" i="1"/>
  <c r="BG260" i="1"/>
  <c r="E270" i="1"/>
  <c r="E277" i="1"/>
  <c r="E282" i="1"/>
  <c r="E286" i="1"/>
  <c r="E271" i="1"/>
  <c r="E278" i="1"/>
  <c r="E283" i="1"/>
  <c r="AM11" i="1"/>
  <c r="AU259" i="1"/>
  <c r="AM28" i="1"/>
  <c r="AM86" i="1"/>
  <c r="AM308" i="1"/>
  <c r="AZ74" i="1"/>
  <c r="AZ93" i="1"/>
  <c r="E14" i="1"/>
  <c r="E22" i="1"/>
  <c r="E78" i="1"/>
  <c r="E84" i="1"/>
  <c r="E89" i="1"/>
  <c r="E97" i="1"/>
  <c r="E108" i="1"/>
  <c r="E116" i="1"/>
  <c r="E125" i="1"/>
  <c r="E251" i="1"/>
  <c r="E292" i="1"/>
  <c r="E301" i="1"/>
  <c r="E306" i="1"/>
  <c r="Y28" i="1"/>
  <c r="Y132" i="1"/>
  <c r="Y260" i="1"/>
  <c r="Y300" i="1"/>
  <c r="Z36" i="1"/>
  <c r="Z93" i="1"/>
  <c r="AA288" i="1"/>
  <c r="AA315" i="1" s="1"/>
  <c r="AM74" i="1"/>
  <c r="AM260" i="1"/>
  <c r="BK259" i="1"/>
  <c r="E39" i="1"/>
  <c r="E47" i="1"/>
  <c r="E81" i="1"/>
  <c r="E185" i="1"/>
  <c r="E194" i="1"/>
  <c r="E202" i="1"/>
  <c r="E210" i="1"/>
  <c r="E218" i="1"/>
  <c r="E222" i="1"/>
  <c r="E226" i="1"/>
  <c r="E232" i="1"/>
  <c r="E247" i="1"/>
  <c r="E261" i="1"/>
  <c r="E269" i="1"/>
  <c r="E273" i="1"/>
  <c r="E276" i="1"/>
  <c r="E281" i="1"/>
  <c r="E285" i="1"/>
  <c r="Y93" i="1"/>
  <c r="AY64" i="1"/>
  <c r="AC259" i="1"/>
  <c r="Z28" i="1"/>
  <c r="Z86" i="1"/>
  <c r="AB288" i="1"/>
  <c r="AB315" i="1" s="1"/>
  <c r="AM236" i="1"/>
  <c r="AZ28" i="1"/>
  <c r="E252" i="1"/>
  <c r="E274" i="1"/>
  <c r="E309" i="1"/>
  <c r="Y36" i="1"/>
  <c r="Y304" i="1"/>
  <c r="AL236" i="1"/>
  <c r="E237" i="1"/>
  <c r="E245" i="1"/>
  <c r="E254" i="1"/>
  <c r="E295" i="1"/>
  <c r="E299" i="1"/>
  <c r="Y64" i="1"/>
  <c r="Y296" i="1"/>
  <c r="AY132" i="1"/>
  <c r="AL260" i="1"/>
  <c r="AL300" i="1"/>
  <c r="E241" i="1"/>
  <c r="E250" i="1"/>
  <c r="E290" i="1"/>
  <c r="BG296" i="1"/>
  <c r="AZ36" i="1"/>
  <c r="BG74" i="1"/>
  <c r="AY291" i="1"/>
  <c r="BG304" i="1"/>
  <c r="BG236" i="1"/>
  <c r="BG291" i="1"/>
  <c r="BG300" i="1"/>
  <c r="AZ260" i="1"/>
  <c r="BG36" i="1"/>
  <c r="BG28" i="1"/>
  <c r="AY260" i="1"/>
  <c r="AY236" i="1"/>
  <c r="AY93" i="1"/>
  <c r="AZ314" i="1"/>
  <c r="AY314" i="1"/>
  <c r="AL86" i="1"/>
  <c r="AL74" i="1"/>
  <c r="AL36" i="1"/>
  <c r="Y236" i="1"/>
  <c r="Y86" i="1"/>
  <c r="Y74" i="1"/>
  <c r="Y11" i="1"/>
  <c r="AH259" i="1"/>
  <c r="AL314" i="1"/>
  <c r="AL11" i="1"/>
  <c r="BB259" i="1"/>
  <c r="BC288" i="1"/>
  <c r="BC315" i="1" s="1"/>
  <c r="BD288" i="1"/>
  <c r="BD315" i="1" s="1"/>
  <c r="Z11" i="1"/>
  <c r="Z314" i="1"/>
  <c r="AY11" i="1"/>
  <c r="BD259" i="1"/>
  <c r="BA288" i="1"/>
  <c r="BA315" i="1" s="1"/>
  <c r="BE288" i="1"/>
  <c r="BE315" i="1" s="1"/>
  <c r="BH314" i="1"/>
  <c r="BO259" i="1"/>
  <c r="BL259" i="1"/>
  <c r="BP259" i="1"/>
  <c r="BI259" i="1"/>
  <c r="BM259" i="1"/>
  <c r="BQ259" i="1"/>
  <c r="BJ259" i="1"/>
  <c r="BN259" i="1"/>
  <c r="BR259" i="1"/>
  <c r="BB288" i="1"/>
  <c r="BB315" i="1" s="1"/>
  <c r="BC259" i="1"/>
  <c r="BA259" i="1"/>
  <c r="BE259" i="1"/>
  <c r="AP259" i="1"/>
  <c r="AT259" i="1"/>
  <c r="AQ259" i="1"/>
  <c r="AN259" i="1"/>
  <c r="AR259" i="1"/>
  <c r="AV259" i="1"/>
  <c r="AO259" i="1"/>
  <c r="AS259" i="1"/>
  <c r="AW259" i="1"/>
  <c r="AD288" i="1"/>
  <c r="AD315" i="1" s="1"/>
  <c r="Y314" i="1"/>
  <c r="AG259" i="1"/>
  <c r="AA259" i="1"/>
  <c r="AE259" i="1"/>
  <c r="AI259" i="1"/>
  <c r="AB259" i="1"/>
  <c r="AF259" i="1"/>
  <c r="AJ259" i="1"/>
  <c r="H310" i="1"/>
  <c r="H308" i="1"/>
  <c r="H304" i="1"/>
  <c r="H300" i="1"/>
  <c r="H296" i="1"/>
  <c r="H291" i="1"/>
  <c r="H289" i="1"/>
  <c r="H260" i="1"/>
  <c r="H236" i="1"/>
  <c r="H132" i="1"/>
  <c r="H93" i="1"/>
  <c r="H86" i="1"/>
  <c r="H74" i="1"/>
  <c r="H64" i="1"/>
  <c r="H36" i="1"/>
  <c r="H28" i="1"/>
  <c r="BG11" i="1" l="1"/>
  <c r="BG259" i="1" s="1"/>
  <c r="AQ313" i="1"/>
  <c r="AA313" i="1"/>
  <c r="BP313" i="1"/>
  <c r="AW313" i="1"/>
  <c r="AH313" i="1"/>
  <c r="AP313" i="1"/>
  <c r="AS313" i="1"/>
  <c r="AN313" i="1"/>
  <c r="AR313" i="1"/>
  <c r="BO313" i="1"/>
  <c r="AL288" i="1"/>
  <c r="AL315" i="1" s="1"/>
  <c r="BK313" i="1"/>
  <c r="Z288" i="1"/>
  <c r="Z315" i="1" s="1"/>
  <c r="AB313" i="1"/>
  <c r="AV313" i="1"/>
  <c r="AT313" i="1"/>
  <c r="BN313" i="1"/>
  <c r="AY288" i="1"/>
  <c r="AY315" i="1" s="1"/>
  <c r="AC313" i="1"/>
  <c r="AU313" i="1"/>
  <c r="AF313" i="1"/>
  <c r="BM313" i="1"/>
  <c r="AZ288" i="1"/>
  <c r="AZ315" i="1" s="1"/>
  <c r="AG313" i="1"/>
  <c r="AJ313" i="1"/>
  <c r="AE313" i="1"/>
  <c r="AM288" i="1"/>
  <c r="AM315" i="1" s="1"/>
  <c r="BQ313" i="1"/>
  <c r="BD313" i="1"/>
  <c r="AO313" i="1"/>
  <c r="AI313" i="1"/>
  <c r="BJ313" i="1"/>
  <c r="Y288" i="1"/>
  <c r="Y315" i="1" s="1"/>
  <c r="BH288" i="1"/>
  <c r="BH315" i="1" s="1"/>
  <c r="BH259" i="1"/>
  <c r="AZ259" i="1"/>
  <c r="AM259" i="1"/>
  <c r="BR313" i="1"/>
  <c r="BL313" i="1"/>
  <c r="BG288" i="1"/>
  <c r="BG315" i="1" s="1"/>
  <c r="BI313" i="1"/>
  <c r="BE313" i="1"/>
  <c r="BA313" i="1"/>
  <c r="AY259" i="1"/>
  <c r="Z259" i="1"/>
  <c r="Y259" i="1"/>
  <c r="H288" i="1"/>
  <c r="BC313" i="1"/>
  <c r="AL259" i="1"/>
  <c r="BB313" i="1"/>
  <c r="AD313" i="1"/>
  <c r="AY313" i="1" l="1"/>
  <c r="D5" i="5" s="1"/>
  <c r="Z313" i="1"/>
  <c r="Y313" i="1"/>
  <c r="AL313" i="1"/>
  <c r="AZ313" i="1"/>
  <c r="AM313" i="1"/>
  <c r="BH313" i="1"/>
  <c r="BG313" i="1"/>
  <c r="E308" i="1"/>
  <c r="E300" i="1"/>
  <c r="E291" i="1"/>
  <c r="E289" i="1"/>
  <c r="E236" i="1"/>
  <c r="W314" i="1"/>
  <c r="R314" i="1"/>
  <c r="Q314" i="1"/>
  <c r="P314" i="1"/>
  <c r="O314" i="1"/>
  <c r="N314" i="1"/>
  <c r="M314" i="1"/>
  <c r="L314" i="1"/>
  <c r="K314" i="1"/>
  <c r="I314" i="1"/>
  <c r="W310" i="1"/>
  <c r="R310" i="1"/>
  <c r="Q310" i="1"/>
  <c r="P310" i="1"/>
  <c r="O310" i="1"/>
  <c r="N310" i="1"/>
  <c r="M310" i="1"/>
  <c r="L310" i="1"/>
  <c r="K310" i="1"/>
  <c r="I310" i="1"/>
  <c r="G310" i="1"/>
  <c r="W308" i="1"/>
  <c r="R308" i="1"/>
  <c r="Q308" i="1"/>
  <c r="P308" i="1"/>
  <c r="O308" i="1"/>
  <c r="N308" i="1"/>
  <c r="M308" i="1"/>
  <c r="L308" i="1"/>
  <c r="K308" i="1"/>
  <c r="I308" i="1"/>
  <c r="G308" i="1"/>
  <c r="W304" i="1"/>
  <c r="R304" i="1"/>
  <c r="Q304" i="1"/>
  <c r="P304" i="1"/>
  <c r="O304" i="1"/>
  <c r="N304" i="1"/>
  <c r="M304" i="1"/>
  <c r="L304" i="1"/>
  <c r="K304" i="1"/>
  <c r="I304" i="1"/>
  <c r="G304" i="1"/>
  <c r="W300" i="1"/>
  <c r="R300" i="1"/>
  <c r="Q300" i="1"/>
  <c r="P300" i="1"/>
  <c r="O300" i="1"/>
  <c r="N300" i="1"/>
  <c r="M300" i="1"/>
  <c r="L300" i="1"/>
  <c r="K300" i="1"/>
  <c r="I300" i="1"/>
  <c r="G300" i="1"/>
  <c r="W296" i="1"/>
  <c r="R296" i="1"/>
  <c r="Q296" i="1"/>
  <c r="P296" i="1"/>
  <c r="O296" i="1"/>
  <c r="N296" i="1"/>
  <c r="M296" i="1"/>
  <c r="L296" i="1"/>
  <c r="K296" i="1"/>
  <c r="I296" i="1"/>
  <c r="G296" i="1"/>
  <c r="W291" i="1"/>
  <c r="R291" i="1"/>
  <c r="Q291" i="1"/>
  <c r="P291" i="1"/>
  <c r="O291" i="1"/>
  <c r="N291" i="1"/>
  <c r="M291" i="1"/>
  <c r="L291" i="1"/>
  <c r="K291" i="1"/>
  <c r="I291" i="1"/>
  <c r="G291" i="1"/>
  <c r="W289" i="1"/>
  <c r="R289" i="1"/>
  <c r="Q289" i="1"/>
  <c r="P289" i="1"/>
  <c r="O289" i="1"/>
  <c r="N289" i="1"/>
  <c r="M289" i="1"/>
  <c r="L289" i="1"/>
  <c r="K289" i="1"/>
  <c r="I289" i="1"/>
  <c r="G289" i="1"/>
  <c r="W260" i="1"/>
  <c r="R260" i="1"/>
  <c r="Q260" i="1"/>
  <c r="P260" i="1"/>
  <c r="O260" i="1"/>
  <c r="N260" i="1"/>
  <c r="M260" i="1"/>
  <c r="L260" i="1"/>
  <c r="K260" i="1"/>
  <c r="I260" i="1"/>
  <c r="W236" i="1"/>
  <c r="R236" i="1"/>
  <c r="Q236" i="1"/>
  <c r="P236" i="1"/>
  <c r="O236" i="1"/>
  <c r="N236" i="1"/>
  <c r="M236" i="1"/>
  <c r="L236" i="1"/>
  <c r="K236" i="1"/>
  <c r="I236" i="1"/>
  <c r="G236" i="1"/>
  <c r="W132" i="1"/>
  <c r="R132" i="1"/>
  <c r="Q132" i="1"/>
  <c r="P132" i="1"/>
  <c r="O132" i="1"/>
  <c r="N132" i="1"/>
  <c r="M132" i="1"/>
  <c r="L132" i="1"/>
  <c r="K132" i="1"/>
  <c r="I132" i="1"/>
  <c r="G132" i="1"/>
  <c r="W93" i="1"/>
  <c r="R93" i="1"/>
  <c r="Q93" i="1"/>
  <c r="P93" i="1"/>
  <c r="O93" i="1"/>
  <c r="N93" i="1"/>
  <c r="M93" i="1"/>
  <c r="L93" i="1"/>
  <c r="K93" i="1"/>
  <c r="I93" i="1"/>
  <c r="G93" i="1"/>
  <c r="W86" i="1"/>
  <c r="R86" i="1"/>
  <c r="Q86" i="1"/>
  <c r="P86" i="1"/>
  <c r="O86" i="1"/>
  <c r="N86" i="1"/>
  <c r="M86" i="1"/>
  <c r="L86" i="1"/>
  <c r="K86" i="1"/>
  <c r="I86" i="1"/>
  <c r="G86" i="1"/>
  <c r="R74" i="1"/>
  <c r="Q74" i="1"/>
  <c r="P74" i="1"/>
  <c r="O74" i="1"/>
  <c r="N74" i="1"/>
  <c r="M74" i="1"/>
  <c r="L74" i="1"/>
  <c r="K74" i="1"/>
  <c r="I74" i="1"/>
  <c r="G74" i="1"/>
  <c r="W64" i="1"/>
  <c r="R64" i="1"/>
  <c r="Q64" i="1"/>
  <c r="P64" i="1"/>
  <c r="O64" i="1"/>
  <c r="N64" i="1"/>
  <c r="M64" i="1"/>
  <c r="L64" i="1"/>
  <c r="K64" i="1"/>
  <c r="I64" i="1"/>
  <c r="G64" i="1"/>
  <c r="W36" i="1"/>
  <c r="R36" i="1"/>
  <c r="Q36" i="1"/>
  <c r="P36" i="1"/>
  <c r="O36" i="1"/>
  <c r="N36" i="1"/>
  <c r="M36" i="1"/>
  <c r="L36" i="1"/>
  <c r="K36" i="1"/>
  <c r="I36" i="1"/>
  <c r="G36" i="1"/>
  <c r="W28" i="1"/>
  <c r="R28" i="1"/>
  <c r="Q28" i="1"/>
  <c r="P28" i="1"/>
  <c r="O28" i="1"/>
  <c r="N28" i="1"/>
  <c r="M28" i="1"/>
  <c r="L28" i="1"/>
  <c r="K28" i="1"/>
  <c r="I28" i="1"/>
  <c r="G28" i="1"/>
  <c r="W11" i="1"/>
  <c r="R11" i="1"/>
  <c r="Q11" i="1"/>
  <c r="P11" i="1"/>
  <c r="O11" i="1"/>
  <c r="N11" i="1"/>
  <c r="M11" i="1"/>
  <c r="L11" i="1"/>
  <c r="K11" i="1"/>
  <c r="I11" i="1"/>
  <c r="D310" i="1"/>
  <c r="D308" i="1"/>
  <c r="D304" i="1"/>
  <c r="D300" i="1"/>
  <c r="D296" i="1"/>
  <c r="D291" i="1"/>
  <c r="D289" i="1"/>
  <c r="D236" i="1"/>
  <c r="D132" i="1"/>
  <c r="D86" i="1"/>
  <c r="D74" i="1"/>
  <c r="D64" i="1"/>
  <c r="D36" i="1"/>
  <c r="D28" i="1"/>
  <c r="E310" i="1"/>
  <c r="B13" i="5" l="1"/>
  <c r="E86" i="1"/>
  <c r="E64" i="1"/>
  <c r="E74" i="1"/>
  <c r="O288" i="1"/>
  <c r="O315" i="1" s="1"/>
  <c r="I288" i="1"/>
  <c r="I315" i="1" s="1"/>
  <c r="N288" i="1"/>
  <c r="N315" i="1" s="1"/>
  <c r="R288" i="1"/>
  <c r="R315" i="1" s="1"/>
  <c r="K288" i="1"/>
  <c r="K315" i="1" s="1"/>
  <c r="W288" i="1"/>
  <c r="W315" i="1" s="1"/>
  <c r="L288" i="1"/>
  <c r="L315" i="1" s="1"/>
  <c r="P288" i="1"/>
  <c r="P315" i="1" s="1"/>
  <c r="G288" i="1"/>
  <c r="M288" i="1"/>
  <c r="M315" i="1" s="1"/>
  <c r="Q288" i="1"/>
  <c r="Q315" i="1" s="1"/>
  <c r="E93" i="1"/>
  <c r="E28" i="1"/>
  <c r="E36" i="1"/>
  <c r="I259" i="1"/>
  <c r="E132" i="1"/>
  <c r="E296" i="1"/>
  <c r="E304" i="1"/>
  <c r="D288" i="1"/>
  <c r="M259" i="1"/>
  <c r="K259" i="1"/>
  <c r="O259" i="1"/>
  <c r="R259" i="1"/>
  <c r="Q259" i="1"/>
  <c r="N259" i="1"/>
  <c r="L259" i="1"/>
  <c r="P259" i="1"/>
  <c r="W259" i="1"/>
  <c r="T91" i="4"/>
  <c r="S91" i="4" s="1"/>
  <c r="T70" i="4"/>
  <c r="S70" i="4" s="1"/>
  <c r="T154" i="4"/>
  <c r="S154" i="4" s="1"/>
  <c r="T153" i="4"/>
  <c r="S153" i="4" s="1"/>
  <c r="T149" i="4"/>
  <c r="S149" i="4" s="1"/>
  <c r="T148" i="4"/>
  <c r="S148" i="4" s="1"/>
  <c r="T141" i="4"/>
  <c r="S141" i="4" s="1"/>
  <c r="T132" i="4"/>
  <c r="S132" i="4" s="1"/>
  <c r="T131" i="4"/>
  <c r="S131" i="4" s="1"/>
  <c r="T140" i="4"/>
  <c r="S140" i="4" s="1"/>
  <c r="T129" i="4"/>
  <c r="T139" i="4"/>
  <c r="S139" i="4" s="1"/>
  <c r="T138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4" i="4"/>
  <c r="F154" i="4" s="1"/>
  <c r="G153" i="4"/>
  <c r="G149" i="4"/>
  <c r="F149" i="4" s="1"/>
  <c r="G148" i="4"/>
  <c r="F148" i="4" s="1"/>
  <c r="G141" i="4"/>
  <c r="F141" i="4" s="1"/>
  <c r="G132" i="4"/>
  <c r="F132" i="4" s="1"/>
  <c r="G131" i="4"/>
  <c r="F131" i="4" s="1"/>
  <c r="G140" i="4"/>
  <c r="F140" i="4" s="1"/>
  <c r="G129" i="4"/>
  <c r="G139" i="4"/>
  <c r="F139" i="4" s="1"/>
  <c r="G138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V152" i="4"/>
  <c r="V151" i="4" s="1"/>
  <c r="U152" i="4"/>
  <c r="U151" i="4" s="1"/>
  <c r="AD147" i="4"/>
  <c r="AC147" i="4"/>
  <c r="AB147" i="4"/>
  <c r="AA147" i="4"/>
  <c r="Z147" i="4"/>
  <c r="Y147" i="4"/>
  <c r="X147" i="4"/>
  <c r="W147" i="4"/>
  <c r="V147" i="4"/>
  <c r="U147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2" i="4"/>
  <c r="Q151" i="4" s="1"/>
  <c r="P152" i="4"/>
  <c r="P151" i="4" s="1"/>
  <c r="O152" i="4"/>
  <c r="O151" i="4" s="1"/>
  <c r="N152" i="4"/>
  <c r="N151" i="4" s="1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Q147" i="4"/>
  <c r="P147" i="4"/>
  <c r="O147" i="4"/>
  <c r="N147" i="4"/>
  <c r="M147" i="4"/>
  <c r="L147" i="4"/>
  <c r="K147" i="4"/>
  <c r="J147" i="4"/>
  <c r="I147" i="4"/>
  <c r="H147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8" i="4"/>
  <c r="AE149" i="4"/>
  <c r="R68" i="4"/>
  <c r="E68" i="4"/>
  <c r="R65" i="4"/>
  <c r="E65" i="4"/>
  <c r="E64" i="4" s="1"/>
  <c r="T89" i="4" l="1"/>
  <c r="T88" i="4" s="1"/>
  <c r="S129" i="4"/>
  <c r="S127" i="4" s="1"/>
  <c r="T127" i="4"/>
  <c r="G136" i="4"/>
  <c r="F129" i="4"/>
  <c r="F127" i="4" s="1"/>
  <c r="G127" i="4"/>
  <c r="T136" i="4"/>
  <c r="F138" i="4"/>
  <c r="F136" i="4" s="1"/>
  <c r="S138" i="4"/>
  <c r="S136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13" i="1"/>
  <c r="V55" i="4"/>
  <c r="Z55" i="4"/>
  <c r="M313" i="1"/>
  <c r="E288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5" i="4"/>
  <c r="AB145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5" i="4"/>
  <c r="Z145" i="4"/>
  <c r="AD145" i="4"/>
  <c r="AF19" i="4"/>
  <c r="AF25" i="4"/>
  <c r="W35" i="4"/>
  <c r="AA35" i="4"/>
  <c r="X75" i="4"/>
  <c r="X71" i="4" s="1"/>
  <c r="AB75" i="4"/>
  <c r="AB71" i="4" s="1"/>
  <c r="AF108" i="4"/>
  <c r="T147" i="4"/>
  <c r="AF106" i="4"/>
  <c r="AF111" i="4"/>
  <c r="AF116" i="4"/>
  <c r="AF120" i="4"/>
  <c r="AF140" i="4"/>
  <c r="AF148" i="4"/>
  <c r="AF70" i="4"/>
  <c r="P313" i="1"/>
  <c r="R313" i="1"/>
  <c r="K313" i="1"/>
  <c r="O313" i="1"/>
  <c r="W313" i="1"/>
  <c r="N313" i="1"/>
  <c r="Q313" i="1"/>
  <c r="L313" i="1"/>
  <c r="AF38" i="4"/>
  <c r="AF43" i="4"/>
  <c r="S88" i="4"/>
  <c r="Z16" i="4"/>
  <c r="Z15" i="4" s="1"/>
  <c r="T36" i="4"/>
  <c r="X35" i="4"/>
  <c r="AB35" i="4"/>
  <c r="V35" i="4"/>
  <c r="AD35" i="4"/>
  <c r="AC145" i="4"/>
  <c r="AF98" i="4"/>
  <c r="AF102" i="4"/>
  <c r="T68" i="4"/>
  <c r="AF131" i="4"/>
  <c r="AF149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9" i="4"/>
  <c r="AF132" i="4"/>
  <c r="Y145" i="4"/>
  <c r="AF104" i="4"/>
  <c r="AF118" i="4"/>
  <c r="G23" i="4"/>
  <c r="AC26" i="4"/>
  <c r="AC50" i="4"/>
  <c r="AC47" i="4" s="1"/>
  <c r="AF22" i="4"/>
  <c r="AF61" i="4"/>
  <c r="AF99" i="4"/>
  <c r="AF103" i="4"/>
  <c r="AF141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4" i="4"/>
  <c r="AF69" i="4"/>
  <c r="Z35" i="4"/>
  <c r="T152" i="4"/>
  <c r="T151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5" i="4"/>
  <c r="S152" i="4"/>
  <c r="S151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7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5" i="4"/>
  <c r="AA145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3" i="4"/>
  <c r="AF153" i="4" s="1"/>
  <c r="G152" i="4"/>
  <c r="G151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7" i="4"/>
  <c r="F17" i="4"/>
  <c r="F36" i="4"/>
  <c r="F68" i="4"/>
  <c r="F81" i="4"/>
  <c r="F65" i="4"/>
  <c r="F64" i="4" s="1"/>
  <c r="F147" i="4"/>
  <c r="G58" i="4"/>
  <c r="G55" i="4" s="1"/>
  <c r="G81" i="4"/>
  <c r="G65" i="4"/>
  <c r="G64" i="4" s="1"/>
  <c r="M145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5" i="4"/>
  <c r="J35" i="4"/>
  <c r="K50" i="4"/>
  <c r="K47" i="4" s="1"/>
  <c r="O50" i="4"/>
  <c r="O47" i="4" s="1"/>
  <c r="H26" i="4"/>
  <c r="L26" i="4"/>
  <c r="P26" i="4"/>
  <c r="I145" i="4"/>
  <c r="M26" i="4"/>
  <c r="I75" i="4"/>
  <c r="I71" i="4" s="1"/>
  <c r="M75" i="4"/>
  <c r="M71" i="4" s="1"/>
  <c r="I55" i="4"/>
  <c r="M55" i="4"/>
  <c r="Q55" i="4"/>
  <c r="J55" i="4"/>
  <c r="N55" i="4"/>
  <c r="K145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5" i="4"/>
  <c r="J145" i="4"/>
  <c r="N145" i="4"/>
  <c r="H145" i="4"/>
  <c r="L145" i="4"/>
  <c r="P145" i="4"/>
  <c r="F126" i="4" l="1"/>
  <c r="F125" i="4" s="1"/>
  <c r="G126" i="4"/>
  <c r="G125" i="4" s="1"/>
  <c r="AF129" i="4"/>
  <c r="AF127" i="4" s="1"/>
  <c r="AF138" i="4"/>
  <c r="AF136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2" i="4"/>
  <c r="F151" i="4" s="1"/>
  <c r="F145" i="4" s="1"/>
  <c r="AF147" i="4"/>
  <c r="AF36" i="4"/>
  <c r="G16" i="4"/>
  <c r="G15" i="4" s="1"/>
  <c r="T145" i="4"/>
  <c r="AB93" i="4"/>
  <c r="AB8" i="4" s="1"/>
  <c r="AB158" i="4" s="1"/>
  <c r="U93" i="4"/>
  <c r="U8" i="4" s="1"/>
  <c r="U158" i="4" s="1"/>
  <c r="G35" i="4"/>
  <c r="T75" i="4"/>
  <c r="T71" i="4" s="1"/>
  <c r="AF152" i="4"/>
  <c r="AF151" i="4" s="1"/>
  <c r="AA93" i="4"/>
  <c r="AA8" i="4" s="1"/>
  <c r="AA158" i="4" s="1"/>
  <c r="AF68" i="4"/>
  <c r="T55" i="4"/>
  <c r="AF88" i="4"/>
  <c r="T16" i="4"/>
  <c r="T15" i="4" s="1"/>
  <c r="AF39" i="4"/>
  <c r="G145" i="4"/>
  <c r="G47" i="4"/>
  <c r="S145" i="4"/>
  <c r="F35" i="4"/>
  <c r="S35" i="4"/>
  <c r="X93" i="4"/>
  <c r="X8" i="4" s="1"/>
  <c r="X158" i="4" s="1"/>
  <c r="T47" i="4"/>
  <c r="W93" i="4"/>
  <c r="W157" i="4" s="1"/>
  <c r="AD93" i="4"/>
  <c r="AD8" i="4" s="1"/>
  <c r="AD158" i="4" s="1"/>
  <c r="S23" i="4"/>
  <c r="AF24" i="4"/>
  <c r="AF23" i="4" s="1"/>
  <c r="S81" i="4"/>
  <c r="AF82" i="4"/>
  <c r="AF81" i="4" s="1"/>
  <c r="S48" i="4"/>
  <c r="AF48" i="4"/>
  <c r="Z93" i="4"/>
  <c r="Z8" i="4" s="1"/>
  <c r="Z158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8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7" i="4" s="1"/>
  <c r="Y93" i="4"/>
  <c r="Y8" i="4" s="1"/>
  <c r="Y158" i="4" s="1"/>
  <c r="F75" i="4"/>
  <c r="F71" i="4" s="1"/>
  <c r="G75" i="4"/>
  <c r="G71" i="4" s="1"/>
  <c r="J93" i="4"/>
  <c r="J8" i="4" s="1"/>
  <c r="J158" i="4" s="1"/>
  <c r="Q93" i="4"/>
  <c r="Q8" i="4" s="1"/>
  <c r="Q158" i="4" s="1"/>
  <c r="I93" i="4"/>
  <c r="I157" i="4" s="1"/>
  <c r="L93" i="4"/>
  <c r="L157" i="4" s="1"/>
  <c r="F16" i="4"/>
  <c r="F15" i="4" s="1"/>
  <c r="N93" i="4"/>
  <c r="N8" i="4" s="1"/>
  <c r="N158" i="4" s="1"/>
  <c r="H93" i="4"/>
  <c r="H8" i="4" s="1"/>
  <c r="H158" i="4" s="1"/>
  <c r="M93" i="4"/>
  <c r="M8" i="4" s="1"/>
  <c r="M158" i="4" s="1"/>
  <c r="K93" i="4"/>
  <c r="K8" i="4" s="1"/>
  <c r="K158" i="4" s="1"/>
  <c r="P93" i="4"/>
  <c r="P8" i="4" s="1"/>
  <c r="P158" i="4" s="1"/>
  <c r="O93" i="4"/>
  <c r="O8" i="4" s="1"/>
  <c r="O158" i="4" s="1"/>
  <c r="AF126" i="4" l="1"/>
  <c r="AF145" i="4"/>
  <c r="D9" i="5"/>
  <c r="AB157" i="4"/>
  <c r="U157" i="4"/>
  <c r="AF16" i="4"/>
  <c r="AF15" i="4" s="1"/>
  <c r="AF35" i="4"/>
  <c r="G93" i="4"/>
  <c r="G157" i="4" s="1"/>
  <c r="J157" i="4"/>
  <c r="AA157" i="4"/>
  <c r="Z157" i="4"/>
  <c r="W8" i="4"/>
  <c r="W158" i="4" s="1"/>
  <c r="T93" i="4"/>
  <c r="T157" i="4" s="1"/>
  <c r="AF26" i="4"/>
  <c r="Y157" i="4"/>
  <c r="AF75" i="4"/>
  <c r="AF71" i="4" s="1"/>
  <c r="Q157" i="4"/>
  <c r="X157" i="4"/>
  <c r="AC157" i="4"/>
  <c r="V8" i="4"/>
  <c r="V158" i="4" s="1"/>
  <c r="S75" i="4"/>
  <c r="S71" i="4" s="1"/>
  <c r="S47" i="4"/>
  <c r="AD157" i="4"/>
  <c r="S16" i="4"/>
  <c r="S15" i="4" s="1"/>
  <c r="S55" i="4"/>
  <c r="I8" i="4"/>
  <c r="I158" i="4" s="1"/>
  <c r="H157" i="4"/>
  <c r="L8" i="4"/>
  <c r="L158" i="4" s="1"/>
  <c r="M157" i="4"/>
  <c r="K157" i="4"/>
  <c r="P157" i="4"/>
  <c r="N157" i="4"/>
  <c r="O157" i="4"/>
  <c r="AF125" i="4" l="1"/>
  <c r="B11" i="5" s="1"/>
  <c r="G8" i="4"/>
  <c r="G158" i="4" s="1"/>
  <c r="T8" i="4"/>
  <c r="T158" i="4" s="1"/>
  <c r="S93" i="4"/>
  <c r="S157" i="4" s="1"/>
  <c r="S8" i="4" l="1"/>
  <c r="S158" i="4" s="1"/>
  <c r="E51" i="4" l="1"/>
  <c r="AE37" i="4" l="1"/>
  <c r="E96" i="4" l="1"/>
  <c r="AE140" i="4"/>
  <c r="F96" i="4" l="1"/>
  <c r="F23" i="1"/>
  <c r="AF96" i="4" l="1"/>
  <c r="D23" i="1"/>
  <c r="G23" i="1"/>
  <c r="E23" i="1" s="1"/>
  <c r="AE141" i="4"/>
  <c r="D11" i="1" l="1"/>
  <c r="D259" i="1" l="1"/>
  <c r="D262" i="1"/>
  <c r="G262" i="1"/>
  <c r="E54" i="4"/>
  <c r="F54" i="4" s="1"/>
  <c r="AF54" i="4" s="1"/>
  <c r="AF53" i="4" s="1"/>
  <c r="F53" i="4" l="1"/>
  <c r="F50" i="4" s="1"/>
  <c r="F47" i="4" s="1"/>
  <c r="E262" i="1"/>
  <c r="E260" i="1" s="1"/>
  <c r="B10" i="5" s="1"/>
  <c r="G260" i="1"/>
  <c r="D260" i="1"/>
  <c r="D315" i="1" s="1"/>
  <c r="D314" i="1"/>
  <c r="AE114" i="4"/>
  <c r="D313" i="1" l="1"/>
  <c r="F310" i="1"/>
  <c r="F308" i="1"/>
  <c r="BF314" i="1"/>
  <c r="BF310" i="1"/>
  <c r="AX310" i="1"/>
  <c r="AK310" i="1"/>
  <c r="X310" i="1"/>
  <c r="BF308" i="1"/>
  <c r="AX308" i="1"/>
  <c r="AK308" i="1"/>
  <c r="X308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7" i="4"/>
  <c r="F8" i="4"/>
  <c r="F158" i="4" s="1"/>
  <c r="B4" i="5"/>
  <c r="AF157" i="4"/>
  <c r="BF304" i="1"/>
  <c r="AX304" i="1"/>
  <c r="AK304" i="1"/>
  <c r="X304" i="1"/>
  <c r="F304" i="1"/>
  <c r="BF300" i="1"/>
  <c r="AX300" i="1"/>
  <c r="AK300" i="1"/>
  <c r="X300" i="1"/>
  <c r="F300" i="1"/>
  <c r="BF296" i="1"/>
  <c r="AX296" i="1"/>
  <c r="AK296" i="1"/>
  <c r="X296" i="1"/>
  <c r="F296" i="1"/>
  <c r="BF291" i="1"/>
  <c r="AX291" i="1"/>
  <c r="AK291" i="1"/>
  <c r="X291" i="1"/>
  <c r="F291" i="1"/>
  <c r="BF289" i="1"/>
  <c r="AX289" i="1"/>
  <c r="AK289" i="1"/>
  <c r="X289" i="1"/>
  <c r="F289" i="1"/>
  <c r="AF8" i="4" l="1"/>
  <c r="AF158" i="4" s="1"/>
  <c r="AK288" i="1"/>
  <c r="AX288" i="1"/>
  <c r="X288" i="1"/>
  <c r="BF288" i="1"/>
  <c r="F288" i="1"/>
  <c r="BF260" i="1"/>
  <c r="AX260" i="1"/>
  <c r="AK260" i="1"/>
  <c r="X260" i="1"/>
  <c r="AE120" i="4" l="1"/>
  <c r="AE119" i="4"/>
  <c r="R62" i="4" l="1"/>
  <c r="AE103" i="4" l="1"/>
  <c r="AE69" i="4" l="1"/>
  <c r="AE63" i="4" l="1"/>
  <c r="E152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8" i="4" l="1"/>
  <c r="AE139" i="4"/>
  <c r="AE129" i="4"/>
  <c r="AE131" i="4"/>
  <c r="AE132" i="4"/>
  <c r="AE127" i="4" l="1"/>
  <c r="AE136" i="4"/>
  <c r="R72" i="4"/>
  <c r="E72" i="4"/>
  <c r="AE126" i="4" l="1"/>
  <c r="AE125" i="4" s="1"/>
  <c r="AE33" i="4"/>
  <c r="AE32" i="4" s="1"/>
  <c r="AE13" i="4" l="1"/>
  <c r="AE12" i="4" s="1"/>
  <c r="BF236" i="1" l="1"/>
  <c r="AE154" i="4" l="1"/>
  <c r="AE153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2" i="4" l="1"/>
  <c r="AE151" i="4" s="1"/>
  <c r="D8" i="5" s="1"/>
  <c r="AE147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2" i="4"/>
  <c r="R151" i="4" s="1"/>
  <c r="R147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5" i="4"/>
  <c r="AE145" i="4"/>
  <c r="R93" i="4" l="1"/>
  <c r="R8" i="4" s="1"/>
  <c r="R158" i="4" s="1"/>
  <c r="R157" i="4" l="1"/>
  <c r="BF11" i="1" l="1"/>
  <c r="BF28" i="1"/>
  <c r="BF36" i="1"/>
  <c r="BF64" i="1"/>
  <c r="BF74" i="1"/>
  <c r="BF86" i="1"/>
  <c r="BF93" i="1"/>
  <c r="BF132" i="1"/>
  <c r="BF315" i="1" l="1"/>
  <c r="BF259" i="1"/>
  <c r="BF313" i="1" s="1"/>
  <c r="AE105" i="4" l="1"/>
  <c r="AK64" i="1" l="1"/>
  <c r="E23" i="4" l="1"/>
  <c r="E20" i="4"/>
  <c r="E17" i="4"/>
  <c r="E16" i="4" l="1"/>
  <c r="E45" i="4" l="1"/>
  <c r="E44" i="4" s="1"/>
  <c r="E50" i="4" l="1"/>
  <c r="E147" i="4" l="1"/>
  <c r="E58" i="4"/>
  <c r="E56" i="4"/>
  <c r="E48" i="4"/>
  <c r="E39" i="4"/>
  <c r="E36" i="4"/>
  <c r="E29" i="4"/>
  <c r="E27" i="4"/>
  <c r="E55" i="4" l="1"/>
  <c r="E26" i="4"/>
  <c r="E151" i="4"/>
  <c r="E11" i="4"/>
  <c r="E10" i="4" s="1"/>
  <c r="E35" i="4"/>
  <c r="E47" i="4"/>
  <c r="E145" i="4" l="1"/>
  <c r="E15" i="4"/>
  <c r="X86" i="1" l="1"/>
  <c r="AK86" i="1"/>
  <c r="AX86" i="1"/>
  <c r="BS316" i="1" l="1"/>
  <c r="F86" i="1" l="1"/>
  <c r="AX64" i="1" l="1"/>
  <c r="AX28" i="1" l="1"/>
  <c r="X11" i="1"/>
  <c r="AX11" i="1" l="1"/>
  <c r="AK11" i="1"/>
  <c r="AX93" i="1" l="1"/>
  <c r="AK93" i="1"/>
  <c r="X93" i="1" l="1"/>
  <c r="X74" i="1" l="1"/>
  <c r="AX74" i="1" l="1"/>
  <c r="AE98" i="4" l="1"/>
  <c r="AE97" i="4" l="1"/>
  <c r="AE90" i="4" l="1"/>
  <c r="AE89" i="4" s="1"/>
  <c r="E89" i="4"/>
  <c r="X28" i="1" l="1"/>
  <c r="AK28" i="1"/>
  <c r="AK74" i="1" l="1"/>
  <c r="X64" i="1" l="1"/>
  <c r="F64" i="1" l="1"/>
  <c r="AX236" i="1" l="1"/>
  <c r="X236" i="1"/>
  <c r="AK236" i="1"/>
  <c r="AK132" i="1" l="1"/>
  <c r="AX132" i="1" l="1"/>
  <c r="X132" i="1"/>
  <c r="AX36" i="1" l="1"/>
  <c r="AX314" i="1"/>
  <c r="AK314" i="1"/>
  <c r="AK36" i="1"/>
  <c r="AX315" i="1" l="1"/>
  <c r="AX259" i="1"/>
  <c r="AX313" i="1" s="1"/>
  <c r="AK259" i="1"/>
  <c r="AK313" i="1" s="1"/>
  <c r="AK315" i="1"/>
  <c r="AX316" i="1" l="1"/>
  <c r="AK316" i="1"/>
  <c r="X314" i="1" l="1"/>
  <c r="X36" i="1"/>
  <c r="F36" i="1"/>
  <c r="X315" i="1" l="1"/>
  <c r="X259" i="1"/>
  <c r="X313" i="1" s="1"/>
  <c r="X316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7" i="4" s="1"/>
  <c r="E71" i="4"/>
  <c r="E93" i="4" l="1"/>
  <c r="E157" i="4" l="1"/>
  <c r="AE99" i="4" l="1"/>
  <c r="F260" i="1" l="1"/>
  <c r="AE100" i="4" l="1"/>
  <c r="AE95" i="4" s="1"/>
  <c r="E8" i="4" l="1"/>
  <c r="AE8" i="4"/>
  <c r="AE158" i="4" s="1"/>
  <c r="E158" i="4" l="1"/>
  <c r="B8" i="5"/>
  <c r="AE160" i="4" l="1"/>
  <c r="F74" i="1" l="1"/>
  <c r="F132" i="1" l="1"/>
  <c r="F93" i="1"/>
  <c r="F11" i="1"/>
  <c r="F28" i="1"/>
  <c r="F236" i="1"/>
  <c r="F314" i="1"/>
  <c r="F259" i="1" l="1"/>
  <c r="F313" i="1" s="1"/>
  <c r="F315" i="1"/>
  <c r="F316" i="1" l="1"/>
  <c r="D316" i="1" l="1"/>
  <c r="H314" i="1"/>
  <c r="H11" i="1"/>
  <c r="H259" i="1" s="1"/>
  <c r="H313" i="1" s="1"/>
  <c r="G12" i="1"/>
  <c r="G314" i="1" l="1"/>
  <c r="E12" i="1"/>
  <c r="H315" i="1"/>
  <c r="G11" i="1"/>
  <c r="E11" i="1" l="1"/>
  <c r="E314" i="1"/>
  <c r="G315" i="1"/>
  <c r="G259" i="1"/>
  <c r="G313" i="1" s="1"/>
  <c r="E259" i="1" l="1"/>
  <c r="E315" i="1"/>
  <c r="E313" i="1" l="1"/>
  <c r="D319" i="1" s="1"/>
  <c r="B5" i="5"/>
  <c r="B7" i="5" s="1"/>
</calcChain>
</file>

<file path=xl/comments1.xml><?xml version="1.0" encoding="utf-8"?>
<comments xmlns="http://schemas.openxmlformats.org/spreadsheetml/2006/main">
  <authors>
    <author>Elina Markaine</author>
    <author>Kristīne Hermane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6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67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  <comment ref="K280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132 euro ir iekļauta summā 180983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<sst xmlns="http://schemas.openxmlformats.org/spreadsheetml/2006/main" count="1010" uniqueCount="826">
  <si>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</si>
  <si>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</si>
  <si>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</si>
  <si>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</si>
  <si>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</si>
  <si>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</si>
  <si>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</si>
  <si>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</si>
  <si>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</si>
  <si>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</si>
  <si>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</si>
  <si>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</si>
  <si>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</si>
  <si>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</si>
  <si>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</si>
  <si>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</si>
  <si>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</si>
  <si>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</si>
  <si>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</si>
  <si>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</si>
  <si>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</si>
  <si>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</si>
  <si>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</si>
  <si>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</si>
  <si>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</si>
  <si>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</si>
  <si>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</si>
  <si>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</si>
  <si>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</si>
  <si>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</si>
  <si>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</si>
  <si>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</si>
  <si>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</si>
  <si>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</si>
  <si>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</si>
  <si>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</si>
  <si>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</si>
  <si>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</si>
  <si>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</si>
  <si>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</si>
  <si>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</si>
  <si>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</si>
  <si>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</si>
  <si>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</si>
  <si>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</si>
  <si>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</si>
  <si>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</si>
  <si>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</si>
  <si>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</si>
  <si>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</si>
  <si>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</si>
  <si>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</si>
  <si>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</si>
  <si>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</si>
  <si>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</si>
  <si>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</si>
  <si>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</si>
  <si>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</si>
  <si>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</si>
  <si>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</si>
  <si>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</si>
  <si>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</si>
  <si>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</si>
  <si>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</si>
  <si>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</si>
  <si>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</si>
  <si>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</si>
  <si>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</si>
  <si>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</si>
  <si>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</si>
  <si>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</si>
  <si>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</si>
  <si>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</si>
  <si>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</si>
  <si>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</si>
  <si>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</si>
  <si>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</si>
  <si>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</si>
  <si>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</si>
  <si>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</si>
  <si>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</si>
  <si>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</si>
  <si>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</si>
  <si>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</si>
  <si>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</si>
  <si>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</si>
  <si>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</si>
  <si>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</si>
  <si>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</si>
  <si>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</si>
  <si>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</si>
  <si>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</si>
  <si>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</si>
  <si>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</si>
  <si>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</si>
  <si>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</si>
  <si>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</si>
  <si>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</si>
  <si>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</si>
  <si>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</si>
  <si>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</si>
  <si>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</si>
  <si>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</si>
  <si>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</si>
  <si>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</si>
  <si>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</si>
  <si>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</si>
  <si>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</si>
  <si>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</si>
  <si>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</si>
  <si>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</si>
  <si>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</si>
  <si>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</si>
  <si>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</si>
  <si>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</si>
  <si>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</si>
  <si>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</si>
  <si>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</si>
  <si>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</si>
  <si>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</si>
  <si>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</si>
  <si>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</si>
  <si>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</si>
  <si>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</si>
  <si>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</si>
  <si>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</si>
  <si>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</si>
  <si>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</si>
  <si>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</si>
  <si>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</si>
  <si>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</si>
  <si>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</si>
  <si>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</si>
  <si>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</si>
  <si>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</si>
  <si>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</si>
  <si>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</si>
  <si>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</si>
  <si>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</si>
  <si>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</si>
  <si>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</si>
  <si>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</si>
  <si>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</si>
  <si>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</si>
  <si>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</si>
  <si>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</si>
  <si>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</si>
  <si>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</si>
  <si>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</si>
  <si>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</si>
  <si>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</si>
  <si>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</si>
  <si>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</si>
  <si>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</si>
  <si>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</si>
  <si>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</si>
  <si>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</si>
  <si>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</si>
  <si>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</si>
  <si>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</si>
  <si>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</si>
  <si>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</si>
  <si>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</si>
  <si>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</si>
  <si>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</si>
  <si>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</si>
  <si>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</si>
  <si>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</si>
  <si>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</si>
  <si>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</si>
  <si>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</si>
  <si>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</si>
  <si>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</si>
  <si>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</si>
  <si>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</si>
  <si>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</si>
  <si>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</si>
  <si>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</si>
  <si>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</si>
  <si>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</si>
  <si>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</si>
  <si>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</si>
  <si>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</si>
  <si>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</si>
  <si>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</si>
  <si>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</si>
  <si>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</si>
  <si>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</si>
  <si>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</si>
  <si>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</si>
  <si>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</si>
  <si>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</si>
  <si>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</si>
  <si>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</si>
  <si>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</si>
  <si>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</si>
  <si>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</si>
  <si>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</si>
  <si>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</si>
  <si>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</si>
  <si>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</si>
  <si>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</si>
  <si>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</si>
  <si>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</si>
  <si>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</si>
  <si>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</si>
  <si>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</si>
  <si>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</si>
  <si>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</si>
  <si>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</si>
  <si>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</si>
  <si>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</si>
  <si>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</si>
  <si>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</si>
  <si>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</si>
  <si>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</si>
  <si>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</si>
  <si>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</si>
  <si>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</si>
  <si>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</si>
  <si>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</si>
  <si>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</si>
  <si>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</si>
  <si>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</si>
  <si>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</si>
  <si>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</si>
  <si>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</si>
  <si>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</si>
  <si>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</si>
  <si>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</si>
  <si>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</si>
  <si>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</si>
  <si>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</si>
  <si>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</si>
  <si>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</si>
  <si>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</si>
  <si>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</si>
  <si>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</si>
  <si>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</si>
  <si>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</si>
  <si>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</si>
  <si>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</si>
  <si>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</si>
  <si>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</si>
  <si>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</si>
  <si>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</si>
  <si>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</si>
  <si>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</si>
  <si>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</si>
  <si>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</si>
  <si>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</si>
  <si>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</si>
  <si>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</si>
  <si>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</si>
  <si>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</si>
  <si>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</si>
  <si>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</si>
  <si>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</si>
  <si>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</si>
  <si>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</si>
  <si>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</si>
  <si>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</si>
  <si>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</si>
  <si>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</si>
  <si>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</si>
  <si>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</si>
  <si>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</si>
  <si>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</si>
  <si>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</si>
  <si>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</si>
  <si>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</si>
  <si>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</si>
  <si>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</si>
  <si>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</si>
  <si>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</si>
  <si>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</si>
  <si>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</si>
  <si>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</si>
  <si>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</si>
  <si>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</si>
  <si>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</si>
  <si>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</si>
  <si>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</si>
  <si>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</si>
  <si>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</si>
  <si>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</si>
  <si>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</si>
  <si>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</si>
  <si>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</si>
  <si>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</si>
  <si>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</si>
  <si>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</si>
  <si>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</si>
  <si>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</si>
  <si>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</si>
  <si>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</si>
  <si>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</si>
  <si>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</si>
  <si>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</si>
  <si>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</si>
  <si>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</si>
  <si>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</si>
  <si>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</si>
  <si>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</si>
  <si>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</si>
  <si>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</si>
  <si>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</si>
  <si>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</si>
  <si>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</si>
  <si>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</si>
  <si>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</si>
  <si>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</si>
  <si>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</si>
  <si>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</si>
  <si>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</si>
  <si>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</si>
  <si>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</si>
  <si>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</si>
  <si>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</si>
  <si>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</si>
  <si>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</si>
  <si>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</si>
  <si>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</si>
  <si>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</si>
  <si>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</si>
  <si>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</si>
  <si>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</si>
  <si>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</si>
  <si>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</si>
  <si>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</si>
  <si>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</si>
  <si>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</si>
  <si>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</si>
  <si>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</si>
  <si>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</si>
  <si>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</si>
  <si>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</si>
  <si>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</si>
  <si>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</si>
  <si>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</si>
  <si>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</si>
  <si>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</si>
  <si>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</si>
  <si>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</si>
  <si>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</si>
  <si>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</si>
  <si>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</si>
  <si>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</si>
  <si>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</si>
  <si>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</si>
  <si>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</si>
  <si>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</si>
  <si>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</si>
  <si>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</si>
  <si>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</si>
  <si>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</si>
  <si>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</si>
  <si>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</si>
  <si>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</si>
  <si>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</si>
  <si>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</si>
  <si>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</si>
  <si>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</si>
  <si>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</si>
  <si>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</si>
  <si>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</si>
  <si>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</si>
  <si>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</si>
  <si>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</si>
  <si>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</si>
  <si>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</si>
  <si>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</si>
  <si>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</si>
  <si>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</si>
  <si>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</si>
  <si>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</si>
  <si>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</si>
  <si>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</si>
  <si>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</si>
  <si>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</si>
  <si>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</si>
  <si>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</si>
  <si>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</si>
  <si>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</si>
  <si>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</si>
  <si>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</si>
  <si>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</si>
  <si>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</si>
  <si>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</si>
  <si>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</si>
  <si>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</si>
  <si>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</si>
  <si>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</si>
  <si>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</si>
  <si>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</si>
  <si>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</si>
  <si>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</si>
  <si>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</si>
  <si>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</si>
  <si>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</si>
  <si>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</si>
  <si>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</si>
  <si>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</si>
  <si>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</si>
  <si>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</si>
  <si>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</si>
  <si>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</si>
  <si>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</si>
  <si>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</si>
  <si>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</si>
  <si>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</si>
  <si>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</si>
  <si>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</si>
  <si>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</si>
  <si>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</si>
  <si>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</si>
  <si>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</si>
  <si>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</si>
  <si>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</si>
  <si>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</si>
  <si>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</si>
  <si>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</si>
  <si>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</si>
  <si>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</si>
  <si>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</si>
  <si>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</si>
  <si>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</si>
  <si>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</si>
  <si>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</si>
  <si>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</si>
  <si>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</si>
  <si>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</si>
  <si>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</si>
  <si>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</si>
  <si>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</si>
  <si>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</si>
  <si>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</si>
  <si>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</si>
  <si>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</si>
  <si>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</si>
  <si>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</si>
  <si>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</si>
  <si>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</si>
  <si>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</si>
  <si>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</si>
  <si>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</si>
  <si>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</si>
  <si>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</si>
  <si>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</si>
  <si>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</si>
  <si>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</si>
  <si>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</si>
  <si>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</si>
  <si>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</si>
  <si>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</si>
  <si>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</si>
  <si>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</si>
  <si>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</si>
  <si>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</si>
  <si>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</si>
  <si>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</si>
  <si>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</si>
  <si>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</si>
  <si>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</si>
  <si>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</si>
  <si>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</si>
  <si>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</si>
  <si>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</si>
  <si>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</si>
  <si>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</si>
  <si>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</si>
  <si>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</si>
  <si>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</si>
  <si>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</si>
  <si>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</si>
  <si>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</si>
  <si>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</si>
  <si>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</si>
  <si>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</si>
  <si>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</si>
  <si>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</si>
  <si>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</si>
  <si>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</si>
  <si>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</si>
  <si>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</si>
  <si>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</si>
  <si>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</si>
  <si>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</si>
  <si>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</si>
  <si>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</si>
  <si>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</si>
  <si>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</si>
  <si>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</si>
  <si>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</si>
  <si>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</si>
  <si>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</si>
  <si>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</si>
  <si>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</si>
  <si>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</si>
  <si>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</si>
  <si>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</si>
  <si>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</si>
  <si>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</si>
  <si>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</si>
  <si>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</si>
  <si>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</si>
  <si>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</si>
  <si>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</si>
  <si>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</si>
  <si>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</si>
  <si>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</si>
  <si>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</si>
  <si>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</si>
  <si>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</si>
  <si>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</si>
  <si>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</si>
  <si>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</si>
  <si>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</si>
  <si>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</si>
  <si>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</si>
  <si>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</si>
  <si>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</si>
  <si>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</si>
  <si>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</si>
  <si>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</si>
  <si>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</si>
  <si>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</si>
  <si>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</si>
  <si>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</si>
  <si>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</si>
  <si>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</si>
  <si>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</si>
  <si>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</si>
  <si>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</si>
  <si>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</si>
  <si>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</si>
  <si>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</si>
  <si>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</si>
  <si>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</si>
  <si>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</si>
  <si>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</si>
  <si>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</si>
  <si>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</si>
  <si>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</si>
  <si>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</si>
  <si>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</si>
  <si>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</si>
  <si>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</si>
  <si>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</si>
  <si>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</si>
  <si>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</si>
  <si>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</si>
  <si>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</si>
  <si>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</si>
  <si>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</si>
  <si>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</si>
  <si>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</si>
  <si>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</si>
  <si>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</si>
  <si>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</si>
  <si>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</si>
  <si>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</si>
  <si>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</si>
  <si>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</si>
  <si>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</si>
  <si>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</si>
  <si>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</si>
  <si>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</si>
  <si>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</si>
  <si>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</si>
  <si>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</si>
  <si>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</si>
  <si>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</si>
  <si>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</si>
  <si>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</si>
  <si>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</si>
  <si>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</si>
  <si>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</si>
  <si>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</si>
  <si>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</si>
  <si>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</si>
  <si>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</si>
  <si>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</si>
  <si>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</si>
  <si>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</si>
  <si>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</si>
  <si>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</si>
  <si>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</si>
  <si>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</si>
  <si>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</si>
  <si>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</si>
  <si>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</si>
  <si>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</si>
  <si>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</si>
  <si>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</si>
  <si>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</si>
  <si>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</si>
  <si>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</si>
  <si>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</si>
  <si>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</si>
  <si>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</si>
  <si>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</si>
  <si>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</si>
  <si>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</si>
  <si>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</si>
  <si>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</si>
  <si>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</si>
  <si>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</si>
  <si>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</si>
  <si>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</si>
  <si>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</si>
  <si>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</si>
  <si>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</si>
  <si>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</si>
  <si>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</si>
  <si>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</si>
  <si>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</si>
  <si>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</si>
  <si>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</si>
  <si>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</si>
  <si>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</si>
  <si>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</si>
  <si>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</si>
  <si>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</si>
  <si>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</si>
  <si>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</si>
  <si>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</si>
  <si>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</si>
  <si>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</si>
  <si>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</si>
  <si>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</si>
  <si>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</si>
  <si>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</si>
  <si>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</si>
  <si>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</si>
  <si>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</si>
  <si>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</si>
  <si>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</si>
  <si>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</si>
  <si>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</si>
  <si>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</si>
  <si>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</si>
  <si>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</si>
  <si>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</si>
  <si>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</si>
  <si>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</si>
  <si>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</si>
  <si>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</si>
  <si>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</si>
  <si>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</si>
  <si>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</si>
  <si>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</si>
  <si>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</si>
  <si>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</si>
  <si>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</si>
  <si>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</si>
  <si>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</si>
  <si>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</si>
  <si>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</si>
  <si>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</si>
  <si>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</si>
  <si>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</si>
  <si>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</si>
  <si>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</si>
  <si>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</si>
  <si>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</si>
  <si>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</si>
  <si>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</si>
  <si>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</si>
  <si>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</si>
  <si>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</si>
  <si>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</si>
  <si>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</si>
  <si>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</si>
  <si>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</si>
  <si>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</si>
  <si>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</si>
  <si>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</si>
  <si>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</si>
  <si>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</si>
  <si>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</si>
  <si>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</si>
  <si>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</si>
  <si>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</si>
  <si>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</si>
  <si>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</si>
  <si>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</si>
  <si>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</si>
  <si>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</si>
  <si>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</si>
  <si>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</si>
  <si>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</si>
  <si>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</si>
  <si>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</si>
  <si>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</si>
  <si>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</si>
  <si>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</si>
  <si>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</si>
  <si>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</si>
  <si>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</si>
  <si>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</si>
  <si>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</si>
  <si>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</si>
  <si>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</si>
  <si>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</si>
  <si>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</si>
  <si>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</si>
  <si>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</si>
  <si>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</si>
  <si>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</si>
  <si>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</si>
  <si>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</si>
  <si>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</si>
  <si>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</si>
  <si>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</si>
  <si>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</si>
  <si>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</si>
  <si>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</si>
  <si>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</si>
  <si>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</si>
  <si>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</si>
  <si>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</si>
  <si>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</si>
  <si>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</si>
  <si>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</si>
  <si>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</si>
  <si>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</si>
  <si>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</si>
  <si>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</si>
  <si>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</si>
  <si>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</si>
  <si>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</si>
  <si>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</si>
  <si>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</si>
  <si>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</si>
  <si>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</si>
  <si>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</si>
  <si>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</si>
  <si>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</si>
  <si>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</si>
  <si>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</si>
  <si>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</si>
  <si>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</si>
  <si>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</si>
  <si>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</si>
  <si>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</si>
  <si>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</si>
  <si>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</si>
  <si>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</si>
  <si>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</si>
  <si>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</si>
  <si>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</si>
  <si>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</si>
  <si>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</si>
  <si>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</si>
  <si>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</si>
  <si>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</si>
  <si>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</si>
  <si>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</si>
  <si>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</si>
  <si>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</si>
  <si>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</si>
  <si>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</si>
  <si>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</si>
  <si>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</si>
  <si>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</si>
  <si>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</si>
  <si>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</si>
  <si>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</si>
  <si>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</si>
  <si>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</si>
  <si>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</si>
  <si>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</si>
  <si>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</si>
  <si>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</si>
  <si>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</si>
  <si>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</si>
  <si>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</si>
  <si>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</si>
  <si>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</si>
  <si>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</si>
  <si>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</si>
  <si>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</si>
  <si>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</si>
  <si>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</si>
  <si>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</si>
  <si>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</si>
  <si>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</si>
  <si>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</si>
  <si>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</si>
  <si>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</si>
  <si>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</si>
  <si>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</si>
  <si>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</si>
  <si>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</si>
  <si>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</si>
  <si>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</si>
  <si>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</si>
  <si>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</si>
  <si>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</si>
  <si>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</si>
  <si>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</si>
  <si>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</si>
  <si>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</si>
  <si>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</si>
  <si>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</si>
  <si>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</si>
  <si>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</si>
  <si>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</si>
  <si>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</si>
  <si>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</si>
  <si>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</si>
  <si>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</si>
  <si>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</si>
  <si>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</si>
  <si>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</si>
  <si>
    <t>23.05. SN Nr.19</t>
  </si>
  <si>
    <t>03.06. Nr.1.1-14/174</t>
  </si>
  <si>
    <t>Ūdenstilpju iznomāšana</t>
  </si>
  <si>
    <t>Projekts "Nordplus jauniešu mobilitātes projekts"</t>
  </si>
  <si>
    <t>09.2.3.</t>
  </si>
  <si>
    <t>Projekts "Literārie vakari kopā ar autoru"</t>
  </si>
  <si>
    <t>08.3.3.</t>
  </si>
  <si>
    <t>Ieņēmumu pārsniegums pār izdevumiem uzņemto saistību segšanai</t>
  </si>
  <si>
    <t>Projekts "Jūrmalas pilsētas Ķemeru pamatskolas pārbūve un energoefektivitātes paaugstināšana"</t>
  </si>
  <si>
    <t>09.1.24.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</si>
</sst>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67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62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  <pageSetUpPr fitToPage="1"/>
  </sheetPr>
  <dimension ref="A1:BV1438"/>
  <sheetViews>
    <sheetView tabSelected="1" view="pageLayout" zoomScaleNormal="85" workbookViewId="0">
      <selection activeCell="A4" sqref="A4:BT4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9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8" width="8.140625" style="198" hidden="1" customWidth="1" outlineLevel="1"/>
    <col min="19" max="19" width="9.28515625" style="198" hidden="1" customWidth="1" outlineLevel="1"/>
    <col min="20" max="23" width="8.140625" style="198" hidden="1" customWidth="1" outlineLevel="1"/>
    <col min="24" max="24" width="9.42578125" style="172" hidden="1" customWidth="1" outlineLevel="1"/>
    <col min="25" max="25" width="9" style="198" customWidth="1" collapsed="1"/>
    <col min="26" max="26" width="7.5703125" style="198" hidden="1" customWidth="1" outlineLevel="1"/>
    <col min="27" max="27" width="5.85546875" style="198" hidden="1" customWidth="1" outlineLevel="1"/>
    <col min="28" max="28" width="6.7109375" style="198" hidden="1" customWidth="1" outlineLevel="1"/>
    <col min="29" max="29" width="7.7109375" style="198" hidden="1" customWidth="1" outlineLevel="1"/>
    <col min="30" max="36" width="7.5703125" style="198" hidden="1" customWidth="1" outlineLevel="1"/>
    <col min="37" max="37" width="8.42578125" style="1" hidden="1" customWidth="1" outlineLevel="1"/>
    <col min="38" max="38" width="8.5703125" style="198" customWidth="1" collapsed="1"/>
    <col min="39" max="39" width="8.42578125" style="198" hidden="1" customWidth="1" outlineLevel="1"/>
    <col min="40" max="40" width="7.5703125" style="198" hidden="1" customWidth="1" outlineLevel="1"/>
    <col min="41" max="41" width="7" style="198" hidden="1" customWidth="1" outlineLevel="1"/>
    <col min="42" max="49" width="7.5703125" style="198" hidden="1" customWidth="1" outlineLevel="1"/>
    <col min="50" max="50" width="6.7109375" style="1" hidden="1" customWidth="1" outlineLevel="1"/>
    <col min="51" max="51" width="5.28515625" style="198" customWidth="1" collapsed="1"/>
    <col min="52" max="53" width="6.7109375" style="198" hidden="1" customWidth="1" outlineLevel="1"/>
    <col min="54" max="54" width="6.42578125" style="198" hidden="1" customWidth="1" outlineLevel="1"/>
    <col min="55" max="57" width="6.7109375" style="198" hidden="1" customWidth="1" outlineLevel="1"/>
    <col min="58" max="58" width="8.28515625" style="140" hidden="1" customWidth="1" outlineLevel="1"/>
    <col min="59" max="59" width="8.7109375" style="198" customWidth="1" collapsed="1"/>
    <col min="60" max="60" width="8.5703125" style="198" hidden="1" customWidth="1" outlineLevel="1"/>
    <col min="61" max="61" width="6.42578125" style="198" hidden="1" customWidth="1" outlineLevel="1"/>
    <col min="62" max="62" width="8" style="198" hidden="1" customWidth="1" outlineLevel="1"/>
    <col min="63" max="63" width="6.5703125" style="198" hidden="1" customWidth="1" outlineLevel="1"/>
    <col min="64" max="70" width="6.7109375" style="198" hidden="1" customWidth="1" outlineLevel="1"/>
    <col min="71" max="71" width="7" style="2" customWidth="1" collapsed="1"/>
    <col min="72" max="72" width="12.7109375" style="1" customWidth="1"/>
    <col min="73" max="75" width="8.42578125" style="1" customWidth="1"/>
    <col min="76" max="76" width="11" style="1" customWidth="1"/>
    <col min="77" max="16384" width="8.42578125" style="1"/>
  </cols>
  <sheetData>
    <row r="1" spans="1:73" s="198" customFormat="1" x14ac:dyDescent="0.2">
      <c r="D1" s="3"/>
      <c r="E1" s="3"/>
      <c r="BS1" s="2"/>
      <c r="BT1" s="336" t="s">
        <v>740</v>
      </c>
    </row>
    <row r="2" spans="1:73" s="198" customFormat="1" x14ac:dyDescent="0.2">
      <c r="D2" s="3"/>
      <c r="E2" s="3"/>
      <c r="BS2" s="2"/>
      <c r="BT2" s="336" t="s">
        <v>741</v>
      </c>
    </row>
    <row r="3" spans="1:73" s="198" customFormat="1" x14ac:dyDescent="0.2">
      <c r="D3" s="3"/>
      <c r="E3" s="3"/>
      <c r="BS3" s="2"/>
      <c r="BT3" s="336" t="s">
        <v>742</v>
      </c>
    </row>
    <row r="4" spans="1:73" ht="18.75" customHeight="1" x14ac:dyDescent="0.2">
      <c r="A4" s="404" t="s">
        <v>612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</row>
    <row r="5" spans="1:73" ht="12.75" thickBot="1" x14ac:dyDescent="0.25"/>
    <row r="6" spans="1:73" ht="13.5" customHeight="1" thickBot="1" x14ac:dyDescent="0.25">
      <c r="A6" s="405" t="s">
        <v>604</v>
      </c>
      <c r="B6" s="432" t="s">
        <v>611</v>
      </c>
      <c r="C6" s="396" t="s">
        <v>156</v>
      </c>
      <c r="D6" s="416" t="s">
        <v>575</v>
      </c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409" t="s">
        <v>605</v>
      </c>
      <c r="BT6" s="409" t="s">
        <v>192</v>
      </c>
    </row>
    <row r="7" spans="1:73" ht="13.5" customHeight="1" x14ac:dyDescent="0.2">
      <c r="A7" s="406"/>
      <c r="B7" s="433"/>
      <c r="C7" s="397"/>
      <c r="D7" s="430" t="s">
        <v>718</v>
      </c>
      <c r="E7" s="426" t="s">
        <v>0</v>
      </c>
      <c r="F7" s="407" t="s">
        <v>719</v>
      </c>
      <c r="G7" s="407" t="s">
        <v>1</v>
      </c>
      <c r="H7" s="407" t="s">
        <v>721</v>
      </c>
      <c r="I7" s="420" t="s">
        <v>720</v>
      </c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2"/>
      <c r="X7" s="407" t="s">
        <v>723</v>
      </c>
      <c r="Y7" s="407" t="s">
        <v>128</v>
      </c>
      <c r="Z7" s="407" t="s">
        <v>722</v>
      </c>
      <c r="AA7" s="420" t="s">
        <v>720</v>
      </c>
      <c r="AB7" s="421"/>
      <c r="AC7" s="421"/>
      <c r="AD7" s="421"/>
      <c r="AE7" s="421"/>
      <c r="AF7" s="421"/>
      <c r="AG7" s="421"/>
      <c r="AH7" s="421"/>
      <c r="AI7" s="421"/>
      <c r="AJ7" s="422"/>
      <c r="AK7" s="414" t="s">
        <v>724</v>
      </c>
      <c r="AL7" s="414" t="s">
        <v>2</v>
      </c>
      <c r="AM7" s="414" t="s">
        <v>725</v>
      </c>
      <c r="AN7" s="420" t="s">
        <v>720</v>
      </c>
      <c r="AO7" s="421"/>
      <c r="AP7" s="421"/>
      <c r="AQ7" s="421"/>
      <c r="AR7" s="421"/>
      <c r="AS7" s="421"/>
      <c r="AT7" s="421"/>
      <c r="AU7" s="421"/>
      <c r="AV7" s="421"/>
      <c r="AW7" s="422"/>
      <c r="AX7" s="412" t="s">
        <v>726</v>
      </c>
      <c r="AY7" s="414" t="s">
        <v>3</v>
      </c>
      <c r="AZ7" s="412" t="s">
        <v>727</v>
      </c>
      <c r="BA7" s="420" t="s">
        <v>720</v>
      </c>
      <c r="BB7" s="421"/>
      <c r="BC7" s="421"/>
      <c r="BD7" s="421"/>
      <c r="BE7" s="422"/>
      <c r="BF7" s="414" t="s">
        <v>728</v>
      </c>
      <c r="BG7" s="414" t="s">
        <v>439</v>
      </c>
      <c r="BH7" s="414" t="s">
        <v>729</v>
      </c>
      <c r="BI7" s="420" t="s">
        <v>720</v>
      </c>
      <c r="BJ7" s="421"/>
      <c r="BK7" s="421"/>
      <c r="BL7" s="421"/>
      <c r="BM7" s="421"/>
      <c r="BN7" s="421"/>
      <c r="BO7" s="421"/>
      <c r="BP7" s="421"/>
      <c r="BQ7" s="421"/>
      <c r="BR7" s="422"/>
      <c r="BS7" s="410"/>
      <c r="BT7" s="410"/>
    </row>
    <row r="8" spans="1:73" ht="87" customHeight="1" thickBot="1" x14ac:dyDescent="0.25">
      <c r="A8" s="406"/>
      <c r="B8" s="433"/>
      <c r="C8" s="398"/>
      <c r="D8" s="431"/>
      <c r="E8" s="427"/>
      <c r="F8" s="408"/>
      <c r="G8" s="408"/>
      <c r="H8" s="408"/>
      <c r="I8" s="338" t="s">
        <v>749</v>
      </c>
      <c r="J8" s="339" t="s">
        <v>752</v>
      </c>
      <c r="K8" s="352" t="s">
        <v>784</v>
      </c>
      <c r="L8" s="377" t="s">
        <v>799</v>
      </c>
      <c r="M8" s="383" t="s">
        <v>810</v>
      </c>
      <c r="N8" s="384" t="s">
        <v>811</v>
      </c>
      <c r="O8" s="385" t="s">
        <v>813</v>
      </c>
      <c r="P8" s="339" t="s">
        <v>812</v>
      </c>
      <c r="Q8" s="388" t="s">
        <v>816</v>
      </c>
      <c r="R8" s="339" t="s">
        <v>817</v>
      </c>
      <c r="S8" s="332" t="s">
        <v>733</v>
      </c>
      <c r="T8" s="388"/>
      <c r="U8" s="388"/>
      <c r="V8" s="388"/>
      <c r="W8" s="288"/>
      <c r="X8" s="408"/>
      <c r="Y8" s="408"/>
      <c r="Z8" s="408"/>
      <c r="AA8" s="338" t="s">
        <v>749</v>
      </c>
      <c r="AB8" s="352" t="s">
        <v>784</v>
      </c>
      <c r="AC8" s="383" t="s">
        <v>810</v>
      </c>
      <c r="AD8" s="332" t="s">
        <v>733</v>
      </c>
      <c r="AE8" s="388"/>
      <c r="AF8" s="286"/>
      <c r="AG8" s="286"/>
      <c r="AH8" s="286"/>
      <c r="AI8" s="286"/>
      <c r="AJ8" s="286"/>
      <c r="AK8" s="415"/>
      <c r="AL8" s="415"/>
      <c r="AM8" s="415"/>
      <c r="AN8" s="352" t="s">
        <v>784</v>
      </c>
      <c r="AO8" s="377" t="s">
        <v>799</v>
      </c>
      <c r="AP8" s="383" t="s">
        <v>810</v>
      </c>
      <c r="AQ8" s="384" t="s">
        <v>811</v>
      </c>
      <c r="AR8" s="388" t="s">
        <v>816</v>
      </c>
      <c r="AS8" s="332" t="s">
        <v>733</v>
      </c>
      <c r="AT8" s="289"/>
      <c r="AU8" s="289"/>
      <c r="AV8" s="289"/>
      <c r="AW8" s="289"/>
      <c r="AX8" s="413"/>
      <c r="AY8" s="415"/>
      <c r="AZ8" s="413"/>
      <c r="BA8" s="352" t="s">
        <v>784</v>
      </c>
      <c r="BB8" s="332" t="s">
        <v>733</v>
      </c>
      <c r="BC8" s="289"/>
      <c r="BD8" s="289"/>
      <c r="BE8" s="289"/>
      <c r="BF8" s="415"/>
      <c r="BG8" s="415"/>
      <c r="BH8" s="415"/>
      <c r="BI8" s="338" t="s">
        <v>749</v>
      </c>
      <c r="BJ8" s="352" t="s">
        <v>784</v>
      </c>
      <c r="BK8" s="377" t="s">
        <v>799</v>
      </c>
      <c r="BL8" s="383" t="s">
        <v>810</v>
      </c>
      <c r="BM8" s="389" t="s">
        <v>816</v>
      </c>
      <c r="BN8" s="332" t="s">
        <v>733</v>
      </c>
      <c r="BO8" s="289"/>
      <c r="BP8" s="289"/>
      <c r="BQ8" s="289"/>
      <c r="BR8" s="289"/>
      <c r="BS8" s="411"/>
      <c r="BT8" s="411"/>
    </row>
    <row r="9" spans="1:73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>
        <v>11</v>
      </c>
      <c r="Y9" s="134">
        <v>6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>
        <v>12</v>
      </c>
      <c r="AL9" s="135">
        <v>7</v>
      </c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>
        <v>14</v>
      </c>
      <c r="AY9" s="134">
        <v>8</v>
      </c>
      <c r="AZ9" s="135"/>
      <c r="BA9" s="135"/>
      <c r="BB9" s="135"/>
      <c r="BC9" s="135"/>
      <c r="BD9" s="135"/>
      <c r="BE9" s="135"/>
      <c r="BF9" s="134">
        <v>15</v>
      </c>
      <c r="BG9" s="132">
        <v>9</v>
      </c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 t="s">
        <v>730</v>
      </c>
      <c r="BT9" s="131">
        <v>11</v>
      </c>
    </row>
    <row r="10" spans="1:73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6"/>
      <c r="AZ10" s="95"/>
      <c r="BA10" s="95"/>
      <c r="BB10" s="95"/>
      <c r="BC10" s="95"/>
      <c r="BD10" s="95"/>
      <c r="BE10" s="95"/>
      <c r="BF10" s="6"/>
      <c r="BG10" s="4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7"/>
      <c r="BT10" s="83"/>
    </row>
    <row r="11" spans="1:73" ht="12.75" thickBot="1" x14ac:dyDescent="0.25">
      <c r="A11" s="213" t="s">
        <v>4</v>
      </c>
      <c r="B11" s="125" t="s">
        <v>164</v>
      </c>
      <c r="C11" s="318"/>
      <c r="D11" s="8">
        <f t="shared" ref="D11:AM11" si="0">SUM(D12:D27)</f>
        <v>16605017</v>
      </c>
      <c r="E11" s="294">
        <f t="shared" si="0"/>
        <v>14884280</v>
      </c>
      <c r="F11" s="9">
        <f t="shared" si="0"/>
        <v>16595864</v>
      </c>
      <c r="G11" s="9">
        <f t="shared" si="0"/>
        <v>14867434</v>
      </c>
      <c r="H11" s="9">
        <f t="shared" si="0"/>
        <v>-1728430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-2007910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53</v>
      </c>
      <c r="Y11" s="9">
        <f t="shared" si="0"/>
        <v>45795</v>
      </c>
      <c r="Z11" s="9">
        <f t="shared" si="0"/>
        <v>45742</v>
      </c>
      <c r="AA11" s="9">
        <f t="shared" si="0"/>
        <v>0</v>
      </c>
      <c r="AB11" s="9">
        <f t="shared" si="0"/>
        <v>2113</v>
      </c>
      <c r="AC11" s="9">
        <f t="shared" si="0"/>
        <v>41239</v>
      </c>
      <c r="AD11" s="9">
        <f t="shared" si="0"/>
        <v>2390</v>
      </c>
      <c r="AE11" s="9">
        <f t="shared" si="0"/>
        <v>0</v>
      </c>
      <c r="AF11" s="9">
        <f t="shared" si="0"/>
        <v>0</v>
      </c>
      <c r="AG11" s="9">
        <f t="shared" si="0"/>
        <v>0</v>
      </c>
      <c r="AH11" s="9">
        <f t="shared" si="0"/>
        <v>0</v>
      </c>
      <c r="AI11" s="9">
        <f t="shared" si="0"/>
        <v>0</v>
      </c>
      <c r="AJ11" s="9">
        <f t="shared" si="0"/>
        <v>0</v>
      </c>
      <c r="AK11" s="9">
        <f t="shared" si="0"/>
        <v>9100</v>
      </c>
      <c r="AL11" s="96">
        <f t="shared" si="0"/>
        <v>32301</v>
      </c>
      <c r="AM11" s="96">
        <f t="shared" si="0"/>
        <v>23201</v>
      </c>
      <c r="AN11" s="96">
        <f t="shared" ref="AN11:BR11" si="1">SUM(AN12:AN27)</f>
        <v>23201</v>
      </c>
      <c r="AO11" s="96">
        <f t="shared" si="1"/>
        <v>0</v>
      </c>
      <c r="AP11" s="96">
        <f t="shared" si="1"/>
        <v>0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6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">
        <f t="shared" si="1"/>
        <v>0</v>
      </c>
      <c r="AZ11" s="96">
        <f t="shared" si="1"/>
        <v>0</v>
      </c>
      <c r="BA11" s="96">
        <f t="shared" si="1"/>
        <v>0</v>
      </c>
      <c r="BB11" s="96">
        <f t="shared" si="1"/>
        <v>0</v>
      </c>
      <c r="BC11" s="96">
        <f t="shared" si="1"/>
        <v>0</v>
      </c>
      <c r="BD11" s="96">
        <f t="shared" si="1"/>
        <v>0</v>
      </c>
      <c r="BE11" s="96">
        <f t="shared" si="1"/>
        <v>0</v>
      </c>
      <c r="BF11" s="9">
        <f t="shared" si="1"/>
        <v>0</v>
      </c>
      <c r="BG11" s="310">
        <f t="shared" si="1"/>
        <v>-61250</v>
      </c>
      <c r="BH11" s="96">
        <f t="shared" si="1"/>
        <v>-61250</v>
      </c>
      <c r="BI11" s="96">
        <f t="shared" si="1"/>
        <v>0</v>
      </c>
      <c r="BJ11" s="96">
        <f t="shared" si="1"/>
        <v>-61250</v>
      </c>
      <c r="BK11" s="96">
        <f t="shared" si="1"/>
        <v>0</v>
      </c>
      <c r="BL11" s="96">
        <f t="shared" si="1"/>
        <v>0</v>
      </c>
      <c r="BM11" s="96">
        <f t="shared" si="1"/>
        <v>0</v>
      </c>
      <c r="BN11" s="96">
        <f t="shared" si="1"/>
        <v>0</v>
      </c>
      <c r="BO11" s="96">
        <f t="shared" si="1"/>
        <v>0</v>
      </c>
      <c r="BP11" s="96">
        <f t="shared" si="1"/>
        <v>0</v>
      </c>
      <c r="BQ11" s="96">
        <f t="shared" si="1"/>
        <v>0</v>
      </c>
      <c r="BR11" s="96">
        <f t="shared" si="1"/>
        <v>0</v>
      </c>
      <c r="BS11" s="10"/>
      <c r="BT11" s="84"/>
    </row>
    <row r="12" spans="1:73" ht="12.7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F12+X12+AK12+AX12+BF12</f>
        <v>901013</v>
      </c>
      <c r="E12" s="295">
        <f>G12+Y12+AL12+AY12+BG12</f>
        <v>901015</v>
      </c>
      <c r="F12" s="81">
        <v>891913</v>
      </c>
      <c r="G12" s="81">
        <f>F12+H12</f>
        <v>891913</v>
      </c>
      <c r="H12" s="81">
        <f>SUM(I12:W12)</f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>
        <v>0</v>
      </c>
      <c r="Y12" s="81">
        <f>X12+Z12</f>
        <v>0</v>
      </c>
      <c r="Z12" s="81">
        <f>SUM(AA12:AJ12)</f>
        <v>0</v>
      </c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>
        <v>9100</v>
      </c>
      <c r="AL12" s="81">
        <f>AK12+AM12</f>
        <v>9102</v>
      </c>
      <c r="AM12" s="81">
        <f>SUM(AN12:AW12)</f>
        <v>2</v>
      </c>
      <c r="AN12" s="81">
        <v>2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>
        <v>0</v>
      </c>
      <c r="AY12" s="81">
        <f>AX12+AZ12</f>
        <v>0</v>
      </c>
      <c r="AZ12" s="98">
        <f>SUM(BA12:BE12)</f>
        <v>0</v>
      </c>
      <c r="BA12" s="98"/>
      <c r="BB12" s="98"/>
      <c r="BC12" s="98"/>
      <c r="BD12" s="98"/>
      <c r="BE12" s="98"/>
      <c r="BF12" s="81"/>
      <c r="BG12" s="81">
        <f>BF12+BH12</f>
        <v>0</v>
      </c>
      <c r="BH12" s="81">
        <f>SUM(BI12:BR12)</f>
        <v>0</v>
      </c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82" t="s">
        <v>309</v>
      </c>
      <c r="BT12" s="85"/>
      <c r="BU12" s="24"/>
    </row>
    <row r="13" spans="1:73" s="122" customFormat="1" ht="24" x14ac:dyDescent="0.2">
      <c r="A13" s="124"/>
      <c r="B13" s="248"/>
      <c r="C13" s="285" t="s">
        <v>253</v>
      </c>
      <c r="D13" s="80">
        <f t="shared" ref="D13:D25" si="2">F13+X13+AK13+AX13+BF13</f>
        <v>166267</v>
      </c>
      <c r="E13" s="295">
        <f t="shared" ref="E13:E25" si="3">G13+Y13+AL13+AY13+BG13</f>
        <v>161267</v>
      </c>
      <c r="F13" s="81">
        <v>166267</v>
      </c>
      <c r="G13" s="81">
        <f t="shared" ref="G13:G25" si="4">F13+H13</f>
        <v>161267</v>
      </c>
      <c r="H13" s="81">
        <f t="shared" ref="H13:H25" si="5">SUM(I13:W13)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f t="shared" ref="Y13:Y25" si="6">X13+Z13</f>
        <v>0</v>
      </c>
      <c r="Z13" s="81">
        <f t="shared" ref="Z13:Z25" si="7">SUM(AA13:AJ13)</f>
        <v>0</v>
      </c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>
        <v>0</v>
      </c>
      <c r="AL13" s="81">
        <f t="shared" ref="AL13:AL25" si="8">AK13+AM13</f>
        <v>0</v>
      </c>
      <c r="AM13" s="81">
        <f t="shared" ref="AM13:AM25" si="9">SUM(AN13:AW13)</f>
        <v>0</v>
      </c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>
        <v>0</v>
      </c>
      <c r="AY13" s="81">
        <f t="shared" ref="AY13:AY25" si="10">AX13+AZ13</f>
        <v>0</v>
      </c>
      <c r="AZ13" s="98">
        <f t="shared" ref="AZ13:AZ25" si="11">SUM(BA13:BE13)</f>
        <v>0</v>
      </c>
      <c r="BA13" s="98"/>
      <c r="BB13" s="98"/>
      <c r="BC13" s="98"/>
      <c r="BD13" s="98"/>
      <c r="BE13" s="98"/>
      <c r="BF13" s="81"/>
      <c r="BG13" s="81">
        <f t="shared" ref="BG13:BG25" si="12">BF13+BH13</f>
        <v>0</v>
      </c>
      <c r="BH13" s="81">
        <f t="shared" ref="BH13:BH25" si="13">SUM(BI13:BR13)</f>
        <v>0</v>
      </c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82" t="s">
        <v>310</v>
      </c>
      <c r="BT13" s="85"/>
      <c r="BU13" s="24"/>
    </row>
    <row r="14" spans="1:73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>
        <v>0</v>
      </c>
      <c r="Y14" s="81">
        <f t="shared" si="6"/>
        <v>0</v>
      </c>
      <c r="Z14" s="81">
        <f t="shared" si="7"/>
        <v>0</v>
      </c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>
        <v>0</v>
      </c>
      <c r="AL14" s="81">
        <f t="shared" si="8"/>
        <v>0</v>
      </c>
      <c r="AM14" s="81">
        <f t="shared" si="9"/>
        <v>0</v>
      </c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>
        <v>0</v>
      </c>
      <c r="AY14" s="81">
        <f t="shared" si="10"/>
        <v>0</v>
      </c>
      <c r="AZ14" s="98">
        <f t="shared" si="11"/>
        <v>0</v>
      </c>
      <c r="BA14" s="98"/>
      <c r="BB14" s="98"/>
      <c r="BC14" s="98"/>
      <c r="BD14" s="98"/>
      <c r="BE14" s="98"/>
      <c r="BF14" s="81"/>
      <c r="BG14" s="81">
        <f t="shared" si="12"/>
        <v>0</v>
      </c>
      <c r="BH14" s="81">
        <f>SUM(BI14:BR14)</f>
        <v>0</v>
      </c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82" t="s">
        <v>311</v>
      </c>
      <c r="BT14" s="85"/>
      <c r="BU14" s="24"/>
    </row>
    <row r="15" spans="1:73" s="122" customFormat="1" x14ac:dyDescent="0.2">
      <c r="A15" s="108"/>
      <c r="B15" s="242"/>
      <c r="C15" s="285" t="s">
        <v>265</v>
      </c>
      <c r="D15" s="80">
        <f t="shared" si="2"/>
        <v>2375898</v>
      </c>
      <c r="E15" s="295">
        <f t="shared" si="3"/>
        <v>375898</v>
      </c>
      <c r="F15" s="81">
        <v>2375898</v>
      </c>
      <c r="G15" s="81">
        <f t="shared" si="4"/>
        <v>375898</v>
      </c>
      <c r="H15" s="81">
        <f t="shared" si="5"/>
        <v>-2000000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-2000000</v>
      </c>
      <c r="T15" s="81"/>
      <c r="U15" s="81"/>
      <c r="V15" s="81"/>
      <c r="W15" s="81"/>
      <c r="X15" s="81">
        <v>0</v>
      </c>
      <c r="Y15" s="81">
        <f t="shared" si="6"/>
        <v>0</v>
      </c>
      <c r="Z15" s="81">
        <f t="shared" si="7"/>
        <v>0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>
        <v>0</v>
      </c>
      <c r="AL15" s="81">
        <f t="shared" si="8"/>
        <v>0</v>
      </c>
      <c r="AM15" s="81">
        <f t="shared" si="9"/>
        <v>0</v>
      </c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>
        <v>0</v>
      </c>
      <c r="AY15" s="81">
        <f t="shared" si="10"/>
        <v>0</v>
      </c>
      <c r="AZ15" s="98">
        <f t="shared" si="11"/>
        <v>0</v>
      </c>
      <c r="BA15" s="98"/>
      <c r="BB15" s="98"/>
      <c r="BC15" s="98"/>
      <c r="BD15" s="98"/>
      <c r="BE15" s="98"/>
      <c r="BF15" s="81"/>
      <c r="BG15" s="81">
        <f t="shared" si="12"/>
        <v>0</v>
      </c>
      <c r="BH15" s="81">
        <f t="shared" si="13"/>
        <v>0</v>
      </c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82" t="s">
        <v>312</v>
      </c>
      <c r="BT15" s="85" t="s">
        <v>441</v>
      </c>
      <c r="BU15" s="24"/>
    </row>
    <row r="16" spans="1:73" s="122" customFormat="1" ht="24" x14ac:dyDescent="0.2">
      <c r="A16" s="108"/>
      <c r="B16" s="242"/>
      <c r="C16" s="285" t="s">
        <v>266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>
        <v>0</v>
      </c>
      <c r="Y16" s="81">
        <f t="shared" si="6"/>
        <v>0</v>
      </c>
      <c r="Z16" s="81">
        <f t="shared" si="7"/>
        <v>0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>
        <v>0</v>
      </c>
      <c r="AL16" s="81">
        <f t="shared" si="8"/>
        <v>0</v>
      </c>
      <c r="AM16" s="81">
        <f t="shared" si="9"/>
        <v>0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>
        <v>0</v>
      </c>
      <c r="AY16" s="81">
        <f t="shared" si="10"/>
        <v>0</v>
      </c>
      <c r="AZ16" s="98">
        <f t="shared" si="11"/>
        <v>0</v>
      </c>
      <c r="BA16" s="98"/>
      <c r="BB16" s="98"/>
      <c r="BC16" s="98"/>
      <c r="BD16" s="98"/>
      <c r="BE16" s="98"/>
      <c r="BF16" s="81"/>
      <c r="BG16" s="81">
        <f t="shared" si="12"/>
        <v>0</v>
      </c>
      <c r="BH16" s="81">
        <f t="shared" si="13"/>
        <v>0</v>
      </c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82" t="s">
        <v>313</v>
      </c>
      <c r="BT16" s="86" t="s">
        <v>483</v>
      </c>
      <c r="BU16" s="24"/>
    </row>
    <row r="17" spans="1:73" s="162" customFormat="1" ht="24" x14ac:dyDescent="0.2">
      <c r="A17" s="108"/>
      <c r="B17" s="242"/>
      <c r="C17" s="285" t="s">
        <v>254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>
        <v>0</v>
      </c>
      <c r="Y17" s="81">
        <f t="shared" si="6"/>
        <v>0</v>
      </c>
      <c r="Z17" s="81">
        <f t="shared" si="7"/>
        <v>0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>
        <v>0</v>
      </c>
      <c r="AL17" s="81">
        <f t="shared" si="8"/>
        <v>0</v>
      </c>
      <c r="AM17" s="81">
        <f t="shared" si="9"/>
        <v>0</v>
      </c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>
        <v>0</v>
      </c>
      <c r="AY17" s="81">
        <f t="shared" si="10"/>
        <v>0</v>
      </c>
      <c r="AZ17" s="98">
        <f t="shared" si="11"/>
        <v>0</v>
      </c>
      <c r="BA17" s="81"/>
      <c r="BB17" s="81"/>
      <c r="BC17" s="81"/>
      <c r="BD17" s="81"/>
      <c r="BE17" s="81"/>
      <c r="BF17" s="81"/>
      <c r="BG17" s="81">
        <f t="shared" si="12"/>
        <v>0</v>
      </c>
      <c r="BH17" s="81">
        <f t="shared" si="13"/>
        <v>0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2" t="s">
        <v>499</v>
      </c>
      <c r="BT17" s="85" t="s">
        <v>443</v>
      </c>
      <c r="BU17" s="24"/>
    </row>
    <row r="18" spans="1:73" s="144" customFormat="1" ht="36" x14ac:dyDescent="0.2">
      <c r="A18" s="108"/>
      <c r="B18" s="242"/>
      <c r="C18" s="319" t="s">
        <v>537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>
        <v>0</v>
      </c>
      <c r="Y18" s="81">
        <f t="shared" si="6"/>
        <v>0</v>
      </c>
      <c r="Z18" s="81">
        <f t="shared" si="7"/>
        <v>0</v>
      </c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>
        <v>0</v>
      </c>
      <c r="AL18" s="81">
        <f t="shared" si="8"/>
        <v>0</v>
      </c>
      <c r="AM18" s="81">
        <f t="shared" si="9"/>
        <v>0</v>
      </c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>
        <v>0</v>
      </c>
      <c r="AY18" s="81">
        <f t="shared" si="10"/>
        <v>0</v>
      </c>
      <c r="AZ18" s="98">
        <f t="shared" si="11"/>
        <v>0</v>
      </c>
      <c r="BA18" s="98"/>
      <c r="BB18" s="98"/>
      <c r="BC18" s="98"/>
      <c r="BD18" s="98"/>
      <c r="BE18" s="98"/>
      <c r="BF18" s="81"/>
      <c r="BG18" s="81">
        <f t="shared" si="12"/>
        <v>0</v>
      </c>
      <c r="BH18" s="81">
        <f t="shared" si="13"/>
        <v>0</v>
      </c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82" t="s">
        <v>456</v>
      </c>
      <c r="BT18" s="85"/>
      <c r="BU18" s="24"/>
    </row>
    <row r="19" spans="1:73" s="198" customFormat="1" ht="27.75" customHeight="1" x14ac:dyDescent="0.2">
      <c r="A19" s="108"/>
      <c r="B19" s="242"/>
      <c r="C19" s="319" t="s">
        <v>731</v>
      </c>
      <c r="D19" s="80">
        <f t="shared" ref="D19" si="14">F19+X19+AK19+AX19+BF19</f>
        <v>0</v>
      </c>
      <c r="E19" s="295">
        <f t="shared" ref="E19" si="15">G19+Y19+AL19+AY19+BG19</f>
        <v>24195</v>
      </c>
      <c r="F19" s="81"/>
      <c r="G19" s="81">
        <f t="shared" ref="G19" si="16">F19+H19</f>
        <v>24195</v>
      </c>
      <c r="H19" s="81">
        <f t="shared" ref="H19" si="17">SUM(I19:W19)</f>
        <v>24195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f t="shared" ref="Y19" si="18">X19+Z19</f>
        <v>0</v>
      </c>
      <c r="Z19" s="81">
        <f t="shared" ref="Z19" si="19">SUM(AA19:AJ19)</f>
        <v>0</v>
      </c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>
        <f t="shared" ref="AL19" si="20">AK19+AM19</f>
        <v>0</v>
      </c>
      <c r="AM19" s="81">
        <f t="shared" ref="AM19" si="21">SUM(AN19:AW19)</f>
        <v>0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81">
        <f t="shared" ref="AY19" si="22">AX19+AZ19</f>
        <v>0</v>
      </c>
      <c r="AZ19" s="98">
        <f t="shared" ref="AZ19" si="23">SUM(BA19:BE19)</f>
        <v>0</v>
      </c>
      <c r="BA19" s="98"/>
      <c r="BB19" s="98"/>
      <c r="BC19" s="98"/>
      <c r="BD19" s="98"/>
      <c r="BE19" s="98"/>
      <c r="BF19" s="81"/>
      <c r="BG19" s="81">
        <f t="shared" ref="BG19" si="24">BF19+BH19</f>
        <v>0</v>
      </c>
      <c r="BH19" s="81">
        <f t="shared" ref="BH19" si="25">SUM(BI19:BR19)</f>
        <v>0</v>
      </c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82" t="s">
        <v>732</v>
      </c>
      <c r="BT19" s="85"/>
      <c r="BU19" s="24"/>
    </row>
    <row r="20" spans="1:73" s="198" customFormat="1" ht="48.75" customHeight="1" x14ac:dyDescent="0.2">
      <c r="A20" s="108"/>
      <c r="B20" s="242"/>
      <c r="C20" s="319" t="s">
        <v>753</v>
      </c>
      <c r="D20" s="80">
        <f t="shared" ref="D20" si="26">F20+X20+AK20+AX20+BF20</f>
        <v>0</v>
      </c>
      <c r="E20" s="295">
        <f t="shared" ref="E20" si="27">G20+Y20+AL20+AY20+BG20</f>
        <v>0</v>
      </c>
      <c r="F20" s="81"/>
      <c r="G20" s="81">
        <f t="shared" ref="G20" si="28">F20+H20</f>
        <v>38051</v>
      </c>
      <c r="H20" s="81">
        <f t="shared" ref="H20" si="29">SUM(I20:W20)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f t="shared" ref="Y20" si="30">X20+Z20</f>
        <v>0</v>
      </c>
      <c r="Z20" s="81">
        <f t="shared" ref="Z20" si="31">SUM(AA20:AJ20)</f>
        <v>0</v>
      </c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>
        <f t="shared" ref="AL20" si="32">AK20+AM20</f>
        <v>23199</v>
      </c>
      <c r="AM20" s="81">
        <f t="shared" ref="AM20" si="33">SUM(AN20:AW20)</f>
        <v>23199</v>
      </c>
      <c r="AN20" s="98">
        <v>23199</v>
      </c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81">
        <f t="shared" ref="AY20" si="34">AX20+AZ20</f>
        <v>0</v>
      </c>
      <c r="AZ20" s="98">
        <f t="shared" ref="AZ20" si="35">SUM(BA20:BE20)</f>
        <v>0</v>
      </c>
      <c r="BA20" s="98"/>
      <c r="BB20" s="98"/>
      <c r="BC20" s="98"/>
      <c r="BD20" s="98"/>
      <c r="BE20" s="98"/>
      <c r="BF20" s="81"/>
      <c r="BG20" s="81">
        <f t="shared" ref="BG20" si="36">BF20+BH20</f>
        <v>-61250</v>
      </c>
      <c r="BH20" s="81">
        <f t="shared" ref="BH20" si="37">SUM(BI20:BR20)</f>
        <v>-61250</v>
      </c>
      <c r="BI20" s="98"/>
      <c r="BJ20" s="98">
        <f>-37949-1-101-23199</f>
        <v>-61250</v>
      </c>
      <c r="BK20" s="98"/>
      <c r="BL20" s="98"/>
      <c r="BM20" s="98"/>
      <c r="BN20" s="98"/>
      <c r="BO20" s="98"/>
      <c r="BP20" s="98"/>
      <c r="BQ20" s="98"/>
      <c r="BR20" s="98"/>
      <c r="BS20" s="82" t="s">
        <v>780</v>
      </c>
      <c r="BT20" s="85"/>
      <c r="BU20" s="24"/>
    </row>
    <row r="21" spans="1:73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>
        <f t="shared" si="6"/>
        <v>0</v>
      </c>
      <c r="Z21" s="81">
        <f t="shared" si="7"/>
        <v>0</v>
      </c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98">
        <f t="shared" si="8"/>
        <v>0</v>
      </c>
      <c r="AM21" s="98">
        <f t="shared" si="9"/>
        <v>0</v>
      </c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81">
        <f t="shared" si="10"/>
        <v>0</v>
      </c>
      <c r="AZ21" s="98">
        <f t="shared" si="11"/>
        <v>0</v>
      </c>
      <c r="BA21" s="98"/>
      <c r="BB21" s="98"/>
      <c r="BC21" s="98"/>
      <c r="BD21" s="98"/>
      <c r="BE21" s="98"/>
      <c r="BF21" s="81"/>
      <c r="BG21" s="81">
        <f t="shared" si="12"/>
        <v>0</v>
      </c>
      <c r="BH21" s="81">
        <f t="shared" si="13"/>
        <v>0</v>
      </c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82" t="s">
        <v>546</v>
      </c>
      <c r="BT21" s="85"/>
      <c r="BU21" s="24"/>
    </row>
    <row r="22" spans="1:73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>
        <f t="shared" si="6"/>
        <v>0</v>
      </c>
      <c r="Z22" s="81">
        <f t="shared" si="7"/>
        <v>0</v>
      </c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98">
        <f t="shared" si="8"/>
        <v>0</v>
      </c>
      <c r="AM22" s="98">
        <f t="shared" si="9"/>
        <v>0</v>
      </c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81">
        <f t="shared" si="10"/>
        <v>0</v>
      </c>
      <c r="AZ22" s="98">
        <f t="shared" si="11"/>
        <v>0</v>
      </c>
      <c r="BA22" s="98"/>
      <c r="BB22" s="98"/>
      <c r="BC22" s="98"/>
      <c r="BD22" s="98"/>
      <c r="BE22" s="98"/>
      <c r="BF22" s="81"/>
      <c r="BG22" s="81">
        <f t="shared" si="12"/>
        <v>0</v>
      </c>
      <c r="BH22" s="81">
        <f t="shared" si="13"/>
        <v>0</v>
      </c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82" t="s">
        <v>547</v>
      </c>
      <c r="BT22" s="85"/>
      <c r="BU22" s="24"/>
    </row>
    <row r="23" spans="1:73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231637</v>
      </c>
      <c r="F23" s="81">
        <f>100000+2588</f>
        <v>102588</v>
      </c>
      <c r="G23" s="81">
        <f t="shared" si="4"/>
        <v>231637</v>
      </c>
      <c r="H23" s="81">
        <f t="shared" si="5"/>
        <v>129049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>
        <v>-7910</v>
      </c>
      <c r="T23" s="81"/>
      <c r="U23" s="81"/>
      <c r="V23" s="81"/>
      <c r="W23" s="81"/>
      <c r="X23" s="81"/>
      <c r="Y23" s="81">
        <f t="shared" si="6"/>
        <v>0</v>
      </c>
      <c r="Z23" s="81">
        <f t="shared" si="7"/>
        <v>0</v>
      </c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98">
        <f t="shared" si="8"/>
        <v>0</v>
      </c>
      <c r="AM23" s="98">
        <f t="shared" si="9"/>
        <v>0</v>
      </c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81">
        <f t="shared" si="10"/>
        <v>0</v>
      </c>
      <c r="AZ23" s="98">
        <f t="shared" si="11"/>
        <v>0</v>
      </c>
      <c r="BA23" s="98"/>
      <c r="BB23" s="98"/>
      <c r="BC23" s="98"/>
      <c r="BD23" s="98"/>
      <c r="BE23" s="98"/>
      <c r="BF23" s="81"/>
      <c r="BG23" s="81">
        <f t="shared" si="12"/>
        <v>0</v>
      </c>
      <c r="BH23" s="81">
        <f t="shared" si="13"/>
        <v>0</v>
      </c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82" t="s">
        <v>548</v>
      </c>
      <c r="BT23" s="85"/>
      <c r="BU23" s="24"/>
    </row>
    <row r="24" spans="1:73" s="130" customFormat="1" x14ac:dyDescent="0.2">
      <c r="A24" s="108"/>
      <c r="B24" s="250"/>
      <c r="C24" s="285" t="s">
        <v>457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>
        <f t="shared" si="6"/>
        <v>0</v>
      </c>
      <c r="Z24" s="81">
        <f t="shared" si="7"/>
        <v>0</v>
      </c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98">
        <f t="shared" si="8"/>
        <v>0</v>
      </c>
      <c r="AM24" s="98">
        <f t="shared" si="9"/>
        <v>0</v>
      </c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81">
        <f t="shared" si="10"/>
        <v>0</v>
      </c>
      <c r="AZ24" s="98">
        <f t="shared" si="11"/>
        <v>0</v>
      </c>
      <c r="BA24" s="98"/>
      <c r="BB24" s="98"/>
      <c r="BC24" s="98"/>
      <c r="BD24" s="98"/>
      <c r="BE24" s="98"/>
      <c r="BF24" s="81"/>
      <c r="BG24" s="81">
        <f t="shared" si="12"/>
        <v>0</v>
      </c>
      <c r="BH24" s="81">
        <f t="shared" si="13"/>
        <v>0</v>
      </c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82" t="s">
        <v>549</v>
      </c>
      <c r="BT24" s="85"/>
      <c r="BU24" s="24"/>
    </row>
    <row r="25" spans="1:73" s="198" customFormat="1" x14ac:dyDescent="0.2">
      <c r="A25" s="108"/>
      <c r="B25" s="250"/>
      <c r="C25" s="285" t="s">
        <v>706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>
        <v>53</v>
      </c>
      <c r="Y25" s="81">
        <f t="shared" si="6"/>
        <v>2166</v>
      </c>
      <c r="Z25" s="81">
        <f t="shared" si="7"/>
        <v>2113</v>
      </c>
      <c r="AA25" s="81"/>
      <c r="AB25" s="81">
        <f>36+2077</f>
        <v>2113</v>
      </c>
      <c r="AC25" s="81"/>
      <c r="AD25" s="81"/>
      <c r="AE25" s="81"/>
      <c r="AF25" s="81"/>
      <c r="AG25" s="81"/>
      <c r="AH25" s="81"/>
      <c r="AI25" s="81"/>
      <c r="AJ25" s="81"/>
      <c r="AK25" s="81">
        <v>0</v>
      </c>
      <c r="AL25" s="81">
        <f t="shared" si="8"/>
        <v>0</v>
      </c>
      <c r="AM25" s="81">
        <f t="shared" si="9"/>
        <v>0</v>
      </c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>
        <v>0</v>
      </c>
      <c r="AY25" s="81">
        <f t="shared" si="10"/>
        <v>0</v>
      </c>
      <c r="AZ25" s="98">
        <f t="shared" si="11"/>
        <v>0</v>
      </c>
      <c r="BA25" s="98"/>
      <c r="BB25" s="98"/>
      <c r="BC25" s="98"/>
      <c r="BD25" s="98"/>
      <c r="BE25" s="98"/>
      <c r="BF25" s="81"/>
      <c r="BG25" s="81">
        <f t="shared" si="12"/>
        <v>0</v>
      </c>
      <c r="BH25" s="81">
        <f t="shared" si="13"/>
        <v>0</v>
      </c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82" t="s">
        <v>707</v>
      </c>
      <c r="BT25" s="85"/>
      <c r="BU25" s="24"/>
    </row>
    <row r="26" spans="1:73" s="198" customFormat="1" ht="24" x14ac:dyDescent="0.2">
      <c r="A26" s="108">
        <v>90000543728</v>
      </c>
      <c r="B26" s="242" t="s">
        <v>806</v>
      </c>
      <c r="C26" s="379" t="s">
        <v>182</v>
      </c>
      <c r="D26" s="80">
        <f t="shared" ref="D26" si="38">F26+X26+AK26+AX26+BF26</f>
        <v>0</v>
      </c>
      <c r="E26" s="295">
        <f t="shared" ref="E26" si="39">G26+Y26+AL26+AY26+BG26</f>
        <v>43629</v>
      </c>
      <c r="F26" s="81"/>
      <c r="G26" s="81">
        <f t="shared" ref="G26" si="40">F26+H26</f>
        <v>0</v>
      </c>
      <c r="H26" s="81">
        <f t="shared" ref="H26" si="41">SUM(I26:W26)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>
        <f t="shared" ref="Y26" si="42">X26+Z26</f>
        <v>43629</v>
      </c>
      <c r="Z26" s="81">
        <f t="shared" ref="Z26" si="43">SUM(AA26:AJ26)</f>
        <v>43629</v>
      </c>
      <c r="AA26" s="81"/>
      <c r="AB26" s="81"/>
      <c r="AC26" s="81">
        <v>41239</v>
      </c>
      <c r="AD26" s="81">
        <v>2390</v>
      </c>
      <c r="AE26" s="81"/>
      <c r="AF26" s="81"/>
      <c r="AG26" s="81"/>
      <c r="AH26" s="81"/>
      <c r="AI26" s="81"/>
      <c r="AJ26" s="81"/>
      <c r="AK26" s="81"/>
      <c r="AL26" s="81">
        <f t="shared" ref="AL26" si="44">AK26+AM26</f>
        <v>0</v>
      </c>
      <c r="AM26" s="81">
        <f t="shared" ref="AM26" si="45">SUM(AN26:AW26)</f>
        <v>0</v>
      </c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81">
        <f t="shared" ref="AY26" si="46">AX26+AZ26</f>
        <v>0</v>
      </c>
      <c r="AZ26" s="98">
        <f t="shared" ref="AZ26" si="47">SUM(BA26:BE26)</f>
        <v>0</v>
      </c>
      <c r="BA26" s="98"/>
      <c r="BB26" s="98"/>
      <c r="BC26" s="98"/>
      <c r="BD26" s="98"/>
      <c r="BE26" s="98"/>
      <c r="BF26" s="81"/>
      <c r="BG26" s="81">
        <f t="shared" ref="BG26" si="48">BF26+BH26</f>
        <v>0</v>
      </c>
      <c r="BH26" s="81">
        <f t="shared" ref="BH26" si="49">SUM(BI26:BR26)</f>
        <v>0</v>
      </c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82" t="s">
        <v>807</v>
      </c>
      <c r="BT26" s="85"/>
      <c r="BU26" s="24"/>
    </row>
    <row r="27" spans="1:73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72"/>
      <c r="AZ27" s="97"/>
      <c r="BA27" s="97"/>
      <c r="BB27" s="97"/>
      <c r="BC27" s="97"/>
      <c r="BD27" s="97"/>
      <c r="BE27" s="97"/>
      <c r="BF27" s="72"/>
      <c r="BG27" s="264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9"/>
      <c r="BT27" s="86"/>
      <c r="BU27" s="24"/>
    </row>
    <row r="28" spans="1:73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2988198</v>
      </c>
      <c r="F28" s="9">
        <f>SUM(F29:F35)</f>
        <v>2876527</v>
      </c>
      <c r="G28" s="9">
        <f t="shared" ref="G28:W28" si="50">SUM(G29:G35)</f>
        <v>2941389</v>
      </c>
      <c r="H28" s="9">
        <f t="shared" si="50"/>
        <v>64862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2756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>
        <f t="shared" si="50"/>
        <v>0</v>
      </c>
      <c r="U28" s="9">
        <f t="shared" si="50"/>
        <v>0</v>
      </c>
      <c r="V28" s="9">
        <f t="shared" si="50"/>
        <v>0</v>
      </c>
      <c r="W28" s="9">
        <f t="shared" si="50"/>
        <v>0</v>
      </c>
      <c r="X28" s="9">
        <f>SUM(X29:X35)</f>
        <v>0</v>
      </c>
      <c r="Y28" s="9">
        <f t="shared" ref="Y28" si="52">SUM(Y29:Y35)</f>
        <v>0</v>
      </c>
      <c r="Z28" s="9">
        <f t="shared" ref="Z28" si="53">SUM(Z29:Z35)</f>
        <v>0</v>
      </c>
      <c r="AA28" s="9">
        <f t="shared" ref="AA28" si="54">SUM(AA29:AA35)</f>
        <v>0</v>
      </c>
      <c r="AB28" s="9">
        <f t="shared" ref="AB28" si="55">SUM(AB29:AB35)</f>
        <v>0</v>
      </c>
      <c r="AC28" s="9">
        <f t="shared" ref="AC28" si="56">SUM(AC29:AC35)</f>
        <v>0</v>
      </c>
      <c r="AD28" s="9">
        <f t="shared" ref="AD28" si="57">SUM(AD29:AD35)</f>
        <v>0</v>
      </c>
      <c r="AE28" s="9">
        <f t="shared" ref="AE28" si="58">SUM(AE29:AE35)</f>
        <v>0</v>
      </c>
      <c r="AF28" s="9">
        <f t="shared" ref="AF28" si="59">SUM(AF29:AF35)</f>
        <v>0</v>
      </c>
      <c r="AG28" s="9">
        <f t="shared" ref="AG28" si="60">SUM(AG29:AG35)</f>
        <v>0</v>
      </c>
      <c r="AH28" s="9">
        <f t="shared" ref="AH28" si="61">SUM(AH29:AH35)</f>
        <v>0</v>
      </c>
      <c r="AI28" s="9">
        <f t="shared" ref="AI28" si="62">SUM(AI29:AI35)</f>
        <v>0</v>
      </c>
      <c r="AJ28" s="9">
        <f t="shared" ref="AJ28" si="63">SUM(AJ29:AJ35)</f>
        <v>0</v>
      </c>
      <c r="AK28" s="9">
        <f>SUM(AK29:AK35)</f>
        <v>46907</v>
      </c>
      <c r="AL28" s="96">
        <f t="shared" ref="AL28" si="64">SUM(AL29:AL35)</f>
        <v>51009</v>
      </c>
      <c r="AM28" s="96">
        <f t="shared" ref="AM28" si="65">SUM(AM29:AM35)</f>
        <v>4102</v>
      </c>
      <c r="AN28" s="96">
        <f t="shared" ref="AN28" si="66">SUM(AN29:AN35)</f>
        <v>4102</v>
      </c>
      <c r="AO28" s="96">
        <f t="shared" ref="AO28" si="67">SUM(AO29:AO35)</f>
        <v>0</v>
      </c>
      <c r="AP28" s="96">
        <f t="shared" ref="AP28" si="68">SUM(AP29:AP35)</f>
        <v>0</v>
      </c>
      <c r="AQ28" s="96">
        <f t="shared" ref="AQ28" si="69">SUM(AQ29:AQ35)</f>
        <v>0</v>
      </c>
      <c r="AR28" s="96">
        <f t="shared" ref="AR28" si="70">SUM(AR29:AR35)</f>
        <v>0</v>
      </c>
      <c r="AS28" s="96">
        <f t="shared" ref="AS28" si="71">SUM(AS29:AS35)</f>
        <v>0</v>
      </c>
      <c r="AT28" s="96">
        <f t="shared" ref="AT28" si="72">SUM(AT29:AT35)</f>
        <v>0</v>
      </c>
      <c r="AU28" s="96">
        <f t="shared" ref="AU28" si="73">SUM(AU29:AU35)</f>
        <v>0</v>
      </c>
      <c r="AV28" s="96">
        <f t="shared" ref="AV28" si="74">SUM(AV29:AV35)</f>
        <v>0</v>
      </c>
      <c r="AW28" s="96">
        <f t="shared" ref="AW28" si="75">SUM(AW29:AW35)</f>
        <v>0</v>
      </c>
      <c r="AX28" s="96">
        <f>SUM(AX29:AX35)</f>
        <v>0</v>
      </c>
      <c r="AY28" s="9">
        <f t="shared" ref="AY28" si="76">SUM(AY29:AY35)</f>
        <v>0</v>
      </c>
      <c r="AZ28" s="96">
        <f t="shared" ref="AZ28" si="77">SUM(AZ29:AZ35)</f>
        <v>0</v>
      </c>
      <c r="BA28" s="96">
        <f t="shared" ref="BA28" si="78">SUM(BA29:BA35)</f>
        <v>0</v>
      </c>
      <c r="BB28" s="96">
        <f t="shared" ref="BB28" si="79">SUM(BB29:BB35)</f>
        <v>0</v>
      </c>
      <c r="BC28" s="96">
        <f t="shared" ref="BC28" si="80">SUM(BC29:BC35)</f>
        <v>0</v>
      </c>
      <c r="BD28" s="96">
        <f t="shared" ref="BD28" si="81">SUM(BD29:BD35)</f>
        <v>0</v>
      </c>
      <c r="BE28" s="96">
        <f t="shared" ref="BE28" si="82">SUM(BE29:BE35)</f>
        <v>0</v>
      </c>
      <c r="BF28" s="9">
        <f>SUM(BF29:BF35)</f>
        <v>-4200</v>
      </c>
      <c r="BG28" s="310">
        <f t="shared" ref="BG28" si="83">SUM(BG29:BG35)</f>
        <v>-4200</v>
      </c>
      <c r="BH28" s="96">
        <f t="shared" ref="BH28" si="84">SUM(BH29:BH35)</f>
        <v>0</v>
      </c>
      <c r="BI28" s="96">
        <f t="shared" ref="BI28" si="85">SUM(BI29:BI35)</f>
        <v>0</v>
      </c>
      <c r="BJ28" s="96">
        <f t="shared" ref="BJ28" si="86">SUM(BJ29:BJ35)</f>
        <v>0</v>
      </c>
      <c r="BK28" s="96">
        <f t="shared" ref="BK28" si="87">SUM(BK29:BK35)</f>
        <v>0</v>
      </c>
      <c r="BL28" s="96">
        <f t="shared" ref="BL28" si="88">SUM(BL29:BL35)</f>
        <v>0</v>
      </c>
      <c r="BM28" s="96">
        <f t="shared" ref="BM28" si="89">SUM(BM29:BM35)</f>
        <v>0</v>
      </c>
      <c r="BN28" s="96">
        <f t="shared" ref="BN28" si="90">SUM(BN29:BN35)</f>
        <v>0</v>
      </c>
      <c r="BO28" s="96">
        <f t="shared" ref="BO28" si="91">SUM(BO29:BO35)</f>
        <v>0</v>
      </c>
      <c r="BP28" s="96">
        <f t="shared" ref="BP28" si="92">SUM(BP29:BP35)</f>
        <v>0</v>
      </c>
      <c r="BQ28" s="96">
        <f t="shared" ref="BQ28" si="93">SUM(BQ29:BQ35)</f>
        <v>0</v>
      </c>
      <c r="BR28" s="96">
        <f t="shared" ref="BR28" si="94">SUM(BR29:BR35)</f>
        <v>0</v>
      </c>
      <c r="BS28" s="12"/>
      <c r="BT28" s="87"/>
      <c r="BU28" s="24"/>
    </row>
    <row r="29" spans="1:73" ht="12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F29+X29+AK29+AX29+BF29</f>
        <v>206605</v>
      </c>
      <c r="E29" s="295">
        <f t="shared" ref="E29:E34" si="96">G29+Y29+AL29+AY29+BG29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SUM(I29:W29)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>
        <v>0</v>
      </c>
      <c r="Y29" s="81">
        <f t="shared" ref="Y29:Y34" si="99">X29+Z29</f>
        <v>0</v>
      </c>
      <c r="Z29" s="81">
        <f t="shared" ref="Z29:Z34" si="100">SUM(AA29:AJ29)</f>
        <v>0</v>
      </c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>
        <v>0</v>
      </c>
      <c r="AL29" s="81">
        <f t="shared" ref="AL29:AL34" si="101">AK29+AM29</f>
        <v>0</v>
      </c>
      <c r="AM29" s="81">
        <f t="shared" ref="AM29:AM34" si="102">SUM(AN29:AW29)</f>
        <v>0</v>
      </c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>
        <v>0</v>
      </c>
      <c r="AY29" s="81">
        <f t="shared" ref="AY29:AY34" si="103">AX29+AZ29</f>
        <v>0</v>
      </c>
      <c r="AZ29" s="98">
        <f t="shared" ref="AZ29:AZ34" si="104">SUM(BA29:BE29)</f>
        <v>0</v>
      </c>
      <c r="BA29" s="98"/>
      <c r="BB29" s="98"/>
      <c r="BC29" s="98"/>
      <c r="BD29" s="98"/>
      <c r="BE29" s="98"/>
      <c r="BF29" s="81"/>
      <c r="BG29" s="81">
        <f t="shared" ref="BG29:BG34" si="105">BF29+BH29</f>
        <v>0</v>
      </c>
      <c r="BH29" s="81">
        <f t="shared" ref="BH29:BH34" si="106">SUM(BI29:BR29)</f>
        <v>0</v>
      </c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82" t="s">
        <v>314</v>
      </c>
      <c r="BT29" s="85"/>
      <c r="BU29" s="24"/>
    </row>
    <row r="30" spans="1:73" s="122" customFormat="1" ht="24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f t="shared" si="99"/>
        <v>0</v>
      </c>
      <c r="Z30" s="81">
        <f t="shared" si="100"/>
        <v>0</v>
      </c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>
        <v>17520</v>
      </c>
      <c r="AL30" s="81">
        <f t="shared" si="101"/>
        <v>20018</v>
      </c>
      <c r="AM30" s="81">
        <f t="shared" si="102"/>
        <v>2498</v>
      </c>
      <c r="AN30" s="81">
        <v>2498</v>
      </c>
      <c r="AO30" s="81"/>
      <c r="AP30" s="81"/>
      <c r="AQ30" s="81"/>
      <c r="AR30" s="81"/>
      <c r="AS30" s="81"/>
      <c r="AT30" s="81"/>
      <c r="AU30" s="81"/>
      <c r="AV30" s="81"/>
      <c r="AW30" s="81"/>
      <c r="AX30" s="81">
        <v>0</v>
      </c>
      <c r="AY30" s="81">
        <f t="shared" si="103"/>
        <v>0</v>
      </c>
      <c r="AZ30" s="98">
        <f t="shared" si="104"/>
        <v>0</v>
      </c>
      <c r="BA30" s="98"/>
      <c r="BB30" s="98"/>
      <c r="BC30" s="98"/>
      <c r="BD30" s="98"/>
      <c r="BE30" s="98"/>
      <c r="BF30" s="81"/>
      <c r="BG30" s="81">
        <f t="shared" si="105"/>
        <v>0</v>
      </c>
      <c r="BH30" s="81">
        <f t="shared" si="106"/>
        <v>0</v>
      </c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82" t="s">
        <v>315</v>
      </c>
      <c r="BT30" s="85" t="s">
        <v>442</v>
      </c>
      <c r="BU30" s="24"/>
    </row>
    <row r="31" spans="1:73" s="198" customFormat="1" ht="24" x14ac:dyDescent="0.2">
      <c r="A31" s="108"/>
      <c r="B31" s="242"/>
      <c r="C31" s="319" t="s">
        <v>648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>
        <v>0</v>
      </c>
      <c r="Y31" s="72">
        <f t="shared" si="99"/>
        <v>0</v>
      </c>
      <c r="Z31" s="72">
        <f t="shared" si="100"/>
        <v>0</v>
      </c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>
        <v>0</v>
      </c>
      <c r="AL31" s="72">
        <f t="shared" si="101"/>
        <v>0</v>
      </c>
      <c r="AM31" s="72">
        <f t="shared" si="102"/>
        <v>0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>
        <v>0</v>
      </c>
      <c r="AY31" s="81">
        <f t="shared" si="103"/>
        <v>0</v>
      </c>
      <c r="AZ31" s="98">
        <f t="shared" si="104"/>
        <v>0</v>
      </c>
      <c r="BA31" s="97"/>
      <c r="BB31" s="97"/>
      <c r="BC31" s="97"/>
      <c r="BD31" s="97"/>
      <c r="BE31" s="97"/>
      <c r="BF31" s="72"/>
      <c r="BG31" s="81">
        <f t="shared" si="105"/>
        <v>0</v>
      </c>
      <c r="BH31" s="81">
        <f t="shared" si="106"/>
        <v>0</v>
      </c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82" t="s">
        <v>316</v>
      </c>
      <c r="BT31" s="85" t="s">
        <v>443</v>
      </c>
      <c r="BU31" s="24"/>
    </row>
    <row r="32" spans="1:73" s="198" customFormat="1" ht="24" x14ac:dyDescent="0.2">
      <c r="A32" s="108"/>
      <c r="B32" s="242"/>
      <c r="C32" s="319" t="s">
        <v>759</v>
      </c>
      <c r="D32" s="80">
        <f t="shared" ref="D32" si="107">F32+X32+AK32+AX32+BF32</f>
        <v>0</v>
      </c>
      <c r="E32" s="295">
        <f t="shared" ref="E32" si="108">G32+Y32+AL32+AY32+BG32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f t="shared" ref="Y32" si="109">X32+Z32</f>
        <v>0</v>
      </c>
      <c r="Z32" s="72">
        <f t="shared" ref="Z32" si="110">SUM(AA32:AJ32)</f>
        <v>0</v>
      </c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81">
        <f t="shared" ref="AY32" si="111">AX32+AZ32</f>
        <v>0</v>
      </c>
      <c r="AZ32" s="98">
        <f t="shared" ref="AZ32" si="112">SUM(BA32:BE32)</f>
        <v>0</v>
      </c>
      <c r="BA32" s="97"/>
      <c r="BB32" s="97"/>
      <c r="BC32" s="97"/>
      <c r="BD32" s="97"/>
      <c r="BE32" s="97"/>
      <c r="BF32" s="72"/>
      <c r="BG32" s="81">
        <f t="shared" ref="BG32" si="113">BF32+BH32</f>
        <v>0</v>
      </c>
      <c r="BH32" s="81">
        <f t="shared" ref="BH32" si="114">SUM(BI32:BR32)</f>
        <v>0</v>
      </c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82" t="s">
        <v>760</v>
      </c>
      <c r="BT32" s="85" t="s">
        <v>443</v>
      </c>
      <c r="BU32" s="24"/>
    </row>
    <row r="33" spans="1:73" ht="24" customHeight="1" x14ac:dyDescent="0.2">
      <c r="A33" s="108">
        <v>90000056554</v>
      </c>
      <c r="B33" s="241" t="s">
        <v>450</v>
      </c>
      <c r="C33" s="285" t="s">
        <v>244</v>
      </c>
      <c r="D33" s="80">
        <f t="shared" si="95"/>
        <v>2415850</v>
      </c>
      <c r="E33" s="295">
        <f t="shared" si="96"/>
        <v>2481606</v>
      </c>
      <c r="F33" s="81">
        <v>2390663</v>
      </c>
      <c r="G33" s="81">
        <f t="shared" si="97"/>
        <v>2454815</v>
      </c>
      <c r="H33" s="81">
        <f t="shared" si="98"/>
        <v>64152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/>
      <c r="U33" s="81"/>
      <c r="V33" s="81"/>
      <c r="W33" s="81"/>
      <c r="X33" s="81">
        <v>0</v>
      </c>
      <c r="Y33" s="81">
        <f t="shared" si="99"/>
        <v>0</v>
      </c>
      <c r="Z33" s="81">
        <f t="shared" si="100"/>
        <v>0</v>
      </c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>
        <v>29387</v>
      </c>
      <c r="AL33" s="81">
        <f t="shared" si="101"/>
        <v>30991</v>
      </c>
      <c r="AM33" s="81">
        <f t="shared" si="102"/>
        <v>1604</v>
      </c>
      <c r="AN33" s="81">
        <v>1604</v>
      </c>
      <c r="AO33" s="81"/>
      <c r="AP33" s="81"/>
      <c r="AQ33" s="81"/>
      <c r="AR33" s="81"/>
      <c r="AS33" s="81"/>
      <c r="AT33" s="81"/>
      <c r="AU33" s="81"/>
      <c r="AV33" s="81"/>
      <c r="AW33" s="81"/>
      <c r="AX33" s="81">
        <v>0</v>
      </c>
      <c r="AY33" s="81">
        <f t="shared" si="103"/>
        <v>0</v>
      </c>
      <c r="AZ33" s="98">
        <f t="shared" si="104"/>
        <v>0</v>
      </c>
      <c r="BA33" s="98"/>
      <c r="BB33" s="98"/>
      <c r="BC33" s="98"/>
      <c r="BD33" s="98"/>
      <c r="BE33" s="98"/>
      <c r="BF33" s="81">
        <v>-4200</v>
      </c>
      <c r="BG33" s="81">
        <f t="shared" si="105"/>
        <v>-4200</v>
      </c>
      <c r="BH33" s="81">
        <f t="shared" si="106"/>
        <v>0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82" t="s">
        <v>655</v>
      </c>
      <c r="BT33" s="85"/>
      <c r="BU33" s="24"/>
    </row>
    <row r="34" spans="1:73" ht="27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f t="shared" si="99"/>
        <v>0</v>
      </c>
      <c r="Z34" s="81">
        <f t="shared" si="100"/>
        <v>0</v>
      </c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98">
        <f t="shared" si="101"/>
        <v>0</v>
      </c>
      <c r="AM34" s="98">
        <f t="shared" si="102"/>
        <v>0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81">
        <f t="shared" si="103"/>
        <v>0</v>
      </c>
      <c r="AZ34" s="98">
        <f t="shared" si="104"/>
        <v>0</v>
      </c>
      <c r="BA34" s="98"/>
      <c r="BB34" s="98"/>
      <c r="BC34" s="98"/>
      <c r="BD34" s="98"/>
      <c r="BE34" s="98"/>
      <c r="BF34" s="81"/>
      <c r="BG34" s="81">
        <f t="shared" si="105"/>
        <v>0</v>
      </c>
      <c r="BH34" s="81">
        <f t="shared" si="106"/>
        <v>0</v>
      </c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82" t="s">
        <v>345</v>
      </c>
      <c r="BT34" s="85"/>
      <c r="BU34" s="24"/>
    </row>
    <row r="35" spans="1:73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72"/>
      <c r="AZ35" s="97"/>
      <c r="BA35" s="97"/>
      <c r="BB35" s="97"/>
      <c r="BC35" s="97"/>
      <c r="BD35" s="97"/>
      <c r="BE35" s="97"/>
      <c r="BF35" s="72"/>
      <c r="BG35" s="264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73"/>
      <c r="BT35" s="86"/>
      <c r="BU35" s="24"/>
    </row>
    <row r="36" spans="1:73" ht="12.75" thickBot="1" x14ac:dyDescent="0.25">
      <c r="A36" s="215" t="s">
        <v>7</v>
      </c>
      <c r="B36" s="125" t="s">
        <v>8</v>
      </c>
      <c r="C36" s="321"/>
      <c r="D36" s="11">
        <f>SUM(D37:D63)</f>
        <v>22014945</v>
      </c>
      <c r="E36" s="297">
        <f>SUM(E37:E63)</f>
        <v>22179573</v>
      </c>
      <c r="F36" s="9">
        <f>SUM(F37:F63)</f>
        <v>20834324</v>
      </c>
      <c r="G36" s="9">
        <f t="shared" ref="G36:W36" si="115">SUM(G37:G63)</f>
        <v>20942476</v>
      </c>
      <c r="H36" s="9">
        <f t="shared" si="115"/>
        <v>108152</v>
      </c>
      <c r="I36" s="9">
        <f t="shared" si="115"/>
        <v>-59883</v>
      </c>
      <c r="J36" s="9">
        <f t="shared" ref="J36" si="116">SUM(J37:J63)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5000</v>
      </c>
      <c r="O36" s="9">
        <f t="shared" si="115"/>
        <v>121283</v>
      </c>
      <c r="P36" s="9">
        <f t="shared" si="115"/>
        <v>0</v>
      </c>
      <c r="Q36" s="9">
        <f t="shared" si="115"/>
        <v>-239129</v>
      </c>
      <c r="R36" s="9">
        <f t="shared" si="115"/>
        <v>0</v>
      </c>
      <c r="S36" s="9">
        <f t="shared" si="115"/>
        <v>-1797866</v>
      </c>
      <c r="T36" s="9">
        <f t="shared" si="115"/>
        <v>0</v>
      </c>
      <c r="U36" s="9">
        <f t="shared" si="115"/>
        <v>0</v>
      </c>
      <c r="V36" s="9">
        <f t="shared" si="115"/>
        <v>0</v>
      </c>
      <c r="W36" s="9">
        <f t="shared" si="115"/>
        <v>0</v>
      </c>
      <c r="X36" s="9">
        <f>SUM(X37:X63)</f>
        <v>1169460</v>
      </c>
      <c r="Y36" s="9">
        <f t="shared" ref="Y36" si="117">SUM(Y37:Y63)</f>
        <v>1225936</v>
      </c>
      <c r="Z36" s="9">
        <f t="shared" ref="Z36" si="118">SUM(Z37:Z63)</f>
        <v>56476</v>
      </c>
      <c r="AA36" s="9">
        <f t="shared" ref="AA36" si="119">SUM(AA37:AA63)</f>
        <v>0</v>
      </c>
      <c r="AB36" s="9">
        <f t="shared" ref="AB36" si="120">SUM(AB37:AB63)</f>
        <v>33077</v>
      </c>
      <c r="AC36" s="9">
        <f t="shared" ref="AC36" si="121">SUM(AC37:AC63)</f>
        <v>0</v>
      </c>
      <c r="AD36" s="9">
        <f t="shared" ref="AD36" si="122">SUM(AD37:AD63)</f>
        <v>23399</v>
      </c>
      <c r="AE36" s="9">
        <f t="shared" ref="AE36" si="123">SUM(AE37:AE63)</f>
        <v>0</v>
      </c>
      <c r="AF36" s="9">
        <f t="shared" ref="AF36" si="124">SUM(AF37:AF63)</f>
        <v>0</v>
      </c>
      <c r="AG36" s="9">
        <f t="shared" ref="AG36" si="125">SUM(AG37:AG63)</f>
        <v>0</v>
      </c>
      <c r="AH36" s="9">
        <f t="shared" ref="AH36" si="126">SUM(AH37:AH63)</f>
        <v>0</v>
      </c>
      <c r="AI36" s="9">
        <f t="shared" ref="AI36" si="127">SUM(AI37:AI63)</f>
        <v>0</v>
      </c>
      <c r="AJ36" s="9">
        <f t="shared" ref="AJ36" si="128">SUM(AJ37:AJ63)</f>
        <v>0</v>
      </c>
      <c r="AK36" s="9">
        <f>SUM(AK37:AK63)</f>
        <v>11161</v>
      </c>
      <c r="AL36" s="96">
        <f t="shared" ref="AL36" si="129">SUM(AL37:AL63)</f>
        <v>11161</v>
      </c>
      <c r="AM36" s="96">
        <f t="shared" ref="AM36" si="130">SUM(AM37:AM63)</f>
        <v>0</v>
      </c>
      <c r="AN36" s="96">
        <f t="shared" ref="AN36" si="131">SUM(AN37:AN63)</f>
        <v>0</v>
      </c>
      <c r="AO36" s="96">
        <f t="shared" ref="AO36" si="132">SUM(AO37:AO63)</f>
        <v>0</v>
      </c>
      <c r="AP36" s="96">
        <f t="shared" ref="AP36" si="133">SUM(AP37:AP63)</f>
        <v>0</v>
      </c>
      <c r="AQ36" s="96">
        <f t="shared" ref="AQ36" si="134">SUM(AQ37:AQ63)</f>
        <v>0</v>
      </c>
      <c r="AR36" s="96">
        <f t="shared" ref="AR36" si="135">SUM(AR37:AR63)</f>
        <v>0</v>
      </c>
      <c r="AS36" s="96">
        <f t="shared" ref="AS36" si="136">SUM(AS37:AS63)</f>
        <v>0</v>
      </c>
      <c r="AT36" s="96">
        <f t="shared" ref="AT36" si="137">SUM(AT37:AT63)</f>
        <v>0</v>
      </c>
      <c r="AU36" s="96">
        <f t="shared" ref="AU36" si="138">SUM(AU37:AU63)</f>
        <v>0</v>
      </c>
      <c r="AV36" s="96">
        <f t="shared" ref="AV36" si="139">SUM(AV37:AV63)</f>
        <v>0</v>
      </c>
      <c r="AW36" s="96">
        <f t="shared" ref="AW36" si="140">SUM(AW37:AW63)</f>
        <v>0</v>
      </c>
      <c r="AX36" s="96">
        <f>SUM(AX37:AX63)</f>
        <v>0</v>
      </c>
      <c r="AY36" s="9">
        <f t="shared" ref="AY36" si="141">SUM(AY37:AY63)</f>
        <v>0</v>
      </c>
      <c r="AZ36" s="96">
        <f t="shared" ref="AZ36" si="142">SUM(AZ37:AZ63)</f>
        <v>0</v>
      </c>
      <c r="BA36" s="96">
        <f t="shared" ref="BA36" si="143">SUM(BA37:BA63)</f>
        <v>0</v>
      </c>
      <c r="BB36" s="96">
        <f t="shared" ref="BB36" si="144">SUM(BB37:BB63)</f>
        <v>0</v>
      </c>
      <c r="BC36" s="96">
        <f t="shared" ref="BC36" si="145">SUM(BC37:BC63)</f>
        <v>0</v>
      </c>
      <c r="BD36" s="96">
        <f t="shared" ref="BD36" si="146">SUM(BD37:BD63)</f>
        <v>0</v>
      </c>
      <c r="BE36" s="96">
        <f t="shared" ref="BE36" si="147">SUM(BE37:BE63)</f>
        <v>0</v>
      </c>
      <c r="BF36" s="9">
        <f>SUM(BF37:BF63)</f>
        <v>0</v>
      </c>
      <c r="BG36" s="310">
        <f t="shared" ref="BG36" si="148">SUM(BG37:BG63)</f>
        <v>0</v>
      </c>
      <c r="BH36" s="96">
        <f t="shared" ref="BH36" si="149">SUM(BH37:BH63)</f>
        <v>0</v>
      </c>
      <c r="BI36" s="96">
        <f t="shared" ref="BI36" si="150">SUM(BI37:BI63)</f>
        <v>0</v>
      </c>
      <c r="BJ36" s="96">
        <f t="shared" ref="BJ36" si="151">SUM(BJ37:BJ63)</f>
        <v>0</v>
      </c>
      <c r="BK36" s="96">
        <f t="shared" ref="BK36" si="152">SUM(BK37:BK63)</f>
        <v>0</v>
      </c>
      <c r="BL36" s="96">
        <f t="shared" ref="BL36" si="153">SUM(BL37:BL63)</f>
        <v>0</v>
      </c>
      <c r="BM36" s="96">
        <f t="shared" ref="BM36" si="154">SUM(BM37:BM63)</f>
        <v>0</v>
      </c>
      <c r="BN36" s="96">
        <f t="shared" ref="BN36" si="155">SUM(BN37:BN63)</f>
        <v>0</v>
      </c>
      <c r="BO36" s="96">
        <f t="shared" ref="BO36" si="156">SUM(BO37:BO63)</f>
        <v>0</v>
      </c>
      <c r="BP36" s="96">
        <f t="shared" ref="BP36" si="157">SUM(BP37:BP63)</f>
        <v>0</v>
      </c>
      <c r="BQ36" s="96">
        <f t="shared" ref="BQ36" si="158">SUM(BQ37:BQ63)</f>
        <v>0</v>
      </c>
      <c r="BR36" s="96">
        <f t="shared" ref="BR36" si="159">SUM(BR37:BR63)</f>
        <v>0</v>
      </c>
      <c r="BS36" s="12"/>
      <c r="BT36" s="87"/>
      <c r="BU36" s="24"/>
    </row>
    <row r="37" spans="1:73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F37+X37+AK37+AX37+BF37</f>
        <v>3353884</v>
      </c>
      <c r="E37" s="295">
        <f t="shared" ref="E37:E61" si="161">G37+Y37+AL37+AY37+BG37</f>
        <v>3353884</v>
      </c>
      <c r="F37" s="81">
        <v>3353884</v>
      </c>
      <c r="G37" s="81">
        <f t="shared" ref="G37:G61" si="162">F37+H37</f>
        <v>3353884</v>
      </c>
      <c r="H37" s="81">
        <f t="shared" ref="H37:H61" si="163">SUM(I37:W37)</f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>
        <v>0</v>
      </c>
      <c r="Y37" s="81">
        <f t="shared" ref="Y37:Y61" si="164">X37+Z37</f>
        <v>0</v>
      </c>
      <c r="Z37" s="81">
        <f t="shared" ref="Z37:Z61" si="165">SUM(AA37:AJ37)</f>
        <v>0</v>
      </c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>
        <v>0</v>
      </c>
      <c r="AL37" s="81">
        <f t="shared" ref="AL37:AL61" si="166">AK37+AM37</f>
        <v>0</v>
      </c>
      <c r="AM37" s="81">
        <f t="shared" ref="AM37:AM61" si="167">SUM(AN37:AW37)</f>
        <v>0</v>
      </c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>
        <v>0</v>
      </c>
      <c r="AY37" s="81">
        <f t="shared" ref="AY37:AY61" si="168">AX37+AZ37</f>
        <v>0</v>
      </c>
      <c r="AZ37" s="98">
        <f t="shared" ref="AZ37:AZ61" si="169">SUM(BA37:BE37)</f>
        <v>0</v>
      </c>
      <c r="BA37" s="98"/>
      <c r="BB37" s="98"/>
      <c r="BC37" s="98"/>
      <c r="BD37" s="98"/>
      <c r="BE37" s="98"/>
      <c r="BF37" s="81"/>
      <c r="BG37" s="81">
        <f t="shared" ref="BG37:BG61" si="170">BF37+BH37</f>
        <v>0</v>
      </c>
      <c r="BH37" s="81">
        <f t="shared" ref="BH37:BH61" si="171">SUM(BI37:BR37)</f>
        <v>0</v>
      </c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82" t="s">
        <v>652</v>
      </c>
      <c r="BT37" s="85"/>
      <c r="BU37" s="24"/>
    </row>
    <row r="38" spans="1:73" s="122" customFormat="1" ht="12.75" x14ac:dyDescent="0.2">
      <c r="A38" s="108"/>
      <c r="B38" s="246"/>
      <c r="C38" s="285" t="s">
        <v>253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>
        <v>0</v>
      </c>
      <c r="Y38" s="81">
        <f t="shared" si="164"/>
        <v>0</v>
      </c>
      <c r="Z38" s="81">
        <f t="shared" si="165"/>
        <v>0</v>
      </c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>
        <v>0</v>
      </c>
      <c r="AL38" s="81">
        <f t="shared" si="166"/>
        <v>0</v>
      </c>
      <c r="AM38" s="81">
        <f t="shared" si="167"/>
        <v>0</v>
      </c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>
        <v>0</v>
      </c>
      <c r="AY38" s="81">
        <f t="shared" si="168"/>
        <v>0</v>
      </c>
      <c r="AZ38" s="98">
        <f t="shared" si="169"/>
        <v>0</v>
      </c>
      <c r="BA38" s="199"/>
      <c r="BB38" s="199"/>
      <c r="BC38" s="199"/>
      <c r="BD38" s="199"/>
      <c r="BE38" s="199"/>
      <c r="BF38" s="163"/>
      <c r="BG38" s="81">
        <f t="shared" si="170"/>
        <v>0</v>
      </c>
      <c r="BH38" s="81">
        <f t="shared" si="171"/>
        <v>0</v>
      </c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220" t="s">
        <v>656</v>
      </c>
      <c r="BT38" s="85"/>
      <c r="BU38" s="24"/>
    </row>
    <row r="39" spans="1:73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2286016</v>
      </c>
      <c r="F39" s="81">
        <v>2112120</v>
      </c>
      <c r="G39" s="81">
        <f t="shared" si="162"/>
        <v>2093120</v>
      </c>
      <c r="H39" s="81">
        <f t="shared" si="163"/>
        <v>-19000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>
        <v>-19000</v>
      </c>
      <c r="T39" s="81"/>
      <c r="U39" s="81"/>
      <c r="V39" s="81"/>
      <c r="W39" s="81"/>
      <c r="X39" s="81">
        <v>187000</v>
      </c>
      <c r="Y39" s="81">
        <f t="shared" si="164"/>
        <v>187000</v>
      </c>
      <c r="Z39" s="81">
        <f t="shared" si="165"/>
        <v>0</v>
      </c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>
        <v>5896</v>
      </c>
      <c r="AL39" s="81">
        <f t="shared" si="166"/>
        <v>5896</v>
      </c>
      <c r="AM39" s="81">
        <f t="shared" si="167"/>
        <v>0</v>
      </c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>
        <v>0</v>
      </c>
      <c r="AY39" s="81">
        <f t="shared" si="168"/>
        <v>0</v>
      </c>
      <c r="AZ39" s="98">
        <f t="shared" si="169"/>
        <v>0</v>
      </c>
      <c r="BA39" s="81"/>
      <c r="BB39" s="81"/>
      <c r="BC39" s="81"/>
      <c r="BD39" s="81"/>
      <c r="BE39" s="81"/>
      <c r="BF39" s="81"/>
      <c r="BG39" s="81">
        <f t="shared" si="170"/>
        <v>0</v>
      </c>
      <c r="BH39" s="81">
        <f t="shared" si="171"/>
        <v>0</v>
      </c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220" t="s">
        <v>317</v>
      </c>
      <c r="BT39" s="85" t="s">
        <v>662</v>
      </c>
      <c r="BU39" s="24"/>
    </row>
    <row r="40" spans="1:73" s="106" customFormat="1" ht="24" x14ac:dyDescent="0.2">
      <c r="A40" s="108"/>
      <c r="B40" s="246"/>
      <c r="C40" s="285" t="s">
        <v>245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>
        <v>0</v>
      </c>
      <c r="Y40" s="163">
        <f t="shared" si="164"/>
        <v>0</v>
      </c>
      <c r="Z40" s="163">
        <f t="shared" si="165"/>
        <v>0</v>
      </c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>
        <v>0</v>
      </c>
      <c r="AL40" s="163">
        <f t="shared" si="166"/>
        <v>0</v>
      </c>
      <c r="AM40" s="163">
        <f t="shared" si="167"/>
        <v>0</v>
      </c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>
        <v>0</v>
      </c>
      <c r="AY40" s="81">
        <f t="shared" si="168"/>
        <v>0</v>
      </c>
      <c r="AZ40" s="98">
        <f t="shared" si="169"/>
        <v>0</v>
      </c>
      <c r="BA40" s="163"/>
      <c r="BB40" s="163"/>
      <c r="BC40" s="163"/>
      <c r="BD40" s="163"/>
      <c r="BE40" s="163"/>
      <c r="BF40" s="163"/>
      <c r="BG40" s="81">
        <f t="shared" si="170"/>
        <v>0</v>
      </c>
      <c r="BH40" s="81">
        <f t="shared" si="171"/>
        <v>0</v>
      </c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220" t="s">
        <v>550</v>
      </c>
      <c r="BT40" s="85" t="s">
        <v>569</v>
      </c>
      <c r="BU40" s="24"/>
    </row>
    <row r="41" spans="1:73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>
        <v>0</v>
      </c>
      <c r="Y41" s="81">
        <f t="shared" si="164"/>
        <v>0</v>
      </c>
      <c r="Z41" s="81">
        <f t="shared" si="165"/>
        <v>0</v>
      </c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>
        <v>5265</v>
      </c>
      <c r="AL41" s="81">
        <f t="shared" si="166"/>
        <v>5265</v>
      </c>
      <c r="AM41" s="81">
        <f t="shared" si="167"/>
        <v>0</v>
      </c>
      <c r="AN41" s="81">
        <v>0</v>
      </c>
      <c r="AO41" s="81"/>
      <c r="AP41" s="81"/>
      <c r="AQ41" s="81"/>
      <c r="AR41" s="81"/>
      <c r="AS41" s="81"/>
      <c r="AT41" s="81"/>
      <c r="AU41" s="81"/>
      <c r="AV41" s="81"/>
      <c r="AW41" s="81"/>
      <c r="AX41" s="81">
        <v>0</v>
      </c>
      <c r="AY41" s="81">
        <f t="shared" si="168"/>
        <v>0</v>
      </c>
      <c r="AZ41" s="98">
        <f t="shared" si="169"/>
        <v>0</v>
      </c>
      <c r="BA41" s="81"/>
      <c r="BB41" s="81"/>
      <c r="BC41" s="81"/>
      <c r="BD41" s="81"/>
      <c r="BE41" s="81"/>
      <c r="BF41" s="81"/>
      <c r="BG41" s="81">
        <f t="shared" si="170"/>
        <v>0</v>
      </c>
      <c r="BH41" s="81">
        <f t="shared" si="171"/>
        <v>0</v>
      </c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220" t="s">
        <v>318</v>
      </c>
      <c r="BT41" s="85" t="s">
        <v>791</v>
      </c>
      <c r="BU41" s="24"/>
    </row>
    <row r="42" spans="1:73" s="121" customFormat="1" ht="24" x14ac:dyDescent="0.2">
      <c r="A42" s="108"/>
      <c r="B42" s="243"/>
      <c r="C42" s="285" t="s">
        <v>252</v>
      </c>
      <c r="D42" s="80">
        <f t="shared" si="160"/>
        <v>807594</v>
      </c>
      <c r="E42" s="295">
        <f t="shared" si="161"/>
        <v>802651</v>
      </c>
      <c r="F42" s="81">
        <v>807594</v>
      </c>
      <c r="G42" s="81">
        <f t="shared" si="162"/>
        <v>802651</v>
      </c>
      <c r="H42" s="81">
        <f t="shared" si="163"/>
        <v>-4943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>
        <v>-13400</v>
      </c>
      <c r="T42" s="81"/>
      <c r="U42" s="81"/>
      <c r="V42" s="81"/>
      <c r="W42" s="81"/>
      <c r="X42" s="81">
        <v>0</v>
      </c>
      <c r="Y42" s="81">
        <f t="shared" si="164"/>
        <v>0</v>
      </c>
      <c r="Z42" s="81">
        <f t="shared" si="165"/>
        <v>0</v>
      </c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>
        <v>0</v>
      </c>
      <c r="AL42" s="81">
        <f t="shared" si="166"/>
        <v>0</v>
      </c>
      <c r="AM42" s="81">
        <f t="shared" si="167"/>
        <v>0</v>
      </c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>
        <v>0</v>
      </c>
      <c r="AY42" s="81">
        <f t="shared" si="168"/>
        <v>0</v>
      </c>
      <c r="AZ42" s="98">
        <f t="shared" si="169"/>
        <v>0</v>
      </c>
      <c r="BA42" s="81"/>
      <c r="BB42" s="81"/>
      <c r="BC42" s="81"/>
      <c r="BD42" s="81"/>
      <c r="BE42" s="81"/>
      <c r="BF42" s="81"/>
      <c r="BG42" s="81">
        <f t="shared" si="170"/>
        <v>0</v>
      </c>
      <c r="BH42" s="81">
        <f t="shared" si="171"/>
        <v>0</v>
      </c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220" t="s">
        <v>319</v>
      </c>
      <c r="BT42" s="85" t="s">
        <v>663</v>
      </c>
      <c r="BU42" s="24"/>
    </row>
    <row r="43" spans="1:73" s="162" customFormat="1" ht="24" x14ac:dyDescent="0.2">
      <c r="A43" s="108"/>
      <c r="B43" s="243"/>
      <c r="C43" s="285" t="s">
        <v>261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>
        <v>0</v>
      </c>
      <c r="Y43" s="163">
        <f t="shared" si="164"/>
        <v>0</v>
      </c>
      <c r="Z43" s="163">
        <f t="shared" si="165"/>
        <v>0</v>
      </c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>
        <v>0</v>
      </c>
      <c r="AL43" s="163">
        <f t="shared" si="166"/>
        <v>0</v>
      </c>
      <c r="AM43" s="163">
        <f t="shared" si="167"/>
        <v>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>
        <v>0</v>
      </c>
      <c r="AY43" s="81">
        <f t="shared" si="168"/>
        <v>0</v>
      </c>
      <c r="AZ43" s="98">
        <f t="shared" si="169"/>
        <v>0</v>
      </c>
      <c r="BA43" s="163"/>
      <c r="BB43" s="163"/>
      <c r="BC43" s="163"/>
      <c r="BD43" s="163"/>
      <c r="BE43" s="163"/>
      <c r="BF43" s="163"/>
      <c r="BG43" s="81">
        <f t="shared" si="170"/>
        <v>0</v>
      </c>
      <c r="BH43" s="81">
        <f t="shared" si="171"/>
        <v>0</v>
      </c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220" t="s">
        <v>320</v>
      </c>
      <c r="BT43" s="86" t="s">
        <v>482</v>
      </c>
      <c r="BU43" s="24"/>
    </row>
    <row r="44" spans="1:73" s="162" customFormat="1" ht="24" x14ac:dyDescent="0.2">
      <c r="A44" s="108"/>
      <c r="B44" s="243"/>
      <c r="C44" s="285" t="s">
        <v>708</v>
      </c>
      <c r="D44" s="80">
        <f t="shared" si="160"/>
        <v>8257247</v>
      </c>
      <c r="E44" s="295">
        <f t="shared" si="161"/>
        <v>8676258</v>
      </c>
      <c r="F44" s="81">
        <v>7367846</v>
      </c>
      <c r="G44" s="81">
        <f t="shared" si="162"/>
        <v>7637322</v>
      </c>
      <c r="H44" s="81">
        <f t="shared" si="163"/>
        <v>269476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>
        <f>-1148816+1263198</f>
        <v>114382</v>
      </c>
      <c r="T44" s="81"/>
      <c r="U44" s="81"/>
      <c r="V44" s="81"/>
      <c r="W44" s="81"/>
      <c r="X44" s="81">
        <v>889401</v>
      </c>
      <c r="Y44" s="81">
        <f t="shared" si="164"/>
        <v>1038936</v>
      </c>
      <c r="Z44" s="81">
        <f t="shared" si="165"/>
        <v>149535</v>
      </c>
      <c r="AA44" s="81"/>
      <c r="AB44" s="81">
        <v>33077</v>
      </c>
      <c r="AC44" s="81"/>
      <c r="AD44" s="81">
        <f>23399+93059</f>
        <v>116458</v>
      </c>
      <c r="AE44" s="81"/>
      <c r="AF44" s="81"/>
      <c r="AG44" s="81"/>
      <c r="AH44" s="81"/>
      <c r="AI44" s="81"/>
      <c r="AJ44" s="81"/>
      <c r="AK44" s="81">
        <v>0</v>
      </c>
      <c r="AL44" s="81">
        <f t="shared" si="166"/>
        <v>0</v>
      </c>
      <c r="AM44" s="81">
        <f t="shared" si="167"/>
        <v>0</v>
      </c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>
        <v>0</v>
      </c>
      <c r="AY44" s="81">
        <f t="shared" si="168"/>
        <v>0</v>
      </c>
      <c r="AZ44" s="98">
        <f t="shared" si="169"/>
        <v>0</v>
      </c>
      <c r="BA44" s="81"/>
      <c r="BB44" s="81"/>
      <c r="BC44" s="81"/>
      <c r="BD44" s="81"/>
      <c r="BE44" s="81"/>
      <c r="BF44" s="81"/>
      <c r="BG44" s="81">
        <f t="shared" si="170"/>
        <v>0</v>
      </c>
      <c r="BH44" s="81">
        <f t="shared" si="171"/>
        <v>0</v>
      </c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220" t="s">
        <v>657</v>
      </c>
      <c r="BT44" s="85" t="s">
        <v>440</v>
      </c>
      <c r="BU44" s="24"/>
    </row>
    <row r="45" spans="1:73" s="198" customFormat="1" ht="24" x14ac:dyDescent="0.2">
      <c r="A45" s="108"/>
      <c r="B45" s="243"/>
      <c r="C45" s="285" t="s">
        <v>643</v>
      </c>
      <c r="D45" s="80">
        <f t="shared" si="160"/>
        <v>584436</v>
      </c>
      <c r="E45" s="295">
        <f t="shared" si="161"/>
        <v>605936</v>
      </c>
      <c r="F45" s="81">
        <v>584436</v>
      </c>
      <c r="G45" s="81">
        <f t="shared" si="162"/>
        <v>605936</v>
      </c>
      <c r="H45" s="81">
        <f t="shared" si="163"/>
        <v>21500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>
        <v>16500</v>
      </c>
      <c r="T45" s="81"/>
      <c r="U45" s="81"/>
      <c r="V45" s="81"/>
      <c r="W45" s="81"/>
      <c r="X45" s="81">
        <v>0</v>
      </c>
      <c r="Y45" s="81">
        <f t="shared" si="164"/>
        <v>0</v>
      </c>
      <c r="Z45" s="81">
        <f t="shared" si="165"/>
        <v>0</v>
      </c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>
        <v>0</v>
      </c>
      <c r="AL45" s="81">
        <f t="shared" si="166"/>
        <v>0</v>
      </c>
      <c r="AM45" s="81">
        <f t="shared" si="167"/>
        <v>0</v>
      </c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>
        <v>0</v>
      </c>
      <c r="AY45" s="81">
        <f t="shared" si="168"/>
        <v>0</v>
      </c>
      <c r="AZ45" s="98">
        <f t="shared" si="169"/>
        <v>0</v>
      </c>
      <c r="BA45" s="199"/>
      <c r="BB45" s="199"/>
      <c r="BC45" s="199"/>
      <c r="BD45" s="199"/>
      <c r="BE45" s="199"/>
      <c r="BF45" s="163"/>
      <c r="BG45" s="81">
        <f t="shared" si="170"/>
        <v>0</v>
      </c>
      <c r="BH45" s="81">
        <f t="shared" si="171"/>
        <v>0</v>
      </c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220" t="s">
        <v>658</v>
      </c>
      <c r="BT45" s="85" t="s">
        <v>442</v>
      </c>
      <c r="BU45" s="24"/>
    </row>
    <row r="46" spans="1:73" s="159" customFormat="1" ht="36" x14ac:dyDescent="0.2">
      <c r="A46" s="108"/>
      <c r="B46" s="243"/>
      <c r="C46" s="285" t="s">
        <v>703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>
        <v>0</v>
      </c>
      <c r="Y46" s="81">
        <f t="shared" si="164"/>
        <v>0</v>
      </c>
      <c r="Z46" s="81">
        <f t="shared" si="165"/>
        <v>0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>
        <v>0</v>
      </c>
      <c r="AL46" s="81">
        <f t="shared" si="166"/>
        <v>0</v>
      </c>
      <c r="AM46" s="81">
        <f t="shared" si="167"/>
        <v>0</v>
      </c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>
        <v>0</v>
      </c>
      <c r="AY46" s="81">
        <f t="shared" si="168"/>
        <v>0</v>
      </c>
      <c r="AZ46" s="98">
        <f t="shared" si="169"/>
        <v>0</v>
      </c>
      <c r="BA46" s="199"/>
      <c r="BB46" s="199"/>
      <c r="BC46" s="199"/>
      <c r="BD46" s="199"/>
      <c r="BE46" s="199"/>
      <c r="BF46" s="163"/>
      <c r="BG46" s="81">
        <f t="shared" si="170"/>
        <v>0</v>
      </c>
      <c r="BH46" s="81">
        <f t="shared" si="171"/>
        <v>0</v>
      </c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220" t="s">
        <v>659</v>
      </c>
      <c r="BT46" s="85"/>
      <c r="BU46" s="24"/>
    </row>
    <row r="47" spans="1:73" s="130" customFormat="1" ht="24" x14ac:dyDescent="0.2">
      <c r="A47" s="108"/>
      <c r="B47" s="243"/>
      <c r="C47" s="285" t="s">
        <v>623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>
        <v>0</v>
      </c>
      <c r="Y47" s="81">
        <f t="shared" si="164"/>
        <v>0</v>
      </c>
      <c r="Z47" s="81">
        <f t="shared" si="165"/>
        <v>0</v>
      </c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>
        <v>0</v>
      </c>
      <c r="AL47" s="81">
        <f t="shared" si="166"/>
        <v>0</v>
      </c>
      <c r="AM47" s="81">
        <f t="shared" si="167"/>
        <v>0</v>
      </c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>
        <v>0</v>
      </c>
      <c r="AY47" s="81">
        <f t="shared" si="168"/>
        <v>0</v>
      </c>
      <c r="AZ47" s="98">
        <f t="shared" si="169"/>
        <v>0</v>
      </c>
      <c r="BA47" s="199"/>
      <c r="BB47" s="199"/>
      <c r="BC47" s="199"/>
      <c r="BD47" s="199"/>
      <c r="BE47" s="199"/>
      <c r="BF47" s="163"/>
      <c r="BG47" s="81">
        <f t="shared" si="170"/>
        <v>0</v>
      </c>
      <c r="BH47" s="81">
        <f t="shared" si="171"/>
        <v>0</v>
      </c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220" t="s">
        <v>660</v>
      </c>
      <c r="BT47" s="85"/>
      <c r="BU47" s="24"/>
    </row>
    <row r="48" spans="1:73" s="198" customFormat="1" ht="24" x14ac:dyDescent="0.2">
      <c r="A48" s="108"/>
      <c r="B48" s="243"/>
      <c r="C48" s="285" t="s">
        <v>624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>
        <v>0</v>
      </c>
      <c r="Y48" s="81">
        <f t="shared" si="164"/>
        <v>0</v>
      </c>
      <c r="Z48" s="81">
        <f t="shared" si="165"/>
        <v>0</v>
      </c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>
        <v>0</v>
      </c>
      <c r="AL48" s="81">
        <f t="shared" si="166"/>
        <v>0</v>
      </c>
      <c r="AM48" s="81">
        <f t="shared" si="167"/>
        <v>0</v>
      </c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>
        <v>0</v>
      </c>
      <c r="AY48" s="81">
        <f t="shared" si="168"/>
        <v>0</v>
      </c>
      <c r="AZ48" s="98">
        <f t="shared" si="169"/>
        <v>0</v>
      </c>
      <c r="BA48" s="199"/>
      <c r="BB48" s="199"/>
      <c r="BC48" s="199"/>
      <c r="BD48" s="199"/>
      <c r="BE48" s="199"/>
      <c r="BF48" s="163"/>
      <c r="BG48" s="81">
        <f t="shared" si="170"/>
        <v>0</v>
      </c>
      <c r="BH48" s="81">
        <f t="shared" si="171"/>
        <v>0</v>
      </c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220" t="s">
        <v>501</v>
      </c>
      <c r="BT48" s="85"/>
      <c r="BU48" s="24"/>
    </row>
    <row r="49" spans="1:73" s="198" customFormat="1" ht="12.75" x14ac:dyDescent="0.2">
      <c r="A49" s="108"/>
      <c r="B49" s="243"/>
      <c r="C49" s="285" t="s">
        <v>625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>
        <v>0</v>
      </c>
      <c r="Y49" s="81">
        <f t="shared" si="164"/>
        <v>0</v>
      </c>
      <c r="Z49" s="81">
        <f t="shared" si="165"/>
        <v>0</v>
      </c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>
        <v>0</v>
      </c>
      <c r="AL49" s="81">
        <f t="shared" si="166"/>
        <v>0</v>
      </c>
      <c r="AM49" s="81">
        <f t="shared" si="167"/>
        <v>0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>
        <v>0</v>
      </c>
      <c r="AY49" s="81">
        <f t="shared" si="168"/>
        <v>0</v>
      </c>
      <c r="AZ49" s="98">
        <f t="shared" si="169"/>
        <v>0</v>
      </c>
      <c r="BA49" s="199"/>
      <c r="BB49" s="199"/>
      <c r="BC49" s="199"/>
      <c r="BD49" s="199"/>
      <c r="BE49" s="199"/>
      <c r="BF49" s="163"/>
      <c r="BG49" s="81">
        <f t="shared" si="170"/>
        <v>0</v>
      </c>
      <c r="BH49" s="81">
        <f t="shared" si="171"/>
        <v>0</v>
      </c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220" t="s">
        <v>661</v>
      </c>
      <c r="BT49" s="85"/>
      <c r="BU49" s="24"/>
    </row>
    <row r="50" spans="1:73" s="198" customFormat="1" ht="24" x14ac:dyDescent="0.2">
      <c r="A50" s="108"/>
      <c r="B50" s="243"/>
      <c r="C50" s="285" t="s">
        <v>627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>
        <v>0</v>
      </c>
      <c r="Y50" s="81">
        <f t="shared" si="164"/>
        <v>0</v>
      </c>
      <c r="Z50" s="81">
        <f t="shared" si="165"/>
        <v>0</v>
      </c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>
        <v>0</v>
      </c>
      <c r="AL50" s="81">
        <f t="shared" si="166"/>
        <v>0</v>
      </c>
      <c r="AM50" s="81">
        <f t="shared" si="167"/>
        <v>0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>
        <v>0</v>
      </c>
      <c r="AY50" s="81">
        <f t="shared" si="168"/>
        <v>0</v>
      </c>
      <c r="AZ50" s="98">
        <f t="shared" si="169"/>
        <v>0</v>
      </c>
      <c r="BA50" s="98"/>
      <c r="BB50" s="98"/>
      <c r="BC50" s="98"/>
      <c r="BD50" s="98"/>
      <c r="BE50" s="98"/>
      <c r="BF50" s="81"/>
      <c r="BG50" s="81">
        <f t="shared" si="170"/>
        <v>0</v>
      </c>
      <c r="BH50" s="81">
        <f t="shared" si="171"/>
        <v>0</v>
      </c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220" t="s">
        <v>560</v>
      </c>
      <c r="BT50" s="85"/>
      <c r="BU50" s="24"/>
    </row>
    <row r="51" spans="1:73" s="198" customFormat="1" ht="36" x14ac:dyDescent="0.2">
      <c r="A51" s="108"/>
      <c r="B51" s="243"/>
      <c r="C51" s="319" t="s">
        <v>626</v>
      </c>
      <c r="D51" s="80">
        <f t="shared" si="160"/>
        <v>2177258</v>
      </c>
      <c r="E51" s="295">
        <f t="shared" si="161"/>
        <v>241241</v>
      </c>
      <c r="F51" s="163">
        <v>2084199</v>
      </c>
      <c r="G51" s="163">
        <f t="shared" si="162"/>
        <v>241241</v>
      </c>
      <c r="H51" s="163">
        <f t="shared" si="163"/>
        <v>-1842958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>
        <v>-1832690</v>
      </c>
      <c r="T51" s="163"/>
      <c r="U51" s="163"/>
      <c r="V51" s="163"/>
      <c r="W51" s="163"/>
      <c r="X51" s="163">
        <v>93059</v>
      </c>
      <c r="Y51" s="163">
        <f t="shared" si="164"/>
        <v>0</v>
      </c>
      <c r="Z51" s="163">
        <f t="shared" si="165"/>
        <v>-93059</v>
      </c>
      <c r="AA51" s="163"/>
      <c r="AB51" s="163"/>
      <c r="AC51" s="163"/>
      <c r="AD51" s="163">
        <v>-93059</v>
      </c>
      <c r="AE51" s="163"/>
      <c r="AF51" s="163"/>
      <c r="AG51" s="163"/>
      <c r="AH51" s="163"/>
      <c r="AI51" s="163"/>
      <c r="AJ51" s="163"/>
      <c r="AK51" s="163">
        <v>0</v>
      </c>
      <c r="AL51" s="163">
        <f t="shared" si="166"/>
        <v>0</v>
      </c>
      <c r="AM51" s="163">
        <f t="shared" si="167"/>
        <v>0</v>
      </c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>
        <v>0</v>
      </c>
      <c r="AY51" s="81">
        <f t="shared" si="168"/>
        <v>0</v>
      </c>
      <c r="AZ51" s="98">
        <f t="shared" si="169"/>
        <v>0</v>
      </c>
      <c r="BA51" s="199"/>
      <c r="BB51" s="199"/>
      <c r="BC51" s="199"/>
      <c r="BD51" s="199"/>
      <c r="BE51" s="199"/>
      <c r="BF51" s="163"/>
      <c r="BG51" s="81">
        <f t="shared" si="170"/>
        <v>0</v>
      </c>
      <c r="BH51" s="81">
        <f t="shared" si="171"/>
        <v>0</v>
      </c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220" t="s">
        <v>561</v>
      </c>
      <c r="BT51" s="200"/>
      <c r="BU51" s="24"/>
    </row>
    <row r="52" spans="1:73" s="198" customFormat="1" ht="24" x14ac:dyDescent="0.2">
      <c r="A52" s="108"/>
      <c r="B52" s="243"/>
      <c r="C52" s="319" t="s">
        <v>734</v>
      </c>
      <c r="D52" s="80">
        <f t="shared" ref="D52:D53" si="172">F52+X52+AK52+AX52+BF52</f>
        <v>0</v>
      </c>
      <c r="E52" s="295">
        <f t="shared" ref="E52:E53" si="173">G52+Y52+AL52+AY52+BG52</f>
        <v>8614</v>
      </c>
      <c r="F52" s="163"/>
      <c r="G52" s="163">
        <f t="shared" ref="G52" si="174">F52+H52</f>
        <v>8614</v>
      </c>
      <c r="H52" s="163">
        <f t="shared" ref="H52" si="175">SUM(I52:W52)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>
        <f t="shared" ref="Y52" si="176">X52+Z52</f>
        <v>0</v>
      </c>
      <c r="Z52" s="163">
        <f t="shared" ref="Z52" si="177">SUM(AA52:AJ52)</f>
        <v>0</v>
      </c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>
        <f t="shared" ref="AL52" si="178">AK52+AM52</f>
        <v>0</v>
      </c>
      <c r="AM52" s="163">
        <f t="shared" ref="AM52" si="179">SUM(AN52:AW52)</f>
        <v>0</v>
      </c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81">
        <f t="shared" ref="AY52" si="180">AX52+AZ52</f>
        <v>0</v>
      </c>
      <c r="AZ52" s="98">
        <f t="shared" ref="AZ52" si="181">SUM(BA52:BE52)</f>
        <v>0</v>
      </c>
      <c r="BA52" s="199"/>
      <c r="BB52" s="199"/>
      <c r="BC52" s="199"/>
      <c r="BD52" s="199"/>
      <c r="BE52" s="199"/>
      <c r="BF52" s="163"/>
      <c r="BG52" s="81">
        <f t="shared" ref="BG52" si="182">BF52+BH52</f>
        <v>0</v>
      </c>
      <c r="BH52" s="81">
        <f t="shared" ref="BH52" si="183">SUM(BI52:BR52)</f>
        <v>0</v>
      </c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220" t="s">
        <v>735</v>
      </c>
      <c r="BT52" s="200"/>
      <c r="BU52" s="24"/>
    </row>
    <row r="53" spans="1:73" s="198" customFormat="1" ht="22.5" customHeight="1" x14ac:dyDescent="0.2">
      <c r="A53" s="108"/>
      <c r="B53" s="243"/>
      <c r="C53" s="319" t="s">
        <v>774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SUM(I53:W53)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>
        <f t="shared" ref="Y53" si="186">X53+Z53</f>
        <v>0</v>
      </c>
      <c r="Z53" s="163">
        <f t="shared" ref="Z53" si="187">SUM(AA53:AJ53)</f>
        <v>0</v>
      </c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>
        <f t="shared" ref="AL53" si="188">AK53+AM53</f>
        <v>0</v>
      </c>
      <c r="AM53" s="163">
        <f t="shared" ref="AM53" si="189">SUM(AN53:AW53)</f>
        <v>0</v>
      </c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81">
        <f t="shared" ref="AY53" si="190">AX53+AZ53</f>
        <v>0</v>
      </c>
      <c r="AZ53" s="98">
        <f t="shared" ref="AZ53" si="191">SUM(BA53:BE53)</f>
        <v>0</v>
      </c>
      <c r="BA53" s="199"/>
      <c r="BB53" s="199"/>
      <c r="BC53" s="199"/>
      <c r="BD53" s="199"/>
      <c r="BE53" s="199"/>
      <c r="BF53" s="163"/>
      <c r="BG53" s="81">
        <f t="shared" ref="BG53" si="192">BF53+BH53</f>
        <v>0</v>
      </c>
      <c r="BH53" s="81">
        <f t="shared" ref="BH53" si="193">SUM(BI53:BR53)</f>
        <v>0</v>
      </c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220" t="s">
        <v>750</v>
      </c>
      <c r="BT53" s="200"/>
      <c r="BU53" s="24"/>
    </row>
    <row r="54" spans="1:73" s="198" customFormat="1" ht="36" x14ac:dyDescent="0.2">
      <c r="A54" s="108"/>
      <c r="B54" s="243"/>
      <c r="C54" s="319" t="s">
        <v>766</v>
      </c>
      <c r="D54" s="80">
        <f t="shared" ref="D54" si="194">F54+X54+AK54+AX54+BF54</f>
        <v>0</v>
      </c>
      <c r="E54" s="295">
        <f t="shared" ref="E54" si="195">G54+Y54+AL54+AY54+BG54</f>
        <v>861427</v>
      </c>
      <c r="F54" s="163"/>
      <c r="G54" s="163">
        <f t="shared" ref="G54" si="196">F54+H54</f>
        <v>861427</v>
      </c>
      <c r="H54" s="163">
        <f t="shared" ref="H54" si="197">SUM(I54:W54)</f>
        <v>861427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/>
      <c r="V54" s="163"/>
      <c r="W54" s="163"/>
      <c r="X54" s="163"/>
      <c r="Y54" s="163">
        <f t="shared" ref="Y54" si="198">X54+Z54</f>
        <v>0</v>
      </c>
      <c r="Z54" s="163">
        <f t="shared" ref="Z54" si="199">SUM(AA54:AJ54)</f>
        <v>0</v>
      </c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>
        <f t="shared" ref="AL54" si="200">AK54+AM54</f>
        <v>0</v>
      </c>
      <c r="AM54" s="163">
        <f t="shared" ref="AM54" si="201">SUM(AN54:AW54)</f>
        <v>0</v>
      </c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81">
        <f t="shared" ref="AY54" si="202">AX54+AZ54</f>
        <v>0</v>
      </c>
      <c r="AZ54" s="98">
        <f t="shared" ref="AZ54" si="203">SUM(BA54:BE54)</f>
        <v>0</v>
      </c>
      <c r="BA54" s="199"/>
      <c r="BB54" s="199"/>
      <c r="BC54" s="199"/>
      <c r="BD54" s="199"/>
      <c r="BE54" s="199"/>
      <c r="BF54" s="163"/>
      <c r="BG54" s="81">
        <f t="shared" ref="BG54" si="204">BF54+BH54</f>
        <v>0</v>
      </c>
      <c r="BH54" s="81">
        <f t="shared" ref="BH54" si="205">SUM(BI54:BR54)</f>
        <v>0</v>
      </c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220" t="s">
        <v>765</v>
      </c>
      <c r="BT54" s="200"/>
      <c r="BU54" s="24"/>
    </row>
    <row r="55" spans="1:73" s="198" customFormat="1" ht="24" x14ac:dyDescent="0.2">
      <c r="A55" s="108"/>
      <c r="B55" s="243"/>
      <c r="C55" s="319" t="s">
        <v>795</v>
      </c>
      <c r="D55" s="80">
        <f t="shared" ref="D55" si="206">F55+X55+AK55+AX55+BF55</f>
        <v>0</v>
      </c>
      <c r="E55" s="295">
        <f t="shared" ref="E55" si="207">G55+Y55+AL55+AY55+BG55</f>
        <v>1205889</v>
      </c>
      <c r="F55" s="163"/>
      <c r="G55" s="163">
        <f t="shared" ref="G55" si="208">F55+H55</f>
        <v>1205889</v>
      </c>
      <c r="H55" s="163">
        <f t="shared" ref="H55" si="209">SUM(I55:W55)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/>
      <c r="V55" s="163"/>
      <c r="W55" s="163"/>
      <c r="X55" s="163"/>
      <c r="Y55" s="163">
        <f t="shared" ref="Y55" si="210">X55+Z55</f>
        <v>0</v>
      </c>
      <c r="Z55" s="163">
        <f t="shared" ref="Z55" si="211">SUM(AA55:AJ55)</f>
        <v>0</v>
      </c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>
        <f t="shared" ref="AL55" si="212">AK55+AM55</f>
        <v>0</v>
      </c>
      <c r="AM55" s="163">
        <f t="shared" ref="AM55" si="213">SUM(AN55:AW55)</f>
        <v>0</v>
      </c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81">
        <f t="shared" ref="AY55" si="214">AX55+AZ55</f>
        <v>0</v>
      </c>
      <c r="AZ55" s="98">
        <f t="shared" ref="AZ55" si="215">SUM(BA55:BE55)</f>
        <v>0</v>
      </c>
      <c r="BA55" s="199"/>
      <c r="BB55" s="199"/>
      <c r="BC55" s="199"/>
      <c r="BD55" s="199"/>
      <c r="BE55" s="199"/>
      <c r="BF55" s="163"/>
      <c r="BG55" s="81">
        <f t="shared" ref="BG55" si="216">BF55+BH55</f>
        <v>0</v>
      </c>
      <c r="BH55" s="81">
        <f t="shared" ref="BH55" si="217">SUM(BI55:BR55)</f>
        <v>0</v>
      </c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220" t="s">
        <v>794</v>
      </c>
      <c r="BT55" s="200"/>
      <c r="BU55" s="24"/>
    </row>
    <row r="56" spans="1:73" ht="24" customHeight="1" x14ac:dyDescent="0.2">
      <c r="A56" s="108">
        <v>90000518538</v>
      </c>
      <c r="B56" s="241" t="s">
        <v>299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>
        <v>0</v>
      </c>
      <c r="Y56" s="81">
        <f t="shared" si="164"/>
        <v>0</v>
      </c>
      <c r="Z56" s="81">
        <f t="shared" si="165"/>
        <v>0</v>
      </c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>
        <v>0</v>
      </c>
      <c r="AL56" s="81">
        <f t="shared" si="166"/>
        <v>0</v>
      </c>
      <c r="AM56" s="81">
        <f t="shared" si="167"/>
        <v>0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>
        <v>0</v>
      </c>
      <c r="AY56" s="81">
        <f t="shared" si="168"/>
        <v>0</v>
      </c>
      <c r="AZ56" s="98">
        <f t="shared" si="169"/>
        <v>0</v>
      </c>
      <c r="BA56" s="98"/>
      <c r="BB56" s="98"/>
      <c r="BC56" s="98"/>
      <c r="BD56" s="98"/>
      <c r="BE56" s="98"/>
      <c r="BF56" s="81"/>
      <c r="BG56" s="81">
        <f t="shared" si="170"/>
        <v>0</v>
      </c>
      <c r="BH56" s="81">
        <f t="shared" si="171"/>
        <v>0</v>
      </c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82" t="s">
        <v>444</v>
      </c>
      <c r="BT56" s="85"/>
      <c r="BU56" s="24"/>
    </row>
    <row r="57" spans="1:73" ht="36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33187</v>
      </c>
      <c r="F57" s="81">
        <v>231300</v>
      </c>
      <c r="G57" s="81">
        <f t="shared" si="162"/>
        <v>33187</v>
      </c>
      <c r="H57" s="81">
        <f t="shared" si="163"/>
        <v>-198113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>
        <f>-3462-60196</f>
        <v>-63658</v>
      </c>
      <c r="T57" s="81"/>
      <c r="U57" s="81"/>
      <c r="V57" s="81"/>
      <c r="W57" s="81"/>
      <c r="X57" s="81"/>
      <c r="Y57" s="81">
        <f t="shared" si="164"/>
        <v>0</v>
      </c>
      <c r="Z57" s="81">
        <f t="shared" si="165"/>
        <v>0</v>
      </c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98">
        <f t="shared" si="166"/>
        <v>0</v>
      </c>
      <c r="AM57" s="98">
        <f t="shared" si="167"/>
        <v>0</v>
      </c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81">
        <f t="shared" si="168"/>
        <v>0</v>
      </c>
      <c r="AZ57" s="98">
        <f t="shared" si="169"/>
        <v>0</v>
      </c>
      <c r="BA57" s="98"/>
      <c r="BB57" s="98"/>
      <c r="BC57" s="98"/>
      <c r="BD57" s="98"/>
      <c r="BE57" s="98"/>
      <c r="BF57" s="81"/>
      <c r="BG57" s="81">
        <f t="shared" si="170"/>
        <v>0</v>
      </c>
      <c r="BH57" s="81">
        <f t="shared" si="171"/>
        <v>0</v>
      </c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82" t="s">
        <v>327</v>
      </c>
      <c r="BT57" s="85"/>
      <c r="BU57" s="24"/>
    </row>
    <row r="58" spans="1:73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>
        <v>0</v>
      </c>
      <c r="Y58" s="81">
        <f t="shared" si="164"/>
        <v>0</v>
      </c>
      <c r="Z58" s="81">
        <f t="shared" si="165"/>
        <v>0</v>
      </c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>
        <v>0</v>
      </c>
      <c r="AL58" s="81">
        <f t="shared" si="166"/>
        <v>0</v>
      </c>
      <c r="AM58" s="81">
        <f t="shared" si="167"/>
        <v>0</v>
      </c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>
        <v>0</v>
      </c>
      <c r="AY58" s="81">
        <f t="shared" si="168"/>
        <v>0</v>
      </c>
      <c r="AZ58" s="98">
        <f t="shared" si="169"/>
        <v>0</v>
      </c>
      <c r="BA58" s="98"/>
      <c r="BB58" s="98"/>
      <c r="BC58" s="98"/>
      <c r="BD58" s="98"/>
      <c r="BE58" s="98"/>
      <c r="BF58" s="81"/>
      <c r="BG58" s="81">
        <f t="shared" si="170"/>
        <v>0</v>
      </c>
      <c r="BH58" s="81">
        <f t="shared" si="171"/>
        <v>0</v>
      </c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82" t="s">
        <v>328</v>
      </c>
      <c r="BT58" s="85"/>
      <c r="BU58" s="24"/>
    </row>
    <row r="59" spans="1:73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>
        <f t="shared" si="164"/>
        <v>0</v>
      </c>
      <c r="Z59" s="81">
        <f t="shared" si="165"/>
        <v>0</v>
      </c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98">
        <f t="shared" si="166"/>
        <v>0</v>
      </c>
      <c r="AM59" s="98">
        <f t="shared" si="167"/>
        <v>0</v>
      </c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81">
        <f t="shared" si="168"/>
        <v>0</v>
      </c>
      <c r="AZ59" s="98">
        <f t="shared" si="169"/>
        <v>0</v>
      </c>
      <c r="BA59" s="98"/>
      <c r="BB59" s="98"/>
      <c r="BC59" s="98"/>
      <c r="BD59" s="98"/>
      <c r="BE59" s="98"/>
      <c r="BF59" s="81"/>
      <c r="BG59" s="81">
        <f t="shared" si="170"/>
        <v>0</v>
      </c>
      <c r="BH59" s="81">
        <f t="shared" si="171"/>
        <v>0</v>
      </c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82" t="s">
        <v>329</v>
      </c>
      <c r="BT59" s="85"/>
      <c r="BU59" s="24"/>
    </row>
    <row r="60" spans="1:73" s="168" customFormat="1" ht="24" x14ac:dyDescent="0.2">
      <c r="A60" s="108"/>
      <c r="B60" s="243"/>
      <c r="C60" s="322" t="s">
        <v>494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>
        <f t="shared" si="164"/>
        <v>0</v>
      </c>
      <c r="Z60" s="81">
        <f t="shared" si="165"/>
        <v>0</v>
      </c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98">
        <f t="shared" si="166"/>
        <v>0</v>
      </c>
      <c r="AM60" s="98">
        <f t="shared" si="167"/>
        <v>0</v>
      </c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81">
        <f t="shared" si="168"/>
        <v>0</v>
      </c>
      <c r="AZ60" s="98">
        <f t="shared" si="169"/>
        <v>0</v>
      </c>
      <c r="BA60" s="98"/>
      <c r="BB60" s="98"/>
      <c r="BC60" s="98"/>
      <c r="BD60" s="98"/>
      <c r="BE60" s="98"/>
      <c r="BF60" s="81"/>
      <c r="BG60" s="81">
        <f t="shared" si="170"/>
        <v>0</v>
      </c>
      <c r="BH60" s="81">
        <f t="shared" si="171"/>
        <v>0</v>
      </c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82" t="s">
        <v>495</v>
      </c>
      <c r="BT60" s="85"/>
      <c r="BU60" s="24"/>
    </row>
    <row r="61" spans="1:73" s="198" customFormat="1" ht="36" x14ac:dyDescent="0.2">
      <c r="A61" s="108"/>
      <c r="B61" s="243"/>
      <c r="C61" s="322" t="s">
        <v>647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>
        <v>0</v>
      </c>
      <c r="Y61" s="81">
        <f t="shared" si="164"/>
        <v>0</v>
      </c>
      <c r="Z61" s="81">
        <f t="shared" si="165"/>
        <v>0</v>
      </c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>
        <v>0</v>
      </c>
      <c r="AL61" s="81">
        <f t="shared" si="166"/>
        <v>0</v>
      </c>
      <c r="AM61" s="81">
        <f t="shared" si="167"/>
        <v>0</v>
      </c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>
        <v>0</v>
      </c>
      <c r="AY61" s="81">
        <f t="shared" si="168"/>
        <v>0</v>
      </c>
      <c r="AZ61" s="98">
        <f t="shared" si="169"/>
        <v>0</v>
      </c>
      <c r="BA61" s="98"/>
      <c r="BB61" s="98"/>
      <c r="BC61" s="98"/>
      <c r="BD61" s="98"/>
      <c r="BE61" s="98"/>
      <c r="BF61" s="81"/>
      <c r="BG61" s="81">
        <f t="shared" si="170"/>
        <v>0</v>
      </c>
      <c r="BH61" s="81">
        <f t="shared" si="171"/>
        <v>0</v>
      </c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82" t="s">
        <v>664</v>
      </c>
      <c r="BT61" s="85"/>
      <c r="BU61" s="24"/>
    </row>
    <row r="62" spans="1:73" s="198" customFormat="1" ht="36" x14ac:dyDescent="0.2">
      <c r="A62" s="126">
        <v>90000056554</v>
      </c>
      <c r="B62" s="386" t="s">
        <v>450</v>
      </c>
      <c r="C62" s="387" t="s">
        <v>814</v>
      </c>
      <c r="D62" s="80">
        <f t="shared" ref="D62" si="218">F62+X62+AK62+AX62+BF62</f>
        <v>0</v>
      </c>
      <c r="E62" s="295">
        <f t="shared" ref="E62" si="219">G62+Y62+AL62+AY62+BG62</f>
        <v>17455</v>
      </c>
      <c r="F62" s="72"/>
      <c r="G62" s="81">
        <f t="shared" ref="G62" si="220">F62+H62</f>
        <v>17455</v>
      </c>
      <c r="H62" s="81">
        <f t="shared" ref="H62" si="221">SUM(I62:W62)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72"/>
      <c r="V62" s="72"/>
      <c r="W62" s="72"/>
      <c r="X62" s="72"/>
      <c r="Y62" s="81">
        <f t="shared" ref="Y62" si="222">X62+Z62</f>
        <v>0</v>
      </c>
      <c r="Z62" s="81">
        <f t="shared" ref="Z62" si="223">SUM(AA62:AJ62)</f>
        <v>0</v>
      </c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81">
        <f t="shared" ref="AL62" si="224">AK62+AM62</f>
        <v>0</v>
      </c>
      <c r="AM62" s="81">
        <f t="shared" ref="AM62" si="225">SUM(AN62:AW62)</f>
        <v>0</v>
      </c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81">
        <f t="shared" ref="AY62" si="226">AX62+AZ62</f>
        <v>0</v>
      </c>
      <c r="AZ62" s="98">
        <f t="shared" ref="AZ62" si="227">SUM(BA62:BE62)</f>
        <v>0</v>
      </c>
      <c r="BA62" s="97"/>
      <c r="BB62" s="97"/>
      <c r="BC62" s="97"/>
      <c r="BD62" s="97"/>
      <c r="BE62" s="97"/>
      <c r="BF62" s="72"/>
      <c r="BG62" s="81">
        <f t="shared" ref="BG62" si="228">BF62+BH62</f>
        <v>0</v>
      </c>
      <c r="BH62" s="81">
        <f t="shared" ref="BH62" si="229">SUM(BI62:BR62)</f>
        <v>0</v>
      </c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73" t="s">
        <v>815</v>
      </c>
      <c r="BT62" s="86"/>
      <c r="BU62" s="24"/>
    </row>
    <row r="63" spans="1:73" ht="10.5" customHeight="1" thickBot="1" x14ac:dyDescent="0.25">
      <c r="A63" s="126"/>
      <c r="B63" s="251"/>
      <c r="C63" s="323"/>
      <c r="D63" s="71"/>
      <c r="E63" s="29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72"/>
      <c r="AZ63" s="97"/>
      <c r="BA63" s="97"/>
      <c r="BB63" s="97"/>
      <c r="BC63" s="97"/>
      <c r="BD63" s="97"/>
      <c r="BE63" s="97"/>
      <c r="BF63" s="72"/>
      <c r="BG63" s="264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73"/>
      <c r="BT63" s="86"/>
      <c r="BU63" s="24"/>
    </row>
    <row r="64" spans="1:73" ht="12.75" thickBot="1" x14ac:dyDescent="0.25">
      <c r="A64" s="215" t="s">
        <v>9</v>
      </c>
      <c r="B64" s="125" t="s">
        <v>10</v>
      </c>
      <c r="C64" s="321"/>
      <c r="D64" s="11">
        <f t="shared" ref="D64:E64" si="230">SUM(D65:D73)</f>
        <v>5323770</v>
      </c>
      <c r="E64" s="297">
        <f t="shared" si="230"/>
        <v>5398770</v>
      </c>
      <c r="F64" s="9">
        <f t="shared" ref="F64:BR64" si="231">SUM(F65:F73)</f>
        <v>4698388</v>
      </c>
      <c r="G64" s="9">
        <f t="shared" si="231"/>
        <v>4773388</v>
      </c>
      <c r="H64" s="9">
        <f t="shared" ref="H64" si="232">SUM(H65:H73)</f>
        <v>75000</v>
      </c>
      <c r="I64" s="9">
        <f t="shared" si="231"/>
        <v>0</v>
      </c>
      <c r="J64" s="9">
        <f t="shared" ref="J64" si="233">SUM(J65:J73)</f>
        <v>0</v>
      </c>
      <c r="K64" s="9">
        <f t="shared" si="231"/>
        <v>25000</v>
      </c>
      <c r="L64" s="9">
        <f t="shared" si="231"/>
        <v>0</v>
      </c>
      <c r="M64" s="9">
        <f t="shared" si="231"/>
        <v>50000</v>
      </c>
      <c r="N64" s="9">
        <f t="shared" si="231"/>
        <v>0</v>
      </c>
      <c r="O64" s="9">
        <f t="shared" si="231"/>
        <v>0</v>
      </c>
      <c r="P64" s="9">
        <f t="shared" si="231"/>
        <v>0</v>
      </c>
      <c r="Q64" s="9">
        <f t="shared" si="231"/>
        <v>0</v>
      </c>
      <c r="R64" s="9">
        <f t="shared" si="231"/>
        <v>0</v>
      </c>
      <c r="S64" s="9">
        <f t="shared" si="231"/>
        <v>0</v>
      </c>
      <c r="T64" s="9">
        <f t="shared" si="231"/>
        <v>0</v>
      </c>
      <c r="U64" s="9">
        <f t="shared" si="231"/>
        <v>0</v>
      </c>
      <c r="V64" s="9">
        <f t="shared" si="231"/>
        <v>0</v>
      </c>
      <c r="W64" s="9">
        <f t="shared" si="231"/>
        <v>0</v>
      </c>
      <c r="X64" s="9">
        <f t="shared" si="231"/>
        <v>625382</v>
      </c>
      <c r="Y64" s="9">
        <f t="shared" ref="Y64:AJ64" si="234">SUM(Y65:Y73)</f>
        <v>625382</v>
      </c>
      <c r="Z64" s="9">
        <f t="shared" si="234"/>
        <v>0</v>
      </c>
      <c r="AA64" s="9">
        <f t="shared" si="234"/>
        <v>0</v>
      </c>
      <c r="AB64" s="9">
        <f t="shared" si="234"/>
        <v>0</v>
      </c>
      <c r="AC64" s="9">
        <f t="shared" si="234"/>
        <v>0</v>
      </c>
      <c r="AD64" s="9">
        <f t="shared" si="234"/>
        <v>0</v>
      </c>
      <c r="AE64" s="9">
        <f t="shared" si="234"/>
        <v>0</v>
      </c>
      <c r="AF64" s="9">
        <f t="shared" si="234"/>
        <v>0</v>
      </c>
      <c r="AG64" s="9">
        <f t="shared" si="234"/>
        <v>0</v>
      </c>
      <c r="AH64" s="9">
        <f t="shared" si="234"/>
        <v>0</v>
      </c>
      <c r="AI64" s="9">
        <f t="shared" si="234"/>
        <v>0</v>
      </c>
      <c r="AJ64" s="9">
        <f t="shared" si="234"/>
        <v>0</v>
      </c>
      <c r="AK64" s="9">
        <f t="shared" si="231"/>
        <v>0</v>
      </c>
      <c r="AL64" s="96">
        <f t="shared" si="231"/>
        <v>0</v>
      </c>
      <c r="AM64" s="96">
        <f t="shared" si="231"/>
        <v>0</v>
      </c>
      <c r="AN64" s="96">
        <f t="shared" si="231"/>
        <v>0</v>
      </c>
      <c r="AO64" s="96">
        <f t="shared" si="231"/>
        <v>0</v>
      </c>
      <c r="AP64" s="96">
        <f t="shared" si="231"/>
        <v>0</v>
      </c>
      <c r="AQ64" s="96">
        <f t="shared" si="231"/>
        <v>0</v>
      </c>
      <c r="AR64" s="96">
        <f t="shared" si="231"/>
        <v>0</v>
      </c>
      <c r="AS64" s="96">
        <f t="shared" si="231"/>
        <v>0</v>
      </c>
      <c r="AT64" s="96">
        <f t="shared" si="231"/>
        <v>0</v>
      </c>
      <c r="AU64" s="96">
        <f t="shared" si="231"/>
        <v>0</v>
      </c>
      <c r="AV64" s="96">
        <f t="shared" si="231"/>
        <v>0</v>
      </c>
      <c r="AW64" s="96">
        <f t="shared" si="231"/>
        <v>0</v>
      </c>
      <c r="AX64" s="96">
        <f t="shared" si="231"/>
        <v>0</v>
      </c>
      <c r="AY64" s="9">
        <f t="shared" ref="AY64:BE64" si="235">SUM(AY65:AY73)</f>
        <v>0</v>
      </c>
      <c r="AZ64" s="96">
        <f t="shared" si="235"/>
        <v>0</v>
      </c>
      <c r="BA64" s="96">
        <f t="shared" si="235"/>
        <v>0</v>
      </c>
      <c r="BB64" s="96">
        <f t="shared" si="235"/>
        <v>0</v>
      </c>
      <c r="BC64" s="96">
        <f t="shared" si="235"/>
        <v>0</v>
      </c>
      <c r="BD64" s="96">
        <f t="shared" si="235"/>
        <v>0</v>
      </c>
      <c r="BE64" s="96">
        <f t="shared" si="235"/>
        <v>0</v>
      </c>
      <c r="BF64" s="9">
        <f t="shared" si="231"/>
        <v>0</v>
      </c>
      <c r="BG64" s="310">
        <f t="shared" si="231"/>
        <v>0</v>
      </c>
      <c r="BH64" s="96">
        <f t="shared" si="231"/>
        <v>0</v>
      </c>
      <c r="BI64" s="96">
        <f t="shared" si="231"/>
        <v>0</v>
      </c>
      <c r="BJ64" s="96">
        <f t="shared" si="231"/>
        <v>0</v>
      </c>
      <c r="BK64" s="96">
        <f t="shared" si="231"/>
        <v>0</v>
      </c>
      <c r="BL64" s="96">
        <f t="shared" si="231"/>
        <v>0</v>
      </c>
      <c r="BM64" s="96">
        <f t="shared" si="231"/>
        <v>0</v>
      </c>
      <c r="BN64" s="96">
        <f t="shared" si="231"/>
        <v>0</v>
      </c>
      <c r="BO64" s="96">
        <f t="shared" si="231"/>
        <v>0</v>
      </c>
      <c r="BP64" s="96">
        <f t="shared" si="231"/>
        <v>0</v>
      </c>
      <c r="BQ64" s="96">
        <f t="shared" si="231"/>
        <v>0</v>
      </c>
      <c r="BR64" s="96">
        <f t="shared" si="231"/>
        <v>0</v>
      </c>
      <c r="BS64" s="12"/>
      <c r="BT64" s="87"/>
      <c r="BU64" s="24"/>
    </row>
    <row r="65" spans="1:73" ht="12.75" customHeight="1" thickTop="1" x14ac:dyDescent="0.2">
      <c r="A65" s="108">
        <v>90000056357</v>
      </c>
      <c r="B65" s="247" t="s">
        <v>5</v>
      </c>
      <c r="C65" s="324" t="s">
        <v>263</v>
      </c>
      <c r="D65" s="80">
        <f t="shared" ref="D65:D72" si="236">F65+X65+AK65+AX65+BF65</f>
        <v>35534</v>
      </c>
      <c r="E65" s="295">
        <f t="shared" ref="E65:E72" si="237">G65+Y65+AL65+AY65+BG65</f>
        <v>35534</v>
      </c>
      <c r="F65" s="164">
        <v>35534</v>
      </c>
      <c r="G65" s="164">
        <f t="shared" ref="G65:G72" si="238">F65+H65</f>
        <v>35534</v>
      </c>
      <c r="H65" s="164">
        <f t="shared" ref="H65:H72" si="239">SUM(I65:W65)</f>
        <v>0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>
        <v>0</v>
      </c>
      <c r="Y65" s="164">
        <f t="shared" ref="Y65:Y72" si="240">X65+Z65</f>
        <v>0</v>
      </c>
      <c r="Z65" s="164">
        <f t="shared" ref="Z65:Z72" si="241">SUM(AA65:AJ65)</f>
        <v>0</v>
      </c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>
        <v>0</v>
      </c>
      <c r="AL65" s="164">
        <f t="shared" ref="AL65:AL72" si="242">AK65+AM65</f>
        <v>0</v>
      </c>
      <c r="AM65" s="164">
        <f t="shared" ref="AM65:AM72" si="243">SUM(AN65:AW65)</f>
        <v>0</v>
      </c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>
        <v>0</v>
      </c>
      <c r="AY65" s="81">
        <f t="shared" ref="AY65:AY72" si="244">AX65+AZ65</f>
        <v>0</v>
      </c>
      <c r="AZ65" s="98">
        <f t="shared" ref="AZ65:AZ72" si="245">SUM(BA65:BE65)</f>
        <v>0</v>
      </c>
      <c r="BA65" s="164"/>
      <c r="BB65" s="164"/>
      <c r="BC65" s="164"/>
      <c r="BD65" s="164"/>
      <c r="BE65" s="164"/>
      <c r="BF65" s="164"/>
      <c r="BG65" s="81">
        <f t="shared" ref="BG65:BG72" si="246">BF65+BH65</f>
        <v>0</v>
      </c>
      <c r="BH65" s="81">
        <f t="shared" ref="BH65:BH72" si="247">SUM(BI65:BR65)</f>
        <v>0</v>
      </c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205" t="s">
        <v>321</v>
      </c>
      <c r="BT65" s="206" t="s">
        <v>570</v>
      </c>
      <c r="BU65" s="24"/>
    </row>
    <row r="66" spans="1:73" s="122" customFormat="1" ht="24" x14ac:dyDescent="0.2">
      <c r="A66" s="108"/>
      <c r="B66" s="242"/>
      <c r="C66" s="285" t="s">
        <v>264</v>
      </c>
      <c r="D66" s="80">
        <f t="shared" si="236"/>
        <v>38900</v>
      </c>
      <c r="E66" s="295">
        <f t="shared" si="237"/>
        <v>38900</v>
      </c>
      <c r="F66" s="81">
        <v>38900</v>
      </c>
      <c r="G66" s="81">
        <f t="shared" si="238"/>
        <v>38900</v>
      </c>
      <c r="H66" s="81">
        <f t="shared" si="239"/>
        <v>0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>
        <v>0</v>
      </c>
      <c r="Y66" s="81">
        <f t="shared" si="240"/>
        <v>0</v>
      </c>
      <c r="Z66" s="81">
        <f t="shared" si="241"/>
        <v>0</v>
      </c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>
        <v>0</v>
      </c>
      <c r="AL66" s="81">
        <f t="shared" si="242"/>
        <v>0</v>
      </c>
      <c r="AM66" s="81">
        <f t="shared" si="243"/>
        <v>0</v>
      </c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>
        <v>0</v>
      </c>
      <c r="AY66" s="81">
        <f t="shared" si="244"/>
        <v>0</v>
      </c>
      <c r="AZ66" s="98">
        <f t="shared" si="245"/>
        <v>0</v>
      </c>
      <c r="BA66" s="81"/>
      <c r="BB66" s="81"/>
      <c r="BC66" s="81"/>
      <c r="BD66" s="81"/>
      <c r="BE66" s="81"/>
      <c r="BF66" s="81"/>
      <c r="BG66" s="81">
        <f t="shared" si="246"/>
        <v>0</v>
      </c>
      <c r="BH66" s="81">
        <f t="shared" si="247"/>
        <v>0</v>
      </c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2" t="s">
        <v>322</v>
      </c>
      <c r="BT66" s="85" t="s">
        <v>570</v>
      </c>
      <c r="BU66" s="24"/>
    </row>
    <row r="67" spans="1:73" s="122" customFormat="1" ht="24" x14ac:dyDescent="0.2">
      <c r="A67" s="108"/>
      <c r="B67" s="248"/>
      <c r="C67" s="319" t="s">
        <v>216</v>
      </c>
      <c r="D67" s="80">
        <f t="shared" si="236"/>
        <v>22712</v>
      </c>
      <c r="E67" s="295">
        <f t="shared" si="237"/>
        <v>22712</v>
      </c>
      <c r="F67" s="72">
        <v>22712</v>
      </c>
      <c r="G67" s="72">
        <f t="shared" si="238"/>
        <v>22712</v>
      </c>
      <c r="H67" s="72">
        <f t="shared" si="239"/>
        <v>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>
        <v>0</v>
      </c>
      <c r="Y67" s="72">
        <f t="shared" si="240"/>
        <v>0</v>
      </c>
      <c r="Z67" s="72">
        <f t="shared" si="241"/>
        <v>0</v>
      </c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>
        <v>0</v>
      </c>
      <c r="AL67" s="72">
        <f t="shared" si="242"/>
        <v>0</v>
      </c>
      <c r="AM67" s="72">
        <f t="shared" si="243"/>
        <v>0</v>
      </c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>
        <v>0</v>
      </c>
      <c r="AY67" s="81">
        <f t="shared" si="244"/>
        <v>0</v>
      </c>
      <c r="AZ67" s="98">
        <f t="shared" si="245"/>
        <v>0</v>
      </c>
      <c r="BA67" s="72"/>
      <c r="BB67" s="72"/>
      <c r="BC67" s="72"/>
      <c r="BD67" s="72"/>
      <c r="BE67" s="72"/>
      <c r="BF67" s="72"/>
      <c r="BG67" s="81">
        <f t="shared" si="246"/>
        <v>0</v>
      </c>
      <c r="BH67" s="81">
        <f t="shared" si="247"/>
        <v>0</v>
      </c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82" t="s">
        <v>323</v>
      </c>
      <c r="BT67" s="85" t="s">
        <v>570</v>
      </c>
      <c r="BU67" s="24"/>
    </row>
    <row r="68" spans="1:73" ht="24" x14ac:dyDescent="0.2">
      <c r="A68" s="108"/>
      <c r="B68" s="242"/>
      <c r="C68" s="285" t="s">
        <v>226</v>
      </c>
      <c r="D68" s="80">
        <f t="shared" si="236"/>
        <v>2642168</v>
      </c>
      <c r="E68" s="295">
        <f t="shared" si="237"/>
        <v>2698135</v>
      </c>
      <c r="F68" s="81">
        <v>2642168</v>
      </c>
      <c r="G68" s="81">
        <f t="shared" si="238"/>
        <v>2698135</v>
      </c>
      <c r="H68" s="81">
        <f t="shared" si="239"/>
        <v>55967</v>
      </c>
      <c r="I68" s="81"/>
      <c r="J68" s="81"/>
      <c r="K68" s="81">
        <f>25000-19033</f>
        <v>5967</v>
      </c>
      <c r="L68" s="81"/>
      <c r="M68" s="81">
        <v>50000</v>
      </c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>
        <v>0</v>
      </c>
      <c r="Y68" s="81">
        <f t="shared" si="240"/>
        <v>0</v>
      </c>
      <c r="Z68" s="81">
        <f t="shared" si="241"/>
        <v>0</v>
      </c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>
        <v>0</v>
      </c>
      <c r="AL68" s="81">
        <f t="shared" si="242"/>
        <v>0</v>
      </c>
      <c r="AM68" s="81">
        <f t="shared" si="243"/>
        <v>0</v>
      </c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>
        <v>0</v>
      </c>
      <c r="AY68" s="81">
        <f t="shared" si="244"/>
        <v>0</v>
      </c>
      <c r="AZ68" s="98">
        <f t="shared" si="245"/>
        <v>0</v>
      </c>
      <c r="BA68" s="81"/>
      <c r="BB68" s="81"/>
      <c r="BC68" s="81"/>
      <c r="BD68" s="81"/>
      <c r="BE68" s="81"/>
      <c r="BF68" s="81"/>
      <c r="BG68" s="81">
        <f t="shared" si="246"/>
        <v>0</v>
      </c>
      <c r="BH68" s="81">
        <f t="shared" si="247"/>
        <v>0</v>
      </c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2" t="s">
        <v>324</v>
      </c>
      <c r="BT68" s="85" t="s">
        <v>568</v>
      </c>
      <c r="BU68" s="24"/>
    </row>
    <row r="69" spans="1:73" ht="24" x14ac:dyDescent="0.2">
      <c r="A69" s="108"/>
      <c r="B69" s="242"/>
      <c r="C69" s="285" t="s">
        <v>708</v>
      </c>
      <c r="D69" s="80">
        <f t="shared" si="236"/>
        <v>1421347</v>
      </c>
      <c r="E69" s="295">
        <f t="shared" si="237"/>
        <v>1421347</v>
      </c>
      <c r="F69" s="81">
        <v>795965</v>
      </c>
      <c r="G69" s="81">
        <f t="shared" si="238"/>
        <v>795965</v>
      </c>
      <c r="H69" s="81">
        <f t="shared" si="239"/>
        <v>0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>
        <v>625382</v>
      </c>
      <c r="Y69" s="81">
        <f t="shared" si="240"/>
        <v>625382</v>
      </c>
      <c r="Z69" s="81">
        <f t="shared" si="241"/>
        <v>0</v>
      </c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>
        <v>0</v>
      </c>
      <c r="AL69" s="81">
        <f t="shared" si="242"/>
        <v>0</v>
      </c>
      <c r="AM69" s="81">
        <f t="shared" si="243"/>
        <v>0</v>
      </c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>
        <v>0</v>
      </c>
      <c r="AY69" s="81">
        <f t="shared" si="244"/>
        <v>0</v>
      </c>
      <c r="AZ69" s="98">
        <f t="shared" si="245"/>
        <v>0</v>
      </c>
      <c r="BA69" s="81"/>
      <c r="BB69" s="81"/>
      <c r="BC69" s="81"/>
      <c r="BD69" s="81"/>
      <c r="BE69" s="81"/>
      <c r="BF69" s="81"/>
      <c r="BG69" s="81">
        <f t="shared" si="246"/>
        <v>0</v>
      </c>
      <c r="BH69" s="81">
        <f t="shared" si="247"/>
        <v>0</v>
      </c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2" t="s">
        <v>325</v>
      </c>
      <c r="BT69" s="85" t="s">
        <v>440</v>
      </c>
      <c r="BU69" s="24"/>
    </row>
    <row r="70" spans="1:73" s="198" customFormat="1" ht="40.5" customHeight="1" x14ac:dyDescent="0.2">
      <c r="A70" s="108"/>
      <c r="B70" s="242"/>
      <c r="C70" s="347" t="s">
        <v>776</v>
      </c>
      <c r="D70" s="80">
        <f t="shared" ref="D70" si="248">F70+X70+AK70+AX70+BF70</f>
        <v>0</v>
      </c>
      <c r="E70" s="295">
        <f t="shared" ref="E70" si="249">G70+Y70+AL70+AY70+BG70</f>
        <v>19033</v>
      </c>
      <c r="F70" s="81"/>
      <c r="G70" s="81">
        <f t="shared" ref="G70" si="250">F70+H70</f>
        <v>19033</v>
      </c>
      <c r="H70" s="81">
        <f t="shared" ref="H70" si="251">SUM(I70:W70)</f>
        <v>19033</v>
      </c>
      <c r="I70" s="81"/>
      <c r="J70" s="81"/>
      <c r="K70" s="81">
        <v>19033</v>
      </c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>
        <f t="shared" ref="Y70" si="252">X70+Z70</f>
        <v>0</v>
      </c>
      <c r="Z70" s="81">
        <f t="shared" ref="Z70" si="253">SUM(AA70:AJ70)</f>
        <v>0</v>
      </c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>
        <f t="shared" ref="AL70" si="254">AK70+AM70</f>
        <v>0</v>
      </c>
      <c r="AM70" s="81">
        <f t="shared" ref="AM70" si="255">SUM(AN70:AW70)</f>
        <v>0</v>
      </c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>
        <f t="shared" ref="AY70" si="256">AX70+AZ70</f>
        <v>0</v>
      </c>
      <c r="AZ70" s="98">
        <f t="shared" ref="AZ70" si="257">SUM(BA70:BE70)</f>
        <v>0</v>
      </c>
      <c r="BA70" s="98"/>
      <c r="BB70" s="98"/>
      <c r="BC70" s="98"/>
      <c r="BD70" s="98"/>
      <c r="BE70" s="98"/>
      <c r="BF70" s="81"/>
      <c r="BG70" s="81">
        <f t="shared" ref="BG70" si="258">BF70+BH70</f>
        <v>0</v>
      </c>
      <c r="BH70" s="81">
        <f t="shared" ref="BH70" si="259">SUM(BI70:BR70)</f>
        <v>0</v>
      </c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82" t="s">
        <v>775</v>
      </c>
      <c r="BT70" s="85"/>
      <c r="BU70" s="24"/>
    </row>
    <row r="71" spans="1:73" ht="24" customHeight="1" x14ac:dyDescent="0.2">
      <c r="A71" s="108">
        <v>40003275333</v>
      </c>
      <c r="B71" s="241" t="s">
        <v>307</v>
      </c>
      <c r="C71" s="285" t="s">
        <v>247</v>
      </c>
      <c r="D71" s="80">
        <f t="shared" si="236"/>
        <v>400579</v>
      </c>
      <c r="E71" s="295">
        <f t="shared" si="237"/>
        <v>400579</v>
      </c>
      <c r="F71" s="81">
        <v>400579</v>
      </c>
      <c r="G71" s="81">
        <f t="shared" si="238"/>
        <v>400579</v>
      </c>
      <c r="H71" s="81">
        <f t="shared" si="239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>
        <v>0</v>
      </c>
      <c r="Y71" s="81">
        <f t="shared" si="240"/>
        <v>0</v>
      </c>
      <c r="Z71" s="81">
        <f t="shared" si="241"/>
        <v>0</v>
      </c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>
        <v>0</v>
      </c>
      <c r="AL71" s="81">
        <f t="shared" si="242"/>
        <v>0</v>
      </c>
      <c r="AM71" s="81">
        <f t="shared" si="243"/>
        <v>0</v>
      </c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>
        <v>0</v>
      </c>
      <c r="AY71" s="81">
        <f t="shared" si="244"/>
        <v>0</v>
      </c>
      <c r="AZ71" s="98">
        <f t="shared" si="245"/>
        <v>0</v>
      </c>
      <c r="BA71" s="98"/>
      <c r="BB71" s="98"/>
      <c r="BC71" s="98"/>
      <c r="BD71" s="98"/>
      <c r="BE71" s="98"/>
      <c r="BF71" s="81"/>
      <c r="BG71" s="81">
        <f t="shared" si="246"/>
        <v>0</v>
      </c>
      <c r="BH71" s="81">
        <f t="shared" si="247"/>
        <v>0</v>
      </c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82" t="s">
        <v>326</v>
      </c>
      <c r="BT71" s="85"/>
      <c r="BU71" s="24"/>
    </row>
    <row r="72" spans="1:73" ht="24" x14ac:dyDescent="0.2">
      <c r="A72" s="108"/>
      <c r="B72" s="243"/>
      <c r="C72" s="285" t="s">
        <v>308</v>
      </c>
      <c r="D72" s="80">
        <f t="shared" si="236"/>
        <v>762530</v>
      </c>
      <c r="E72" s="295">
        <f t="shared" si="237"/>
        <v>762530</v>
      </c>
      <c r="F72" s="81">
        <v>762530</v>
      </c>
      <c r="G72" s="81">
        <f t="shared" si="238"/>
        <v>762530</v>
      </c>
      <c r="H72" s="81">
        <f t="shared" si="239"/>
        <v>0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>
        <v>0</v>
      </c>
      <c r="Y72" s="81">
        <f t="shared" si="240"/>
        <v>0</v>
      </c>
      <c r="Z72" s="81">
        <f t="shared" si="241"/>
        <v>0</v>
      </c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>
        <v>0</v>
      </c>
      <c r="AL72" s="81">
        <f t="shared" si="242"/>
        <v>0</v>
      </c>
      <c r="AM72" s="81">
        <f t="shared" si="243"/>
        <v>0</v>
      </c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>
        <v>0</v>
      </c>
      <c r="AY72" s="81">
        <f t="shared" si="244"/>
        <v>0</v>
      </c>
      <c r="AZ72" s="98">
        <f t="shared" si="245"/>
        <v>0</v>
      </c>
      <c r="BA72" s="98"/>
      <c r="BB72" s="98"/>
      <c r="BC72" s="98"/>
      <c r="BD72" s="98"/>
      <c r="BE72" s="98"/>
      <c r="BF72" s="81"/>
      <c r="BG72" s="81">
        <f t="shared" si="246"/>
        <v>0</v>
      </c>
      <c r="BH72" s="81">
        <f t="shared" si="247"/>
        <v>0</v>
      </c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82" t="s">
        <v>346</v>
      </c>
      <c r="BT72" s="85"/>
      <c r="BU72" s="24"/>
    </row>
    <row r="73" spans="1:73" ht="12.75" thickBot="1" x14ac:dyDescent="0.25">
      <c r="A73" s="108"/>
      <c r="B73" s="216"/>
      <c r="C73" s="323"/>
      <c r="D73" s="71"/>
      <c r="E73" s="29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72"/>
      <c r="AZ73" s="97"/>
      <c r="BA73" s="97"/>
      <c r="BB73" s="97"/>
      <c r="BC73" s="97"/>
      <c r="BD73" s="97"/>
      <c r="BE73" s="97"/>
      <c r="BF73" s="72"/>
      <c r="BG73" s="264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73"/>
      <c r="BT73" s="86"/>
      <c r="BU73" s="24"/>
    </row>
    <row r="74" spans="1:73" ht="27.75" customHeight="1" thickBot="1" x14ac:dyDescent="0.25">
      <c r="A74" s="215" t="s">
        <v>11</v>
      </c>
      <c r="B74" s="125" t="s">
        <v>166</v>
      </c>
      <c r="C74" s="321"/>
      <c r="D74" s="11">
        <f>SUM(D75:D85)</f>
        <v>7501042</v>
      </c>
      <c r="E74" s="297">
        <f>SUM(E75:E85)</f>
        <v>7692103</v>
      </c>
      <c r="F74" s="9">
        <f>SUM(F75:F85)</f>
        <v>7156610</v>
      </c>
      <c r="G74" s="9">
        <f t="shared" ref="G74:W74" si="260">SUM(G75:G85)</f>
        <v>7392396</v>
      </c>
      <c r="H74" s="9">
        <f t="shared" si="260"/>
        <v>235786</v>
      </c>
      <c r="I74" s="9">
        <f t="shared" si="260"/>
        <v>19807</v>
      </c>
      <c r="J74" s="9">
        <f t="shared" ref="J74" si="261">SUM(J75:J85)</f>
        <v>1808</v>
      </c>
      <c r="K74" s="9">
        <f t="shared" si="260"/>
        <v>7073</v>
      </c>
      <c r="L74" s="9">
        <f t="shared" si="260"/>
        <v>84080</v>
      </c>
      <c r="M74" s="9">
        <f t="shared" si="260"/>
        <v>75280</v>
      </c>
      <c r="N74" s="9">
        <f t="shared" si="260"/>
        <v>0</v>
      </c>
      <c r="O74" s="9">
        <f t="shared" si="260"/>
        <v>0</v>
      </c>
      <c r="P74" s="9">
        <f t="shared" si="260"/>
        <v>0</v>
      </c>
      <c r="Q74" s="9">
        <f t="shared" si="260"/>
        <v>2018</v>
      </c>
      <c r="R74" s="9">
        <f t="shared" si="260"/>
        <v>0</v>
      </c>
      <c r="S74" s="9">
        <f t="shared" si="260"/>
        <v>45720</v>
      </c>
      <c r="T74" s="9">
        <f t="shared" si="260"/>
        <v>0</v>
      </c>
      <c r="U74" s="9">
        <f t="shared" si="260"/>
        <v>0</v>
      </c>
      <c r="V74" s="9">
        <f t="shared" si="260"/>
        <v>0</v>
      </c>
      <c r="W74" s="9">
        <f t="shared" si="260"/>
        <v>0</v>
      </c>
      <c r="X74" s="9">
        <f>SUM(X75:X85)</f>
        <v>0</v>
      </c>
      <c r="Y74" s="9">
        <f t="shared" ref="Y74" si="262">SUM(Y75:Y85)</f>
        <v>4000</v>
      </c>
      <c r="Z74" s="9">
        <f t="shared" ref="Z74" si="263">SUM(Z75:Z85)</f>
        <v>4000</v>
      </c>
      <c r="AA74" s="9">
        <f t="shared" ref="AA74" si="264">SUM(AA75:AA85)</f>
        <v>0</v>
      </c>
      <c r="AB74" s="9">
        <f t="shared" ref="AB74" si="265">SUM(AB75:AB85)</f>
        <v>4000</v>
      </c>
      <c r="AC74" s="9">
        <f t="shared" ref="AC74" si="266">SUM(AC75:AC85)</f>
        <v>0</v>
      </c>
      <c r="AD74" s="9">
        <f t="shared" ref="AD74" si="267">SUM(AD75:AD85)</f>
        <v>0</v>
      </c>
      <c r="AE74" s="9">
        <f t="shared" ref="AE74" si="268">SUM(AE75:AE85)</f>
        <v>0</v>
      </c>
      <c r="AF74" s="9">
        <f t="shared" ref="AF74" si="269">SUM(AF75:AF85)</f>
        <v>0</v>
      </c>
      <c r="AG74" s="9">
        <f t="shared" ref="AG74" si="270">SUM(AG75:AG85)</f>
        <v>0</v>
      </c>
      <c r="AH74" s="9">
        <f t="shared" ref="AH74" si="271">SUM(AH75:AH85)</f>
        <v>0</v>
      </c>
      <c r="AI74" s="9">
        <f t="shared" ref="AI74" si="272">SUM(AI75:AI85)</f>
        <v>0</v>
      </c>
      <c r="AJ74" s="9">
        <f t="shared" ref="AJ74" si="273">SUM(AJ75:AJ85)</f>
        <v>0</v>
      </c>
      <c r="AK74" s="9">
        <f>SUM(AK75:AK85)</f>
        <v>345542</v>
      </c>
      <c r="AL74" s="96">
        <f t="shared" ref="AL74" si="274">SUM(AL75:AL85)</f>
        <v>297968</v>
      </c>
      <c r="AM74" s="96">
        <f t="shared" ref="AM74" si="275">SUM(AM75:AM85)</f>
        <v>-47574</v>
      </c>
      <c r="AN74" s="96">
        <f t="shared" ref="AN74" si="276">SUM(AN75:AN85)</f>
        <v>48159</v>
      </c>
      <c r="AO74" s="96">
        <f t="shared" ref="AO74" si="277">SUM(AO75:AO85)</f>
        <v>-99908</v>
      </c>
      <c r="AP74" s="96">
        <f t="shared" ref="AP74" si="278">SUM(AP75:AP85)</f>
        <v>0</v>
      </c>
      <c r="AQ74" s="96">
        <f t="shared" ref="AQ74" si="279">SUM(AQ75:AQ85)</f>
        <v>2875</v>
      </c>
      <c r="AR74" s="96">
        <f t="shared" ref="AR74" si="280">SUM(AR75:AR85)</f>
        <v>0</v>
      </c>
      <c r="AS74" s="96">
        <f t="shared" ref="AS74" si="281">SUM(AS75:AS85)</f>
        <v>1300</v>
      </c>
      <c r="AT74" s="96">
        <f t="shared" ref="AT74" si="282">SUM(AT75:AT85)</f>
        <v>0</v>
      </c>
      <c r="AU74" s="96">
        <f t="shared" ref="AU74" si="283">SUM(AU75:AU85)</f>
        <v>0</v>
      </c>
      <c r="AV74" s="96">
        <f t="shared" ref="AV74" si="284">SUM(AV75:AV85)</f>
        <v>0</v>
      </c>
      <c r="AW74" s="96">
        <f t="shared" ref="AW74" si="285">SUM(AW75:AW85)</f>
        <v>0</v>
      </c>
      <c r="AX74" s="96">
        <f>SUM(AX75:AX85)</f>
        <v>0</v>
      </c>
      <c r="AY74" s="9">
        <f t="shared" ref="AY74" si="286">SUM(AY75:AY85)</f>
        <v>0</v>
      </c>
      <c r="AZ74" s="96">
        <f t="shared" ref="AZ74" si="287">SUM(AZ75:AZ85)</f>
        <v>0</v>
      </c>
      <c r="BA74" s="96">
        <f t="shared" ref="BA74" si="288">SUM(BA75:BA85)</f>
        <v>0</v>
      </c>
      <c r="BB74" s="96">
        <f t="shared" ref="BB74" si="289">SUM(BB75:BB85)</f>
        <v>0</v>
      </c>
      <c r="BC74" s="96">
        <f t="shared" ref="BC74" si="290">SUM(BC75:BC85)</f>
        <v>0</v>
      </c>
      <c r="BD74" s="96">
        <f t="shared" ref="BD74" si="291">SUM(BD75:BD85)</f>
        <v>0</v>
      </c>
      <c r="BE74" s="96">
        <f t="shared" ref="BE74" si="292">SUM(BE75:BE85)</f>
        <v>0</v>
      </c>
      <c r="BF74" s="9">
        <f>SUM(BF75:BF85)</f>
        <v>-1110</v>
      </c>
      <c r="BG74" s="310">
        <f t="shared" ref="BG74" si="293">SUM(BG75:BG85)</f>
        <v>-2261</v>
      </c>
      <c r="BH74" s="96">
        <f t="shared" ref="BH74" si="294">SUM(BH75:BH85)</f>
        <v>-1151</v>
      </c>
      <c r="BI74" s="96">
        <f t="shared" ref="BI74" si="295">SUM(BI75:BI85)</f>
        <v>0</v>
      </c>
      <c r="BJ74" s="96">
        <f t="shared" ref="BJ74" si="296">SUM(BJ75:BJ85)</f>
        <v>-113</v>
      </c>
      <c r="BK74" s="96">
        <f t="shared" ref="BK74" si="297">SUM(BK75:BK85)</f>
        <v>-1038</v>
      </c>
      <c r="BL74" s="96">
        <f t="shared" ref="BL74" si="298">SUM(BL75:BL85)</f>
        <v>0</v>
      </c>
      <c r="BM74" s="96">
        <f t="shared" ref="BM74" si="299">SUM(BM75:BM85)</f>
        <v>0</v>
      </c>
      <c r="BN74" s="96">
        <f t="shared" ref="BN74" si="300">SUM(BN75:BN85)</f>
        <v>0</v>
      </c>
      <c r="BO74" s="96">
        <f t="shared" ref="BO74" si="301">SUM(BO75:BO85)</f>
        <v>0</v>
      </c>
      <c r="BP74" s="96">
        <f t="shared" ref="BP74" si="302">SUM(BP75:BP85)</f>
        <v>0</v>
      </c>
      <c r="BQ74" s="96">
        <f t="shared" ref="BQ74" si="303">SUM(BQ75:BQ85)</f>
        <v>0</v>
      </c>
      <c r="BR74" s="96">
        <f t="shared" ref="BR74" si="304">SUM(BR75:BR85)</f>
        <v>0</v>
      </c>
      <c r="BS74" s="12"/>
      <c r="BT74" s="87"/>
      <c r="BU74" s="24"/>
    </row>
    <row r="75" spans="1:73" s="94" customFormat="1" ht="12.75" customHeight="1" thickTop="1" x14ac:dyDescent="0.2">
      <c r="A75" s="108">
        <v>90000056357</v>
      </c>
      <c r="B75" s="247" t="s">
        <v>5</v>
      </c>
      <c r="C75" s="324" t="s">
        <v>182</v>
      </c>
      <c r="D75" s="80">
        <f t="shared" ref="D75:D84" si="305">F75+X75+AK75+AX75+BF75</f>
        <v>2856577</v>
      </c>
      <c r="E75" s="295">
        <f t="shared" ref="E75:E84" si="306">G75+Y75+AL75+AY75+BG75</f>
        <v>2919545</v>
      </c>
      <c r="F75" s="164">
        <v>2669094</v>
      </c>
      <c r="G75" s="164">
        <f t="shared" ref="G75:G84" si="307">F75+H75</f>
        <v>2683194</v>
      </c>
      <c r="H75" s="164">
        <f t="shared" ref="H75:H84" si="308">SUM(I75:W75)</f>
        <v>14100</v>
      </c>
      <c r="I75" s="164"/>
      <c r="J75" s="164"/>
      <c r="K75" s="164"/>
      <c r="L75" s="164"/>
      <c r="M75" s="164">
        <v>19100</v>
      </c>
      <c r="N75" s="164"/>
      <c r="O75" s="164"/>
      <c r="P75" s="164"/>
      <c r="Q75" s="164"/>
      <c r="R75" s="164"/>
      <c r="S75" s="164">
        <v>-5000</v>
      </c>
      <c r="T75" s="164"/>
      <c r="U75" s="164"/>
      <c r="V75" s="164"/>
      <c r="W75" s="164"/>
      <c r="X75" s="164">
        <v>0</v>
      </c>
      <c r="Y75" s="164">
        <f t="shared" ref="Y75:Y84" si="309">X75+Z75</f>
        <v>0</v>
      </c>
      <c r="Z75" s="164">
        <f t="shared" ref="Z75:Z84" si="310">SUM(AA75:AJ75)</f>
        <v>0</v>
      </c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>
        <v>188593</v>
      </c>
      <c r="AL75" s="164">
        <f t="shared" ref="AL75:AL84" si="311">AK75+AM75</f>
        <v>237574</v>
      </c>
      <c r="AM75" s="164">
        <f t="shared" ref="AM75:AM84" si="312">SUM(AN75:AW75)</f>
        <v>48981</v>
      </c>
      <c r="AN75" s="164">
        <v>48981</v>
      </c>
      <c r="AO75" s="164"/>
      <c r="AP75" s="164"/>
      <c r="AQ75" s="164"/>
      <c r="AR75" s="164"/>
      <c r="AS75" s="164"/>
      <c r="AT75" s="164"/>
      <c r="AU75" s="164"/>
      <c r="AV75" s="164"/>
      <c r="AW75" s="164"/>
      <c r="AX75" s="164">
        <v>0</v>
      </c>
      <c r="AY75" s="81">
        <f t="shared" ref="AY75:AY84" si="313">AX75+AZ75</f>
        <v>0</v>
      </c>
      <c r="AZ75" s="98">
        <f t="shared" ref="AZ75:AZ84" si="314">SUM(BA75:BE75)</f>
        <v>0</v>
      </c>
      <c r="BA75" s="305"/>
      <c r="BB75" s="305"/>
      <c r="BC75" s="305"/>
      <c r="BD75" s="305"/>
      <c r="BE75" s="305"/>
      <c r="BF75" s="164">
        <v>-1110</v>
      </c>
      <c r="BG75" s="81">
        <f t="shared" ref="BG75:BG84" si="315">BF75+BH75</f>
        <v>-1223</v>
      </c>
      <c r="BH75" s="81">
        <f t="shared" ref="BH75:BH84" si="316">SUM(BI75:BR75)</f>
        <v>-113</v>
      </c>
      <c r="BI75" s="305"/>
      <c r="BJ75" s="305">
        <v>-113</v>
      </c>
      <c r="BK75" s="305"/>
      <c r="BL75" s="305"/>
      <c r="BM75" s="305"/>
      <c r="BN75" s="305"/>
      <c r="BO75" s="305"/>
      <c r="BP75" s="305"/>
      <c r="BQ75" s="305"/>
      <c r="BR75" s="305"/>
      <c r="BS75" s="229" t="s">
        <v>330</v>
      </c>
      <c r="BT75" s="206"/>
      <c r="BU75" s="24"/>
    </row>
    <row r="76" spans="1:73" s="94" customFormat="1" x14ac:dyDescent="0.2">
      <c r="A76" s="108"/>
      <c r="B76" s="244"/>
      <c r="C76" s="319" t="s">
        <v>253</v>
      </c>
      <c r="D76" s="80">
        <f t="shared" si="305"/>
        <v>2300</v>
      </c>
      <c r="E76" s="295">
        <f t="shared" si="306"/>
        <v>2300</v>
      </c>
      <c r="F76" s="163">
        <v>2300</v>
      </c>
      <c r="G76" s="163">
        <f t="shared" si="307"/>
        <v>2300</v>
      </c>
      <c r="H76" s="163">
        <f t="shared" si="308"/>
        <v>0</v>
      </c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>
        <v>0</v>
      </c>
      <c r="Y76" s="163">
        <f t="shared" si="309"/>
        <v>0</v>
      </c>
      <c r="Z76" s="163">
        <f t="shared" si="310"/>
        <v>0</v>
      </c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>
        <v>0</v>
      </c>
      <c r="AL76" s="163">
        <f t="shared" si="311"/>
        <v>0</v>
      </c>
      <c r="AM76" s="163">
        <f t="shared" si="312"/>
        <v>0</v>
      </c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>
        <v>0</v>
      </c>
      <c r="AY76" s="81">
        <f t="shared" si="313"/>
        <v>0</v>
      </c>
      <c r="AZ76" s="98">
        <f t="shared" si="314"/>
        <v>0</v>
      </c>
      <c r="BA76" s="199"/>
      <c r="BB76" s="199"/>
      <c r="BC76" s="199"/>
      <c r="BD76" s="199"/>
      <c r="BE76" s="199"/>
      <c r="BF76" s="163"/>
      <c r="BG76" s="81">
        <f t="shared" si="315"/>
        <v>0</v>
      </c>
      <c r="BH76" s="81">
        <f t="shared" si="316"/>
        <v>0</v>
      </c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82" t="s">
        <v>331</v>
      </c>
      <c r="BT76" s="200"/>
      <c r="BU76" s="24"/>
    </row>
    <row r="77" spans="1:73" s="93" customFormat="1" ht="24" x14ac:dyDescent="0.2">
      <c r="A77" s="108"/>
      <c r="B77" s="242"/>
      <c r="C77" s="285" t="s">
        <v>278</v>
      </c>
      <c r="D77" s="80">
        <f t="shared" si="305"/>
        <v>755607</v>
      </c>
      <c r="E77" s="295">
        <f t="shared" si="306"/>
        <v>759607</v>
      </c>
      <c r="F77" s="81">
        <v>755607</v>
      </c>
      <c r="G77" s="81">
        <f t="shared" si="307"/>
        <v>755607</v>
      </c>
      <c r="H77" s="81">
        <f t="shared" si="308"/>
        <v>0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>
        <v>0</v>
      </c>
      <c r="Y77" s="81">
        <f t="shared" si="309"/>
        <v>4000</v>
      </c>
      <c r="Z77" s="81">
        <f t="shared" si="310"/>
        <v>4000</v>
      </c>
      <c r="AA77" s="81"/>
      <c r="AB77" s="81">
        <v>4000</v>
      </c>
      <c r="AC77" s="81"/>
      <c r="AD77" s="81"/>
      <c r="AE77" s="81"/>
      <c r="AF77" s="81"/>
      <c r="AG77" s="81"/>
      <c r="AH77" s="81"/>
      <c r="AI77" s="81"/>
      <c r="AJ77" s="81"/>
      <c r="AK77" s="81">
        <v>0</v>
      </c>
      <c r="AL77" s="81">
        <f t="shared" si="311"/>
        <v>0</v>
      </c>
      <c r="AM77" s="81">
        <f t="shared" si="312"/>
        <v>0</v>
      </c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>
        <v>0</v>
      </c>
      <c r="AY77" s="81">
        <f t="shared" si="313"/>
        <v>0</v>
      </c>
      <c r="AZ77" s="98">
        <f t="shared" si="314"/>
        <v>0</v>
      </c>
      <c r="BA77" s="81"/>
      <c r="BB77" s="81"/>
      <c r="BC77" s="81"/>
      <c r="BD77" s="81"/>
      <c r="BE77" s="81"/>
      <c r="BF77" s="81"/>
      <c r="BG77" s="81">
        <f t="shared" si="315"/>
        <v>0</v>
      </c>
      <c r="BH77" s="81">
        <f t="shared" si="316"/>
        <v>0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2" t="s">
        <v>333</v>
      </c>
      <c r="BT77" s="85" t="s">
        <v>667</v>
      </c>
      <c r="BU77" s="24"/>
    </row>
    <row r="78" spans="1:73" s="93" customFormat="1" x14ac:dyDescent="0.2">
      <c r="A78" s="108"/>
      <c r="B78" s="242"/>
      <c r="C78" s="285" t="s">
        <v>223</v>
      </c>
      <c r="D78" s="80">
        <f t="shared" si="305"/>
        <v>186882</v>
      </c>
      <c r="E78" s="295">
        <f t="shared" si="306"/>
        <v>186882</v>
      </c>
      <c r="F78" s="81">
        <v>186882</v>
      </c>
      <c r="G78" s="81">
        <f t="shared" si="307"/>
        <v>186882</v>
      </c>
      <c r="H78" s="81">
        <f t="shared" si="308"/>
        <v>0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>
        <v>0</v>
      </c>
      <c r="Y78" s="81">
        <f t="shared" si="309"/>
        <v>0</v>
      </c>
      <c r="Z78" s="81">
        <f t="shared" si="310"/>
        <v>0</v>
      </c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>
        <v>0</v>
      </c>
      <c r="AL78" s="81">
        <f t="shared" si="311"/>
        <v>0</v>
      </c>
      <c r="AM78" s="81">
        <f t="shared" si="312"/>
        <v>0</v>
      </c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>
        <v>0</v>
      </c>
      <c r="AY78" s="81">
        <f t="shared" si="313"/>
        <v>0</v>
      </c>
      <c r="AZ78" s="98">
        <f t="shared" si="314"/>
        <v>0</v>
      </c>
      <c r="BA78" s="81"/>
      <c r="BB78" s="81"/>
      <c r="BC78" s="81"/>
      <c r="BD78" s="81"/>
      <c r="BE78" s="81"/>
      <c r="BF78" s="81"/>
      <c r="BG78" s="81">
        <f t="shared" si="315"/>
        <v>0</v>
      </c>
      <c r="BH78" s="81">
        <f t="shared" si="316"/>
        <v>0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2" t="s">
        <v>332</v>
      </c>
      <c r="BT78" s="85" t="s">
        <v>446</v>
      </c>
      <c r="BU78" s="24"/>
    </row>
    <row r="79" spans="1:73" s="93" customFormat="1" ht="24" x14ac:dyDescent="0.2">
      <c r="A79" s="108"/>
      <c r="B79" s="242"/>
      <c r="C79" s="285" t="s">
        <v>218</v>
      </c>
      <c r="D79" s="80">
        <f t="shared" si="305"/>
        <v>902294</v>
      </c>
      <c r="E79" s="295">
        <f t="shared" si="306"/>
        <v>904842</v>
      </c>
      <c r="F79" s="81">
        <v>865224</v>
      </c>
      <c r="G79" s="81">
        <f t="shared" si="307"/>
        <v>867772</v>
      </c>
      <c r="H79" s="81">
        <f t="shared" si="308"/>
        <v>2548</v>
      </c>
      <c r="I79" s="81"/>
      <c r="J79" s="81">
        <v>1808</v>
      </c>
      <c r="K79" s="81"/>
      <c r="L79" s="81"/>
      <c r="M79" s="81"/>
      <c r="N79" s="81"/>
      <c r="O79" s="81"/>
      <c r="P79" s="81"/>
      <c r="Q79" s="81">
        <v>740</v>
      </c>
      <c r="R79" s="81"/>
      <c r="S79" s="81"/>
      <c r="T79" s="81"/>
      <c r="U79" s="81"/>
      <c r="V79" s="81"/>
      <c r="W79" s="81"/>
      <c r="X79" s="81">
        <v>0</v>
      </c>
      <c r="Y79" s="81">
        <f t="shared" si="309"/>
        <v>0</v>
      </c>
      <c r="Z79" s="81">
        <f t="shared" si="310"/>
        <v>0</v>
      </c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>
        <v>37070</v>
      </c>
      <c r="AL79" s="81">
        <f t="shared" si="311"/>
        <v>37070</v>
      </c>
      <c r="AM79" s="81">
        <f t="shared" si="312"/>
        <v>0</v>
      </c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>
        <v>0</v>
      </c>
      <c r="AY79" s="81">
        <f t="shared" si="313"/>
        <v>0</v>
      </c>
      <c r="AZ79" s="98">
        <f t="shared" si="314"/>
        <v>0</v>
      </c>
      <c r="BA79" s="81"/>
      <c r="BB79" s="81"/>
      <c r="BC79" s="81"/>
      <c r="BD79" s="81"/>
      <c r="BE79" s="81"/>
      <c r="BF79" s="81"/>
      <c r="BG79" s="81">
        <f t="shared" si="315"/>
        <v>0</v>
      </c>
      <c r="BH79" s="81">
        <f t="shared" si="316"/>
        <v>0</v>
      </c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2" t="s">
        <v>334</v>
      </c>
      <c r="BT79" s="85" t="s">
        <v>668</v>
      </c>
      <c r="BU79" s="24"/>
    </row>
    <row r="80" spans="1:73" s="94" customFormat="1" ht="24" x14ac:dyDescent="0.2">
      <c r="A80" s="108"/>
      <c r="B80" s="244"/>
      <c r="C80" s="319" t="s">
        <v>255</v>
      </c>
      <c r="D80" s="80">
        <f t="shared" si="305"/>
        <v>629977</v>
      </c>
      <c r="E80" s="295">
        <f t="shared" si="306"/>
        <v>698655</v>
      </c>
      <c r="F80" s="163">
        <v>629977</v>
      </c>
      <c r="G80" s="163">
        <f t="shared" si="307"/>
        <v>698655</v>
      </c>
      <c r="H80" s="163">
        <f t="shared" si="308"/>
        <v>68678</v>
      </c>
      <c r="I80" s="163"/>
      <c r="J80" s="163"/>
      <c r="K80" s="163">
        <f>-557-1222+8852</f>
        <v>7073</v>
      </c>
      <c r="L80" s="163">
        <v>2671</v>
      </c>
      <c r="M80" s="163">
        <v>56180</v>
      </c>
      <c r="N80" s="163"/>
      <c r="O80" s="163"/>
      <c r="P80" s="163"/>
      <c r="Q80" s="163">
        <v>1278</v>
      </c>
      <c r="R80" s="163"/>
      <c r="S80" s="163">
        <f>-18599+20075</f>
        <v>1476</v>
      </c>
      <c r="T80" s="163"/>
      <c r="U80" s="163"/>
      <c r="V80" s="163"/>
      <c r="W80" s="163"/>
      <c r="X80" s="163">
        <v>0</v>
      </c>
      <c r="Y80" s="163">
        <f t="shared" si="309"/>
        <v>0</v>
      </c>
      <c r="Z80" s="163">
        <f t="shared" si="310"/>
        <v>0</v>
      </c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>
        <v>0</v>
      </c>
      <c r="AL80" s="163">
        <f t="shared" si="311"/>
        <v>0</v>
      </c>
      <c r="AM80" s="163">
        <f t="shared" si="312"/>
        <v>0</v>
      </c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>
        <v>0</v>
      </c>
      <c r="AY80" s="81">
        <f t="shared" si="313"/>
        <v>0</v>
      </c>
      <c r="AZ80" s="98">
        <f t="shared" si="314"/>
        <v>0</v>
      </c>
      <c r="BA80" s="163"/>
      <c r="BB80" s="163"/>
      <c r="BC80" s="163"/>
      <c r="BD80" s="163"/>
      <c r="BE80" s="163"/>
      <c r="BF80" s="163"/>
      <c r="BG80" s="81">
        <f t="shared" si="315"/>
        <v>0</v>
      </c>
      <c r="BH80" s="81">
        <f t="shared" si="316"/>
        <v>0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220" t="s">
        <v>665</v>
      </c>
      <c r="BT80" s="200" t="s">
        <v>673</v>
      </c>
      <c r="BU80" s="24"/>
    </row>
    <row r="81" spans="1:73" s="192" customFormat="1" ht="24" x14ac:dyDescent="0.2">
      <c r="A81" s="108"/>
      <c r="B81" s="244"/>
      <c r="C81" s="319" t="s">
        <v>642</v>
      </c>
      <c r="D81" s="80">
        <f t="shared" si="305"/>
        <v>76560</v>
      </c>
      <c r="E81" s="295">
        <f t="shared" si="306"/>
        <v>76560</v>
      </c>
      <c r="F81" s="163">
        <v>76560</v>
      </c>
      <c r="G81" s="163">
        <f t="shared" si="307"/>
        <v>76560</v>
      </c>
      <c r="H81" s="163">
        <f t="shared" si="308"/>
        <v>0</v>
      </c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>
        <v>0</v>
      </c>
      <c r="Y81" s="163">
        <f t="shared" si="309"/>
        <v>0</v>
      </c>
      <c r="Z81" s="163">
        <f t="shared" si="310"/>
        <v>0</v>
      </c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>
        <v>0</v>
      </c>
      <c r="AL81" s="163">
        <f t="shared" si="311"/>
        <v>0</v>
      </c>
      <c r="AM81" s="163">
        <f t="shared" si="312"/>
        <v>0</v>
      </c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>
        <v>0</v>
      </c>
      <c r="AY81" s="81">
        <f t="shared" si="313"/>
        <v>0</v>
      </c>
      <c r="AZ81" s="98">
        <f t="shared" si="314"/>
        <v>0</v>
      </c>
      <c r="BA81" s="199"/>
      <c r="BB81" s="199"/>
      <c r="BC81" s="199"/>
      <c r="BD81" s="199"/>
      <c r="BE81" s="199"/>
      <c r="BF81" s="163"/>
      <c r="BG81" s="81">
        <f t="shared" si="315"/>
        <v>0</v>
      </c>
      <c r="BH81" s="81">
        <f t="shared" si="316"/>
        <v>0</v>
      </c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82" t="s">
        <v>666</v>
      </c>
      <c r="BT81" s="200"/>
      <c r="BU81" s="24"/>
    </row>
    <row r="82" spans="1:73" s="198" customFormat="1" ht="36" x14ac:dyDescent="0.2">
      <c r="A82" s="108"/>
      <c r="B82" s="244"/>
      <c r="C82" s="319" t="s">
        <v>747</v>
      </c>
      <c r="D82" s="80">
        <f t="shared" ref="D82" si="317">F82+X82+AK82+AX82+BF82</f>
        <v>0</v>
      </c>
      <c r="E82" s="295">
        <f t="shared" ref="E82" si="318">G82+Y82+AL82+AY82+BG82</f>
        <v>19807</v>
      </c>
      <c r="F82" s="163"/>
      <c r="G82" s="163">
        <f t="shared" ref="G82" si="319">F82+H82</f>
        <v>19807</v>
      </c>
      <c r="H82" s="163">
        <f t="shared" ref="H82" si="320">SUM(I82:W82)</f>
        <v>19807</v>
      </c>
      <c r="I82" s="163">
        <v>19807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>
        <f t="shared" ref="Y82" si="321">X82+Z82</f>
        <v>0</v>
      </c>
      <c r="Z82" s="163">
        <f t="shared" ref="Z82" si="322">SUM(AA82:AJ82)</f>
        <v>0</v>
      </c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>
        <f t="shared" ref="AL82" si="323">AK82+AM82</f>
        <v>0</v>
      </c>
      <c r="AM82" s="163">
        <f t="shared" ref="AM82" si="324">SUM(AN82:AW82)</f>
        <v>0</v>
      </c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81">
        <f t="shared" ref="AY82" si="325">AX82+AZ82</f>
        <v>0</v>
      </c>
      <c r="AZ82" s="98">
        <f t="shared" ref="AZ82" si="326">SUM(BA82:BE82)</f>
        <v>0</v>
      </c>
      <c r="BA82" s="199"/>
      <c r="BB82" s="199"/>
      <c r="BC82" s="199"/>
      <c r="BD82" s="199"/>
      <c r="BE82" s="199"/>
      <c r="BF82" s="163"/>
      <c r="BG82" s="81">
        <f t="shared" ref="BG82" si="327">BF82+BH82</f>
        <v>0</v>
      </c>
      <c r="BH82" s="81">
        <f t="shared" ref="BH82" si="328">SUM(BI82:BR82)</f>
        <v>0</v>
      </c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82" t="s">
        <v>748</v>
      </c>
      <c r="BT82" s="200"/>
      <c r="BU82" s="24"/>
    </row>
    <row r="83" spans="1:73" ht="24" x14ac:dyDescent="0.2">
      <c r="A83" s="108">
        <v>42803002568</v>
      </c>
      <c r="B83" s="241" t="s">
        <v>300</v>
      </c>
      <c r="C83" s="285" t="s">
        <v>279</v>
      </c>
      <c r="D83" s="80">
        <f t="shared" si="305"/>
        <v>1704582</v>
      </c>
      <c r="E83" s="295">
        <f t="shared" si="306"/>
        <v>1704582</v>
      </c>
      <c r="F83" s="81">
        <v>1704582</v>
      </c>
      <c r="G83" s="81">
        <f t="shared" si="307"/>
        <v>1704582</v>
      </c>
      <c r="H83" s="81">
        <f t="shared" si="308"/>
        <v>0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>
        <v>0</v>
      </c>
      <c r="Y83" s="81">
        <f t="shared" si="309"/>
        <v>0</v>
      </c>
      <c r="Z83" s="81">
        <f t="shared" si="310"/>
        <v>0</v>
      </c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>
        <v>0</v>
      </c>
      <c r="AL83" s="81">
        <f t="shared" si="311"/>
        <v>0</v>
      </c>
      <c r="AM83" s="81">
        <f t="shared" si="312"/>
        <v>0</v>
      </c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>
        <v>0</v>
      </c>
      <c r="AY83" s="81">
        <f t="shared" si="313"/>
        <v>0</v>
      </c>
      <c r="AZ83" s="98">
        <f t="shared" si="314"/>
        <v>0</v>
      </c>
      <c r="BA83" s="98"/>
      <c r="BB83" s="98"/>
      <c r="BC83" s="98"/>
      <c r="BD83" s="98"/>
      <c r="BE83" s="98"/>
      <c r="BF83" s="81"/>
      <c r="BG83" s="81">
        <f t="shared" si="315"/>
        <v>0</v>
      </c>
      <c r="BH83" s="81">
        <f t="shared" si="316"/>
        <v>0</v>
      </c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82" t="s">
        <v>347</v>
      </c>
      <c r="BT83" s="85"/>
      <c r="BU83" s="24"/>
    </row>
    <row r="84" spans="1:73" ht="26.25" customHeight="1" x14ac:dyDescent="0.2">
      <c r="A84" s="108">
        <v>90010691331</v>
      </c>
      <c r="B84" s="249" t="s">
        <v>702</v>
      </c>
      <c r="C84" s="325" t="s">
        <v>187</v>
      </c>
      <c r="D84" s="80">
        <f t="shared" si="305"/>
        <v>386263</v>
      </c>
      <c r="E84" s="295">
        <f t="shared" si="306"/>
        <v>419323</v>
      </c>
      <c r="F84" s="158">
        <v>266384</v>
      </c>
      <c r="G84" s="158">
        <f t="shared" si="307"/>
        <v>397037</v>
      </c>
      <c r="H84" s="158">
        <f t="shared" si="308"/>
        <v>130653</v>
      </c>
      <c r="I84" s="158"/>
      <c r="J84" s="158"/>
      <c r="K84" s="158"/>
      <c r="L84" s="158">
        <v>81409</v>
      </c>
      <c r="M84" s="158"/>
      <c r="N84" s="158"/>
      <c r="O84" s="158"/>
      <c r="P84" s="158"/>
      <c r="Q84" s="158"/>
      <c r="R84" s="158"/>
      <c r="S84" s="158">
        <v>49244</v>
      </c>
      <c r="T84" s="158"/>
      <c r="U84" s="158"/>
      <c r="V84" s="158"/>
      <c r="W84" s="158"/>
      <c r="X84" s="158">
        <v>0</v>
      </c>
      <c r="Y84" s="158">
        <f t="shared" si="309"/>
        <v>0</v>
      </c>
      <c r="Z84" s="158">
        <f t="shared" si="310"/>
        <v>0</v>
      </c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>
        <v>119879</v>
      </c>
      <c r="AL84" s="158">
        <f t="shared" si="311"/>
        <v>23324</v>
      </c>
      <c r="AM84" s="158">
        <f t="shared" si="312"/>
        <v>-96555</v>
      </c>
      <c r="AN84" s="158">
        <v>-822</v>
      </c>
      <c r="AO84" s="158">
        <v>-99908</v>
      </c>
      <c r="AP84" s="158"/>
      <c r="AQ84" s="158">
        <v>2875</v>
      </c>
      <c r="AR84" s="158"/>
      <c r="AS84" s="158">
        <v>1300</v>
      </c>
      <c r="AT84" s="158"/>
      <c r="AU84" s="158"/>
      <c r="AV84" s="158"/>
      <c r="AW84" s="158"/>
      <c r="AX84" s="158">
        <v>0</v>
      </c>
      <c r="AY84" s="81">
        <f t="shared" si="313"/>
        <v>0</v>
      </c>
      <c r="AZ84" s="98">
        <f t="shared" si="314"/>
        <v>0</v>
      </c>
      <c r="BA84" s="306"/>
      <c r="BB84" s="306"/>
      <c r="BC84" s="306"/>
      <c r="BD84" s="306"/>
      <c r="BE84" s="306"/>
      <c r="BF84" s="158"/>
      <c r="BG84" s="81">
        <f t="shared" si="315"/>
        <v>-1038</v>
      </c>
      <c r="BH84" s="81">
        <f t="shared" si="316"/>
        <v>-1038</v>
      </c>
      <c r="BI84" s="306"/>
      <c r="BJ84" s="306"/>
      <c r="BK84" s="306">
        <v>-1038</v>
      </c>
      <c r="BL84" s="306"/>
      <c r="BM84" s="306"/>
      <c r="BN84" s="306"/>
      <c r="BO84" s="306"/>
      <c r="BP84" s="306"/>
      <c r="BQ84" s="306"/>
      <c r="BR84" s="306"/>
      <c r="BS84" s="261" t="s">
        <v>348</v>
      </c>
      <c r="BT84" s="262"/>
      <c r="BU84" s="24"/>
    </row>
    <row r="85" spans="1:73" ht="9" customHeight="1" thickBot="1" x14ac:dyDescent="0.25">
      <c r="A85" s="108"/>
      <c r="B85" s="216"/>
      <c r="C85" s="323"/>
      <c r="D85" s="71"/>
      <c r="E85" s="296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72"/>
      <c r="AZ85" s="97"/>
      <c r="BA85" s="97"/>
      <c r="BB85" s="97"/>
      <c r="BC85" s="97"/>
      <c r="BD85" s="97"/>
      <c r="BE85" s="97"/>
      <c r="BF85" s="72"/>
      <c r="BG85" s="264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73"/>
      <c r="BT85" s="86"/>
      <c r="BU85" s="24"/>
    </row>
    <row r="86" spans="1:73" ht="12.75" thickBot="1" x14ac:dyDescent="0.25">
      <c r="A86" s="215" t="s">
        <v>12</v>
      </c>
      <c r="B86" s="125" t="s">
        <v>13</v>
      </c>
      <c r="C86" s="321"/>
      <c r="D86" s="11">
        <f t="shared" ref="D86:E86" si="329">SUM(D87:D92)</f>
        <v>488078</v>
      </c>
      <c r="E86" s="298">
        <f t="shared" si="329"/>
        <v>488078</v>
      </c>
      <c r="F86" s="96">
        <f t="shared" ref="F86:BR86" si="330">SUM(F87:F92)</f>
        <v>488078</v>
      </c>
      <c r="G86" s="96">
        <f t="shared" si="330"/>
        <v>488078</v>
      </c>
      <c r="H86" s="96">
        <f t="shared" ref="H86" si="331">SUM(H87:H92)</f>
        <v>0</v>
      </c>
      <c r="I86" s="96">
        <f t="shared" si="330"/>
        <v>0</v>
      </c>
      <c r="J86" s="96">
        <f t="shared" ref="J86" si="332">SUM(J87:J92)</f>
        <v>0</v>
      </c>
      <c r="K86" s="96">
        <f t="shared" si="330"/>
        <v>0</v>
      </c>
      <c r="L86" s="96">
        <f t="shared" si="330"/>
        <v>0</v>
      </c>
      <c r="M86" s="96">
        <f t="shared" si="330"/>
        <v>0</v>
      </c>
      <c r="N86" s="96">
        <f t="shared" si="330"/>
        <v>0</v>
      </c>
      <c r="O86" s="96">
        <f t="shared" si="330"/>
        <v>0</v>
      </c>
      <c r="P86" s="96">
        <f t="shared" si="330"/>
        <v>0</v>
      </c>
      <c r="Q86" s="96">
        <f t="shared" si="330"/>
        <v>0</v>
      </c>
      <c r="R86" s="96">
        <f t="shared" si="330"/>
        <v>0</v>
      </c>
      <c r="S86" s="96">
        <f t="shared" si="330"/>
        <v>0</v>
      </c>
      <c r="T86" s="96">
        <f t="shared" si="330"/>
        <v>0</v>
      </c>
      <c r="U86" s="96">
        <f t="shared" si="330"/>
        <v>0</v>
      </c>
      <c r="V86" s="96">
        <f t="shared" si="330"/>
        <v>0</v>
      </c>
      <c r="W86" s="96">
        <f t="shared" si="330"/>
        <v>0</v>
      </c>
      <c r="X86" s="96">
        <f t="shared" si="330"/>
        <v>0</v>
      </c>
      <c r="Y86" s="96">
        <f t="shared" ref="Y86:AJ86" si="333">SUM(Y87:Y92)</f>
        <v>0</v>
      </c>
      <c r="Z86" s="96">
        <f t="shared" si="333"/>
        <v>0</v>
      </c>
      <c r="AA86" s="96">
        <f t="shared" si="333"/>
        <v>0</v>
      </c>
      <c r="AB86" s="96">
        <f t="shared" si="333"/>
        <v>0</v>
      </c>
      <c r="AC86" s="96">
        <f t="shared" si="333"/>
        <v>0</v>
      </c>
      <c r="AD86" s="96">
        <f t="shared" si="333"/>
        <v>0</v>
      </c>
      <c r="AE86" s="96">
        <f t="shared" si="333"/>
        <v>0</v>
      </c>
      <c r="AF86" s="96">
        <f t="shared" si="333"/>
        <v>0</v>
      </c>
      <c r="AG86" s="96">
        <f t="shared" si="333"/>
        <v>0</v>
      </c>
      <c r="AH86" s="96">
        <f t="shared" si="333"/>
        <v>0</v>
      </c>
      <c r="AI86" s="96">
        <f t="shared" si="333"/>
        <v>0</v>
      </c>
      <c r="AJ86" s="96">
        <f t="shared" si="333"/>
        <v>0</v>
      </c>
      <c r="AK86" s="96">
        <f t="shared" si="330"/>
        <v>0</v>
      </c>
      <c r="AL86" s="96">
        <f t="shared" si="330"/>
        <v>0</v>
      </c>
      <c r="AM86" s="96">
        <f t="shared" si="330"/>
        <v>0</v>
      </c>
      <c r="AN86" s="96">
        <f t="shared" si="330"/>
        <v>0</v>
      </c>
      <c r="AO86" s="96">
        <f t="shared" si="330"/>
        <v>0</v>
      </c>
      <c r="AP86" s="96">
        <f t="shared" si="330"/>
        <v>0</v>
      </c>
      <c r="AQ86" s="96">
        <f t="shared" si="330"/>
        <v>0</v>
      </c>
      <c r="AR86" s="96">
        <f t="shared" si="330"/>
        <v>0</v>
      </c>
      <c r="AS86" s="96">
        <f t="shared" si="330"/>
        <v>0</v>
      </c>
      <c r="AT86" s="96">
        <f t="shared" si="330"/>
        <v>0</v>
      </c>
      <c r="AU86" s="96">
        <f t="shared" si="330"/>
        <v>0</v>
      </c>
      <c r="AV86" s="96">
        <f t="shared" si="330"/>
        <v>0</v>
      </c>
      <c r="AW86" s="96">
        <f t="shared" si="330"/>
        <v>0</v>
      </c>
      <c r="AX86" s="96">
        <f t="shared" si="330"/>
        <v>0</v>
      </c>
      <c r="AY86" s="9">
        <f t="shared" ref="AY86:BE86" si="334">SUM(AY87:AY92)</f>
        <v>0</v>
      </c>
      <c r="AZ86" s="96">
        <f t="shared" si="334"/>
        <v>0</v>
      </c>
      <c r="BA86" s="96">
        <f t="shared" si="334"/>
        <v>0</v>
      </c>
      <c r="BB86" s="96">
        <f t="shared" si="334"/>
        <v>0</v>
      </c>
      <c r="BC86" s="96">
        <f t="shared" si="334"/>
        <v>0</v>
      </c>
      <c r="BD86" s="96">
        <f t="shared" si="334"/>
        <v>0</v>
      </c>
      <c r="BE86" s="96">
        <f t="shared" si="334"/>
        <v>0</v>
      </c>
      <c r="BF86" s="9">
        <f t="shared" si="330"/>
        <v>0</v>
      </c>
      <c r="BG86" s="310">
        <f t="shared" si="330"/>
        <v>0</v>
      </c>
      <c r="BH86" s="96">
        <f t="shared" si="330"/>
        <v>0</v>
      </c>
      <c r="BI86" s="96">
        <f t="shared" si="330"/>
        <v>0</v>
      </c>
      <c r="BJ86" s="96">
        <f t="shared" si="330"/>
        <v>0</v>
      </c>
      <c r="BK86" s="96">
        <f t="shared" si="330"/>
        <v>0</v>
      </c>
      <c r="BL86" s="96">
        <f t="shared" si="330"/>
        <v>0</v>
      </c>
      <c r="BM86" s="96">
        <f t="shared" si="330"/>
        <v>0</v>
      </c>
      <c r="BN86" s="96">
        <f t="shared" si="330"/>
        <v>0</v>
      </c>
      <c r="BO86" s="96">
        <f t="shared" si="330"/>
        <v>0</v>
      </c>
      <c r="BP86" s="96">
        <f t="shared" si="330"/>
        <v>0</v>
      </c>
      <c r="BQ86" s="96">
        <f t="shared" si="330"/>
        <v>0</v>
      </c>
      <c r="BR86" s="96">
        <f t="shared" si="330"/>
        <v>0</v>
      </c>
      <c r="BS86" s="12"/>
      <c r="BT86" s="87"/>
      <c r="BU86" s="24"/>
    </row>
    <row r="87" spans="1:73" ht="24.75" customHeight="1" thickTop="1" x14ac:dyDescent="0.2">
      <c r="A87" s="108">
        <v>90000594245</v>
      </c>
      <c r="B87" s="247" t="s">
        <v>525</v>
      </c>
      <c r="C87" s="285" t="s">
        <v>188</v>
      </c>
      <c r="D87" s="80">
        <f t="shared" ref="D87:D91" si="335">F87+X87+AK87+AX87+BF87</f>
        <v>45712</v>
      </c>
      <c r="E87" s="295">
        <f t="shared" ref="E87:E91" si="336">G87+Y87+AL87+AY87+BG87</f>
        <v>45712</v>
      </c>
      <c r="F87" s="81">
        <v>45712</v>
      </c>
      <c r="G87" s="81">
        <f t="shared" ref="G87:G91" si="337">F87+H87</f>
        <v>45712</v>
      </c>
      <c r="H87" s="81">
        <f t="shared" ref="H87:H91" si="338">SUM(I87:W87)</f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>
        <v>0</v>
      </c>
      <c r="Y87" s="81">
        <f t="shared" ref="Y87:Y91" si="339">X87+Z87</f>
        <v>0</v>
      </c>
      <c r="Z87" s="81">
        <f t="shared" ref="Z87:Z91" si="340">SUM(AA87:AJ87)</f>
        <v>0</v>
      </c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>
        <v>0</v>
      </c>
      <c r="AL87" s="81">
        <f t="shared" ref="AL87:AL91" si="341">AK87+AM87</f>
        <v>0</v>
      </c>
      <c r="AM87" s="81">
        <f t="shared" ref="AM87:AM91" si="342">SUM(AN87:AW87)</f>
        <v>0</v>
      </c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>
        <v>0</v>
      </c>
      <c r="AY87" s="81">
        <f t="shared" ref="AY87:AY91" si="343">AX87+AZ87</f>
        <v>0</v>
      </c>
      <c r="AZ87" s="98">
        <f t="shared" ref="AZ87:AZ91" si="344">SUM(BA87:BE87)</f>
        <v>0</v>
      </c>
      <c r="BA87" s="98"/>
      <c r="BB87" s="98"/>
      <c r="BC87" s="98"/>
      <c r="BD87" s="98"/>
      <c r="BE87" s="98"/>
      <c r="BF87" s="81"/>
      <c r="BG87" s="81">
        <f t="shared" ref="BG87:BG91" si="345">BF87+BH87</f>
        <v>0</v>
      </c>
      <c r="BH87" s="81">
        <f t="shared" ref="BH87:BH91" si="346">SUM(BI87:BR87)</f>
        <v>0</v>
      </c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82" t="s">
        <v>349</v>
      </c>
      <c r="BT87" s="85" t="s">
        <v>669</v>
      </c>
      <c r="BU87" s="24"/>
    </row>
    <row r="88" spans="1:73" x14ac:dyDescent="0.2">
      <c r="A88" s="108"/>
      <c r="B88" s="242"/>
      <c r="C88" s="285" t="s">
        <v>209</v>
      </c>
      <c r="D88" s="80">
        <f t="shared" si="335"/>
        <v>28724</v>
      </c>
      <c r="E88" s="295">
        <f t="shared" si="336"/>
        <v>28724</v>
      </c>
      <c r="F88" s="81">
        <v>28724</v>
      </c>
      <c r="G88" s="81">
        <f t="shared" si="337"/>
        <v>28724</v>
      </c>
      <c r="H88" s="81">
        <f t="shared" si="338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>
        <v>0</v>
      </c>
      <c r="Y88" s="81">
        <f t="shared" si="339"/>
        <v>0</v>
      </c>
      <c r="Z88" s="81">
        <f t="shared" si="340"/>
        <v>0</v>
      </c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>
        <v>0</v>
      </c>
      <c r="AL88" s="81">
        <f t="shared" si="341"/>
        <v>0</v>
      </c>
      <c r="AM88" s="81">
        <f t="shared" si="342"/>
        <v>0</v>
      </c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>
        <v>0</v>
      </c>
      <c r="AY88" s="81">
        <f t="shared" si="343"/>
        <v>0</v>
      </c>
      <c r="AZ88" s="98">
        <f t="shared" si="344"/>
        <v>0</v>
      </c>
      <c r="BA88" s="98"/>
      <c r="BB88" s="98"/>
      <c r="BC88" s="98"/>
      <c r="BD88" s="98"/>
      <c r="BE88" s="98"/>
      <c r="BF88" s="81"/>
      <c r="BG88" s="81">
        <f t="shared" si="345"/>
        <v>0</v>
      </c>
      <c r="BH88" s="81">
        <f t="shared" si="346"/>
        <v>0</v>
      </c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82" t="s">
        <v>350</v>
      </c>
      <c r="BT88" s="85" t="s">
        <v>669</v>
      </c>
      <c r="BU88" s="24"/>
    </row>
    <row r="89" spans="1:73" ht="24" x14ac:dyDescent="0.2">
      <c r="A89" s="108"/>
      <c r="B89" s="242"/>
      <c r="C89" s="285" t="s">
        <v>203</v>
      </c>
      <c r="D89" s="80">
        <f t="shared" si="335"/>
        <v>62365</v>
      </c>
      <c r="E89" s="295">
        <f t="shared" si="336"/>
        <v>62365</v>
      </c>
      <c r="F89" s="81">
        <v>62365</v>
      </c>
      <c r="G89" s="81">
        <f t="shared" si="337"/>
        <v>62365</v>
      </c>
      <c r="H89" s="81">
        <f t="shared" si="338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>
        <v>0</v>
      </c>
      <c r="Y89" s="81">
        <f t="shared" si="339"/>
        <v>0</v>
      </c>
      <c r="Z89" s="81">
        <f t="shared" si="340"/>
        <v>0</v>
      </c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>
        <v>0</v>
      </c>
      <c r="AL89" s="81">
        <f t="shared" si="341"/>
        <v>0</v>
      </c>
      <c r="AM89" s="81">
        <f t="shared" si="342"/>
        <v>0</v>
      </c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>
        <v>0</v>
      </c>
      <c r="AY89" s="81">
        <f t="shared" si="343"/>
        <v>0</v>
      </c>
      <c r="AZ89" s="98">
        <f t="shared" si="344"/>
        <v>0</v>
      </c>
      <c r="BA89" s="98"/>
      <c r="BB89" s="98"/>
      <c r="BC89" s="98"/>
      <c r="BD89" s="98"/>
      <c r="BE89" s="98"/>
      <c r="BF89" s="81"/>
      <c r="BG89" s="81">
        <f t="shared" si="345"/>
        <v>0</v>
      </c>
      <c r="BH89" s="81">
        <f t="shared" si="346"/>
        <v>0</v>
      </c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82" t="s">
        <v>351</v>
      </c>
      <c r="BT89" s="85" t="s">
        <v>669</v>
      </c>
      <c r="BU89" s="24"/>
    </row>
    <row r="90" spans="1:73" s="192" customFormat="1" ht="27" customHeight="1" x14ac:dyDescent="0.2">
      <c r="A90" s="108"/>
      <c r="B90" s="242"/>
      <c r="C90" s="285" t="s">
        <v>538</v>
      </c>
      <c r="D90" s="80">
        <f t="shared" si="335"/>
        <v>241680</v>
      </c>
      <c r="E90" s="295">
        <f t="shared" si="336"/>
        <v>241680</v>
      </c>
      <c r="F90" s="81">
        <v>241680</v>
      </c>
      <c r="G90" s="81">
        <f t="shared" si="337"/>
        <v>241680</v>
      </c>
      <c r="H90" s="81">
        <f t="shared" si="338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>
        <v>0</v>
      </c>
      <c r="Y90" s="81">
        <f t="shared" si="339"/>
        <v>0</v>
      </c>
      <c r="Z90" s="81">
        <f t="shared" si="340"/>
        <v>0</v>
      </c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>
        <v>0</v>
      </c>
      <c r="AL90" s="81">
        <f t="shared" si="341"/>
        <v>0</v>
      </c>
      <c r="AM90" s="81">
        <f t="shared" si="342"/>
        <v>0</v>
      </c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>
        <v>0</v>
      </c>
      <c r="AY90" s="81">
        <f t="shared" si="343"/>
        <v>0</v>
      </c>
      <c r="AZ90" s="98">
        <f t="shared" si="344"/>
        <v>0</v>
      </c>
      <c r="BA90" s="98"/>
      <c r="BB90" s="98"/>
      <c r="BC90" s="98"/>
      <c r="BD90" s="98"/>
      <c r="BE90" s="98"/>
      <c r="BF90" s="81"/>
      <c r="BG90" s="81">
        <f t="shared" si="345"/>
        <v>0</v>
      </c>
      <c r="BH90" s="81">
        <f t="shared" si="346"/>
        <v>0</v>
      </c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82" t="s">
        <v>551</v>
      </c>
      <c r="BT90" s="85"/>
      <c r="BU90" s="24"/>
    </row>
    <row r="91" spans="1:73" ht="48" x14ac:dyDescent="0.2">
      <c r="A91" s="108">
        <v>90010991438</v>
      </c>
      <c r="B91" s="241" t="s">
        <v>473</v>
      </c>
      <c r="C91" s="285" t="s">
        <v>496</v>
      </c>
      <c r="D91" s="80">
        <f t="shared" si="335"/>
        <v>109597</v>
      </c>
      <c r="E91" s="295">
        <f t="shared" si="336"/>
        <v>109597</v>
      </c>
      <c r="F91" s="81">
        <v>109597</v>
      </c>
      <c r="G91" s="81">
        <f t="shared" si="337"/>
        <v>109597</v>
      </c>
      <c r="H91" s="81">
        <f t="shared" si="338"/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>
        <v>0</v>
      </c>
      <c r="Y91" s="81">
        <f t="shared" si="339"/>
        <v>0</v>
      </c>
      <c r="Z91" s="81">
        <f t="shared" si="340"/>
        <v>0</v>
      </c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>
        <v>0</v>
      </c>
      <c r="AL91" s="81">
        <f t="shared" si="341"/>
        <v>0</v>
      </c>
      <c r="AM91" s="81">
        <f t="shared" si="342"/>
        <v>0</v>
      </c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>
        <v>0</v>
      </c>
      <c r="AY91" s="81">
        <f t="shared" si="343"/>
        <v>0</v>
      </c>
      <c r="AZ91" s="98">
        <f t="shared" si="344"/>
        <v>0</v>
      </c>
      <c r="BA91" s="98"/>
      <c r="BB91" s="98"/>
      <c r="BC91" s="98"/>
      <c r="BD91" s="98"/>
      <c r="BE91" s="98"/>
      <c r="BF91" s="81"/>
      <c r="BG91" s="81">
        <f t="shared" si="345"/>
        <v>0</v>
      </c>
      <c r="BH91" s="81">
        <f t="shared" si="346"/>
        <v>0</v>
      </c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82" t="s">
        <v>352</v>
      </c>
      <c r="BT91" s="85"/>
      <c r="BU91" s="24"/>
    </row>
    <row r="92" spans="1:73" ht="9.75" customHeight="1" thickBot="1" x14ac:dyDescent="0.25">
      <c r="A92" s="108"/>
      <c r="B92" s="216"/>
      <c r="C92" s="323"/>
      <c r="D92" s="71"/>
      <c r="E92" s="296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72"/>
      <c r="AZ92" s="97"/>
      <c r="BA92" s="97"/>
      <c r="BB92" s="97"/>
      <c r="BC92" s="97"/>
      <c r="BD92" s="97"/>
      <c r="BE92" s="97"/>
      <c r="BF92" s="72"/>
      <c r="BG92" s="264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73"/>
      <c r="BT92" s="86"/>
      <c r="BU92" s="24"/>
    </row>
    <row r="93" spans="1:73" ht="12.75" thickBot="1" x14ac:dyDescent="0.25">
      <c r="A93" s="215" t="s">
        <v>14</v>
      </c>
      <c r="B93" s="125" t="s">
        <v>15</v>
      </c>
      <c r="C93" s="321"/>
      <c r="D93" s="11">
        <f>SUM(D94:D131)</f>
        <v>9478586</v>
      </c>
      <c r="E93" s="297">
        <f>SUM(E94:E131)</f>
        <v>9762369</v>
      </c>
      <c r="F93" s="9">
        <f>SUM(F94:F131)</f>
        <v>9232349</v>
      </c>
      <c r="G93" s="9">
        <f t="shared" ref="G93:W93" si="347">SUM(G94:G131)</f>
        <v>9508311</v>
      </c>
      <c r="H93" s="9">
        <f t="shared" si="347"/>
        <v>275962</v>
      </c>
      <c r="I93" s="9">
        <f t="shared" si="347"/>
        <v>34000</v>
      </c>
      <c r="J93" s="9">
        <f t="shared" ref="J93" si="348">SUM(J94:J131)</f>
        <v>3591</v>
      </c>
      <c r="K93" s="9">
        <f t="shared" si="347"/>
        <v>100001</v>
      </c>
      <c r="L93" s="9">
        <f t="shared" si="347"/>
        <v>28829</v>
      </c>
      <c r="M93" s="9">
        <f t="shared" si="347"/>
        <v>25058</v>
      </c>
      <c r="N93" s="9">
        <f t="shared" si="347"/>
        <v>0</v>
      </c>
      <c r="O93" s="9">
        <f t="shared" si="347"/>
        <v>0</v>
      </c>
      <c r="P93" s="9">
        <f t="shared" si="347"/>
        <v>0</v>
      </c>
      <c r="Q93" s="9">
        <f t="shared" si="347"/>
        <v>107022</v>
      </c>
      <c r="R93" s="9">
        <f t="shared" si="347"/>
        <v>0</v>
      </c>
      <c r="S93" s="9">
        <f t="shared" si="347"/>
        <v>-22539</v>
      </c>
      <c r="T93" s="9">
        <f t="shared" si="347"/>
        <v>0</v>
      </c>
      <c r="U93" s="9">
        <f t="shared" si="347"/>
        <v>0</v>
      </c>
      <c r="V93" s="9">
        <f t="shared" si="347"/>
        <v>0</v>
      </c>
      <c r="W93" s="9">
        <f t="shared" si="347"/>
        <v>0</v>
      </c>
      <c r="X93" s="9">
        <f>SUM(X94:X131)</f>
        <v>9522</v>
      </c>
      <c r="Y93" s="9">
        <f t="shared" ref="Y93" si="349">SUM(Y94:Y131)</f>
        <v>10724</v>
      </c>
      <c r="Z93" s="9">
        <f t="shared" ref="Z93" si="350">SUM(Z94:Z131)</f>
        <v>1202</v>
      </c>
      <c r="AA93" s="9">
        <f t="shared" ref="AA93" si="351">SUM(AA94:AA131)</f>
        <v>0</v>
      </c>
      <c r="AB93" s="9">
        <f t="shared" ref="AB93" si="352">SUM(AB94:AB131)</f>
        <v>0</v>
      </c>
      <c r="AC93" s="9">
        <f t="shared" ref="AC93" si="353">SUM(AC94:AC131)</f>
        <v>0</v>
      </c>
      <c r="AD93" s="9">
        <f t="shared" ref="AD93" si="354">SUM(AD94:AD131)</f>
        <v>1202</v>
      </c>
      <c r="AE93" s="9">
        <f t="shared" ref="AE93" si="355">SUM(AE94:AE131)</f>
        <v>0</v>
      </c>
      <c r="AF93" s="9">
        <f t="shared" ref="AF93" si="356">SUM(AF94:AF131)</f>
        <v>0</v>
      </c>
      <c r="AG93" s="9">
        <f t="shared" ref="AG93" si="357">SUM(AG94:AG131)</f>
        <v>0</v>
      </c>
      <c r="AH93" s="9">
        <f t="shared" ref="AH93" si="358">SUM(AH94:AH131)</f>
        <v>0</v>
      </c>
      <c r="AI93" s="9">
        <f t="shared" ref="AI93" si="359">SUM(AI94:AI131)</f>
        <v>0</v>
      </c>
      <c r="AJ93" s="9">
        <f t="shared" ref="AJ93" si="360">SUM(AJ94:AJ131)</f>
        <v>0</v>
      </c>
      <c r="AK93" s="9">
        <f>SUM(AK94:AK131)</f>
        <v>236715</v>
      </c>
      <c r="AL93" s="96">
        <f t="shared" ref="AL93" si="361">SUM(AL94:AL131)</f>
        <v>243334</v>
      </c>
      <c r="AM93" s="96">
        <f t="shared" ref="AM93" si="362">SUM(AM94:AM131)</f>
        <v>6619</v>
      </c>
      <c r="AN93" s="96">
        <f t="shared" ref="AN93" si="363">SUM(AN94:AN131)</f>
        <v>6405</v>
      </c>
      <c r="AO93" s="96">
        <f t="shared" ref="AO93" si="364">SUM(AO94:AO131)</f>
        <v>0</v>
      </c>
      <c r="AP93" s="96">
        <f t="shared" ref="AP93" si="365">SUM(AP94:AP131)</f>
        <v>0</v>
      </c>
      <c r="AQ93" s="96">
        <f t="shared" ref="AQ93" si="366">SUM(AQ94:AQ131)</f>
        <v>0</v>
      </c>
      <c r="AR93" s="96">
        <f t="shared" ref="AR93" si="367">SUM(AR94:AR131)</f>
        <v>0</v>
      </c>
      <c r="AS93" s="96">
        <f t="shared" ref="AS93" si="368">SUM(AS94:AS131)</f>
        <v>214</v>
      </c>
      <c r="AT93" s="96">
        <f t="shared" ref="AT93" si="369">SUM(AT94:AT131)</f>
        <v>0</v>
      </c>
      <c r="AU93" s="96">
        <f t="shared" ref="AU93" si="370">SUM(AU94:AU131)</f>
        <v>0</v>
      </c>
      <c r="AV93" s="96">
        <f t="shared" ref="AV93" si="371">SUM(AV94:AV131)</f>
        <v>0</v>
      </c>
      <c r="AW93" s="96">
        <f t="shared" ref="AW93" si="372">SUM(AW94:AW131)</f>
        <v>0</v>
      </c>
      <c r="AX93" s="96">
        <f>SUM(AX94:AX131)</f>
        <v>0</v>
      </c>
      <c r="AY93" s="9">
        <f t="shared" ref="AY93" si="373">SUM(AY94:AY131)</f>
        <v>0</v>
      </c>
      <c r="AZ93" s="96">
        <f t="shared" ref="AZ93" si="374">SUM(AZ94:AZ131)</f>
        <v>0</v>
      </c>
      <c r="BA93" s="96">
        <f t="shared" ref="BA93" si="375">SUM(BA94:BA131)</f>
        <v>0</v>
      </c>
      <c r="BB93" s="96">
        <f t="shared" ref="BB93" si="376">SUM(BB94:BB131)</f>
        <v>0</v>
      </c>
      <c r="BC93" s="96">
        <f t="shared" ref="BC93" si="377">SUM(BC94:BC131)</f>
        <v>0</v>
      </c>
      <c r="BD93" s="96">
        <f t="shared" ref="BD93" si="378">SUM(BD94:BD131)</f>
        <v>0</v>
      </c>
      <c r="BE93" s="96">
        <f t="shared" ref="BE93" si="379">SUM(BE94:BE131)</f>
        <v>0</v>
      </c>
      <c r="BF93" s="9">
        <f>SUM(BF94:BF131)</f>
        <v>0</v>
      </c>
      <c r="BG93" s="310">
        <f t="shared" ref="BG93" si="380">SUM(BG94:BG131)</f>
        <v>0</v>
      </c>
      <c r="BH93" s="96">
        <f t="shared" ref="BH93" si="381">SUM(BH94:BH131)</f>
        <v>0</v>
      </c>
      <c r="BI93" s="96">
        <f t="shared" ref="BI93" si="382">SUM(BI94:BI131)</f>
        <v>0</v>
      </c>
      <c r="BJ93" s="96">
        <f t="shared" ref="BJ93" si="383">SUM(BJ94:BJ131)</f>
        <v>0</v>
      </c>
      <c r="BK93" s="96">
        <f t="shared" ref="BK93" si="384">SUM(BK94:BK131)</f>
        <v>0</v>
      </c>
      <c r="BL93" s="96">
        <f t="shared" ref="BL93" si="385">SUM(BL94:BL131)</f>
        <v>0</v>
      </c>
      <c r="BM93" s="96">
        <f t="shared" ref="BM93" si="386">SUM(BM94:BM131)</f>
        <v>0</v>
      </c>
      <c r="BN93" s="96">
        <f t="shared" ref="BN93" si="387">SUM(BN94:BN131)</f>
        <v>0</v>
      </c>
      <c r="BO93" s="96">
        <f t="shared" ref="BO93" si="388">SUM(BO94:BO131)</f>
        <v>0</v>
      </c>
      <c r="BP93" s="96">
        <f t="shared" ref="BP93" si="389">SUM(BP94:BP131)</f>
        <v>0</v>
      </c>
      <c r="BQ93" s="96">
        <f t="shared" ref="BQ93" si="390">SUM(BQ94:BQ131)</f>
        <v>0</v>
      </c>
      <c r="BR93" s="96">
        <f t="shared" ref="BR93" si="391">SUM(BR94:BR131)</f>
        <v>0</v>
      </c>
      <c r="BS93" s="12"/>
      <c r="BT93" s="87"/>
      <c r="BU93" s="24"/>
    </row>
    <row r="94" spans="1:73" ht="23.25" customHeight="1" thickTop="1" x14ac:dyDescent="0.2">
      <c r="A94" s="129">
        <v>90000056357</v>
      </c>
      <c r="B94" s="247" t="s">
        <v>5</v>
      </c>
      <c r="C94" s="285" t="s">
        <v>182</v>
      </c>
      <c r="D94" s="80">
        <f t="shared" ref="D94:D130" si="392">F94+X94+AK94+AX94+BF94</f>
        <v>708734</v>
      </c>
      <c r="E94" s="295">
        <f t="shared" ref="E94:E130" si="393">G94+Y94+AL94+AY94+BG94</f>
        <v>708734</v>
      </c>
      <c r="F94" s="164">
        <v>708734</v>
      </c>
      <c r="G94" s="164">
        <f t="shared" ref="G94:G130" si="394">F94+H94</f>
        <v>708734</v>
      </c>
      <c r="H94" s="164">
        <f t="shared" ref="H94:H130" si="395">SUM(I94:W94)</f>
        <v>0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>
        <v>0</v>
      </c>
      <c r="Y94" s="164">
        <f t="shared" ref="Y94:Y130" si="396">X94+Z94</f>
        <v>0</v>
      </c>
      <c r="Z94" s="164">
        <f t="shared" ref="Z94:Z130" si="397">SUM(AA94:AJ94)</f>
        <v>0</v>
      </c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>
        <v>0</v>
      </c>
      <c r="AL94" s="164">
        <f t="shared" ref="AL94:AL130" si="398">AK94+AM94</f>
        <v>0</v>
      </c>
      <c r="AM94" s="164">
        <f t="shared" ref="AM94:AM130" si="399">SUM(AN94:AW94)</f>
        <v>0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>
        <v>0</v>
      </c>
      <c r="AY94" s="81">
        <f t="shared" ref="AY94:AY130" si="400">AX94+AZ94</f>
        <v>0</v>
      </c>
      <c r="AZ94" s="98">
        <f t="shared" ref="AZ94:AZ130" si="401">SUM(BA94:BE94)</f>
        <v>0</v>
      </c>
      <c r="BA94" s="199"/>
      <c r="BB94" s="199"/>
      <c r="BC94" s="199"/>
      <c r="BD94" s="199"/>
      <c r="BE94" s="199"/>
      <c r="BF94" s="163"/>
      <c r="BG94" s="81">
        <f t="shared" ref="BG94:BG130" si="402">BF94+BH94</f>
        <v>0</v>
      </c>
      <c r="BH94" s="81">
        <f t="shared" ref="BH94:BH130" si="403">SUM(BI94:BR94)</f>
        <v>0</v>
      </c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82" t="s">
        <v>462</v>
      </c>
      <c r="BT94" s="85"/>
      <c r="BU94" s="24"/>
    </row>
    <row r="95" spans="1:73" ht="24" x14ac:dyDescent="0.2">
      <c r="A95" s="108"/>
      <c r="B95" s="243"/>
      <c r="C95" s="285" t="s">
        <v>512</v>
      </c>
      <c r="D95" s="80">
        <f t="shared" si="392"/>
        <v>981862</v>
      </c>
      <c r="E95" s="295">
        <f t="shared" si="393"/>
        <v>958541</v>
      </c>
      <c r="F95" s="81">
        <v>981862</v>
      </c>
      <c r="G95" s="81">
        <f t="shared" si="394"/>
        <v>958541</v>
      </c>
      <c r="H95" s="81">
        <f t="shared" si="395"/>
        <v>-23321</v>
      </c>
      <c r="I95" s="81"/>
      <c r="J95" s="81"/>
      <c r="K95" s="81">
        <v>13063</v>
      </c>
      <c r="L95" s="81"/>
      <c r="M95" s="81">
        <v>-8591</v>
      </c>
      <c r="N95" s="81"/>
      <c r="O95" s="81"/>
      <c r="P95" s="81"/>
      <c r="Q95" s="81"/>
      <c r="R95" s="81">
        <v>-2104</v>
      </c>
      <c r="S95" s="81">
        <v>-25689</v>
      </c>
      <c r="T95" s="81"/>
      <c r="U95" s="81"/>
      <c r="V95" s="81"/>
      <c r="W95" s="81"/>
      <c r="X95" s="81">
        <v>0</v>
      </c>
      <c r="Y95" s="81">
        <f t="shared" si="396"/>
        <v>0</v>
      </c>
      <c r="Z95" s="81">
        <f t="shared" si="397"/>
        <v>0</v>
      </c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>
        <v>0</v>
      </c>
      <c r="AL95" s="81">
        <f t="shared" si="398"/>
        <v>0</v>
      </c>
      <c r="AM95" s="81">
        <f t="shared" si="399"/>
        <v>0</v>
      </c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>
        <v>0</v>
      </c>
      <c r="AY95" s="81">
        <f t="shared" si="400"/>
        <v>0</v>
      </c>
      <c r="AZ95" s="98">
        <f t="shared" si="401"/>
        <v>0</v>
      </c>
      <c r="BA95" s="81"/>
      <c r="BB95" s="81"/>
      <c r="BC95" s="81"/>
      <c r="BD95" s="81"/>
      <c r="BE95" s="81"/>
      <c r="BF95" s="81"/>
      <c r="BG95" s="81">
        <f t="shared" si="402"/>
        <v>0</v>
      </c>
      <c r="BH95" s="81">
        <f t="shared" si="403"/>
        <v>0</v>
      </c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2" t="s">
        <v>335</v>
      </c>
      <c r="BT95" s="85" t="s">
        <v>671</v>
      </c>
      <c r="BU95" s="24"/>
    </row>
    <row r="96" spans="1:73" ht="24" x14ac:dyDescent="0.2">
      <c r="A96" s="108"/>
      <c r="B96" s="243"/>
      <c r="C96" s="285" t="s">
        <v>239</v>
      </c>
      <c r="D96" s="80">
        <f t="shared" si="392"/>
        <v>30000</v>
      </c>
      <c r="E96" s="295">
        <f t="shared" si="393"/>
        <v>64000</v>
      </c>
      <c r="F96" s="81">
        <v>30000</v>
      </c>
      <c r="G96" s="81">
        <f t="shared" si="394"/>
        <v>64000</v>
      </c>
      <c r="H96" s="81">
        <f t="shared" si="395"/>
        <v>34000</v>
      </c>
      <c r="I96" s="81">
        <v>34000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>
        <v>0</v>
      </c>
      <c r="Y96" s="81">
        <f t="shared" si="396"/>
        <v>0</v>
      </c>
      <c r="Z96" s="81">
        <f t="shared" si="397"/>
        <v>0</v>
      </c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>
        <v>0</v>
      </c>
      <c r="AL96" s="81">
        <f t="shared" si="398"/>
        <v>0</v>
      </c>
      <c r="AM96" s="81">
        <f t="shared" si="399"/>
        <v>0</v>
      </c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>
        <v>0</v>
      </c>
      <c r="AY96" s="81">
        <f t="shared" si="400"/>
        <v>0</v>
      </c>
      <c r="AZ96" s="98">
        <f t="shared" si="401"/>
        <v>0</v>
      </c>
      <c r="BA96" s="81"/>
      <c r="BB96" s="81"/>
      <c r="BC96" s="81"/>
      <c r="BD96" s="81"/>
      <c r="BE96" s="81"/>
      <c r="BF96" s="81"/>
      <c r="BG96" s="81">
        <f t="shared" si="402"/>
        <v>0</v>
      </c>
      <c r="BH96" s="81">
        <f t="shared" si="403"/>
        <v>0</v>
      </c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2" t="s">
        <v>336</v>
      </c>
      <c r="BT96" s="85" t="s">
        <v>446</v>
      </c>
      <c r="BU96" s="24"/>
    </row>
    <row r="97" spans="1:73" ht="12.75" x14ac:dyDescent="0.2">
      <c r="A97" s="108"/>
      <c r="B97" s="243"/>
      <c r="C97" s="319" t="s">
        <v>472</v>
      </c>
      <c r="D97" s="80">
        <f t="shared" si="392"/>
        <v>986282</v>
      </c>
      <c r="E97" s="295">
        <f t="shared" si="393"/>
        <v>988682</v>
      </c>
      <c r="F97" s="81">
        <v>986282</v>
      </c>
      <c r="G97" s="81">
        <f t="shared" si="394"/>
        <v>988682</v>
      </c>
      <c r="H97" s="81">
        <f t="shared" si="395"/>
        <v>2400</v>
      </c>
      <c r="I97" s="81"/>
      <c r="J97" s="81"/>
      <c r="K97" s="81">
        <v>2400</v>
      </c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>
        <v>0</v>
      </c>
      <c r="Y97" s="81">
        <f t="shared" si="396"/>
        <v>0</v>
      </c>
      <c r="Z97" s="81">
        <f t="shared" si="397"/>
        <v>0</v>
      </c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>
        <v>0</v>
      </c>
      <c r="AL97" s="81">
        <f t="shared" si="398"/>
        <v>0</v>
      </c>
      <c r="AM97" s="81">
        <f t="shared" si="399"/>
        <v>0</v>
      </c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>
        <v>0</v>
      </c>
      <c r="AY97" s="81">
        <f t="shared" si="400"/>
        <v>0</v>
      </c>
      <c r="AZ97" s="98">
        <f t="shared" si="401"/>
        <v>0</v>
      </c>
      <c r="BA97" s="81"/>
      <c r="BB97" s="81"/>
      <c r="BC97" s="81"/>
      <c r="BD97" s="81"/>
      <c r="BE97" s="81"/>
      <c r="BF97" s="81"/>
      <c r="BG97" s="81">
        <f t="shared" si="402"/>
        <v>0</v>
      </c>
      <c r="BH97" s="81">
        <f t="shared" si="403"/>
        <v>0</v>
      </c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2" t="s">
        <v>337</v>
      </c>
      <c r="BT97" s="85" t="s">
        <v>567</v>
      </c>
      <c r="BU97" s="24"/>
    </row>
    <row r="98" spans="1:73" ht="12.75" x14ac:dyDescent="0.2">
      <c r="A98" s="108"/>
      <c r="B98" s="243"/>
      <c r="C98" s="285" t="s">
        <v>262</v>
      </c>
      <c r="D98" s="80">
        <f t="shared" si="392"/>
        <v>174568</v>
      </c>
      <c r="E98" s="295">
        <f t="shared" si="393"/>
        <v>174568</v>
      </c>
      <c r="F98" s="81">
        <v>174568</v>
      </c>
      <c r="G98" s="81">
        <f t="shared" si="394"/>
        <v>174568</v>
      </c>
      <c r="H98" s="81">
        <f t="shared" si="395"/>
        <v>0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>
        <v>0</v>
      </c>
      <c r="Y98" s="81">
        <f t="shared" si="396"/>
        <v>0</v>
      </c>
      <c r="Z98" s="81">
        <f t="shared" si="397"/>
        <v>0</v>
      </c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>
        <v>0</v>
      </c>
      <c r="AL98" s="81">
        <f t="shared" si="398"/>
        <v>0</v>
      </c>
      <c r="AM98" s="81">
        <f t="shared" si="399"/>
        <v>0</v>
      </c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>
        <v>0</v>
      </c>
      <c r="AY98" s="81">
        <f t="shared" si="400"/>
        <v>0</v>
      </c>
      <c r="AZ98" s="98">
        <f t="shared" si="401"/>
        <v>0</v>
      </c>
      <c r="BA98" s="81"/>
      <c r="BB98" s="81"/>
      <c r="BC98" s="81"/>
      <c r="BD98" s="81"/>
      <c r="BE98" s="81"/>
      <c r="BF98" s="81"/>
      <c r="BG98" s="81">
        <f t="shared" si="402"/>
        <v>0</v>
      </c>
      <c r="BH98" s="81">
        <f t="shared" si="403"/>
        <v>0</v>
      </c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2" t="s">
        <v>338</v>
      </c>
      <c r="BT98" s="85" t="s">
        <v>672</v>
      </c>
      <c r="BU98" s="24"/>
    </row>
    <row r="99" spans="1:73" s="162" customFormat="1" ht="12.75" x14ac:dyDescent="0.2">
      <c r="A99" s="108"/>
      <c r="B99" s="243"/>
      <c r="C99" s="285" t="s">
        <v>219</v>
      </c>
      <c r="D99" s="80">
        <f t="shared" si="392"/>
        <v>696192</v>
      </c>
      <c r="E99" s="295">
        <f t="shared" si="393"/>
        <v>697332</v>
      </c>
      <c r="F99" s="81">
        <v>696192</v>
      </c>
      <c r="G99" s="81">
        <f t="shared" si="394"/>
        <v>697332</v>
      </c>
      <c r="H99" s="81">
        <f t="shared" si="395"/>
        <v>1140</v>
      </c>
      <c r="I99" s="81"/>
      <c r="J99" s="81">
        <v>1140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>
        <v>0</v>
      </c>
      <c r="Y99" s="81">
        <f t="shared" si="396"/>
        <v>0</v>
      </c>
      <c r="Z99" s="81">
        <f t="shared" si="397"/>
        <v>0</v>
      </c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>
        <v>0</v>
      </c>
      <c r="AL99" s="81">
        <f t="shared" si="398"/>
        <v>0</v>
      </c>
      <c r="AM99" s="81">
        <f t="shared" si="399"/>
        <v>0</v>
      </c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>
        <v>0</v>
      </c>
      <c r="AY99" s="81">
        <f t="shared" si="400"/>
        <v>0</v>
      </c>
      <c r="AZ99" s="98">
        <f t="shared" si="401"/>
        <v>0</v>
      </c>
      <c r="BA99" s="81"/>
      <c r="BB99" s="81"/>
      <c r="BC99" s="81"/>
      <c r="BD99" s="81"/>
      <c r="BE99" s="81"/>
      <c r="BF99" s="81"/>
      <c r="BG99" s="81">
        <f t="shared" si="402"/>
        <v>0</v>
      </c>
      <c r="BH99" s="81">
        <f t="shared" si="403"/>
        <v>0</v>
      </c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2" t="s">
        <v>339</v>
      </c>
      <c r="BT99" s="85" t="s">
        <v>449</v>
      </c>
      <c r="BU99" s="24"/>
    </row>
    <row r="100" spans="1:73" s="162" customFormat="1" ht="12.75" x14ac:dyDescent="0.2">
      <c r="A100" s="108"/>
      <c r="B100" s="243"/>
      <c r="C100" s="285" t="s">
        <v>479</v>
      </c>
      <c r="D100" s="80">
        <f t="shared" si="392"/>
        <v>375248</v>
      </c>
      <c r="E100" s="295">
        <f t="shared" si="393"/>
        <v>383868</v>
      </c>
      <c r="F100" s="81">
        <v>375248</v>
      </c>
      <c r="G100" s="81">
        <f t="shared" si="394"/>
        <v>383868</v>
      </c>
      <c r="H100" s="81">
        <f t="shared" si="395"/>
        <v>8620</v>
      </c>
      <c r="I100" s="81"/>
      <c r="J100" s="81">
        <v>2451</v>
      </c>
      <c r="K100" s="81">
        <v>6169</v>
      </c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>
        <v>0</v>
      </c>
      <c r="Y100" s="81">
        <f t="shared" si="396"/>
        <v>0</v>
      </c>
      <c r="Z100" s="81">
        <f t="shared" si="397"/>
        <v>0</v>
      </c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>
        <v>0</v>
      </c>
      <c r="AL100" s="81">
        <f t="shared" si="398"/>
        <v>0</v>
      </c>
      <c r="AM100" s="81">
        <f t="shared" si="399"/>
        <v>0</v>
      </c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>
        <v>0</v>
      </c>
      <c r="AY100" s="81">
        <f t="shared" si="400"/>
        <v>0</v>
      </c>
      <c r="AZ100" s="98">
        <f t="shared" si="401"/>
        <v>0</v>
      </c>
      <c r="BA100" s="81"/>
      <c r="BB100" s="81"/>
      <c r="BC100" s="81"/>
      <c r="BD100" s="81"/>
      <c r="BE100" s="81"/>
      <c r="BF100" s="81"/>
      <c r="BG100" s="81">
        <f t="shared" si="402"/>
        <v>0</v>
      </c>
      <c r="BH100" s="81">
        <f t="shared" si="403"/>
        <v>0</v>
      </c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2" t="s">
        <v>484</v>
      </c>
      <c r="BT100" s="85" t="s">
        <v>449</v>
      </c>
      <c r="BU100" s="24"/>
    </row>
    <row r="101" spans="1:73" s="140" customFormat="1" ht="12.75" x14ac:dyDescent="0.2">
      <c r="A101" s="108"/>
      <c r="B101" s="243"/>
      <c r="C101" s="285" t="s">
        <v>460</v>
      </c>
      <c r="D101" s="80">
        <f t="shared" si="392"/>
        <v>7000</v>
      </c>
      <c r="E101" s="295">
        <f t="shared" si="393"/>
        <v>7000</v>
      </c>
      <c r="F101" s="81">
        <v>7000</v>
      </c>
      <c r="G101" s="81">
        <f t="shared" si="394"/>
        <v>7000</v>
      </c>
      <c r="H101" s="81">
        <f t="shared" si="395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>
        <v>0</v>
      </c>
      <c r="Y101" s="81">
        <f t="shared" si="396"/>
        <v>0</v>
      </c>
      <c r="Z101" s="81">
        <f t="shared" si="397"/>
        <v>0</v>
      </c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>
        <v>0</v>
      </c>
      <c r="AL101" s="81">
        <f t="shared" si="398"/>
        <v>0</v>
      </c>
      <c r="AM101" s="81">
        <f t="shared" si="399"/>
        <v>0</v>
      </c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>
        <v>0</v>
      </c>
      <c r="AY101" s="81">
        <f t="shared" si="400"/>
        <v>0</v>
      </c>
      <c r="AZ101" s="98">
        <f t="shared" si="401"/>
        <v>0</v>
      </c>
      <c r="BA101" s="81"/>
      <c r="BB101" s="81"/>
      <c r="BC101" s="81"/>
      <c r="BD101" s="81"/>
      <c r="BE101" s="81"/>
      <c r="BF101" s="81"/>
      <c r="BG101" s="81">
        <f t="shared" si="402"/>
        <v>0</v>
      </c>
      <c r="BH101" s="81">
        <f t="shared" si="403"/>
        <v>0</v>
      </c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2" t="s">
        <v>502</v>
      </c>
      <c r="BT101" s="85" t="s">
        <v>449</v>
      </c>
      <c r="BU101" s="24"/>
    </row>
    <row r="102" spans="1:73" s="162" customFormat="1" ht="24.75" customHeight="1" x14ac:dyDescent="0.2">
      <c r="A102" s="108"/>
      <c r="B102" s="243"/>
      <c r="C102" s="285" t="s">
        <v>260</v>
      </c>
      <c r="D102" s="80">
        <f t="shared" si="392"/>
        <v>304004</v>
      </c>
      <c r="E102" s="295">
        <f t="shared" si="393"/>
        <v>304004</v>
      </c>
      <c r="F102" s="81">
        <v>304004</v>
      </c>
      <c r="G102" s="81">
        <f t="shared" si="394"/>
        <v>304004</v>
      </c>
      <c r="H102" s="81">
        <f t="shared" si="395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>
        <v>0</v>
      </c>
      <c r="Y102" s="81">
        <f t="shared" si="396"/>
        <v>0</v>
      </c>
      <c r="Z102" s="81">
        <f t="shared" si="397"/>
        <v>0</v>
      </c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>
        <v>0</v>
      </c>
      <c r="AL102" s="81">
        <f t="shared" si="398"/>
        <v>0</v>
      </c>
      <c r="AM102" s="81">
        <f t="shared" si="399"/>
        <v>0</v>
      </c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>
        <v>0</v>
      </c>
      <c r="AY102" s="81">
        <f t="shared" si="400"/>
        <v>0</v>
      </c>
      <c r="AZ102" s="98">
        <f t="shared" si="401"/>
        <v>0</v>
      </c>
      <c r="BA102" s="81"/>
      <c r="BB102" s="81"/>
      <c r="BC102" s="81"/>
      <c r="BD102" s="81"/>
      <c r="BE102" s="81"/>
      <c r="BF102" s="81"/>
      <c r="BG102" s="81">
        <f t="shared" si="402"/>
        <v>0</v>
      </c>
      <c r="BH102" s="81">
        <f t="shared" si="403"/>
        <v>0</v>
      </c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2" t="s">
        <v>497</v>
      </c>
      <c r="BT102" s="85" t="s">
        <v>443</v>
      </c>
      <c r="BU102" s="24"/>
    </row>
    <row r="103" spans="1:73" s="162" customFormat="1" ht="24" x14ac:dyDescent="0.2">
      <c r="A103" s="108"/>
      <c r="B103" s="243"/>
      <c r="C103" s="285" t="s">
        <v>256</v>
      </c>
      <c r="D103" s="80">
        <f t="shared" si="392"/>
        <v>91758</v>
      </c>
      <c r="E103" s="295">
        <f t="shared" si="393"/>
        <v>219655</v>
      </c>
      <c r="F103" s="81">
        <v>91758</v>
      </c>
      <c r="G103" s="81">
        <f t="shared" si="394"/>
        <v>219655</v>
      </c>
      <c r="H103" s="81">
        <f t="shared" si="395"/>
        <v>127897</v>
      </c>
      <c r="I103" s="81"/>
      <c r="J103" s="81"/>
      <c r="K103" s="81">
        <v>5107</v>
      </c>
      <c r="L103" s="81">
        <v>-2671</v>
      </c>
      <c r="M103" s="81">
        <v>13785</v>
      </c>
      <c r="N103" s="81"/>
      <c r="O103" s="81"/>
      <c r="P103" s="81"/>
      <c r="Q103" s="81">
        <v>107022</v>
      </c>
      <c r="R103" s="81">
        <v>2104</v>
      </c>
      <c r="S103" s="81">
        <v>2550</v>
      </c>
      <c r="T103" s="81"/>
      <c r="U103" s="81"/>
      <c r="V103" s="81"/>
      <c r="W103" s="81"/>
      <c r="X103" s="81">
        <v>0</v>
      </c>
      <c r="Y103" s="81">
        <f t="shared" si="396"/>
        <v>0</v>
      </c>
      <c r="Z103" s="81">
        <f t="shared" si="397"/>
        <v>0</v>
      </c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>
        <v>0</v>
      </c>
      <c r="AL103" s="81">
        <f t="shared" si="398"/>
        <v>0</v>
      </c>
      <c r="AM103" s="81">
        <f t="shared" si="399"/>
        <v>0</v>
      </c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>
        <v>0</v>
      </c>
      <c r="AY103" s="81">
        <f t="shared" si="400"/>
        <v>0</v>
      </c>
      <c r="AZ103" s="98">
        <f t="shared" si="401"/>
        <v>0</v>
      </c>
      <c r="BA103" s="81"/>
      <c r="BB103" s="81"/>
      <c r="BC103" s="81"/>
      <c r="BD103" s="81"/>
      <c r="BE103" s="81"/>
      <c r="BF103" s="81"/>
      <c r="BG103" s="81">
        <f t="shared" si="402"/>
        <v>0</v>
      </c>
      <c r="BH103" s="81">
        <f t="shared" si="403"/>
        <v>0</v>
      </c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2" t="s">
        <v>500</v>
      </c>
      <c r="BT103" s="85" t="s">
        <v>673</v>
      </c>
      <c r="BU103" s="24"/>
    </row>
    <row r="104" spans="1:73" s="162" customFormat="1" ht="24" x14ac:dyDescent="0.2">
      <c r="A104" s="108"/>
      <c r="B104" s="243"/>
      <c r="C104" s="285" t="s">
        <v>524</v>
      </c>
      <c r="D104" s="80">
        <f t="shared" si="392"/>
        <v>15161</v>
      </c>
      <c r="E104" s="295">
        <f t="shared" si="393"/>
        <v>15161</v>
      </c>
      <c r="F104" s="81">
        <v>15161</v>
      </c>
      <c r="G104" s="81">
        <f t="shared" si="394"/>
        <v>15161</v>
      </c>
      <c r="H104" s="81">
        <f t="shared" si="395"/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>
        <v>0</v>
      </c>
      <c r="Y104" s="81">
        <f t="shared" si="396"/>
        <v>0</v>
      </c>
      <c r="Z104" s="81">
        <f t="shared" si="397"/>
        <v>0</v>
      </c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>
        <v>0</v>
      </c>
      <c r="AL104" s="81">
        <f t="shared" si="398"/>
        <v>0</v>
      </c>
      <c r="AM104" s="81">
        <f t="shared" si="399"/>
        <v>0</v>
      </c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>
        <v>0</v>
      </c>
      <c r="AY104" s="81">
        <f t="shared" si="400"/>
        <v>0</v>
      </c>
      <c r="AZ104" s="98">
        <f t="shared" si="401"/>
        <v>0</v>
      </c>
      <c r="BA104" s="81"/>
      <c r="BB104" s="81"/>
      <c r="BC104" s="81"/>
      <c r="BD104" s="81"/>
      <c r="BE104" s="81"/>
      <c r="BF104" s="81"/>
      <c r="BG104" s="81">
        <f t="shared" si="402"/>
        <v>0</v>
      </c>
      <c r="BH104" s="81">
        <f t="shared" si="403"/>
        <v>0</v>
      </c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2" t="s">
        <v>709</v>
      </c>
      <c r="BT104" s="85" t="s">
        <v>710</v>
      </c>
      <c r="BU104" s="24"/>
    </row>
    <row r="105" spans="1:73" s="198" customFormat="1" ht="36" x14ac:dyDescent="0.2">
      <c r="A105" s="108"/>
      <c r="B105" s="243"/>
      <c r="C105" s="344" t="s">
        <v>773</v>
      </c>
      <c r="D105" s="80">
        <f t="shared" ref="D105" si="404">F105+X105+AK105+AX105+BF105</f>
        <v>0</v>
      </c>
      <c r="E105" s="295">
        <f t="shared" ref="E105" si="405">G105+Y105+AL105+AY105+BG105</f>
        <v>0</v>
      </c>
      <c r="F105" s="81"/>
      <c r="G105" s="81">
        <f t="shared" ref="G105" si="406">F105+H105</f>
        <v>0</v>
      </c>
      <c r="H105" s="81">
        <f t="shared" ref="H105" si="407">SUM(I105:W105)</f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>
        <f t="shared" ref="Y105" si="408">X105+Z105</f>
        <v>0</v>
      </c>
      <c r="Z105" s="81">
        <f t="shared" ref="Z105" si="409">SUM(AA105:AJ105)</f>
        <v>0</v>
      </c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>
        <f t="shared" ref="AL105" si="410">AK105+AM105</f>
        <v>0</v>
      </c>
      <c r="AM105" s="81">
        <f t="shared" ref="AM105" si="411">SUM(AN105:AW105)</f>
        <v>0</v>
      </c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>
        <f t="shared" ref="AY105" si="412">AX105+AZ105</f>
        <v>0</v>
      </c>
      <c r="AZ105" s="98">
        <f t="shared" ref="AZ105" si="413">SUM(BA105:BE105)</f>
        <v>0</v>
      </c>
      <c r="BA105" s="98"/>
      <c r="BB105" s="98"/>
      <c r="BC105" s="98"/>
      <c r="BD105" s="98"/>
      <c r="BE105" s="98"/>
      <c r="BF105" s="81"/>
      <c r="BG105" s="81">
        <f t="shared" ref="BG105" si="414">BF105+BH105</f>
        <v>0</v>
      </c>
      <c r="BH105" s="81">
        <f t="shared" ref="BH105" si="415">SUM(BI105:BR105)</f>
        <v>0</v>
      </c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82" t="s">
        <v>772</v>
      </c>
      <c r="BT105" s="85"/>
      <c r="BU105" s="24"/>
    </row>
    <row r="106" spans="1:73" s="198" customFormat="1" ht="36" x14ac:dyDescent="0.2">
      <c r="A106" s="108"/>
      <c r="B106" s="243"/>
      <c r="C106" s="355" t="s">
        <v>792</v>
      </c>
      <c r="D106" s="80">
        <f t="shared" ref="D106" si="416">F106+X106+AK106+AX106+BF106</f>
        <v>0</v>
      </c>
      <c r="E106" s="295">
        <f t="shared" ref="E106" si="417">G106+Y106+AL106+AY106+BG106</f>
        <v>31500</v>
      </c>
      <c r="F106" s="81"/>
      <c r="G106" s="81">
        <f t="shared" ref="G106" si="418">F106+H106</f>
        <v>31500</v>
      </c>
      <c r="H106" s="81">
        <f t="shared" ref="H106" si="419">SUM(I106:W106)</f>
        <v>31500</v>
      </c>
      <c r="I106" s="81"/>
      <c r="J106" s="81"/>
      <c r="K106" s="81"/>
      <c r="L106" s="81">
        <v>31500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>
        <f t="shared" ref="Y106" si="420">X106+Z106</f>
        <v>0</v>
      </c>
      <c r="Z106" s="81">
        <f t="shared" ref="Z106" si="421">SUM(AA106:AJ106)</f>
        <v>0</v>
      </c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>
        <f t="shared" ref="AL106" si="422">AK106+AM106</f>
        <v>0</v>
      </c>
      <c r="AM106" s="81">
        <f t="shared" ref="AM106" si="423">SUM(AN106:AW106)</f>
        <v>0</v>
      </c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>
        <f t="shared" ref="AY106" si="424">AX106+AZ106</f>
        <v>0</v>
      </c>
      <c r="AZ106" s="98">
        <f t="shared" ref="AZ106" si="425">SUM(BA106:BE106)</f>
        <v>0</v>
      </c>
      <c r="BA106" s="98"/>
      <c r="BB106" s="98"/>
      <c r="BC106" s="98"/>
      <c r="BD106" s="98"/>
      <c r="BE106" s="98"/>
      <c r="BF106" s="81"/>
      <c r="BG106" s="81">
        <f t="shared" ref="BG106" si="426">BF106+BH106</f>
        <v>0</v>
      </c>
      <c r="BH106" s="81">
        <f t="shared" ref="BH106" si="427">SUM(BI106:BR106)</f>
        <v>0</v>
      </c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82" t="s">
        <v>793</v>
      </c>
      <c r="BT106" s="85"/>
      <c r="BU106" s="24"/>
    </row>
    <row r="107" spans="1:73" s="198" customFormat="1" ht="28.5" customHeight="1" x14ac:dyDescent="0.2">
      <c r="A107" s="108"/>
      <c r="B107" s="243"/>
      <c r="C107" s="378" t="s">
        <v>800</v>
      </c>
      <c r="D107" s="80">
        <f t="shared" ref="D107" si="428">F107+X107+AK107+AX107+BF107</f>
        <v>0</v>
      </c>
      <c r="E107" s="295">
        <f t="shared" ref="E107" si="429">G107+Y107+AL107+AY107+BG107</f>
        <v>1357</v>
      </c>
      <c r="F107" s="81"/>
      <c r="G107" s="81">
        <f t="shared" ref="G107" si="430">F107+H107</f>
        <v>1357</v>
      </c>
      <c r="H107" s="81">
        <f t="shared" ref="H107" si="431">SUM(I107:W107)</f>
        <v>1357</v>
      </c>
      <c r="I107" s="81"/>
      <c r="J107" s="81"/>
      <c r="K107" s="81"/>
      <c r="L107" s="81"/>
      <c r="M107" s="81">
        <v>1357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>
        <f t="shared" ref="Y107" si="432">X107+Z107</f>
        <v>0</v>
      </c>
      <c r="Z107" s="81">
        <f t="shared" ref="Z107" si="433">SUM(AA107:AJ107)</f>
        <v>0</v>
      </c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>
        <f t="shared" ref="AL107" si="434">AK107+AM107</f>
        <v>0</v>
      </c>
      <c r="AM107" s="81">
        <f t="shared" ref="AM107" si="435">SUM(AN107:AW107)</f>
        <v>0</v>
      </c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>
        <f t="shared" ref="AY107" si="436">AX107+AZ107</f>
        <v>0</v>
      </c>
      <c r="AZ107" s="98">
        <f t="shared" ref="AZ107" si="437">SUM(BA107:BE107)</f>
        <v>0</v>
      </c>
      <c r="BA107" s="98"/>
      <c r="BB107" s="98"/>
      <c r="BC107" s="98"/>
      <c r="BD107" s="98"/>
      <c r="BE107" s="98"/>
      <c r="BF107" s="81"/>
      <c r="BG107" s="81">
        <f t="shared" ref="BG107" si="438">BF107+BH107</f>
        <v>0</v>
      </c>
      <c r="BH107" s="81">
        <f t="shared" ref="BH107" si="439">SUM(BI107:BR107)</f>
        <v>0</v>
      </c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82" t="s">
        <v>801</v>
      </c>
      <c r="BT107" s="85" t="s">
        <v>443</v>
      </c>
      <c r="BU107" s="24"/>
    </row>
    <row r="108" spans="1:73" ht="24.75" customHeight="1" x14ac:dyDescent="0.2">
      <c r="A108" s="108">
        <v>90000594245</v>
      </c>
      <c r="B108" s="241" t="s">
        <v>525</v>
      </c>
      <c r="C108" s="285" t="s">
        <v>204</v>
      </c>
      <c r="D108" s="80">
        <f t="shared" si="392"/>
        <v>33241</v>
      </c>
      <c r="E108" s="295">
        <f t="shared" si="393"/>
        <v>33241</v>
      </c>
      <c r="F108" s="81">
        <v>33241</v>
      </c>
      <c r="G108" s="81">
        <f t="shared" si="394"/>
        <v>33241</v>
      </c>
      <c r="H108" s="81">
        <f t="shared" si="395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>
        <v>0</v>
      </c>
      <c r="Y108" s="81">
        <f t="shared" si="396"/>
        <v>0</v>
      </c>
      <c r="Z108" s="81">
        <f t="shared" si="397"/>
        <v>0</v>
      </c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>
        <v>0</v>
      </c>
      <c r="AL108" s="81">
        <f t="shared" si="398"/>
        <v>0</v>
      </c>
      <c r="AM108" s="81">
        <f t="shared" si="399"/>
        <v>0</v>
      </c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>
        <v>0</v>
      </c>
      <c r="AY108" s="81">
        <f t="shared" si="400"/>
        <v>0</v>
      </c>
      <c r="AZ108" s="98">
        <f t="shared" si="401"/>
        <v>0</v>
      </c>
      <c r="BA108" s="98"/>
      <c r="BB108" s="98"/>
      <c r="BC108" s="98"/>
      <c r="BD108" s="98"/>
      <c r="BE108" s="98"/>
      <c r="BF108" s="81"/>
      <c r="BG108" s="81">
        <f t="shared" si="402"/>
        <v>0</v>
      </c>
      <c r="BH108" s="81">
        <f t="shared" si="403"/>
        <v>0</v>
      </c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82" t="s">
        <v>353</v>
      </c>
      <c r="BT108" s="85" t="s">
        <v>674</v>
      </c>
      <c r="BU108" s="24"/>
    </row>
    <row r="109" spans="1:73" s="122" customFormat="1" ht="15" customHeight="1" x14ac:dyDescent="0.2">
      <c r="A109" s="108"/>
      <c r="B109" s="242"/>
      <c r="C109" s="285" t="s">
        <v>267</v>
      </c>
      <c r="D109" s="80">
        <f t="shared" si="392"/>
        <v>4850</v>
      </c>
      <c r="E109" s="295">
        <f t="shared" si="393"/>
        <v>4850</v>
      </c>
      <c r="F109" s="81">
        <v>4850</v>
      </c>
      <c r="G109" s="81">
        <f t="shared" si="394"/>
        <v>4850</v>
      </c>
      <c r="H109" s="81">
        <f t="shared" si="395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>
        <v>0</v>
      </c>
      <c r="Y109" s="81">
        <f t="shared" si="396"/>
        <v>0</v>
      </c>
      <c r="Z109" s="81">
        <f t="shared" si="397"/>
        <v>0</v>
      </c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>
        <v>0</v>
      </c>
      <c r="AL109" s="81">
        <f t="shared" si="398"/>
        <v>0</v>
      </c>
      <c r="AM109" s="81">
        <f t="shared" si="399"/>
        <v>0</v>
      </c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>
        <v>0</v>
      </c>
      <c r="AY109" s="81">
        <f t="shared" si="400"/>
        <v>0</v>
      </c>
      <c r="AZ109" s="98">
        <f t="shared" si="401"/>
        <v>0</v>
      </c>
      <c r="BA109" s="98"/>
      <c r="BB109" s="98"/>
      <c r="BC109" s="98"/>
      <c r="BD109" s="98"/>
      <c r="BE109" s="98"/>
      <c r="BF109" s="81"/>
      <c r="BG109" s="81">
        <f t="shared" si="402"/>
        <v>0</v>
      </c>
      <c r="BH109" s="81">
        <f t="shared" si="403"/>
        <v>0</v>
      </c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82" t="s">
        <v>354</v>
      </c>
      <c r="BT109" s="85" t="s">
        <v>674</v>
      </c>
      <c r="BU109" s="24"/>
    </row>
    <row r="110" spans="1:73" s="122" customFormat="1" ht="15" customHeight="1" x14ac:dyDescent="0.2">
      <c r="A110" s="108"/>
      <c r="B110" s="242"/>
      <c r="C110" s="285" t="s">
        <v>268</v>
      </c>
      <c r="D110" s="80">
        <f t="shared" si="392"/>
        <v>11400</v>
      </c>
      <c r="E110" s="295">
        <f t="shared" si="393"/>
        <v>11400</v>
      </c>
      <c r="F110" s="81">
        <v>11400</v>
      </c>
      <c r="G110" s="81">
        <f t="shared" si="394"/>
        <v>11400</v>
      </c>
      <c r="H110" s="81">
        <f t="shared" si="395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>
        <v>0</v>
      </c>
      <c r="Y110" s="81">
        <f t="shared" si="396"/>
        <v>0</v>
      </c>
      <c r="Z110" s="81">
        <f t="shared" si="397"/>
        <v>0</v>
      </c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>
        <v>0</v>
      </c>
      <c r="AL110" s="81">
        <f t="shared" si="398"/>
        <v>0</v>
      </c>
      <c r="AM110" s="81">
        <f t="shared" si="399"/>
        <v>0</v>
      </c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>
        <v>0</v>
      </c>
      <c r="AY110" s="81">
        <f t="shared" si="400"/>
        <v>0</v>
      </c>
      <c r="AZ110" s="98">
        <f t="shared" si="401"/>
        <v>0</v>
      </c>
      <c r="BA110" s="98"/>
      <c r="BB110" s="98"/>
      <c r="BC110" s="98"/>
      <c r="BD110" s="98"/>
      <c r="BE110" s="98"/>
      <c r="BF110" s="81"/>
      <c r="BG110" s="81">
        <f t="shared" si="402"/>
        <v>0</v>
      </c>
      <c r="BH110" s="81">
        <f t="shared" si="403"/>
        <v>0</v>
      </c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82" t="s">
        <v>355</v>
      </c>
      <c r="BT110" s="85" t="s">
        <v>674</v>
      </c>
      <c r="BU110" s="24"/>
    </row>
    <row r="111" spans="1:73" s="122" customFormat="1" ht="15" customHeight="1" x14ac:dyDescent="0.2">
      <c r="A111" s="108"/>
      <c r="B111" s="242"/>
      <c r="C111" s="285" t="s">
        <v>269</v>
      </c>
      <c r="D111" s="80">
        <f t="shared" si="392"/>
        <v>5878</v>
      </c>
      <c r="E111" s="295">
        <f t="shared" si="393"/>
        <v>5878</v>
      </c>
      <c r="F111" s="81">
        <v>5878</v>
      </c>
      <c r="G111" s="81">
        <f t="shared" si="394"/>
        <v>5878</v>
      </c>
      <c r="H111" s="81">
        <f t="shared" si="395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>
        <v>0</v>
      </c>
      <c r="Y111" s="81">
        <f t="shared" si="396"/>
        <v>0</v>
      </c>
      <c r="Z111" s="81">
        <f t="shared" si="397"/>
        <v>0</v>
      </c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>
        <v>0</v>
      </c>
      <c r="AL111" s="81">
        <f t="shared" si="398"/>
        <v>0</v>
      </c>
      <c r="AM111" s="81">
        <f t="shared" si="399"/>
        <v>0</v>
      </c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>
        <v>0</v>
      </c>
      <c r="AY111" s="81">
        <f t="shared" si="400"/>
        <v>0</v>
      </c>
      <c r="AZ111" s="98">
        <f t="shared" si="401"/>
        <v>0</v>
      </c>
      <c r="BA111" s="98"/>
      <c r="BB111" s="98"/>
      <c r="BC111" s="98"/>
      <c r="BD111" s="98"/>
      <c r="BE111" s="98"/>
      <c r="BF111" s="81"/>
      <c r="BG111" s="81">
        <f t="shared" si="402"/>
        <v>0</v>
      </c>
      <c r="BH111" s="81">
        <f t="shared" si="403"/>
        <v>0</v>
      </c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82" t="s">
        <v>356</v>
      </c>
      <c r="BT111" s="85" t="s">
        <v>674</v>
      </c>
      <c r="BU111" s="24"/>
    </row>
    <row r="112" spans="1:73" s="122" customFormat="1" ht="15" customHeight="1" x14ac:dyDescent="0.2">
      <c r="A112" s="108"/>
      <c r="B112" s="242"/>
      <c r="C112" s="285" t="s">
        <v>270</v>
      </c>
      <c r="D112" s="80">
        <f t="shared" si="392"/>
        <v>50938</v>
      </c>
      <c r="E112" s="295">
        <f t="shared" si="393"/>
        <v>50938</v>
      </c>
      <c r="F112" s="81">
        <v>50938</v>
      </c>
      <c r="G112" s="81">
        <f t="shared" si="394"/>
        <v>50938</v>
      </c>
      <c r="H112" s="81">
        <f t="shared" si="395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>
        <v>0</v>
      </c>
      <c r="Y112" s="81">
        <f t="shared" si="396"/>
        <v>0</v>
      </c>
      <c r="Z112" s="81">
        <f t="shared" si="397"/>
        <v>0</v>
      </c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>
        <v>0</v>
      </c>
      <c r="AL112" s="81">
        <f t="shared" si="398"/>
        <v>0</v>
      </c>
      <c r="AM112" s="81">
        <f t="shared" si="399"/>
        <v>0</v>
      </c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>
        <v>0</v>
      </c>
      <c r="AY112" s="81">
        <f t="shared" si="400"/>
        <v>0</v>
      </c>
      <c r="AZ112" s="98">
        <f t="shared" si="401"/>
        <v>0</v>
      </c>
      <c r="BA112" s="98"/>
      <c r="BB112" s="98"/>
      <c r="BC112" s="98"/>
      <c r="BD112" s="98"/>
      <c r="BE112" s="98"/>
      <c r="BF112" s="81"/>
      <c r="BG112" s="81">
        <f t="shared" si="402"/>
        <v>0</v>
      </c>
      <c r="BH112" s="81">
        <f t="shared" si="403"/>
        <v>0</v>
      </c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82" t="s">
        <v>357</v>
      </c>
      <c r="BT112" s="85" t="s">
        <v>674</v>
      </c>
      <c r="BU112" s="24"/>
    </row>
    <row r="113" spans="1:73" s="122" customFormat="1" x14ac:dyDescent="0.2">
      <c r="A113" s="108"/>
      <c r="B113" s="242"/>
      <c r="C113" s="285" t="s">
        <v>271</v>
      </c>
      <c r="D113" s="80">
        <f t="shared" si="392"/>
        <v>1500</v>
      </c>
      <c r="E113" s="295">
        <f t="shared" si="393"/>
        <v>1500</v>
      </c>
      <c r="F113" s="81">
        <v>1500</v>
      </c>
      <c r="G113" s="81">
        <f t="shared" si="394"/>
        <v>1500</v>
      </c>
      <c r="H113" s="81">
        <f t="shared" si="395"/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>
        <v>0</v>
      </c>
      <c r="Y113" s="81">
        <f t="shared" si="396"/>
        <v>0</v>
      </c>
      <c r="Z113" s="81">
        <f t="shared" si="397"/>
        <v>0</v>
      </c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>
        <v>0</v>
      </c>
      <c r="AL113" s="81">
        <f t="shared" si="398"/>
        <v>0</v>
      </c>
      <c r="AM113" s="81">
        <f t="shared" si="399"/>
        <v>0</v>
      </c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>
        <v>0</v>
      </c>
      <c r="AY113" s="81">
        <f t="shared" si="400"/>
        <v>0</v>
      </c>
      <c r="AZ113" s="98">
        <f t="shared" si="401"/>
        <v>0</v>
      </c>
      <c r="BA113" s="98"/>
      <c r="BB113" s="98"/>
      <c r="BC113" s="98"/>
      <c r="BD113" s="98"/>
      <c r="BE113" s="98"/>
      <c r="BF113" s="81"/>
      <c r="BG113" s="81">
        <f t="shared" si="402"/>
        <v>0</v>
      </c>
      <c r="BH113" s="81">
        <f t="shared" si="403"/>
        <v>0</v>
      </c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82" t="s">
        <v>358</v>
      </c>
      <c r="BT113" s="85" t="s">
        <v>674</v>
      </c>
      <c r="BU113" s="24"/>
    </row>
    <row r="114" spans="1:73" s="122" customFormat="1" x14ac:dyDescent="0.2">
      <c r="A114" s="108"/>
      <c r="B114" s="242"/>
      <c r="C114" s="285" t="s">
        <v>272</v>
      </c>
      <c r="D114" s="80">
        <f t="shared" si="392"/>
        <v>2420</v>
      </c>
      <c r="E114" s="295">
        <f t="shared" si="393"/>
        <v>2420</v>
      </c>
      <c r="F114" s="81">
        <v>2420</v>
      </c>
      <c r="G114" s="81">
        <f t="shared" si="394"/>
        <v>2420</v>
      </c>
      <c r="H114" s="81">
        <f t="shared" si="395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>
        <v>0</v>
      </c>
      <c r="Y114" s="81">
        <f t="shared" si="396"/>
        <v>0</v>
      </c>
      <c r="Z114" s="81">
        <f t="shared" si="397"/>
        <v>0</v>
      </c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>
        <v>0</v>
      </c>
      <c r="AL114" s="81">
        <f t="shared" si="398"/>
        <v>0</v>
      </c>
      <c r="AM114" s="81">
        <f t="shared" si="399"/>
        <v>0</v>
      </c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>
        <v>0</v>
      </c>
      <c r="AY114" s="81">
        <f t="shared" si="400"/>
        <v>0</v>
      </c>
      <c r="AZ114" s="98">
        <f t="shared" si="401"/>
        <v>0</v>
      </c>
      <c r="BA114" s="98"/>
      <c r="BB114" s="98"/>
      <c r="BC114" s="98"/>
      <c r="BD114" s="98"/>
      <c r="BE114" s="98"/>
      <c r="BF114" s="81"/>
      <c r="BG114" s="81">
        <f t="shared" si="402"/>
        <v>0</v>
      </c>
      <c r="BH114" s="81">
        <f t="shared" si="403"/>
        <v>0</v>
      </c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82" t="s">
        <v>359</v>
      </c>
      <c r="BT114" s="85" t="s">
        <v>674</v>
      </c>
      <c r="BU114" s="24"/>
    </row>
    <row r="115" spans="1:73" ht="24" customHeight="1" x14ac:dyDescent="0.2">
      <c r="A115" s="108">
        <v>90000056450</v>
      </c>
      <c r="B115" s="241" t="s">
        <v>196</v>
      </c>
      <c r="C115" s="285" t="s">
        <v>451</v>
      </c>
      <c r="D115" s="80">
        <f t="shared" si="392"/>
        <v>842399</v>
      </c>
      <c r="E115" s="295">
        <f t="shared" si="393"/>
        <v>842770</v>
      </c>
      <c r="F115" s="81">
        <v>835752</v>
      </c>
      <c r="G115" s="81">
        <f t="shared" si="394"/>
        <v>835752</v>
      </c>
      <c r="H115" s="81">
        <f t="shared" si="395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>
        <v>0</v>
      </c>
      <c r="Y115" s="81">
        <f t="shared" si="396"/>
        <v>0</v>
      </c>
      <c r="Z115" s="81">
        <f t="shared" si="397"/>
        <v>0</v>
      </c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>
        <v>6647</v>
      </c>
      <c r="AL115" s="81">
        <f t="shared" si="398"/>
        <v>7018</v>
      </c>
      <c r="AM115" s="81">
        <f t="shared" si="399"/>
        <v>371</v>
      </c>
      <c r="AN115" s="81">
        <v>371</v>
      </c>
      <c r="AO115" s="81"/>
      <c r="AP115" s="81"/>
      <c r="AQ115" s="81"/>
      <c r="AR115" s="81"/>
      <c r="AS115" s="81"/>
      <c r="AT115" s="81"/>
      <c r="AU115" s="81"/>
      <c r="AV115" s="81"/>
      <c r="AW115" s="81"/>
      <c r="AX115" s="81">
        <v>0</v>
      </c>
      <c r="AY115" s="81">
        <f t="shared" si="400"/>
        <v>0</v>
      </c>
      <c r="AZ115" s="98">
        <f t="shared" si="401"/>
        <v>0</v>
      </c>
      <c r="BA115" s="98"/>
      <c r="BB115" s="98"/>
      <c r="BC115" s="98"/>
      <c r="BD115" s="98"/>
      <c r="BE115" s="98"/>
      <c r="BF115" s="81"/>
      <c r="BG115" s="81">
        <f t="shared" si="402"/>
        <v>0</v>
      </c>
      <c r="BH115" s="81">
        <f t="shared" si="403"/>
        <v>0</v>
      </c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82" t="s">
        <v>360</v>
      </c>
      <c r="BT115" s="85"/>
      <c r="BU115" s="24"/>
    </row>
    <row r="116" spans="1:73" s="198" customFormat="1" x14ac:dyDescent="0.2">
      <c r="A116" s="108"/>
      <c r="B116" s="241"/>
      <c r="C116" s="359" t="s">
        <v>628</v>
      </c>
      <c r="D116" s="80">
        <f t="shared" si="392"/>
        <v>1200</v>
      </c>
      <c r="E116" s="295">
        <f t="shared" si="393"/>
        <v>1200</v>
      </c>
      <c r="F116" s="81">
        <v>1200</v>
      </c>
      <c r="G116" s="81">
        <f t="shared" si="394"/>
        <v>1200</v>
      </c>
      <c r="H116" s="81">
        <f t="shared" si="395"/>
        <v>0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>
        <v>0</v>
      </c>
      <c r="Y116" s="81">
        <f t="shared" si="396"/>
        <v>0</v>
      </c>
      <c r="Z116" s="81">
        <f t="shared" si="397"/>
        <v>0</v>
      </c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>
        <v>0</v>
      </c>
      <c r="AL116" s="81">
        <f t="shared" si="398"/>
        <v>0</v>
      </c>
      <c r="AM116" s="81">
        <f t="shared" si="399"/>
        <v>0</v>
      </c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>
        <v>0</v>
      </c>
      <c r="AY116" s="81">
        <f t="shared" si="400"/>
        <v>0</v>
      </c>
      <c r="AZ116" s="98">
        <f t="shared" si="401"/>
        <v>0</v>
      </c>
      <c r="BA116" s="98"/>
      <c r="BB116" s="98"/>
      <c r="BC116" s="98"/>
      <c r="BD116" s="98"/>
      <c r="BE116" s="98"/>
      <c r="BF116" s="81"/>
      <c r="BG116" s="81">
        <f t="shared" si="402"/>
        <v>0</v>
      </c>
      <c r="BH116" s="81">
        <f t="shared" si="403"/>
        <v>0</v>
      </c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82" t="s">
        <v>670</v>
      </c>
      <c r="BT116" s="85"/>
      <c r="BU116" s="24"/>
    </row>
    <row r="117" spans="1:73" s="198" customFormat="1" x14ac:dyDescent="0.2">
      <c r="A117" s="108"/>
      <c r="B117" s="241"/>
      <c r="C117" s="356" t="s">
        <v>821</v>
      </c>
      <c r="D117" s="80">
        <f t="shared" ref="D117" si="440">F117+X117+AK117+AX117+BF117</f>
        <v>0</v>
      </c>
      <c r="E117" s="295">
        <f t="shared" ref="E117" si="441">G117+Y117+AL117+AY117+BG117</f>
        <v>600</v>
      </c>
      <c r="F117" s="163"/>
      <c r="G117" s="81">
        <f t="shared" ref="G117" si="442">F117+H117</f>
        <v>600</v>
      </c>
      <c r="H117" s="81">
        <f t="shared" ref="H117" si="443">SUM(I117:W117)</f>
        <v>600</v>
      </c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>
        <v>600</v>
      </c>
      <c r="T117" s="163"/>
      <c r="U117" s="163"/>
      <c r="V117" s="163"/>
      <c r="W117" s="163"/>
      <c r="X117" s="163"/>
      <c r="Y117" s="81">
        <f t="shared" ref="Y117" si="444">X117+Z117</f>
        <v>0</v>
      </c>
      <c r="Z117" s="81">
        <f t="shared" ref="Z117" si="445">SUM(AA117:AJ117)</f>
        <v>0</v>
      </c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81">
        <f t="shared" ref="AL117" si="446">AK117+AM117</f>
        <v>0</v>
      </c>
      <c r="AM117" s="81">
        <f t="shared" ref="AM117" si="447">SUM(AN117:AW117)</f>
        <v>0</v>
      </c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81">
        <f t="shared" ref="AY117" si="448">AX117+AZ117</f>
        <v>0</v>
      </c>
      <c r="AZ117" s="98">
        <f t="shared" ref="AZ117" si="449">SUM(BA117:BE117)</f>
        <v>0</v>
      </c>
      <c r="BA117" s="199"/>
      <c r="BB117" s="199"/>
      <c r="BC117" s="199"/>
      <c r="BD117" s="199"/>
      <c r="BE117" s="199"/>
      <c r="BF117" s="163"/>
      <c r="BG117" s="81">
        <f t="shared" ref="BG117" si="450">BF117+BH117</f>
        <v>0</v>
      </c>
      <c r="BH117" s="81">
        <f t="shared" ref="BH117" si="451">SUM(BI117:BR117)</f>
        <v>0</v>
      </c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220" t="s">
        <v>822</v>
      </c>
      <c r="BT117" s="85"/>
      <c r="BU117" s="24"/>
    </row>
    <row r="118" spans="1:73" ht="24" customHeight="1" x14ac:dyDescent="0.2">
      <c r="A118" s="108">
        <v>90009229680</v>
      </c>
      <c r="B118" s="241" t="s">
        <v>151</v>
      </c>
      <c r="C118" s="356" t="s">
        <v>452</v>
      </c>
      <c r="D118" s="357">
        <f t="shared" si="392"/>
        <v>1010966</v>
      </c>
      <c r="E118" s="358">
        <f t="shared" si="393"/>
        <v>1024737</v>
      </c>
      <c r="F118" s="163">
        <v>982877</v>
      </c>
      <c r="G118" s="163">
        <f t="shared" si="394"/>
        <v>993681</v>
      </c>
      <c r="H118" s="163">
        <f t="shared" si="395"/>
        <v>10804</v>
      </c>
      <c r="I118" s="163"/>
      <c r="J118" s="163"/>
      <c r="K118" s="163"/>
      <c r="L118" s="163"/>
      <c r="M118" s="163">
        <v>10804</v>
      </c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>
        <v>9522</v>
      </c>
      <c r="Y118" s="163">
        <f t="shared" si="396"/>
        <v>10724</v>
      </c>
      <c r="Z118" s="163">
        <f t="shared" si="397"/>
        <v>1202</v>
      </c>
      <c r="AA118" s="163"/>
      <c r="AB118" s="163"/>
      <c r="AC118" s="163"/>
      <c r="AD118" s="163">
        <v>1202</v>
      </c>
      <c r="AE118" s="163"/>
      <c r="AF118" s="163"/>
      <c r="AG118" s="163"/>
      <c r="AH118" s="163"/>
      <c r="AI118" s="163"/>
      <c r="AJ118" s="163"/>
      <c r="AK118" s="163">
        <v>18567</v>
      </c>
      <c r="AL118" s="163">
        <f t="shared" si="398"/>
        <v>20332</v>
      </c>
      <c r="AM118" s="163">
        <f t="shared" si="399"/>
        <v>1765</v>
      </c>
      <c r="AN118" s="163">
        <v>1551</v>
      </c>
      <c r="AO118" s="163"/>
      <c r="AP118" s="163"/>
      <c r="AQ118" s="163"/>
      <c r="AR118" s="163"/>
      <c r="AS118" s="163">
        <v>214</v>
      </c>
      <c r="AT118" s="163"/>
      <c r="AU118" s="163"/>
      <c r="AV118" s="163"/>
      <c r="AW118" s="163"/>
      <c r="AX118" s="163">
        <v>0</v>
      </c>
      <c r="AY118" s="163">
        <f t="shared" si="400"/>
        <v>0</v>
      </c>
      <c r="AZ118" s="199">
        <f t="shared" si="401"/>
        <v>0</v>
      </c>
      <c r="BA118" s="199"/>
      <c r="BB118" s="199"/>
      <c r="BC118" s="199"/>
      <c r="BD118" s="199"/>
      <c r="BE118" s="199"/>
      <c r="BF118" s="163"/>
      <c r="BG118" s="163">
        <f t="shared" si="402"/>
        <v>0</v>
      </c>
      <c r="BH118" s="163">
        <f t="shared" si="403"/>
        <v>0</v>
      </c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220" t="s">
        <v>361</v>
      </c>
      <c r="BT118" s="85"/>
      <c r="BU118" s="24"/>
    </row>
    <row r="119" spans="1:73" x14ac:dyDescent="0.2">
      <c r="A119" s="108"/>
      <c r="B119" s="242"/>
      <c r="C119" s="285" t="s">
        <v>189</v>
      </c>
      <c r="D119" s="80">
        <f t="shared" si="392"/>
        <v>464128</v>
      </c>
      <c r="E119" s="295">
        <f t="shared" si="393"/>
        <v>538673</v>
      </c>
      <c r="F119" s="81">
        <v>440398</v>
      </c>
      <c r="G119" s="81">
        <f t="shared" si="394"/>
        <v>513808</v>
      </c>
      <c r="H119" s="81">
        <f t="shared" si="395"/>
        <v>73410</v>
      </c>
      <c r="I119" s="81"/>
      <c r="J119" s="81"/>
      <c r="K119" s="81">
        <v>72130</v>
      </c>
      <c r="L119" s="81"/>
      <c r="M119" s="81">
        <v>1280</v>
      </c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>
        <v>0</v>
      </c>
      <c r="Y119" s="81">
        <f t="shared" si="396"/>
        <v>0</v>
      </c>
      <c r="Z119" s="81">
        <f t="shared" si="397"/>
        <v>0</v>
      </c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>
        <v>23730</v>
      </c>
      <c r="AL119" s="81">
        <f t="shared" si="398"/>
        <v>24865</v>
      </c>
      <c r="AM119" s="81">
        <f t="shared" si="399"/>
        <v>1135</v>
      </c>
      <c r="AN119" s="81">
        <v>1135</v>
      </c>
      <c r="AO119" s="81"/>
      <c r="AP119" s="81"/>
      <c r="AQ119" s="81"/>
      <c r="AR119" s="81"/>
      <c r="AS119" s="81"/>
      <c r="AT119" s="81"/>
      <c r="AU119" s="81"/>
      <c r="AV119" s="81"/>
      <c r="AW119" s="81"/>
      <c r="AX119" s="81">
        <v>0</v>
      </c>
      <c r="AY119" s="81">
        <f t="shared" si="400"/>
        <v>0</v>
      </c>
      <c r="AZ119" s="98">
        <f t="shared" si="401"/>
        <v>0</v>
      </c>
      <c r="BA119" s="98"/>
      <c r="BB119" s="98"/>
      <c r="BC119" s="98"/>
      <c r="BD119" s="98"/>
      <c r="BE119" s="98"/>
      <c r="BF119" s="81"/>
      <c r="BG119" s="81">
        <f t="shared" si="402"/>
        <v>0</v>
      </c>
      <c r="BH119" s="81">
        <f t="shared" si="403"/>
        <v>0</v>
      </c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82" t="s">
        <v>362</v>
      </c>
      <c r="BT119" s="85" t="s">
        <v>445</v>
      </c>
      <c r="BU119" s="24"/>
    </row>
    <row r="120" spans="1:73" ht="12" customHeight="1" x14ac:dyDescent="0.2">
      <c r="A120" s="108">
        <v>90010478153</v>
      </c>
      <c r="B120" s="241" t="s">
        <v>448</v>
      </c>
      <c r="C120" s="354" t="s">
        <v>182</v>
      </c>
      <c r="D120" s="80">
        <f t="shared" si="392"/>
        <v>693059</v>
      </c>
      <c r="E120" s="295">
        <f t="shared" si="393"/>
        <v>693059</v>
      </c>
      <c r="F120" s="81">
        <v>668348</v>
      </c>
      <c r="G120" s="81">
        <f t="shared" si="394"/>
        <v>668348</v>
      </c>
      <c r="H120" s="81">
        <f t="shared" si="395"/>
        <v>0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>
        <v>0</v>
      </c>
      <c r="Y120" s="81">
        <f t="shared" si="396"/>
        <v>0</v>
      </c>
      <c r="Z120" s="81">
        <f t="shared" si="397"/>
        <v>0</v>
      </c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>
        <v>24711</v>
      </c>
      <c r="AL120" s="81">
        <f t="shared" si="398"/>
        <v>24711</v>
      </c>
      <c r="AM120" s="81">
        <f t="shared" si="399"/>
        <v>0</v>
      </c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>
        <v>0</v>
      </c>
      <c r="AY120" s="81">
        <f t="shared" si="400"/>
        <v>0</v>
      </c>
      <c r="AZ120" s="98">
        <f t="shared" si="401"/>
        <v>0</v>
      </c>
      <c r="BA120" s="98"/>
      <c r="BB120" s="98"/>
      <c r="BC120" s="98"/>
      <c r="BD120" s="98"/>
      <c r="BE120" s="98"/>
      <c r="BF120" s="81"/>
      <c r="BG120" s="81">
        <f t="shared" si="402"/>
        <v>0</v>
      </c>
      <c r="BH120" s="81">
        <f t="shared" si="403"/>
        <v>0</v>
      </c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82" t="s">
        <v>363</v>
      </c>
      <c r="BT120" s="85"/>
      <c r="BU120" s="24"/>
    </row>
    <row r="121" spans="1:73" s="130" customFormat="1" x14ac:dyDescent="0.2">
      <c r="A121" s="108"/>
      <c r="B121" s="242"/>
      <c r="C121" s="285" t="s">
        <v>301</v>
      </c>
      <c r="D121" s="80">
        <f t="shared" si="392"/>
        <v>84488</v>
      </c>
      <c r="E121" s="295">
        <f t="shared" si="393"/>
        <v>84488</v>
      </c>
      <c r="F121" s="81">
        <v>55574</v>
      </c>
      <c r="G121" s="81">
        <f t="shared" si="394"/>
        <v>55574</v>
      </c>
      <c r="H121" s="81">
        <f t="shared" si="395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>
        <v>0</v>
      </c>
      <c r="Y121" s="81">
        <f t="shared" si="396"/>
        <v>0</v>
      </c>
      <c r="Z121" s="81">
        <f t="shared" si="397"/>
        <v>0</v>
      </c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>
        <v>28914</v>
      </c>
      <c r="AL121" s="81">
        <f t="shared" si="398"/>
        <v>28914</v>
      </c>
      <c r="AM121" s="81">
        <f t="shared" si="399"/>
        <v>0</v>
      </c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>
        <v>0</v>
      </c>
      <c r="AY121" s="81">
        <f t="shared" si="400"/>
        <v>0</v>
      </c>
      <c r="AZ121" s="98">
        <f t="shared" si="401"/>
        <v>0</v>
      </c>
      <c r="BA121" s="98"/>
      <c r="BB121" s="98"/>
      <c r="BC121" s="98"/>
      <c r="BD121" s="98"/>
      <c r="BE121" s="98"/>
      <c r="BF121" s="81"/>
      <c r="BG121" s="81">
        <f t="shared" si="402"/>
        <v>0</v>
      </c>
      <c r="BH121" s="81">
        <f t="shared" si="403"/>
        <v>0</v>
      </c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82" t="s">
        <v>364</v>
      </c>
      <c r="BT121" s="85"/>
      <c r="BU121" s="24"/>
    </row>
    <row r="122" spans="1:73" s="138" customFormat="1" ht="24" x14ac:dyDescent="0.2">
      <c r="A122" s="108"/>
      <c r="B122" s="242"/>
      <c r="C122" s="285" t="s">
        <v>447</v>
      </c>
      <c r="D122" s="80">
        <f t="shared" si="392"/>
        <v>99050</v>
      </c>
      <c r="E122" s="295">
        <f t="shared" si="393"/>
        <v>100054</v>
      </c>
      <c r="F122" s="81">
        <v>73405</v>
      </c>
      <c r="G122" s="81">
        <f t="shared" si="394"/>
        <v>73405</v>
      </c>
      <c r="H122" s="81">
        <f t="shared" si="395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>
        <v>0</v>
      </c>
      <c r="Y122" s="81">
        <f t="shared" si="396"/>
        <v>0</v>
      </c>
      <c r="Z122" s="81">
        <f t="shared" si="397"/>
        <v>0</v>
      </c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>
        <v>25645</v>
      </c>
      <c r="AL122" s="81">
        <f t="shared" si="398"/>
        <v>26649</v>
      </c>
      <c r="AM122" s="81">
        <f t="shared" si="399"/>
        <v>1004</v>
      </c>
      <c r="AN122" s="81">
        <v>1004</v>
      </c>
      <c r="AO122" s="81"/>
      <c r="AP122" s="81"/>
      <c r="AQ122" s="81"/>
      <c r="AR122" s="81"/>
      <c r="AS122" s="81"/>
      <c r="AT122" s="81"/>
      <c r="AU122" s="81"/>
      <c r="AV122" s="81"/>
      <c r="AW122" s="81"/>
      <c r="AX122" s="81">
        <v>0</v>
      </c>
      <c r="AY122" s="81">
        <f t="shared" si="400"/>
        <v>0</v>
      </c>
      <c r="AZ122" s="98">
        <f t="shared" si="401"/>
        <v>0</v>
      </c>
      <c r="BA122" s="98"/>
      <c r="BB122" s="98"/>
      <c r="BC122" s="98"/>
      <c r="BD122" s="98"/>
      <c r="BE122" s="98"/>
      <c r="BF122" s="81"/>
      <c r="BG122" s="81">
        <f t="shared" si="402"/>
        <v>0</v>
      </c>
      <c r="BH122" s="81">
        <f t="shared" si="403"/>
        <v>0</v>
      </c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82" t="s">
        <v>365</v>
      </c>
      <c r="BT122" s="85"/>
      <c r="BU122" s="24"/>
    </row>
    <row r="123" spans="1:73" s="130" customFormat="1" x14ac:dyDescent="0.2">
      <c r="A123" s="108"/>
      <c r="B123" s="242"/>
      <c r="C123" s="285" t="s">
        <v>302</v>
      </c>
      <c r="D123" s="80">
        <f t="shared" si="392"/>
        <v>131617</v>
      </c>
      <c r="E123" s="295">
        <f t="shared" si="393"/>
        <v>131617</v>
      </c>
      <c r="F123" s="81">
        <v>74456</v>
      </c>
      <c r="G123" s="81">
        <f t="shared" si="394"/>
        <v>74456</v>
      </c>
      <c r="H123" s="81">
        <f t="shared" si="395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>
        <v>0</v>
      </c>
      <c r="Y123" s="81">
        <f t="shared" si="396"/>
        <v>0</v>
      </c>
      <c r="Z123" s="81">
        <f t="shared" si="397"/>
        <v>0</v>
      </c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>
        <v>57161</v>
      </c>
      <c r="AL123" s="81">
        <f t="shared" si="398"/>
        <v>57161</v>
      </c>
      <c r="AM123" s="81">
        <f t="shared" si="399"/>
        <v>0</v>
      </c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>
        <v>0</v>
      </c>
      <c r="AY123" s="81">
        <f t="shared" si="400"/>
        <v>0</v>
      </c>
      <c r="AZ123" s="98">
        <f t="shared" si="401"/>
        <v>0</v>
      </c>
      <c r="BA123" s="98"/>
      <c r="BB123" s="98"/>
      <c r="BC123" s="98"/>
      <c r="BD123" s="98"/>
      <c r="BE123" s="98"/>
      <c r="BF123" s="81"/>
      <c r="BG123" s="81">
        <f t="shared" si="402"/>
        <v>0</v>
      </c>
      <c r="BH123" s="81">
        <f t="shared" si="403"/>
        <v>0</v>
      </c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82" t="s">
        <v>366</v>
      </c>
      <c r="BT123" s="85"/>
      <c r="BU123" s="24"/>
    </row>
    <row r="124" spans="1:73" s="130" customFormat="1" x14ac:dyDescent="0.2">
      <c r="A124" s="108"/>
      <c r="B124" s="242"/>
      <c r="C124" s="285" t="s">
        <v>303</v>
      </c>
      <c r="D124" s="80">
        <f t="shared" si="392"/>
        <v>29426</v>
      </c>
      <c r="E124" s="295">
        <f t="shared" si="393"/>
        <v>29426</v>
      </c>
      <c r="F124" s="81">
        <v>12458</v>
      </c>
      <c r="G124" s="81">
        <f t="shared" si="394"/>
        <v>12458</v>
      </c>
      <c r="H124" s="81">
        <f t="shared" si="395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>
        <v>0</v>
      </c>
      <c r="Y124" s="81">
        <f t="shared" si="396"/>
        <v>0</v>
      </c>
      <c r="Z124" s="81">
        <f t="shared" si="397"/>
        <v>0</v>
      </c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>
        <v>16968</v>
      </c>
      <c r="AL124" s="81">
        <f t="shared" si="398"/>
        <v>16968</v>
      </c>
      <c r="AM124" s="81">
        <f t="shared" si="399"/>
        <v>0</v>
      </c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>
        <v>0</v>
      </c>
      <c r="AY124" s="81">
        <f t="shared" si="400"/>
        <v>0</v>
      </c>
      <c r="AZ124" s="98">
        <f t="shared" si="401"/>
        <v>0</v>
      </c>
      <c r="BA124" s="98"/>
      <c r="BB124" s="98"/>
      <c r="BC124" s="98"/>
      <c r="BD124" s="98"/>
      <c r="BE124" s="98"/>
      <c r="BF124" s="81"/>
      <c r="BG124" s="81">
        <f t="shared" si="402"/>
        <v>0</v>
      </c>
      <c r="BH124" s="81">
        <f t="shared" si="403"/>
        <v>0</v>
      </c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82" t="s">
        <v>367</v>
      </c>
      <c r="BT124" s="85"/>
      <c r="BU124" s="24"/>
    </row>
    <row r="125" spans="1:73" s="160" customFormat="1" x14ac:dyDescent="0.2">
      <c r="A125" s="108"/>
      <c r="B125" s="242"/>
      <c r="C125" s="285" t="s">
        <v>478</v>
      </c>
      <c r="D125" s="80">
        <f t="shared" si="392"/>
        <v>30041</v>
      </c>
      <c r="E125" s="295">
        <f t="shared" si="393"/>
        <v>31935</v>
      </c>
      <c r="F125" s="81">
        <v>16434</v>
      </c>
      <c r="G125" s="81">
        <f t="shared" si="394"/>
        <v>16434</v>
      </c>
      <c r="H125" s="81">
        <f t="shared" si="395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>
        <v>0</v>
      </c>
      <c r="Y125" s="81">
        <f t="shared" si="396"/>
        <v>0</v>
      </c>
      <c r="Z125" s="81">
        <f t="shared" si="397"/>
        <v>0</v>
      </c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>
        <v>13607</v>
      </c>
      <c r="AL125" s="81">
        <f t="shared" si="398"/>
        <v>15501</v>
      </c>
      <c r="AM125" s="81">
        <f t="shared" si="399"/>
        <v>1894</v>
      </c>
      <c r="AN125" s="81">
        <v>1894</v>
      </c>
      <c r="AO125" s="81"/>
      <c r="AP125" s="81"/>
      <c r="AQ125" s="81"/>
      <c r="AR125" s="81"/>
      <c r="AS125" s="81"/>
      <c r="AT125" s="81"/>
      <c r="AU125" s="81"/>
      <c r="AV125" s="81"/>
      <c r="AW125" s="81"/>
      <c r="AX125" s="81">
        <v>0</v>
      </c>
      <c r="AY125" s="81">
        <f t="shared" si="400"/>
        <v>0</v>
      </c>
      <c r="AZ125" s="98">
        <f t="shared" si="401"/>
        <v>0</v>
      </c>
      <c r="BA125" s="98"/>
      <c r="BB125" s="98"/>
      <c r="BC125" s="98"/>
      <c r="BD125" s="98"/>
      <c r="BE125" s="98"/>
      <c r="BF125" s="81"/>
      <c r="BG125" s="81">
        <f t="shared" si="402"/>
        <v>0</v>
      </c>
      <c r="BH125" s="81">
        <f t="shared" si="403"/>
        <v>0</v>
      </c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82" t="s">
        <v>503</v>
      </c>
      <c r="BT125" s="85"/>
      <c r="BU125" s="24"/>
    </row>
    <row r="126" spans="1:73" ht="24" customHeight="1" x14ac:dyDescent="0.2">
      <c r="A126" s="108">
        <v>90000056408</v>
      </c>
      <c r="B126" s="241" t="s">
        <v>16</v>
      </c>
      <c r="C126" s="285" t="s">
        <v>453</v>
      </c>
      <c r="D126" s="80">
        <f t="shared" si="392"/>
        <v>611988</v>
      </c>
      <c r="E126" s="295">
        <f t="shared" si="393"/>
        <v>612438</v>
      </c>
      <c r="F126" s="81">
        <v>592478</v>
      </c>
      <c r="G126" s="81">
        <f t="shared" si="394"/>
        <v>592478</v>
      </c>
      <c r="H126" s="81">
        <f t="shared" si="395"/>
        <v>0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>
        <v>0</v>
      </c>
      <c r="Y126" s="81">
        <f t="shared" si="396"/>
        <v>0</v>
      </c>
      <c r="Z126" s="81">
        <f t="shared" si="397"/>
        <v>0</v>
      </c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>
        <v>19510</v>
      </c>
      <c r="AL126" s="81">
        <f t="shared" si="398"/>
        <v>19960</v>
      </c>
      <c r="AM126" s="81">
        <f t="shared" si="399"/>
        <v>450</v>
      </c>
      <c r="AN126" s="81">
        <v>450</v>
      </c>
      <c r="AO126" s="81"/>
      <c r="AP126" s="81"/>
      <c r="AQ126" s="81"/>
      <c r="AR126" s="81"/>
      <c r="AS126" s="81"/>
      <c r="AT126" s="81"/>
      <c r="AU126" s="81"/>
      <c r="AV126" s="81"/>
      <c r="AW126" s="81"/>
      <c r="AX126" s="81">
        <v>0</v>
      </c>
      <c r="AY126" s="81">
        <f t="shared" si="400"/>
        <v>0</v>
      </c>
      <c r="AZ126" s="98">
        <f t="shared" si="401"/>
        <v>0</v>
      </c>
      <c r="BA126" s="98"/>
      <c r="BB126" s="98"/>
      <c r="BC126" s="98"/>
      <c r="BD126" s="98"/>
      <c r="BE126" s="98"/>
      <c r="BF126" s="81"/>
      <c r="BG126" s="81">
        <f t="shared" si="402"/>
        <v>0</v>
      </c>
      <c r="BH126" s="81">
        <f t="shared" si="403"/>
        <v>0</v>
      </c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82" t="s">
        <v>368</v>
      </c>
      <c r="BT126" s="85"/>
      <c r="BU126" s="24"/>
    </row>
    <row r="127" spans="1:73" ht="12.75" x14ac:dyDescent="0.2">
      <c r="A127" s="108"/>
      <c r="B127" s="243"/>
      <c r="C127" s="285" t="s">
        <v>280</v>
      </c>
      <c r="D127" s="80">
        <f t="shared" si="392"/>
        <v>45176</v>
      </c>
      <c r="E127" s="295">
        <f t="shared" si="393"/>
        <v>46308</v>
      </c>
      <c r="F127" s="81">
        <v>43921</v>
      </c>
      <c r="G127" s="81">
        <f t="shared" si="394"/>
        <v>45053</v>
      </c>
      <c r="H127" s="81">
        <f t="shared" si="395"/>
        <v>1132</v>
      </c>
      <c r="I127" s="81"/>
      <c r="J127" s="81"/>
      <c r="K127" s="81">
        <v>1132</v>
      </c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>
        <v>0</v>
      </c>
      <c r="Y127" s="81">
        <f t="shared" si="396"/>
        <v>0</v>
      </c>
      <c r="Z127" s="81">
        <f t="shared" si="397"/>
        <v>0</v>
      </c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>
        <v>1255</v>
      </c>
      <c r="AL127" s="81">
        <f t="shared" si="398"/>
        <v>1255</v>
      </c>
      <c r="AM127" s="81">
        <f t="shared" si="399"/>
        <v>0</v>
      </c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>
        <v>0</v>
      </c>
      <c r="AY127" s="81">
        <f t="shared" si="400"/>
        <v>0</v>
      </c>
      <c r="AZ127" s="98">
        <f t="shared" si="401"/>
        <v>0</v>
      </c>
      <c r="BA127" s="98"/>
      <c r="BB127" s="98"/>
      <c r="BC127" s="98"/>
      <c r="BD127" s="98"/>
      <c r="BE127" s="98"/>
      <c r="BF127" s="81"/>
      <c r="BG127" s="81">
        <f t="shared" si="402"/>
        <v>0</v>
      </c>
      <c r="BH127" s="81">
        <f t="shared" si="403"/>
        <v>0</v>
      </c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82" t="s">
        <v>552</v>
      </c>
      <c r="BT127" s="85" t="s">
        <v>654</v>
      </c>
      <c r="BU127" s="24"/>
    </row>
    <row r="128" spans="1:73" s="198" customFormat="1" ht="27.75" customHeight="1" x14ac:dyDescent="0.2">
      <c r="A128" s="108"/>
      <c r="B128" s="243"/>
      <c r="C128" s="378" t="s">
        <v>802</v>
      </c>
      <c r="D128" s="80">
        <f t="shared" ref="D128" si="452">F128+X128+AK128+AX128+BF128</f>
        <v>0</v>
      </c>
      <c r="E128" s="295">
        <f t="shared" ref="E128" si="453">G128+Y128+AL128+AY128+BG128</f>
        <v>4000</v>
      </c>
      <c r="F128" s="81"/>
      <c r="G128" s="81">
        <f t="shared" ref="G128" si="454">F128+H128</f>
        <v>4000</v>
      </c>
      <c r="H128" s="81">
        <f t="shared" ref="H128" si="455">SUM(I128:W128)</f>
        <v>4000</v>
      </c>
      <c r="I128" s="81"/>
      <c r="J128" s="81"/>
      <c r="K128" s="81"/>
      <c r="L128" s="81"/>
      <c r="M128" s="81">
        <v>4000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>
        <f t="shared" ref="Y128" si="456">X128+Z128</f>
        <v>0</v>
      </c>
      <c r="Z128" s="81">
        <f t="shared" ref="Z128" si="457">SUM(AA128:AJ128)</f>
        <v>0</v>
      </c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>
        <f t="shared" ref="AL128" si="458">AK128+AM128</f>
        <v>0</v>
      </c>
      <c r="AM128" s="81">
        <f t="shared" ref="AM128" si="459">SUM(AN128:AW128)</f>
        <v>0</v>
      </c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>
        <f t="shared" ref="AY128" si="460">AX128+AZ128</f>
        <v>0</v>
      </c>
      <c r="AZ128" s="98">
        <f t="shared" ref="AZ128" si="461">SUM(BA128:BE128)</f>
        <v>0</v>
      </c>
      <c r="BA128" s="98"/>
      <c r="BB128" s="98"/>
      <c r="BC128" s="98"/>
      <c r="BD128" s="98"/>
      <c r="BE128" s="98"/>
      <c r="BF128" s="81"/>
      <c r="BG128" s="81">
        <f t="shared" ref="BG128" si="462">BF128+BH128</f>
        <v>0</v>
      </c>
      <c r="BH128" s="81">
        <f t="shared" ref="BH128" si="463">SUM(BI128:BR128)</f>
        <v>0</v>
      </c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82" t="s">
        <v>803</v>
      </c>
      <c r="BT128" s="85"/>
      <c r="BU128" s="24"/>
    </row>
    <row r="129" spans="1:73" s="198" customFormat="1" ht="27.75" customHeight="1" x14ac:dyDescent="0.2">
      <c r="A129" s="108"/>
      <c r="B129" s="243"/>
      <c r="C129" s="378" t="s">
        <v>804</v>
      </c>
      <c r="D129" s="80">
        <f t="shared" ref="D129" si="464">F129+X129+AK129+AX129+BF129</f>
        <v>0</v>
      </c>
      <c r="E129" s="295">
        <f t="shared" ref="E129" si="465">G129+Y129+AL129+AY129+BG129</f>
        <v>2423</v>
      </c>
      <c r="F129" s="81"/>
      <c r="G129" s="81">
        <f t="shared" ref="G129" si="466">F129+H129</f>
        <v>2423</v>
      </c>
      <c r="H129" s="81">
        <f t="shared" ref="H129" si="467">SUM(I129:W129)</f>
        <v>2423</v>
      </c>
      <c r="I129" s="81"/>
      <c r="J129" s="81"/>
      <c r="K129" s="81"/>
      <c r="L129" s="81"/>
      <c r="M129" s="81">
        <v>2423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>
        <f t="shared" ref="Y129" si="468">X129+Z129</f>
        <v>0</v>
      </c>
      <c r="Z129" s="81">
        <f t="shared" ref="Z129" si="469">SUM(AA129:AJ129)</f>
        <v>0</v>
      </c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>
        <f t="shared" ref="AL129" si="470">AK129+AM129</f>
        <v>0</v>
      </c>
      <c r="AM129" s="81">
        <f t="shared" ref="AM129" si="471">SUM(AN129:AW129)</f>
        <v>0</v>
      </c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>
        <f t="shared" ref="AY129" si="472">AX129+AZ129</f>
        <v>0</v>
      </c>
      <c r="AZ129" s="98">
        <f t="shared" ref="AZ129" si="473">SUM(BA129:BE129)</f>
        <v>0</v>
      </c>
      <c r="BA129" s="98"/>
      <c r="BB129" s="98"/>
      <c r="BC129" s="98"/>
      <c r="BD129" s="98"/>
      <c r="BE129" s="98"/>
      <c r="BF129" s="81"/>
      <c r="BG129" s="81">
        <f t="shared" ref="BG129" si="474">BF129+BH129</f>
        <v>0</v>
      </c>
      <c r="BH129" s="81">
        <f t="shared" ref="BH129" si="475">SUM(BI129:BR129)</f>
        <v>0</v>
      </c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82" t="s">
        <v>805</v>
      </c>
      <c r="BT129" s="85"/>
      <c r="BU129" s="24"/>
    </row>
    <row r="130" spans="1:73" s="13" customFormat="1" ht="27.75" customHeight="1" x14ac:dyDescent="0.2">
      <c r="A130" s="109">
        <v>40003378932</v>
      </c>
      <c r="B130" s="241" t="s">
        <v>304</v>
      </c>
      <c r="C130" s="285" t="s">
        <v>461</v>
      </c>
      <c r="D130" s="80">
        <f t="shared" si="392"/>
        <v>954012</v>
      </c>
      <c r="E130" s="295">
        <f t="shared" si="393"/>
        <v>954012</v>
      </c>
      <c r="F130" s="81">
        <v>954012</v>
      </c>
      <c r="G130" s="81">
        <f t="shared" si="394"/>
        <v>954012</v>
      </c>
      <c r="H130" s="81">
        <f t="shared" si="395"/>
        <v>0</v>
      </c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>
        <v>0</v>
      </c>
      <c r="Y130" s="81">
        <f t="shared" si="396"/>
        <v>0</v>
      </c>
      <c r="Z130" s="81">
        <f t="shared" si="397"/>
        <v>0</v>
      </c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>
        <v>0</v>
      </c>
      <c r="AL130" s="81">
        <f t="shared" si="398"/>
        <v>0</v>
      </c>
      <c r="AM130" s="81">
        <f t="shared" si="399"/>
        <v>0</v>
      </c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>
        <v>0</v>
      </c>
      <c r="AY130" s="81">
        <f t="shared" si="400"/>
        <v>0</v>
      </c>
      <c r="AZ130" s="98">
        <f t="shared" si="401"/>
        <v>0</v>
      </c>
      <c r="BA130" s="98"/>
      <c r="BB130" s="98"/>
      <c r="BC130" s="98"/>
      <c r="BD130" s="98"/>
      <c r="BE130" s="98"/>
      <c r="BF130" s="81"/>
      <c r="BG130" s="81">
        <f t="shared" si="402"/>
        <v>0</v>
      </c>
      <c r="BH130" s="81">
        <f t="shared" si="403"/>
        <v>0</v>
      </c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82" t="s">
        <v>369</v>
      </c>
      <c r="BT130" s="85"/>
      <c r="BU130" s="24"/>
    </row>
    <row r="131" spans="1:73" ht="9" customHeight="1" thickBot="1" x14ac:dyDescent="0.25">
      <c r="A131" s="108"/>
      <c r="B131" s="216"/>
      <c r="C131" s="323"/>
      <c r="D131" s="71"/>
      <c r="E131" s="29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72"/>
      <c r="AZ131" s="97"/>
      <c r="BA131" s="97"/>
      <c r="BB131" s="97"/>
      <c r="BC131" s="97"/>
      <c r="BD131" s="97"/>
      <c r="BE131" s="97"/>
      <c r="BF131" s="72"/>
      <c r="BG131" s="264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73"/>
      <c r="BT131" s="86"/>
      <c r="BU131" s="24"/>
    </row>
    <row r="132" spans="1:73" ht="12.75" thickBot="1" x14ac:dyDescent="0.25">
      <c r="A132" s="215" t="s">
        <v>17</v>
      </c>
      <c r="B132" s="125" t="s">
        <v>18</v>
      </c>
      <c r="C132" s="321"/>
      <c r="D132" s="11">
        <f>SUM(D133:D235)</f>
        <v>30693293</v>
      </c>
      <c r="E132" s="297">
        <f>SUM(E133:E235)</f>
        <v>32223665</v>
      </c>
      <c r="F132" s="9">
        <f>SUM(F133:F235)</f>
        <v>21453964</v>
      </c>
      <c r="G132" s="9">
        <f t="shared" ref="G132:W132" si="476">SUM(G133:G235)</f>
        <v>22712145</v>
      </c>
      <c r="H132" s="9">
        <f t="shared" si="476"/>
        <v>1258181</v>
      </c>
      <c r="I132" s="9">
        <f t="shared" si="476"/>
        <v>51879</v>
      </c>
      <c r="J132" s="9">
        <f t="shared" ref="J132" si="477">SUM(J133:J235)</f>
        <v>7235</v>
      </c>
      <c r="K132" s="9">
        <f t="shared" si="476"/>
        <v>2695825</v>
      </c>
      <c r="L132" s="9">
        <f t="shared" si="476"/>
        <v>94686</v>
      </c>
      <c r="M132" s="9">
        <f t="shared" si="476"/>
        <v>18020</v>
      </c>
      <c r="N132" s="9">
        <f t="shared" si="476"/>
        <v>2025</v>
      </c>
      <c r="O132" s="9">
        <f t="shared" si="476"/>
        <v>0</v>
      </c>
      <c r="P132" s="9">
        <f t="shared" si="476"/>
        <v>0</v>
      </c>
      <c r="Q132" s="9">
        <f t="shared" si="476"/>
        <v>-119425</v>
      </c>
      <c r="R132" s="9">
        <f t="shared" si="476"/>
        <v>0</v>
      </c>
      <c r="S132" s="9">
        <f t="shared" si="476"/>
        <v>-1492064</v>
      </c>
      <c r="T132" s="9">
        <f t="shared" si="476"/>
        <v>0</v>
      </c>
      <c r="U132" s="9">
        <f t="shared" si="476"/>
        <v>0</v>
      </c>
      <c r="V132" s="9">
        <f t="shared" si="476"/>
        <v>0</v>
      </c>
      <c r="W132" s="9">
        <f t="shared" si="476"/>
        <v>0</v>
      </c>
      <c r="X132" s="9">
        <f>SUM(X133:X235)</f>
        <v>8765186</v>
      </c>
      <c r="Y132" s="9">
        <f t="shared" ref="Y132" si="478">SUM(Y133:Y235)</f>
        <v>8991587</v>
      </c>
      <c r="Z132" s="9">
        <f t="shared" ref="Z132" si="479">SUM(Z133:Z235)</f>
        <v>226401</v>
      </c>
      <c r="AA132" s="9">
        <f t="shared" ref="AA132" si="480">SUM(AA133:AA235)</f>
        <v>30354</v>
      </c>
      <c r="AB132" s="9">
        <f t="shared" ref="AB132" si="481">SUM(AB133:AB235)</f>
        <v>195405</v>
      </c>
      <c r="AC132" s="9">
        <f t="shared" ref="AC132" si="482">SUM(AC133:AC235)</f>
        <v>0</v>
      </c>
      <c r="AD132" s="9">
        <f t="shared" ref="AD132" si="483">SUM(AD133:AD235)</f>
        <v>642</v>
      </c>
      <c r="AE132" s="9">
        <f t="shared" ref="AE132" si="484">SUM(AE133:AE235)</f>
        <v>0</v>
      </c>
      <c r="AF132" s="9">
        <f t="shared" ref="AF132" si="485">SUM(AF133:AF235)</f>
        <v>0</v>
      </c>
      <c r="AG132" s="9">
        <f t="shared" ref="AG132" si="486">SUM(AG133:AG235)</f>
        <v>0</v>
      </c>
      <c r="AH132" s="9">
        <f t="shared" ref="AH132" si="487">SUM(AH133:AH235)</f>
        <v>0</v>
      </c>
      <c r="AI132" s="9">
        <f t="shared" ref="AI132" si="488">SUM(AI133:AI235)</f>
        <v>0</v>
      </c>
      <c r="AJ132" s="9">
        <f t="shared" ref="AJ132" si="489">SUM(AJ133:AJ235)</f>
        <v>0</v>
      </c>
      <c r="AK132" s="9">
        <f>SUM(AK133:AK235)</f>
        <v>494147</v>
      </c>
      <c r="AL132" s="96">
        <f t="shared" ref="AL132" si="490">SUM(AL133:AL235)</f>
        <v>546355</v>
      </c>
      <c r="AM132" s="96">
        <f t="shared" ref="AM132" si="491">SUM(AM133:AM235)</f>
        <v>52208</v>
      </c>
      <c r="AN132" s="96">
        <f t="shared" ref="AN132" si="492">SUM(AN133:AN235)</f>
        <v>52108</v>
      </c>
      <c r="AO132" s="96">
        <f t="shared" ref="AO132" si="493">SUM(AO133:AO235)</f>
        <v>0</v>
      </c>
      <c r="AP132" s="96">
        <f t="shared" ref="AP132" si="494">SUM(AP133:AP235)</f>
        <v>0</v>
      </c>
      <c r="AQ132" s="96">
        <f t="shared" ref="AQ132" si="495">SUM(AQ133:AQ235)</f>
        <v>0</v>
      </c>
      <c r="AR132" s="96">
        <f t="shared" ref="AR132" si="496">SUM(AR133:AR235)</f>
        <v>100</v>
      </c>
      <c r="AS132" s="96">
        <f t="shared" ref="AS132" si="497">SUM(AS133:AS235)</f>
        <v>0</v>
      </c>
      <c r="AT132" s="96">
        <f t="shared" ref="AT132" si="498">SUM(AT133:AT235)</f>
        <v>0</v>
      </c>
      <c r="AU132" s="96">
        <f t="shared" ref="AU132" si="499">SUM(AU133:AU235)</f>
        <v>0</v>
      </c>
      <c r="AV132" s="96">
        <f t="shared" ref="AV132" si="500">SUM(AV133:AV235)</f>
        <v>0</v>
      </c>
      <c r="AW132" s="96">
        <f t="shared" ref="AW132" si="501">SUM(AW133:AW235)</f>
        <v>0</v>
      </c>
      <c r="AX132" s="96">
        <f>SUM(AX133:AX235)</f>
        <v>0</v>
      </c>
      <c r="AY132" s="9">
        <f t="shared" ref="AY132" si="502">SUM(AY133:AY235)</f>
        <v>31</v>
      </c>
      <c r="AZ132" s="96">
        <f t="shared" ref="AZ132" si="503">SUM(AZ133:AZ235)</f>
        <v>31</v>
      </c>
      <c r="BA132" s="96">
        <f t="shared" ref="BA132" si="504">SUM(BA133:BA235)</f>
        <v>31</v>
      </c>
      <c r="BB132" s="96">
        <f t="shared" ref="BB132" si="505">SUM(BB133:BB235)</f>
        <v>0</v>
      </c>
      <c r="BC132" s="96">
        <f t="shared" ref="BC132" si="506">SUM(BC133:BC235)</f>
        <v>0</v>
      </c>
      <c r="BD132" s="96">
        <f t="shared" ref="BD132" si="507">SUM(BD133:BD235)</f>
        <v>0</v>
      </c>
      <c r="BE132" s="96">
        <f t="shared" ref="BE132" si="508">SUM(BE133:BE235)</f>
        <v>0</v>
      </c>
      <c r="BF132" s="9">
        <f>SUM(BF133:BF235)</f>
        <v>-20004</v>
      </c>
      <c r="BG132" s="310">
        <f t="shared" ref="BG132" si="509">SUM(BG133:BG235)</f>
        <v>-26453</v>
      </c>
      <c r="BH132" s="96">
        <f t="shared" ref="BH132" si="510">SUM(BH133:BH235)</f>
        <v>-6449</v>
      </c>
      <c r="BI132" s="96">
        <f t="shared" ref="BI132" si="511">SUM(BI133:BI235)</f>
        <v>0</v>
      </c>
      <c r="BJ132" s="96">
        <f t="shared" ref="BJ132" si="512">SUM(BJ133:BJ235)</f>
        <v>-6449</v>
      </c>
      <c r="BK132" s="96">
        <f t="shared" ref="BK132" si="513">SUM(BK133:BK235)</f>
        <v>0</v>
      </c>
      <c r="BL132" s="96">
        <f t="shared" ref="BL132" si="514">SUM(BL133:BL235)</f>
        <v>0</v>
      </c>
      <c r="BM132" s="96">
        <f t="shared" ref="BM132" si="515">SUM(BM133:BM235)</f>
        <v>0</v>
      </c>
      <c r="BN132" s="96">
        <f t="shared" ref="BN132" si="516">SUM(BN133:BN235)</f>
        <v>0</v>
      </c>
      <c r="BO132" s="96">
        <f t="shared" ref="BO132" si="517">SUM(BO133:BO235)</f>
        <v>0</v>
      </c>
      <c r="BP132" s="96">
        <f t="shared" ref="BP132" si="518">SUM(BP133:BP235)</f>
        <v>0</v>
      </c>
      <c r="BQ132" s="96">
        <f t="shared" ref="BQ132" si="519">SUM(BQ133:BQ235)</f>
        <v>0</v>
      </c>
      <c r="BR132" s="96">
        <f t="shared" ref="BR132" si="520">SUM(BR133:BR235)</f>
        <v>0</v>
      </c>
      <c r="BS132" s="12"/>
      <c r="BT132" s="87"/>
      <c r="BU132" s="24"/>
    </row>
    <row r="133" spans="1:73" ht="12.75" customHeight="1" thickTop="1" x14ac:dyDescent="0.2">
      <c r="A133" s="108">
        <v>90000056357</v>
      </c>
      <c r="B133" s="247" t="s">
        <v>5</v>
      </c>
      <c r="C133" s="324" t="s">
        <v>182</v>
      </c>
      <c r="D133" s="80">
        <f t="shared" ref="D133:D205" si="521">F133+X133+AK133+AX133+BF133</f>
        <v>313321</v>
      </c>
      <c r="E133" s="295">
        <f t="shared" ref="E133:E205" si="522">G133+Y133+AL133+AY133+BG133</f>
        <v>318321</v>
      </c>
      <c r="F133" s="164">
        <v>313321</v>
      </c>
      <c r="G133" s="164">
        <f t="shared" ref="G133:G205" si="523">F133+H133</f>
        <v>318321</v>
      </c>
      <c r="H133" s="164">
        <f t="shared" ref="H133:H205" si="524">SUM(I133:W133)</f>
        <v>5000</v>
      </c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>
        <v>5000</v>
      </c>
      <c r="T133" s="164"/>
      <c r="U133" s="164"/>
      <c r="V133" s="164"/>
      <c r="W133" s="164"/>
      <c r="X133" s="164">
        <v>0</v>
      </c>
      <c r="Y133" s="164">
        <f t="shared" ref="Y133:Y205" si="525">X133+Z133</f>
        <v>0</v>
      </c>
      <c r="Z133" s="164">
        <f t="shared" ref="Z133:Z205" si="526">SUM(AA133:AJ133)</f>
        <v>0</v>
      </c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>
        <v>0</v>
      </c>
      <c r="AL133" s="164">
        <f t="shared" ref="AL133:AL205" si="527">AK133+AM133</f>
        <v>0</v>
      </c>
      <c r="AM133" s="164">
        <f t="shared" ref="AM133:AM205" si="528">SUM(AN133:AW133)</f>
        <v>0</v>
      </c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>
        <v>0</v>
      </c>
      <c r="AY133" s="81">
        <f t="shared" ref="AY133:AY205" si="529">AX133+AZ133</f>
        <v>0</v>
      </c>
      <c r="AZ133" s="98">
        <f t="shared" ref="AZ133:AZ205" si="530">SUM(BA133:BE133)</f>
        <v>0</v>
      </c>
      <c r="BA133" s="305"/>
      <c r="BB133" s="305"/>
      <c r="BC133" s="305"/>
      <c r="BD133" s="305"/>
      <c r="BE133" s="305"/>
      <c r="BF133" s="164"/>
      <c r="BG133" s="81">
        <f t="shared" ref="BG133:BG205" si="531">BF133+BH133</f>
        <v>0</v>
      </c>
      <c r="BH133" s="81">
        <f t="shared" ref="BH133:BH205" si="532">SUM(BI133:BR133)</f>
        <v>0</v>
      </c>
      <c r="BI133" s="305"/>
      <c r="BJ133" s="305"/>
      <c r="BK133" s="305"/>
      <c r="BL133" s="305"/>
      <c r="BM133" s="305"/>
      <c r="BN133" s="305"/>
      <c r="BO133" s="305"/>
      <c r="BP133" s="305"/>
      <c r="BQ133" s="305"/>
      <c r="BR133" s="305"/>
      <c r="BS133" s="205" t="s">
        <v>340</v>
      </c>
      <c r="BT133" s="206"/>
      <c r="BU133" s="24"/>
    </row>
    <row r="134" spans="1:73" s="162" customFormat="1" ht="24" x14ac:dyDescent="0.2">
      <c r="A134" s="108"/>
      <c r="B134" s="244"/>
      <c r="C134" s="285" t="s">
        <v>217</v>
      </c>
      <c r="D134" s="80">
        <f t="shared" si="521"/>
        <v>8323</v>
      </c>
      <c r="E134" s="295">
        <f t="shared" si="522"/>
        <v>8323</v>
      </c>
      <c r="F134" s="81">
        <v>8323</v>
      </c>
      <c r="G134" s="81">
        <f t="shared" si="523"/>
        <v>8323</v>
      </c>
      <c r="H134" s="81">
        <f t="shared" si="524"/>
        <v>0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>
        <v>0</v>
      </c>
      <c r="Y134" s="81">
        <f t="shared" si="525"/>
        <v>0</v>
      </c>
      <c r="Z134" s="81">
        <f t="shared" si="526"/>
        <v>0</v>
      </c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>
        <v>0</v>
      </c>
      <c r="AL134" s="81">
        <f t="shared" si="527"/>
        <v>0</v>
      </c>
      <c r="AM134" s="81">
        <f t="shared" si="528"/>
        <v>0</v>
      </c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>
        <v>0</v>
      </c>
      <c r="AY134" s="81">
        <f t="shared" si="529"/>
        <v>0</v>
      </c>
      <c r="AZ134" s="98">
        <f t="shared" si="530"/>
        <v>0</v>
      </c>
      <c r="BA134" s="199"/>
      <c r="BB134" s="199"/>
      <c r="BC134" s="199"/>
      <c r="BD134" s="199"/>
      <c r="BE134" s="199"/>
      <c r="BF134" s="163"/>
      <c r="BG134" s="81">
        <f t="shared" si="531"/>
        <v>0</v>
      </c>
      <c r="BH134" s="81">
        <f t="shared" si="532"/>
        <v>0</v>
      </c>
      <c r="BI134" s="199"/>
      <c r="BJ134" s="199"/>
      <c r="BK134" s="199"/>
      <c r="BL134" s="199"/>
      <c r="BM134" s="199"/>
      <c r="BN134" s="199"/>
      <c r="BO134" s="199"/>
      <c r="BP134" s="199"/>
      <c r="BQ134" s="199"/>
      <c r="BR134" s="199"/>
      <c r="BS134" s="220" t="s">
        <v>341</v>
      </c>
      <c r="BT134" s="85" t="s">
        <v>685</v>
      </c>
      <c r="BU134" s="24"/>
    </row>
    <row r="135" spans="1:73" ht="24" x14ac:dyDescent="0.2">
      <c r="A135" s="108"/>
      <c r="B135" s="244"/>
      <c r="C135" s="285" t="s">
        <v>238</v>
      </c>
      <c r="D135" s="80">
        <f t="shared" si="521"/>
        <v>250000</v>
      </c>
      <c r="E135" s="295">
        <f t="shared" si="522"/>
        <v>250000</v>
      </c>
      <c r="F135" s="81">
        <v>250000</v>
      </c>
      <c r="G135" s="81">
        <f t="shared" si="523"/>
        <v>250000</v>
      </c>
      <c r="H135" s="81">
        <f t="shared" si="524"/>
        <v>0</v>
      </c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>
        <v>0</v>
      </c>
      <c r="Y135" s="81">
        <f t="shared" si="525"/>
        <v>0</v>
      </c>
      <c r="Z135" s="81">
        <f t="shared" si="526"/>
        <v>0</v>
      </c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>
        <v>0</v>
      </c>
      <c r="AL135" s="81">
        <f t="shared" si="527"/>
        <v>0</v>
      </c>
      <c r="AM135" s="81">
        <f t="shared" si="528"/>
        <v>0</v>
      </c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>
        <v>0</v>
      </c>
      <c r="AY135" s="81">
        <f t="shared" si="529"/>
        <v>0</v>
      </c>
      <c r="AZ135" s="98">
        <f t="shared" si="530"/>
        <v>0</v>
      </c>
      <c r="BA135" s="81"/>
      <c r="BB135" s="81"/>
      <c r="BC135" s="81"/>
      <c r="BD135" s="81"/>
      <c r="BE135" s="81"/>
      <c r="BF135" s="81"/>
      <c r="BG135" s="81">
        <f t="shared" si="531"/>
        <v>0</v>
      </c>
      <c r="BH135" s="81">
        <f t="shared" si="532"/>
        <v>0</v>
      </c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220" t="s">
        <v>342</v>
      </c>
      <c r="BT135" s="200" t="s">
        <v>568</v>
      </c>
      <c r="BU135" s="24"/>
    </row>
    <row r="136" spans="1:73" s="161" customFormat="1" x14ac:dyDescent="0.2">
      <c r="A136" s="108"/>
      <c r="B136" s="244"/>
      <c r="C136" s="285" t="s">
        <v>480</v>
      </c>
      <c r="D136" s="80">
        <f t="shared" si="521"/>
        <v>160000</v>
      </c>
      <c r="E136" s="295">
        <f t="shared" si="522"/>
        <v>215134</v>
      </c>
      <c r="F136" s="81">
        <v>160000</v>
      </c>
      <c r="G136" s="81">
        <f t="shared" si="523"/>
        <v>215134</v>
      </c>
      <c r="H136" s="81">
        <f t="shared" si="524"/>
        <v>55134</v>
      </c>
      <c r="I136" s="81"/>
      <c r="J136" s="81"/>
      <c r="K136" s="81">
        <v>55134</v>
      </c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>
        <v>0</v>
      </c>
      <c r="Y136" s="81">
        <f t="shared" si="525"/>
        <v>0</v>
      </c>
      <c r="Z136" s="81">
        <f t="shared" si="526"/>
        <v>0</v>
      </c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>
        <v>0</v>
      </c>
      <c r="AL136" s="81">
        <f t="shared" si="527"/>
        <v>0</v>
      </c>
      <c r="AM136" s="81">
        <f t="shared" si="528"/>
        <v>0</v>
      </c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>
        <v>0</v>
      </c>
      <c r="AY136" s="81">
        <f t="shared" si="529"/>
        <v>0</v>
      </c>
      <c r="AZ136" s="98">
        <f t="shared" si="530"/>
        <v>0</v>
      </c>
      <c r="BA136" s="81"/>
      <c r="BB136" s="81"/>
      <c r="BC136" s="81"/>
      <c r="BD136" s="81"/>
      <c r="BE136" s="81"/>
      <c r="BF136" s="81"/>
      <c r="BG136" s="81">
        <f t="shared" si="531"/>
        <v>0</v>
      </c>
      <c r="BH136" s="81">
        <f t="shared" si="532"/>
        <v>0</v>
      </c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220" t="s">
        <v>343</v>
      </c>
      <c r="BT136" s="85" t="s">
        <v>685</v>
      </c>
      <c r="BU136" s="24"/>
    </row>
    <row r="137" spans="1:73" s="161" customFormat="1" x14ac:dyDescent="0.2">
      <c r="A137" s="108"/>
      <c r="B137" s="244"/>
      <c r="C137" s="319" t="s">
        <v>481</v>
      </c>
      <c r="D137" s="80">
        <f t="shared" si="521"/>
        <v>38543</v>
      </c>
      <c r="E137" s="295">
        <f t="shared" si="522"/>
        <v>38543</v>
      </c>
      <c r="F137" s="163">
        <v>38543</v>
      </c>
      <c r="G137" s="163">
        <f t="shared" si="523"/>
        <v>38543</v>
      </c>
      <c r="H137" s="163">
        <f t="shared" si="524"/>
        <v>0</v>
      </c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>
        <v>0</v>
      </c>
      <c r="Y137" s="163">
        <f t="shared" si="525"/>
        <v>0</v>
      </c>
      <c r="Z137" s="163">
        <f t="shared" si="526"/>
        <v>0</v>
      </c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>
        <v>0</v>
      </c>
      <c r="AL137" s="163">
        <f t="shared" si="527"/>
        <v>0</v>
      </c>
      <c r="AM137" s="163">
        <f t="shared" si="528"/>
        <v>0</v>
      </c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>
        <v>0</v>
      </c>
      <c r="AY137" s="81">
        <f t="shared" si="529"/>
        <v>0</v>
      </c>
      <c r="AZ137" s="98">
        <f t="shared" si="530"/>
        <v>0</v>
      </c>
      <c r="BA137" s="199"/>
      <c r="BB137" s="199"/>
      <c r="BC137" s="199"/>
      <c r="BD137" s="199"/>
      <c r="BE137" s="199"/>
      <c r="BF137" s="163"/>
      <c r="BG137" s="81">
        <f t="shared" si="531"/>
        <v>0</v>
      </c>
      <c r="BH137" s="81">
        <f t="shared" si="532"/>
        <v>0</v>
      </c>
      <c r="BI137" s="199"/>
      <c r="BJ137" s="199"/>
      <c r="BK137" s="199"/>
      <c r="BL137" s="199"/>
      <c r="BM137" s="199"/>
      <c r="BN137" s="199"/>
      <c r="BO137" s="199"/>
      <c r="BP137" s="199"/>
      <c r="BQ137" s="199"/>
      <c r="BR137" s="199"/>
      <c r="BS137" s="220" t="s">
        <v>344</v>
      </c>
      <c r="BT137" s="85" t="s">
        <v>685</v>
      </c>
      <c r="BU137" s="24"/>
    </row>
    <row r="138" spans="1:73" s="161" customFormat="1" x14ac:dyDescent="0.2">
      <c r="A138" s="108"/>
      <c r="B138" s="244"/>
      <c r="C138" s="285" t="s">
        <v>219</v>
      </c>
      <c r="D138" s="80">
        <f t="shared" si="521"/>
        <v>15520</v>
      </c>
      <c r="E138" s="295">
        <f t="shared" si="522"/>
        <v>16064</v>
      </c>
      <c r="F138" s="163">
        <v>15520</v>
      </c>
      <c r="G138" s="163">
        <f t="shared" si="523"/>
        <v>16064</v>
      </c>
      <c r="H138" s="163">
        <f t="shared" si="524"/>
        <v>544</v>
      </c>
      <c r="I138" s="163"/>
      <c r="J138" s="163"/>
      <c r="K138" s="163"/>
      <c r="L138" s="163"/>
      <c r="M138" s="163"/>
      <c r="N138" s="163"/>
      <c r="O138" s="163"/>
      <c r="P138" s="163">
        <v>544</v>
      </c>
      <c r="Q138" s="163"/>
      <c r="R138" s="163"/>
      <c r="S138" s="163"/>
      <c r="T138" s="163"/>
      <c r="U138" s="163"/>
      <c r="V138" s="163"/>
      <c r="W138" s="163"/>
      <c r="X138" s="163">
        <v>0</v>
      </c>
      <c r="Y138" s="163">
        <f t="shared" si="525"/>
        <v>0</v>
      </c>
      <c r="Z138" s="163">
        <f t="shared" si="526"/>
        <v>0</v>
      </c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>
        <v>0</v>
      </c>
      <c r="AL138" s="163">
        <f t="shared" si="527"/>
        <v>0</v>
      </c>
      <c r="AM138" s="163">
        <f t="shared" si="528"/>
        <v>0</v>
      </c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>
        <v>0</v>
      </c>
      <c r="AY138" s="81">
        <f t="shared" si="529"/>
        <v>0</v>
      </c>
      <c r="AZ138" s="98">
        <f t="shared" si="530"/>
        <v>0</v>
      </c>
      <c r="BA138" s="199"/>
      <c r="BB138" s="199"/>
      <c r="BC138" s="199"/>
      <c r="BD138" s="199"/>
      <c r="BE138" s="199"/>
      <c r="BF138" s="163"/>
      <c r="BG138" s="81">
        <f t="shared" si="531"/>
        <v>0</v>
      </c>
      <c r="BH138" s="81">
        <f t="shared" si="532"/>
        <v>0</v>
      </c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220" t="s">
        <v>485</v>
      </c>
      <c r="BT138" s="85" t="s">
        <v>685</v>
      </c>
      <c r="BU138" s="24"/>
    </row>
    <row r="139" spans="1:73" s="161" customFormat="1" ht="24" x14ac:dyDescent="0.2">
      <c r="A139" s="108"/>
      <c r="B139" s="244"/>
      <c r="C139" s="285" t="s">
        <v>507</v>
      </c>
      <c r="D139" s="80">
        <f t="shared" si="521"/>
        <v>140490</v>
      </c>
      <c r="E139" s="295">
        <f t="shared" si="522"/>
        <v>139946</v>
      </c>
      <c r="F139" s="163">
        <v>140490</v>
      </c>
      <c r="G139" s="163">
        <f t="shared" si="523"/>
        <v>139946</v>
      </c>
      <c r="H139" s="163">
        <f t="shared" si="524"/>
        <v>-544</v>
      </c>
      <c r="I139" s="163"/>
      <c r="J139" s="163"/>
      <c r="K139" s="163"/>
      <c r="L139" s="163"/>
      <c r="M139" s="163"/>
      <c r="N139" s="163"/>
      <c r="O139" s="163"/>
      <c r="P139" s="163">
        <v>-544</v>
      </c>
      <c r="Q139" s="163"/>
      <c r="R139" s="163"/>
      <c r="S139" s="163"/>
      <c r="T139" s="163"/>
      <c r="U139" s="163"/>
      <c r="V139" s="163"/>
      <c r="W139" s="163"/>
      <c r="X139" s="163">
        <v>0</v>
      </c>
      <c r="Y139" s="163">
        <f t="shared" si="525"/>
        <v>0</v>
      </c>
      <c r="Z139" s="163">
        <f t="shared" si="526"/>
        <v>0</v>
      </c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>
        <v>0</v>
      </c>
      <c r="AL139" s="163">
        <f t="shared" si="527"/>
        <v>0</v>
      </c>
      <c r="AM139" s="163">
        <f t="shared" si="528"/>
        <v>0</v>
      </c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>
        <v>0</v>
      </c>
      <c r="AY139" s="81">
        <f t="shared" si="529"/>
        <v>0</v>
      </c>
      <c r="AZ139" s="98">
        <f t="shared" si="530"/>
        <v>0</v>
      </c>
      <c r="BA139" s="199"/>
      <c r="BB139" s="199"/>
      <c r="BC139" s="199"/>
      <c r="BD139" s="199"/>
      <c r="BE139" s="199"/>
      <c r="BF139" s="163"/>
      <c r="BG139" s="81">
        <f t="shared" si="531"/>
        <v>0</v>
      </c>
      <c r="BH139" s="81">
        <f t="shared" si="532"/>
        <v>0</v>
      </c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220" t="s">
        <v>486</v>
      </c>
      <c r="BT139" s="85" t="s">
        <v>685</v>
      </c>
      <c r="BU139" s="24"/>
    </row>
    <row r="140" spans="1:73" s="162" customFormat="1" ht="24" x14ac:dyDescent="0.2">
      <c r="A140" s="108"/>
      <c r="B140" s="244"/>
      <c r="C140" s="326" t="s">
        <v>257</v>
      </c>
      <c r="D140" s="80">
        <f t="shared" si="521"/>
        <v>1944678</v>
      </c>
      <c r="E140" s="295">
        <f t="shared" si="522"/>
        <v>375077</v>
      </c>
      <c r="F140" s="81">
        <v>1944678</v>
      </c>
      <c r="G140" s="81">
        <f t="shared" si="523"/>
        <v>375077</v>
      </c>
      <c r="H140" s="81">
        <f t="shared" si="524"/>
        <v>-1569601</v>
      </c>
      <c r="I140" s="81"/>
      <c r="J140" s="81"/>
      <c r="K140" s="81"/>
      <c r="L140" s="81"/>
      <c r="M140" s="81">
        <f>12541+14158</f>
        <v>26699</v>
      </c>
      <c r="N140" s="81"/>
      <c r="O140" s="81"/>
      <c r="P140" s="81"/>
      <c r="Q140" s="81"/>
      <c r="R140" s="81"/>
      <c r="S140" s="81">
        <v>-1596300</v>
      </c>
      <c r="T140" s="81"/>
      <c r="U140" s="81"/>
      <c r="V140" s="81"/>
      <c r="W140" s="81"/>
      <c r="X140" s="81">
        <v>0</v>
      </c>
      <c r="Y140" s="81">
        <f t="shared" si="525"/>
        <v>0</v>
      </c>
      <c r="Z140" s="81">
        <f t="shared" si="526"/>
        <v>0</v>
      </c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>
        <v>0</v>
      </c>
      <c r="AL140" s="81">
        <f t="shared" si="527"/>
        <v>0</v>
      </c>
      <c r="AM140" s="81">
        <f t="shared" si="528"/>
        <v>0</v>
      </c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>
        <v>0</v>
      </c>
      <c r="AY140" s="81">
        <f t="shared" si="529"/>
        <v>0</v>
      </c>
      <c r="AZ140" s="98">
        <f t="shared" si="530"/>
        <v>0</v>
      </c>
      <c r="BA140" s="81"/>
      <c r="BB140" s="81"/>
      <c r="BC140" s="81"/>
      <c r="BD140" s="81"/>
      <c r="BE140" s="81"/>
      <c r="BF140" s="81"/>
      <c r="BG140" s="81">
        <f t="shared" si="531"/>
        <v>0</v>
      </c>
      <c r="BH140" s="81">
        <f t="shared" si="532"/>
        <v>0</v>
      </c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220" t="s">
        <v>675</v>
      </c>
      <c r="BT140" s="200" t="s">
        <v>673</v>
      </c>
      <c r="BU140" s="24"/>
    </row>
    <row r="141" spans="1:73" s="162" customFormat="1" ht="24" x14ac:dyDescent="0.2">
      <c r="A141" s="108"/>
      <c r="B141" s="244"/>
      <c r="C141" s="285" t="s">
        <v>258</v>
      </c>
      <c r="D141" s="80">
        <f t="shared" si="521"/>
        <v>1347428</v>
      </c>
      <c r="E141" s="295">
        <f t="shared" si="522"/>
        <v>672929</v>
      </c>
      <c r="F141" s="81">
        <v>1347428</v>
      </c>
      <c r="G141" s="81">
        <f t="shared" si="523"/>
        <v>672929</v>
      </c>
      <c r="H141" s="81">
        <f t="shared" si="524"/>
        <v>-674499</v>
      </c>
      <c r="I141" s="81"/>
      <c r="J141" s="81"/>
      <c r="K141" s="81">
        <f>3582-112869</f>
        <v>-109287</v>
      </c>
      <c r="L141" s="81"/>
      <c r="M141" s="81">
        <v>-5567</v>
      </c>
      <c r="N141" s="81"/>
      <c r="O141" s="81"/>
      <c r="P141" s="81"/>
      <c r="Q141" s="81"/>
      <c r="R141" s="81"/>
      <c r="S141" s="81">
        <f>-169645-300000-90000</f>
        <v>-559645</v>
      </c>
      <c r="T141" s="81"/>
      <c r="U141" s="81"/>
      <c r="V141" s="81"/>
      <c r="W141" s="81"/>
      <c r="X141" s="81">
        <v>0</v>
      </c>
      <c r="Y141" s="81">
        <f t="shared" si="525"/>
        <v>0</v>
      </c>
      <c r="Z141" s="81">
        <f t="shared" si="526"/>
        <v>0</v>
      </c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>
        <v>0</v>
      </c>
      <c r="AL141" s="81">
        <f t="shared" si="527"/>
        <v>0</v>
      </c>
      <c r="AM141" s="81">
        <f t="shared" si="528"/>
        <v>0</v>
      </c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>
        <v>0</v>
      </c>
      <c r="AY141" s="81">
        <f t="shared" si="529"/>
        <v>0</v>
      </c>
      <c r="AZ141" s="98">
        <f t="shared" si="530"/>
        <v>0</v>
      </c>
      <c r="BA141" s="81"/>
      <c r="BB141" s="81"/>
      <c r="BC141" s="81"/>
      <c r="BD141" s="81"/>
      <c r="BE141" s="81"/>
      <c r="BF141" s="81"/>
      <c r="BG141" s="81">
        <f t="shared" si="531"/>
        <v>0</v>
      </c>
      <c r="BH141" s="81">
        <f t="shared" si="532"/>
        <v>0</v>
      </c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220" t="s">
        <v>562</v>
      </c>
      <c r="BT141" s="200" t="s">
        <v>673</v>
      </c>
      <c r="BU141" s="24"/>
    </row>
    <row r="142" spans="1:73" ht="24" x14ac:dyDescent="0.2">
      <c r="A142" s="108"/>
      <c r="B142" s="242"/>
      <c r="C142" s="285" t="s">
        <v>259</v>
      </c>
      <c r="D142" s="80">
        <f t="shared" si="521"/>
        <v>29206</v>
      </c>
      <c r="E142" s="295">
        <f t="shared" si="522"/>
        <v>36441</v>
      </c>
      <c r="F142" s="163">
        <v>29206</v>
      </c>
      <c r="G142" s="163">
        <f t="shared" si="523"/>
        <v>36441</v>
      </c>
      <c r="H142" s="163">
        <f t="shared" si="524"/>
        <v>7235</v>
      </c>
      <c r="I142" s="163"/>
      <c r="J142" s="163">
        <v>7235</v>
      </c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>
        <v>0</v>
      </c>
      <c r="Y142" s="163">
        <f t="shared" si="525"/>
        <v>0</v>
      </c>
      <c r="Z142" s="163">
        <f t="shared" si="526"/>
        <v>0</v>
      </c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>
        <v>0</v>
      </c>
      <c r="AL142" s="163">
        <f t="shared" si="527"/>
        <v>0</v>
      </c>
      <c r="AM142" s="163">
        <f t="shared" si="528"/>
        <v>0</v>
      </c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>
        <v>0</v>
      </c>
      <c r="AY142" s="81">
        <f t="shared" si="529"/>
        <v>0</v>
      </c>
      <c r="AZ142" s="98">
        <f t="shared" si="530"/>
        <v>0</v>
      </c>
      <c r="BA142" s="199"/>
      <c r="BB142" s="199"/>
      <c r="BC142" s="199"/>
      <c r="BD142" s="199"/>
      <c r="BE142" s="199"/>
      <c r="BF142" s="81"/>
      <c r="BG142" s="81">
        <f t="shared" si="531"/>
        <v>0</v>
      </c>
      <c r="BH142" s="81">
        <f t="shared" si="532"/>
        <v>0</v>
      </c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82" t="s">
        <v>676</v>
      </c>
      <c r="BT142" s="200" t="s">
        <v>443</v>
      </c>
      <c r="BU142" s="24"/>
    </row>
    <row r="143" spans="1:73" s="193" customFormat="1" ht="24" x14ac:dyDescent="0.2">
      <c r="A143" s="108"/>
      <c r="B143" s="242"/>
      <c r="C143" s="285" t="s">
        <v>544</v>
      </c>
      <c r="D143" s="80">
        <f t="shared" si="521"/>
        <v>14993</v>
      </c>
      <c r="E143" s="295">
        <f t="shared" si="522"/>
        <v>22793</v>
      </c>
      <c r="F143" s="163">
        <v>34272</v>
      </c>
      <c r="G143" s="163">
        <f t="shared" si="523"/>
        <v>48522</v>
      </c>
      <c r="H143" s="163">
        <f t="shared" si="524"/>
        <v>14250</v>
      </c>
      <c r="I143" s="163"/>
      <c r="J143" s="163"/>
      <c r="K143" s="163">
        <v>14250</v>
      </c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>
        <v>0</v>
      </c>
      <c r="Y143" s="163">
        <f t="shared" si="525"/>
        <v>0</v>
      </c>
      <c r="Z143" s="163">
        <f t="shared" si="526"/>
        <v>0</v>
      </c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>
        <v>0</v>
      </c>
      <c r="AL143" s="163">
        <f t="shared" si="527"/>
        <v>0</v>
      </c>
      <c r="AM143" s="163">
        <f t="shared" si="528"/>
        <v>0</v>
      </c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>
        <v>0</v>
      </c>
      <c r="AY143" s="81">
        <f t="shared" si="529"/>
        <v>0</v>
      </c>
      <c r="AZ143" s="98">
        <f t="shared" si="530"/>
        <v>0</v>
      </c>
      <c r="BA143" s="199"/>
      <c r="BB143" s="199"/>
      <c r="BC143" s="199"/>
      <c r="BD143" s="199"/>
      <c r="BE143" s="199"/>
      <c r="BF143" s="81">
        <v>-19279</v>
      </c>
      <c r="BG143" s="81">
        <f t="shared" si="531"/>
        <v>-25729</v>
      </c>
      <c r="BH143" s="81">
        <f t="shared" si="532"/>
        <v>-6450</v>
      </c>
      <c r="BI143" s="199"/>
      <c r="BJ143" s="199">
        <v>-6450</v>
      </c>
      <c r="BK143" s="199"/>
      <c r="BL143" s="199"/>
      <c r="BM143" s="199"/>
      <c r="BN143" s="199"/>
      <c r="BO143" s="199"/>
      <c r="BP143" s="199"/>
      <c r="BQ143" s="199"/>
      <c r="BR143" s="199"/>
      <c r="BS143" s="82" t="s">
        <v>563</v>
      </c>
      <c r="BT143" s="200"/>
      <c r="BU143" s="24"/>
    </row>
    <row r="144" spans="1:73" s="193" customFormat="1" ht="24" x14ac:dyDescent="0.2">
      <c r="A144" s="108"/>
      <c r="B144" s="242"/>
      <c r="C144" s="285" t="s">
        <v>545</v>
      </c>
      <c r="D144" s="80">
        <f t="shared" si="521"/>
        <v>167259</v>
      </c>
      <c r="E144" s="295">
        <f t="shared" si="522"/>
        <v>236145</v>
      </c>
      <c r="F144" s="163">
        <v>167259</v>
      </c>
      <c r="G144" s="163">
        <f t="shared" si="523"/>
        <v>236145</v>
      </c>
      <c r="H144" s="163">
        <f t="shared" si="524"/>
        <v>68886</v>
      </c>
      <c r="I144" s="163"/>
      <c r="J144" s="163"/>
      <c r="K144" s="163">
        <v>8047</v>
      </c>
      <c r="L144" s="163"/>
      <c r="M144" s="163"/>
      <c r="N144" s="163"/>
      <c r="O144" s="163"/>
      <c r="P144" s="163"/>
      <c r="Q144" s="163"/>
      <c r="R144" s="163"/>
      <c r="S144" s="163">
        <v>60839</v>
      </c>
      <c r="T144" s="163"/>
      <c r="U144" s="163"/>
      <c r="V144" s="163"/>
      <c r="W144" s="163"/>
      <c r="X144" s="163">
        <v>0</v>
      </c>
      <c r="Y144" s="163">
        <f t="shared" si="525"/>
        <v>0</v>
      </c>
      <c r="Z144" s="163">
        <f t="shared" si="526"/>
        <v>0</v>
      </c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>
        <v>0</v>
      </c>
      <c r="AL144" s="163">
        <f t="shared" si="527"/>
        <v>0</v>
      </c>
      <c r="AM144" s="163">
        <f t="shared" si="528"/>
        <v>0</v>
      </c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>
        <v>0</v>
      </c>
      <c r="AY144" s="81">
        <f t="shared" si="529"/>
        <v>0</v>
      </c>
      <c r="AZ144" s="98">
        <f t="shared" si="530"/>
        <v>0</v>
      </c>
      <c r="BA144" s="199"/>
      <c r="BB144" s="199"/>
      <c r="BC144" s="199"/>
      <c r="BD144" s="199"/>
      <c r="BE144" s="199"/>
      <c r="BF144" s="81"/>
      <c r="BG144" s="81">
        <f t="shared" si="531"/>
        <v>0</v>
      </c>
      <c r="BH144" s="81">
        <f t="shared" si="532"/>
        <v>0</v>
      </c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82" t="s">
        <v>564</v>
      </c>
      <c r="BT144" s="200"/>
      <c r="BU144" s="24"/>
    </row>
    <row r="145" spans="1:73" s="198" customFormat="1" x14ac:dyDescent="0.2">
      <c r="A145" s="108"/>
      <c r="B145" s="242"/>
      <c r="C145" s="285" t="s">
        <v>629</v>
      </c>
      <c r="D145" s="80">
        <f t="shared" si="521"/>
        <v>1715</v>
      </c>
      <c r="E145" s="295">
        <f t="shared" si="522"/>
        <v>1715</v>
      </c>
      <c r="F145" s="163">
        <v>1715</v>
      </c>
      <c r="G145" s="163">
        <f t="shared" si="523"/>
        <v>1715</v>
      </c>
      <c r="H145" s="163">
        <f t="shared" si="524"/>
        <v>0</v>
      </c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>
        <v>0</v>
      </c>
      <c r="Y145" s="163">
        <f t="shared" si="525"/>
        <v>0</v>
      </c>
      <c r="Z145" s="163">
        <f t="shared" si="526"/>
        <v>0</v>
      </c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>
        <v>0</v>
      </c>
      <c r="AL145" s="163">
        <f t="shared" si="527"/>
        <v>0</v>
      </c>
      <c r="AM145" s="163">
        <f t="shared" si="528"/>
        <v>0</v>
      </c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>
        <v>0</v>
      </c>
      <c r="AY145" s="81">
        <f t="shared" si="529"/>
        <v>0</v>
      </c>
      <c r="AZ145" s="98">
        <f t="shared" si="530"/>
        <v>0</v>
      </c>
      <c r="BA145" s="199"/>
      <c r="BB145" s="199"/>
      <c r="BC145" s="199"/>
      <c r="BD145" s="199"/>
      <c r="BE145" s="199"/>
      <c r="BF145" s="81"/>
      <c r="BG145" s="81">
        <f t="shared" si="531"/>
        <v>0</v>
      </c>
      <c r="BH145" s="81">
        <f t="shared" si="532"/>
        <v>0</v>
      </c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82" t="s">
        <v>677</v>
      </c>
      <c r="BT145" s="200"/>
      <c r="BU145" s="24"/>
    </row>
    <row r="146" spans="1:73" s="198" customFormat="1" ht="36" x14ac:dyDescent="0.2">
      <c r="A146" s="108"/>
      <c r="B146" s="242"/>
      <c r="C146" s="285" t="s">
        <v>630</v>
      </c>
      <c r="D146" s="80">
        <f t="shared" si="521"/>
        <v>1076321</v>
      </c>
      <c r="E146" s="295">
        <f t="shared" si="522"/>
        <v>1085682</v>
      </c>
      <c r="F146" s="163">
        <v>1076321</v>
      </c>
      <c r="G146" s="163">
        <f t="shared" si="523"/>
        <v>1085682</v>
      </c>
      <c r="H146" s="163">
        <f t="shared" si="524"/>
        <v>9361</v>
      </c>
      <c r="I146" s="163"/>
      <c r="J146" s="163"/>
      <c r="K146" s="163">
        <v>9361</v>
      </c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>
        <v>0</v>
      </c>
      <c r="Y146" s="163">
        <f t="shared" si="525"/>
        <v>0</v>
      </c>
      <c r="Z146" s="163">
        <f t="shared" si="526"/>
        <v>0</v>
      </c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>
        <v>0</v>
      </c>
      <c r="AL146" s="163">
        <f t="shared" si="527"/>
        <v>0</v>
      </c>
      <c r="AM146" s="163">
        <f t="shared" si="528"/>
        <v>0</v>
      </c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>
        <v>0</v>
      </c>
      <c r="AY146" s="81">
        <f t="shared" si="529"/>
        <v>0</v>
      </c>
      <c r="AZ146" s="98">
        <f t="shared" si="530"/>
        <v>0</v>
      </c>
      <c r="BA146" s="199"/>
      <c r="BB146" s="199"/>
      <c r="BC146" s="199"/>
      <c r="BD146" s="199"/>
      <c r="BE146" s="199"/>
      <c r="BF146" s="81"/>
      <c r="BG146" s="81">
        <f t="shared" si="531"/>
        <v>0</v>
      </c>
      <c r="BH146" s="81">
        <f t="shared" si="532"/>
        <v>0</v>
      </c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82" t="s">
        <v>678</v>
      </c>
      <c r="BT146" s="200"/>
      <c r="BU146" s="24"/>
    </row>
    <row r="147" spans="1:73" s="198" customFormat="1" ht="36" x14ac:dyDescent="0.2">
      <c r="A147" s="108"/>
      <c r="B147" s="242"/>
      <c r="C147" s="285" t="s">
        <v>631</v>
      </c>
      <c r="D147" s="80">
        <f t="shared" si="521"/>
        <v>162981</v>
      </c>
      <c r="E147" s="295">
        <f t="shared" si="522"/>
        <v>168042</v>
      </c>
      <c r="F147" s="163">
        <v>162981</v>
      </c>
      <c r="G147" s="163">
        <f t="shared" si="523"/>
        <v>168042</v>
      </c>
      <c r="H147" s="163">
        <f t="shared" si="524"/>
        <v>5061</v>
      </c>
      <c r="I147" s="163"/>
      <c r="J147" s="163"/>
      <c r="K147" s="163">
        <v>5061</v>
      </c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>
        <v>0</v>
      </c>
      <c r="Y147" s="163">
        <f t="shared" si="525"/>
        <v>0</v>
      </c>
      <c r="Z147" s="163">
        <f t="shared" si="526"/>
        <v>0</v>
      </c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>
        <v>0</v>
      </c>
      <c r="AL147" s="163">
        <f t="shared" si="527"/>
        <v>0</v>
      </c>
      <c r="AM147" s="163">
        <f t="shared" si="528"/>
        <v>0</v>
      </c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>
        <v>0</v>
      </c>
      <c r="AY147" s="81">
        <f t="shared" si="529"/>
        <v>0</v>
      </c>
      <c r="AZ147" s="98">
        <f t="shared" si="530"/>
        <v>0</v>
      </c>
      <c r="BA147" s="199"/>
      <c r="BB147" s="199"/>
      <c r="BC147" s="199"/>
      <c r="BD147" s="199"/>
      <c r="BE147" s="199"/>
      <c r="BF147" s="81"/>
      <c r="BG147" s="81">
        <f t="shared" si="531"/>
        <v>0</v>
      </c>
      <c r="BH147" s="81">
        <f t="shared" si="532"/>
        <v>0</v>
      </c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82" t="s">
        <v>679</v>
      </c>
      <c r="BT147" s="200"/>
      <c r="BU147" s="24"/>
    </row>
    <row r="148" spans="1:73" s="198" customFormat="1" ht="36" x14ac:dyDescent="0.2">
      <c r="A148" s="108"/>
      <c r="B148" s="242"/>
      <c r="C148" s="285" t="s">
        <v>632</v>
      </c>
      <c r="D148" s="80">
        <f t="shared" si="521"/>
        <v>1075004</v>
      </c>
      <c r="E148" s="295">
        <f t="shared" si="522"/>
        <v>1078358</v>
      </c>
      <c r="F148" s="163">
        <v>1075004</v>
      </c>
      <c r="G148" s="163">
        <f t="shared" si="523"/>
        <v>1078358</v>
      </c>
      <c r="H148" s="163">
        <f t="shared" si="524"/>
        <v>3354</v>
      </c>
      <c r="I148" s="163"/>
      <c r="J148" s="163"/>
      <c r="K148" s="163">
        <v>6466</v>
      </c>
      <c r="L148" s="163"/>
      <c r="M148" s="163">
        <v>-3112</v>
      </c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>
        <v>0</v>
      </c>
      <c r="Y148" s="163">
        <f t="shared" si="525"/>
        <v>0</v>
      </c>
      <c r="Z148" s="163">
        <f t="shared" si="526"/>
        <v>0</v>
      </c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>
        <v>0</v>
      </c>
      <c r="AL148" s="163">
        <f t="shared" si="527"/>
        <v>0</v>
      </c>
      <c r="AM148" s="163">
        <f t="shared" si="528"/>
        <v>0</v>
      </c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>
        <v>0</v>
      </c>
      <c r="AY148" s="81">
        <f t="shared" si="529"/>
        <v>0</v>
      </c>
      <c r="AZ148" s="98">
        <f t="shared" si="530"/>
        <v>0</v>
      </c>
      <c r="BA148" s="199"/>
      <c r="BB148" s="199"/>
      <c r="BC148" s="199"/>
      <c r="BD148" s="199"/>
      <c r="BE148" s="199"/>
      <c r="BF148" s="81"/>
      <c r="BG148" s="81">
        <f t="shared" si="531"/>
        <v>0</v>
      </c>
      <c r="BH148" s="81">
        <f t="shared" si="532"/>
        <v>0</v>
      </c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82" t="s">
        <v>680</v>
      </c>
      <c r="BT148" s="200"/>
      <c r="BU148" s="24"/>
    </row>
    <row r="149" spans="1:73" s="198" customFormat="1" ht="25.5" customHeight="1" x14ac:dyDescent="0.2">
      <c r="A149" s="108"/>
      <c r="B149" s="242"/>
      <c r="C149" s="285" t="s">
        <v>633</v>
      </c>
      <c r="D149" s="80">
        <f t="shared" si="521"/>
        <v>58050</v>
      </c>
      <c r="E149" s="295">
        <f t="shared" si="522"/>
        <v>58050</v>
      </c>
      <c r="F149" s="163">
        <v>58050</v>
      </c>
      <c r="G149" s="163">
        <f t="shared" si="523"/>
        <v>58050</v>
      </c>
      <c r="H149" s="163">
        <f t="shared" si="524"/>
        <v>0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>
        <v>0</v>
      </c>
      <c r="Y149" s="163">
        <f t="shared" si="525"/>
        <v>0</v>
      </c>
      <c r="Z149" s="163">
        <f t="shared" si="526"/>
        <v>0</v>
      </c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>
        <v>0</v>
      </c>
      <c r="AL149" s="163">
        <f t="shared" si="527"/>
        <v>0</v>
      </c>
      <c r="AM149" s="163">
        <f t="shared" si="528"/>
        <v>0</v>
      </c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>
        <v>0</v>
      </c>
      <c r="AY149" s="81">
        <f t="shared" si="529"/>
        <v>0</v>
      </c>
      <c r="AZ149" s="98">
        <f t="shared" si="530"/>
        <v>0</v>
      </c>
      <c r="BA149" s="199"/>
      <c r="BB149" s="199"/>
      <c r="BC149" s="199"/>
      <c r="BD149" s="199"/>
      <c r="BE149" s="199"/>
      <c r="BF149" s="81"/>
      <c r="BG149" s="81">
        <f t="shared" si="531"/>
        <v>0</v>
      </c>
      <c r="BH149" s="81">
        <f t="shared" si="532"/>
        <v>0</v>
      </c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82" t="s">
        <v>681</v>
      </c>
      <c r="BT149" s="200"/>
      <c r="BU149" s="24"/>
    </row>
    <row r="150" spans="1:73" s="198" customFormat="1" ht="24" x14ac:dyDescent="0.2">
      <c r="A150" s="108"/>
      <c r="B150" s="242"/>
      <c r="C150" s="285" t="s">
        <v>704</v>
      </c>
      <c r="D150" s="80">
        <f t="shared" si="521"/>
        <v>942</v>
      </c>
      <c r="E150" s="295">
        <f t="shared" si="522"/>
        <v>942</v>
      </c>
      <c r="F150" s="163">
        <v>942</v>
      </c>
      <c r="G150" s="163">
        <f t="shared" si="523"/>
        <v>942</v>
      </c>
      <c r="H150" s="163">
        <f t="shared" si="524"/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>
        <v>0</v>
      </c>
      <c r="Y150" s="163">
        <f t="shared" si="525"/>
        <v>0</v>
      </c>
      <c r="Z150" s="163">
        <f t="shared" si="526"/>
        <v>0</v>
      </c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>
        <v>0</v>
      </c>
      <c r="AL150" s="163">
        <f t="shared" si="527"/>
        <v>0</v>
      </c>
      <c r="AM150" s="163">
        <f t="shared" si="528"/>
        <v>0</v>
      </c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>
        <v>0</v>
      </c>
      <c r="AY150" s="81">
        <f t="shared" si="529"/>
        <v>0</v>
      </c>
      <c r="AZ150" s="98">
        <f t="shared" si="530"/>
        <v>0</v>
      </c>
      <c r="BA150" s="199"/>
      <c r="BB150" s="199"/>
      <c r="BC150" s="199"/>
      <c r="BD150" s="199"/>
      <c r="BE150" s="199"/>
      <c r="BF150" s="81"/>
      <c r="BG150" s="81">
        <f t="shared" si="531"/>
        <v>0</v>
      </c>
      <c r="BH150" s="81">
        <f t="shared" si="532"/>
        <v>0</v>
      </c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82" t="s">
        <v>682</v>
      </c>
      <c r="BT150" s="200"/>
      <c r="BU150" s="24"/>
    </row>
    <row r="151" spans="1:73" s="198" customFormat="1" ht="24.75" customHeight="1" x14ac:dyDescent="0.2">
      <c r="A151" s="108"/>
      <c r="B151" s="242"/>
      <c r="C151" s="337" t="s">
        <v>745</v>
      </c>
      <c r="D151" s="80">
        <f t="shared" ref="D151" si="533">F151+X151+AK151+AX151+BF151</f>
        <v>0</v>
      </c>
      <c r="E151" s="295">
        <f t="shared" ref="E151" si="534">G151+Y151+AL151+AY151+BG151</f>
        <v>37880</v>
      </c>
      <c r="F151" s="163"/>
      <c r="G151" s="163">
        <f t="shared" ref="G151" si="535">F151+H151</f>
        <v>37880</v>
      </c>
      <c r="H151" s="163">
        <f t="shared" ref="H151" si="536">SUM(I151:W151)</f>
        <v>37880</v>
      </c>
      <c r="I151" s="163">
        <v>37880</v>
      </c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>
        <f t="shared" ref="Y151" si="537">X151+Z151</f>
        <v>0</v>
      </c>
      <c r="Z151" s="163">
        <f t="shared" ref="Z151" si="538">SUM(AA151:AJ151)</f>
        <v>0</v>
      </c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>
        <f t="shared" ref="AL151" si="539">AK151+AM151</f>
        <v>0</v>
      </c>
      <c r="AM151" s="163">
        <f t="shared" ref="AM151" si="540">SUM(AN151:AW151)</f>
        <v>0</v>
      </c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81">
        <f t="shared" ref="AY151" si="541">AX151+AZ151</f>
        <v>0</v>
      </c>
      <c r="AZ151" s="98">
        <f t="shared" ref="AZ151" si="542">SUM(BA151:BE151)</f>
        <v>0</v>
      </c>
      <c r="BA151" s="199"/>
      <c r="BB151" s="199"/>
      <c r="BC151" s="199"/>
      <c r="BD151" s="199"/>
      <c r="BE151" s="199"/>
      <c r="BF151" s="81"/>
      <c r="BG151" s="81">
        <f t="shared" ref="BG151" si="543">BF151+BH151</f>
        <v>0</v>
      </c>
      <c r="BH151" s="81">
        <f t="shared" ref="BH151" si="544">SUM(BI151:BR151)</f>
        <v>0</v>
      </c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82" t="s">
        <v>746</v>
      </c>
      <c r="BT151" s="200"/>
      <c r="BU151" s="24"/>
    </row>
    <row r="152" spans="1:73" s="198" customFormat="1" x14ac:dyDescent="0.2">
      <c r="A152" s="108"/>
      <c r="B152" s="242"/>
      <c r="C152" s="344" t="s">
        <v>770</v>
      </c>
      <c r="D152" s="80">
        <f t="shared" ref="D152" si="545">F152+X152+AK152+AX152+BF152</f>
        <v>0</v>
      </c>
      <c r="E152" s="295">
        <f t="shared" ref="E152" si="546">G152+Y152+AL152+AY152+BG152</f>
        <v>0</v>
      </c>
      <c r="F152" s="163"/>
      <c r="G152" s="163">
        <f t="shared" ref="G152" si="547">F152+H152</f>
        <v>0</v>
      </c>
      <c r="H152" s="163">
        <f t="shared" ref="H152" si="548">SUM(I152:W152)</f>
        <v>0</v>
      </c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>
        <f t="shared" ref="Y152" si="549">X152+Z152</f>
        <v>0</v>
      </c>
      <c r="Z152" s="163">
        <f t="shared" ref="Z152" si="550">SUM(AA152:AJ152)</f>
        <v>0</v>
      </c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>
        <f t="shared" ref="AL152" si="551">AK152+AM152</f>
        <v>0</v>
      </c>
      <c r="AM152" s="163">
        <f t="shared" ref="AM152" si="552">SUM(AN152:AW152)</f>
        <v>0</v>
      </c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81">
        <f t="shared" ref="AY152" si="553">AX152+AZ152</f>
        <v>0</v>
      </c>
      <c r="AZ152" s="98">
        <f t="shared" ref="AZ152" si="554">SUM(BA152:BE152)</f>
        <v>0</v>
      </c>
      <c r="BA152" s="199"/>
      <c r="BB152" s="199"/>
      <c r="BC152" s="199"/>
      <c r="BD152" s="199"/>
      <c r="BE152" s="199"/>
      <c r="BF152" s="81"/>
      <c r="BG152" s="81">
        <f t="shared" ref="BG152" si="555">BF152+BH152</f>
        <v>0</v>
      </c>
      <c r="BH152" s="81">
        <f t="shared" ref="BH152" si="556">SUM(BI152:BR152)</f>
        <v>0</v>
      </c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82" t="s">
        <v>771</v>
      </c>
      <c r="BT152" s="200"/>
      <c r="BU152" s="24"/>
    </row>
    <row r="153" spans="1:73" s="198" customFormat="1" ht="29.25" customHeight="1" x14ac:dyDescent="0.2">
      <c r="A153" s="108"/>
      <c r="B153" s="242"/>
      <c r="C153" s="348" t="s">
        <v>777</v>
      </c>
      <c r="D153" s="80">
        <f t="shared" ref="D153" si="557">F153+X153+AK153+AX153+BF153</f>
        <v>0</v>
      </c>
      <c r="E153" s="295">
        <f t="shared" ref="E153" si="558">G153+Y153+AL153+AY153+BG153</f>
        <v>1660231</v>
      </c>
      <c r="F153" s="163"/>
      <c r="G153" s="163">
        <f t="shared" ref="G153" si="559">F153+H153</f>
        <v>1660231</v>
      </c>
      <c r="H153" s="163">
        <f t="shared" ref="H153" si="560">SUM(I153:W153)</f>
        <v>1660231</v>
      </c>
      <c r="I153" s="163"/>
      <c r="J153" s="163"/>
      <c r="K153" s="163">
        <v>1779656</v>
      </c>
      <c r="L153" s="163"/>
      <c r="M153" s="163"/>
      <c r="N153" s="163"/>
      <c r="O153" s="163"/>
      <c r="P153" s="163"/>
      <c r="Q153" s="163">
        <v>-119425</v>
      </c>
      <c r="R153" s="163"/>
      <c r="S153" s="163"/>
      <c r="T153" s="163"/>
      <c r="U153" s="163"/>
      <c r="V153" s="163"/>
      <c r="W153" s="163"/>
      <c r="X153" s="163"/>
      <c r="Y153" s="163">
        <f t="shared" ref="Y153" si="561">X153+Z153</f>
        <v>0</v>
      </c>
      <c r="Z153" s="163">
        <f t="shared" ref="Z153" si="562">SUM(AA153:AJ153)</f>
        <v>0</v>
      </c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>
        <f t="shared" ref="AL153" si="563">AK153+AM153</f>
        <v>0</v>
      </c>
      <c r="AM153" s="163">
        <f t="shared" ref="AM153" si="564">SUM(AN153:AW153)</f>
        <v>0</v>
      </c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81">
        <f t="shared" ref="AY153" si="565">AX153+AZ153</f>
        <v>0</v>
      </c>
      <c r="AZ153" s="98">
        <f t="shared" ref="AZ153" si="566">SUM(BA153:BE153)</f>
        <v>0</v>
      </c>
      <c r="BA153" s="199"/>
      <c r="BB153" s="199"/>
      <c r="BC153" s="199"/>
      <c r="BD153" s="199"/>
      <c r="BE153" s="199"/>
      <c r="BF153" s="81"/>
      <c r="BG153" s="81">
        <f t="shared" ref="BG153" si="567">BF153+BH153</f>
        <v>0</v>
      </c>
      <c r="BH153" s="81">
        <f t="shared" ref="BH153" si="568">SUM(BI153:BR153)</f>
        <v>0</v>
      </c>
      <c r="BI153" s="199"/>
      <c r="BJ153" s="199"/>
      <c r="BK153" s="199"/>
      <c r="BL153" s="199"/>
      <c r="BM153" s="199"/>
      <c r="BN153" s="199"/>
      <c r="BO153" s="199"/>
      <c r="BP153" s="199"/>
      <c r="BQ153" s="199"/>
      <c r="BR153" s="199"/>
      <c r="BS153" s="82" t="s">
        <v>778</v>
      </c>
      <c r="BT153" s="200"/>
      <c r="BU153" s="24"/>
    </row>
    <row r="154" spans="1:73" s="198" customFormat="1" ht="24.75" customHeight="1" x14ac:dyDescent="0.2">
      <c r="A154" s="108"/>
      <c r="B154" s="242"/>
      <c r="C154" s="349" t="s">
        <v>781</v>
      </c>
      <c r="D154" s="80">
        <f t="shared" ref="D154" si="569">F154+X154+AK154+AX154+BF154</f>
        <v>0</v>
      </c>
      <c r="E154" s="295">
        <f t="shared" ref="E154" si="570">G154+Y154+AL154+AY154+BG154</f>
        <v>863674</v>
      </c>
      <c r="F154" s="163"/>
      <c r="G154" s="163">
        <f t="shared" ref="G154" si="571">F154+H154</f>
        <v>863674</v>
      </c>
      <c r="H154" s="163">
        <f t="shared" ref="H154" si="572">SUM(I154:W154)</f>
        <v>863674</v>
      </c>
      <c r="I154" s="163"/>
      <c r="J154" s="163"/>
      <c r="K154" s="163">
        <v>863674</v>
      </c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>
        <f t="shared" ref="Y154" si="573">X154+Z154</f>
        <v>0</v>
      </c>
      <c r="Z154" s="163">
        <f t="shared" ref="Z154" si="574">SUM(AA154:AJ154)</f>
        <v>0</v>
      </c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>
        <f t="shared" ref="AL154" si="575">AK154+AM154</f>
        <v>0</v>
      </c>
      <c r="AM154" s="163">
        <f t="shared" ref="AM154" si="576">SUM(AN154:AW154)</f>
        <v>0</v>
      </c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81">
        <f t="shared" ref="AY154" si="577">AX154+AZ154</f>
        <v>0</v>
      </c>
      <c r="AZ154" s="98">
        <f t="shared" ref="AZ154" si="578">SUM(BA154:BE154)</f>
        <v>0</v>
      </c>
      <c r="BA154" s="199"/>
      <c r="BB154" s="199"/>
      <c r="BC154" s="199"/>
      <c r="BD154" s="199"/>
      <c r="BE154" s="199"/>
      <c r="BF154" s="81"/>
      <c r="BG154" s="81">
        <f t="shared" ref="BG154" si="579">BF154+BH154</f>
        <v>0</v>
      </c>
      <c r="BH154" s="81">
        <f t="shared" ref="BH154" si="580">SUM(BI154:BR154)</f>
        <v>0</v>
      </c>
      <c r="BI154" s="199"/>
      <c r="BJ154" s="199"/>
      <c r="BK154" s="199"/>
      <c r="BL154" s="199"/>
      <c r="BM154" s="199"/>
      <c r="BN154" s="199"/>
      <c r="BO154" s="199"/>
      <c r="BP154" s="199"/>
      <c r="BQ154" s="199"/>
      <c r="BR154" s="199"/>
      <c r="BS154" s="82" t="s">
        <v>782</v>
      </c>
      <c r="BT154" s="200"/>
      <c r="BU154" s="24"/>
    </row>
    <row r="155" spans="1:73" s="198" customFormat="1" ht="24.75" customHeight="1" x14ac:dyDescent="0.2">
      <c r="A155" s="108"/>
      <c r="B155" s="242"/>
      <c r="C155" s="391" t="s">
        <v>824</v>
      </c>
      <c r="D155" s="80">
        <f t="shared" ref="D155" si="581">F155+X155+AK155+AX155+BF155</f>
        <v>0</v>
      </c>
      <c r="E155" s="295">
        <f t="shared" ref="E155" si="582">G155+Y155+AL155+AY155+BG155</f>
        <v>580732</v>
      </c>
      <c r="F155" s="163"/>
      <c r="G155" s="163">
        <f t="shared" ref="G155" si="583">F155+H155</f>
        <v>580732</v>
      </c>
      <c r="H155" s="163">
        <f t="shared" ref="H155" si="584">SUM(I155:W155)</f>
        <v>580732</v>
      </c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>
        <v>580732</v>
      </c>
      <c r="T155" s="163"/>
      <c r="U155" s="163"/>
      <c r="V155" s="163"/>
      <c r="W155" s="163"/>
      <c r="X155" s="163"/>
      <c r="Y155" s="163">
        <f t="shared" ref="Y155" si="585">X155+Z155</f>
        <v>0</v>
      </c>
      <c r="Z155" s="163">
        <f t="shared" ref="Z155" si="586">SUM(AA155:AJ155)</f>
        <v>0</v>
      </c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>
        <f t="shared" ref="AL155" si="587">AK155+AM155</f>
        <v>0</v>
      </c>
      <c r="AM155" s="163">
        <f t="shared" ref="AM155" si="588">SUM(AN155:AW155)</f>
        <v>0</v>
      </c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81">
        <f t="shared" ref="AY155" si="589">AX155+AZ155</f>
        <v>0</v>
      </c>
      <c r="AZ155" s="98">
        <f t="shared" ref="AZ155" si="590">SUM(BA155:BE155)</f>
        <v>0</v>
      </c>
      <c r="BA155" s="199"/>
      <c r="BB155" s="199"/>
      <c r="BC155" s="199"/>
      <c r="BD155" s="199"/>
      <c r="BE155" s="199"/>
      <c r="BF155" s="81"/>
      <c r="BG155" s="81">
        <f t="shared" ref="BG155" si="591">BF155+BH155</f>
        <v>0</v>
      </c>
      <c r="BH155" s="81">
        <f t="shared" ref="BH155" si="592">SUM(BI155:BR155)</f>
        <v>0</v>
      </c>
      <c r="BI155" s="199"/>
      <c r="BJ155" s="199"/>
      <c r="BK155" s="199"/>
      <c r="BL155" s="199"/>
      <c r="BM155" s="199"/>
      <c r="BN155" s="199"/>
      <c r="BO155" s="199"/>
      <c r="BP155" s="199"/>
      <c r="BQ155" s="199"/>
      <c r="BR155" s="199"/>
      <c r="BS155" s="82" t="s">
        <v>825</v>
      </c>
      <c r="BT155" s="200"/>
      <c r="BU155" s="24"/>
    </row>
    <row r="156" spans="1:73" ht="24" customHeight="1" x14ac:dyDescent="0.2">
      <c r="A156" s="108">
        <v>90000051665</v>
      </c>
      <c r="B156" s="241" t="s">
        <v>246</v>
      </c>
      <c r="C156" s="285" t="s">
        <v>227</v>
      </c>
      <c r="D156" s="80">
        <f t="shared" si="521"/>
        <v>854860</v>
      </c>
      <c r="E156" s="295">
        <f t="shared" si="522"/>
        <v>895167</v>
      </c>
      <c r="F156" s="81">
        <v>604903</v>
      </c>
      <c r="G156" s="81">
        <f t="shared" si="523"/>
        <v>635002</v>
      </c>
      <c r="H156" s="81">
        <f t="shared" si="524"/>
        <v>30099</v>
      </c>
      <c r="I156" s="81"/>
      <c r="J156" s="81"/>
      <c r="K156" s="81"/>
      <c r="L156" s="81">
        <f>29999+100</f>
        <v>30099</v>
      </c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>
        <v>223203</v>
      </c>
      <c r="Y156" s="81">
        <f t="shared" si="525"/>
        <v>228074</v>
      </c>
      <c r="Z156" s="81">
        <f t="shared" si="526"/>
        <v>4871</v>
      </c>
      <c r="AA156" s="81">
        <v>1183</v>
      </c>
      <c r="AB156" s="81">
        <v>3688</v>
      </c>
      <c r="AC156" s="81"/>
      <c r="AD156" s="81"/>
      <c r="AE156" s="81"/>
      <c r="AF156" s="81"/>
      <c r="AG156" s="81"/>
      <c r="AH156" s="81"/>
      <c r="AI156" s="81"/>
      <c r="AJ156" s="81"/>
      <c r="AK156" s="81">
        <v>26754</v>
      </c>
      <c r="AL156" s="81">
        <f t="shared" si="527"/>
        <v>32091</v>
      </c>
      <c r="AM156" s="81">
        <f t="shared" si="528"/>
        <v>5337</v>
      </c>
      <c r="AN156" s="81">
        <v>5337</v>
      </c>
      <c r="AO156" s="81"/>
      <c r="AP156" s="81"/>
      <c r="AQ156" s="81"/>
      <c r="AR156" s="81"/>
      <c r="AS156" s="81"/>
      <c r="AT156" s="81"/>
      <c r="AU156" s="81"/>
      <c r="AV156" s="81"/>
      <c r="AW156" s="81"/>
      <c r="AX156" s="81">
        <v>0</v>
      </c>
      <c r="AY156" s="81">
        <f t="shared" si="529"/>
        <v>0</v>
      </c>
      <c r="AZ156" s="98">
        <f t="shared" si="530"/>
        <v>0</v>
      </c>
      <c r="BA156" s="98"/>
      <c r="BB156" s="98"/>
      <c r="BC156" s="98"/>
      <c r="BD156" s="98"/>
      <c r="BE156" s="98"/>
      <c r="BF156" s="81"/>
      <c r="BG156" s="81">
        <f t="shared" si="531"/>
        <v>0</v>
      </c>
      <c r="BH156" s="81">
        <f t="shared" si="532"/>
        <v>0</v>
      </c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82" t="s">
        <v>370</v>
      </c>
      <c r="BT156" s="85"/>
      <c r="BU156" s="24"/>
    </row>
    <row r="157" spans="1:73" x14ac:dyDescent="0.2">
      <c r="A157" s="108"/>
      <c r="B157" s="242"/>
      <c r="C157" s="285" t="s">
        <v>240</v>
      </c>
      <c r="D157" s="80">
        <f t="shared" si="521"/>
        <v>65436</v>
      </c>
      <c r="E157" s="295">
        <f t="shared" si="522"/>
        <v>65436</v>
      </c>
      <c r="F157" s="81">
        <v>46771</v>
      </c>
      <c r="G157" s="81">
        <f t="shared" si="523"/>
        <v>46771</v>
      </c>
      <c r="H157" s="81">
        <f t="shared" si="524"/>
        <v>0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>
        <v>18665</v>
      </c>
      <c r="Y157" s="81">
        <f t="shared" si="525"/>
        <v>18665</v>
      </c>
      <c r="Z157" s="81">
        <f t="shared" si="526"/>
        <v>0</v>
      </c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>
        <v>0</v>
      </c>
      <c r="AL157" s="81">
        <f t="shared" si="527"/>
        <v>0</v>
      </c>
      <c r="AM157" s="81">
        <f t="shared" si="528"/>
        <v>0</v>
      </c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>
        <v>0</v>
      </c>
      <c r="AY157" s="81">
        <f t="shared" si="529"/>
        <v>0</v>
      </c>
      <c r="AZ157" s="98">
        <f t="shared" si="530"/>
        <v>0</v>
      </c>
      <c r="BA157" s="98"/>
      <c r="BB157" s="98"/>
      <c r="BC157" s="98"/>
      <c r="BD157" s="98"/>
      <c r="BE157" s="98"/>
      <c r="BF157" s="81"/>
      <c r="BG157" s="81">
        <f t="shared" si="531"/>
        <v>0</v>
      </c>
      <c r="BH157" s="81">
        <f t="shared" si="532"/>
        <v>0</v>
      </c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82" t="s">
        <v>371</v>
      </c>
      <c r="BT157" s="85"/>
      <c r="BU157" s="24"/>
    </row>
    <row r="158" spans="1:73" s="198" customFormat="1" ht="24" x14ac:dyDescent="0.2">
      <c r="A158" s="108"/>
      <c r="B158" s="242"/>
      <c r="C158" s="390" t="s">
        <v>819</v>
      </c>
      <c r="D158" s="80">
        <f t="shared" ref="D158" si="593">F158+X158+AK158+AX158+BF158</f>
        <v>0</v>
      </c>
      <c r="E158" s="295">
        <f t="shared" ref="E158" si="594">G158+Y158+AL158+AY158+BG158</f>
        <v>17310</v>
      </c>
      <c r="F158" s="81"/>
      <c r="G158" s="81">
        <f t="shared" ref="G158" si="595">F158+H158</f>
        <v>17310</v>
      </c>
      <c r="H158" s="81">
        <f t="shared" ref="H158" si="596">SUM(I158:W158)</f>
        <v>17310</v>
      </c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>
        <v>17310</v>
      </c>
      <c r="T158" s="81"/>
      <c r="U158" s="81"/>
      <c r="V158" s="81"/>
      <c r="W158" s="81"/>
      <c r="X158" s="81"/>
      <c r="Y158" s="81">
        <f t="shared" ref="Y158" si="597">X158+Z158</f>
        <v>0</v>
      </c>
      <c r="Z158" s="81">
        <f t="shared" ref="Z158" si="598">SUM(AA158:AJ158)</f>
        <v>0</v>
      </c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>
        <f t="shared" ref="AL158" si="599">AK158+AM158</f>
        <v>0</v>
      </c>
      <c r="AM158" s="81">
        <f t="shared" ref="AM158" si="600">SUM(AN158:AW158)</f>
        <v>0</v>
      </c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>
        <f t="shared" ref="AY158" si="601">AX158+AZ158</f>
        <v>0</v>
      </c>
      <c r="AZ158" s="98">
        <f t="shared" ref="AZ158" si="602">SUM(BA158:BE158)</f>
        <v>0</v>
      </c>
      <c r="BA158" s="98"/>
      <c r="BB158" s="98"/>
      <c r="BC158" s="98"/>
      <c r="BD158" s="98"/>
      <c r="BE158" s="98"/>
      <c r="BF158" s="81"/>
      <c r="BG158" s="81">
        <f t="shared" ref="BG158" si="603">BF158+BH158</f>
        <v>0</v>
      </c>
      <c r="BH158" s="81">
        <f t="shared" ref="BH158" si="604">SUM(BI158:BR158)</f>
        <v>0</v>
      </c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82" t="s">
        <v>820</v>
      </c>
      <c r="BT158" s="85"/>
      <c r="BU158" s="24"/>
    </row>
    <row r="159" spans="1:73" ht="22.5" customHeight="1" x14ac:dyDescent="0.2">
      <c r="A159" s="108">
        <v>90000051561</v>
      </c>
      <c r="B159" s="241" t="s">
        <v>281</v>
      </c>
      <c r="C159" s="285" t="s">
        <v>227</v>
      </c>
      <c r="D159" s="80">
        <f t="shared" si="521"/>
        <v>715688</v>
      </c>
      <c r="E159" s="295">
        <f t="shared" si="522"/>
        <v>723854</v>
      </c>
      <c r="F159" s="81">
        <v>343518</v>
      </c>
      <c r="G159" s="81">
        <f t="shared" si="523"/>
        <v>333452</v>
      </c>
      <c r="H159" s="81">
        <f t="shared" si="524"/>
        <v>-10066</v>
      </c>
      <c r="I159" s="81"/>
      <c r="J159" s="81"/>
      <c r="K159" s="81">
        <v>-10066</v>
      </c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>
        <v>352962</v>
      </c>
      <c r="Y159" s="81">
        <f t="shared" si="525"/>
        <v>361128</v>
      </c>
      <c r="Z159" s="81">
        <f t="shared" si="526"/>
        <v>8166</v>
      </c>
      <c r="AA159" s="81">
        <v>2247</v>
      </c>
      <c r="AB159" s="81">
        <v>5919</v>
      </c>
      <c r="AC159" s="81"/>
      <c r="AD159" s="81"/>
      <c r="AE159" s="81"/>
      <c r="AF159" s="81"/>
      <c r="AG159" s="81"/>
      <c r="AH159" s="81"/>
      <c r="AI159" s="81"/>
      <c r="AJ159" s="81"/>
      <c r="AK159" s="81">
        <v>19350</v>
      </c>
      <c r="AL159" s="81">
        <f t="shared" si="527"/>
        <v>29416</v>
      </c>
      <c r="AM159" s="81">
        <f t="shared" si="528"/>
        <v>10066</v>
      </c>
      <c r="AN159" s="81">
        <v>10066</v>
      </c>
      <c r="AO159" s="81"/>
      <c r="AP159" s="81"/>
      <c r="AQ159" s="81"/>
      <c r="AR159" s="81"/>
      <c r="AS159" s="81"/>
      <c r="AT159" s="81"/>
      <c r="AU159" s="81"/>
      <c r="AV159" s="81"/>
      <c r="AW159" s="81"/>
      <c r="AX159" s="81">
        <v>0</v>
      </c>
      <c r="AY159" s="81">
        <f t="shared" si="529"/>
        <v>0</v>
      </c>
      <c r="AZ159" s="98">
        <f t="shared" si="530"/>
        <v>0</v>
      </c>
      <c r="BA159" s="98"/>
      <c r="BB159" s="98"/>
      <c r="BC159" s="98"/>
      <c r="BD159" s="98"/>
      <c r="BE159" s="98"/>
      <c r="BF159" s="81">
        <v>-142</v>
      </c>
      <c r="BG159" s="81">
        <f t="shared" si="531"/>
        <v>-142</v>
      </c>
      <c r="BH159" s="81">
        <f t="shared" si="532"/>
        <v>0</v>
      </c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82" t="s">
        <v>372</v>
      </c>
      <c r="BT159" s="85"/>
      <c r="BU159" s="24"/>
    </row>
    <row r="160" spans="1:73" x14ac:dyDescent="0.2">
      <c r="A160" s="108"/>
      <c r="B160" s="242"/>
      <c r="C160" s="285" t="s">
        <v>240</v>
      </c>
      <c r="D160" s="80">
        <f t="shared" si="521"/>
        <v>84322</v>
      </c>
      <c r="E160" s="295">
        <f t="shared" si="522"/>
        <v>88201</v>
      </c>
      <c r="F160" s="81">
        <v>61512</v>
      </c>
      <c r="G160" s="81">
        <f t="shared" si="523"/>
        <v>61512</v>
      </c>
      <c r="H160" s="81">
        <f t="shared" si="524"/>
        <v>0</v>
      </c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>
        <v>22810</v>
      </c>
      <c r="Y160" s="81">
        <f t="shared" si="525"/>
        <v>26689</v>
      </c>
      <c r="Z160" s="81">
        <f t="shared" si="526"/>
        <v>3879</v>
      </c>
      <c r="AA160" s="81"/>
      <c r="AB160" s="81">
        <v>3879</v>
      </c>
      <c r="AC160" s="81"/>
      <c r="AD160" s="81"/>
      <c r="AE160" s="81"/>
      <c r="AF160" s="81"/>
      <c r="AG160" s="81"/>
      <c r="AH160" s="81"/>
      <c r="AI160" s="81"/>
      <c r="AJ160" s="81"/>
      <c r="AK160" s="81">
        <v>0</v>
      </c>
      <c r="AL160" s="81">
        <f t="shared" si="527"/>
        <v>0</v>
      </c>
      <c r="AM160" s="81">
        <f t="shared" si="528"/>
        <v>0</v>
      </c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>
        <v>0</v>
      </c>
      <c r="AY160" s="81">
        <f t="shared" si="529"/>
        <v>0</v>
      </c>
      <c r="AZ160" s="98">
        <f t="shared" si="530"/>
        <v>0</v>
      </c>
      <c r="BA160" s="98"/>
      <c r="BB160" s="98"/>
      <c r="BC160" s="98"/>
      <c r="BD160" s="98"/>
      <c r="BE160" s="98"/>
      <c r="BF160" s="81"/>
      <c r="BG160" s="81">
        <f t="shared" si="531"/>
        <v>0</v>
      </c>
      <c r="BH160" s="81">
        <f t="shared" si="532"/>
        <v>0</v>
      </c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82" t="s">
        <v>373</v>
      </c>
      <c r="BT160" s="85"/>
      <c r="BU160" s="24"/>
    </row>
    <row r="161" spans="1:73" ht="24" customHeight="1" x14ac:dyDescent="0.2">
      <c r="A161" s="108">
        <v>90009226256</v>
      </c>
      <c r="B161" s="241" t="s">
        <v>152</v>
      </c>
      <c r="C161" s="285" t="s">
        <v>454</v>
      </c>
      <c r="D161" s="80">
        <f t="shared" si="521"/>
        <v>368103</v>
      </c>
      <c r="E161" s="295">
        <f t="shared" si="522"/>
        <v>368840</v>
      </c>
      <c r="F161" s="81">
        <v>281391</v>
      </c>
      <c r="G161" s="81">
        <f t="shared" si="523"/>
        <v>281391</v>
      </c>
      <c r="H161" s="81">
        <f t="shared" si="524"/>
        <v>0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>
        <v>76102</v>
      </c>
      <c r="Y161" s="81">
        <f t="shared" si="525"/>
        <v>76102</v>
      </c>
      <c r="Z161" s="81">
        <f t="shared" si="526"/>
        <v>0</v>
      </c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>
        <v>10610</v>
      </c>
      <c r="AL161" s="81">
        <f t="shared" si="527"/>
        <v>11347</v>
      </c>
      <c r="AM161" s="81">
        <f t="shared" si="528"/>
        <v>737</v>
      </c>
      <c r="AN161" s="81">
        <v>737</v>
      </c>
      <c r="AO161" s="81"/>
      <c r="AP161" s="81"/>
      <c r="AQ161" s="81"/>
      <c r="AR161" s="81"/>
      <c r="AS161" s="81"/>
      <c r="AT161" s="81"/>
      <c r="AU161" s="81"/>
      <c r="AV161" s="81"/>
      <c r="AW161" s="81"/>
      <c r="AX161" s="81">
        <v>0</v>
      </c>
      <c r="AY161" s="81">
        <f t="shared" si="529"/>
        <v>0</v>
      </c>
      <c r="AZ161" s="98">
        <f t="shared" si="530"/>
        <v>0</v>
      </c>
      <c r="BA161" s="98"/>
      <c r="BB161" s="98"/>
      <c r="BC161" s="98"/>
      <c r="BD161" s="98"/>
      <c r="BE161" s="98"/>
      <c r="BF161" s="81"/>
      <c r="BG161" s="81">
        <f t="shared" si="531"/>
        <v>0</v>
      </c>
      <c r="BH161" s="81">
        <f t="shared" si="532"/>
        <v>0</v>
      </c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82" t="s">
        <v>374</v>
      </c>
      <c r="BT161" s="85"/>
      <c r="BU161" s="24"/>
    </row>
    <row r="162" spans="1:73" s="130" customFormat="1" ht="12.75" x14ac:dyDescent="0.2">
      <c r="A162" s="110"/>
      <c r="B162" s="245"/>
      <c r="C162" s="285" t="s">
        <v>539</v>
      </c>
      <c r="D162" s="80">
        <f t="shared" si="521"/>
        <v>62734</v>
      </c>
      <c r="E162" s="295">
        <f t="shared" si="522"/>
        <v>71041</v>
      </c>
      <c r="F162" s="81">
        <v>62734</v>
      </c>
      <c r="G162" s="81">
        <f t="shared" si="523"/>
        <v>71041</v>
      </c>
      <c r="H162" s="81">
        <f t="shared" si="524"/>
        <v>8307</v>
      </c>
      <c r="I162" s="81"/>
      <c r="J162" s="81"/>
      <c r="K162" s="81">
        <v>8307</v>
      </c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>
        <v>0</v>
      </c>
      <c r="Y162" s="81">
        <f t="shared" si="525"/>
        <v>0</v>
      </c>
      <c r="Z162" s="81">
        <f t="shared" si="526"/>
        <v>0</v>
      </c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>
        <v>0</v>
      </c>
      <c r="AL162" s="81">
        <f t="shared" si="527"/>
        <v>0</v>
      </c>
      <c r="AM162" s="81">
        <f t="shared" si="528"/>
        <v>0</v>
      </c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>
        <v>0</v>
      </c>
      <c r="AY162" s="81">
        <f t="shared" si="529"/>
        <v>0</v>
      </c>
      <c r="AZ162" s="98">
        <f t="shared" si="530"/>
        <v>0</v>
      </c>
      <c r="BA162" s="98"/>
      <c r="BB162" s="98"/>
      <c r="BC162" s="98"/>
      <c r="BD162" s="98"/>
      <c r="BE162" s="98"/>
      <c r="BF162" s="81"/>
      <c r="BG162" s="81">
        <f t="shared" si="531"/>
        <v>0</v>
      </c>
      <c r="BH162" s="81">
        <f t="shared" si="532"/>
        <v>0</v>
      </c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82" t="s">
        <v>683</v>
      </c>
      <c r="BT162" s="85"/>
      <c r="BU162" s="24"/>
    </row>
    <row r="163" spans="1:73" s="198" customFormat="1" ht="12.75" x14ac:dyDescent="0.2">
      <c r="A163" s="110"/>
      <c r="B163" s="245"/>
      <c r="C163" s="285" t="s">
        <v>634</v>
      </c>
      <c r="D163" s="80">
        <f t="shared" si="521"/>
        <v>1803</v>
      </c>
      <c r="E163" s="295">
        <f t="shared" si="522"/>
        <v>1844</v>
      </c>
      <c r="F163" s="81">
        <v>1803</v>
      </c>
      <c r="G163" s="81">
        <f t="shared" si="523"/>
        <v>1844</v>
      </c>
      <c r="H163" s="81">
        <f t="shared" si="524"/>
        <v>41</v>
      </c>
      <c r="I163" s="81"/>
      <c r="J163" s="81"/>
      <c r="K163" s="81">
        <v>41</v>
      </c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>
        <v>0</v>
      </c>
      <c r="Y163" s="81">
        <f t="shared" si="525"/>
        <v>0</v>
      </c>
      <c r="Z163" s="81">
        <f t="shared" si="526"/>
        <v>0</v>
      </c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>
        <v>0</v>
      </c>
      <c r="AL163" s="81">
        <f t="shared" si="527"/>
        <v>0</v>
      </c>
      <c r="AM163" s="81">
        <f t="shared" si="528"/>
        <v>0</v>
      </c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>
        <v>0</v>
      </c>
      <c r="AY163" s="81">
        <f t="shared" si="529"/>
        <v>0</v>
      </c>
      <c r="AZ163" s="98">
        <f t="shared" si="530"/>
        <v>0</v>
      </c>
      <c r="BA163" s="98"/>
      <c r="BB163" s="98"/>
      <c r="BC163" s="98"/>
      <c r="BD163" s="98"/>
      <c r="BE163" s="98"/>
      <c r="BF163" s="81"/>
      <c r="BG163" s="81">
        <f t="shared" si="531"/>
        <v>0</v>
      </c>
      <c r="BH163" s="81">
        <f t="shared" si="532"/>
        <v>0</v>
      </c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82" t="s">
        <v>684</v>
      </c>
      <c r="BT163" s="85"/>
      <c r="BU163" s="24"/>
    </row>
    <row r="164" spans="1:73" s="198" customFormat="1" ht="16.5" customHeight="1" x14ac:dyDescent="0.2">
      <c r="A164" s="110"/>
      <c r="B164" s="245"/>
      <c r="C164" s="285" t="s">
        <v>635</v>
      </c>
      <c r="D164" s="80">
        <f t="shared" si="521"/>
        <v>0</v>
      </c>
      <c r="E164" s="295">
        <f t="shared" si="522"/>
        <v>2</v>
      </c>
      <c r="F164" s="81">
        <v>582</v>
      </c>
      <c r="G164" s="81">
        <f t="shared" si="523"/>
        <v>584</v>
      </c>
      <c r="H164" s="81">
        <f t="shared" si="524"/>
        <v>2</v>
      </c>
      <c r="I164" s="81"/>
      <c r="J164" s="81"/>
      <c r="K164" s="81">
        <v>2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>
        <v>0</v>
      </c>
      <c r="Y164" s="81">
        <f t="shared" si="525"/>
        <v>0</v>
      </c>
      <c r="Z164" s="81">
        <f t="shared" si="526"/>
        <v>0</v>
      </c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>
        <v>0</v>
      </c>
      <c r="AL164" s="81">
        <f t="shared" si="527"/>
        <v>0</v>
      </c>
      <c r="AM164" s="81">
        <f t="shared" si="528"/>
        <v>0</v>
      </c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>
        <v>0</v>
      </c>
      <c r="AY164" s="81">
        <f t="shared" si="529"/>
        <v>0</v>
      </c>
      <c r="AZ164" s="98">
        <f t="shared" si="530"/>
        <v>0</v>
      </c>
      <c r="BA164" s="98"/>
      <c r="BB164" s="98"/>
      <c r="BC164" s="98"/>
      <c r="BD164" s="98"/>
      <c r="BE164" s="98"/>
      <c r="BF164" s="81">
        <v>-582</v>
      </c>
      <c r="BG164" s="81">
        <f t="shared" si="531"/>
        <v>-582</v>
      </c>
      <c r="BH164" s="81">
        <f t="shared" si="532"/>
        <v>0</v>
      </c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82" t="s">
        <v>686</v>
      </c>
      <c r="BT164" s="85"/>
      <c r="BU164" s="24"/>
    </row>
    <row r="165" spans="1:73" s="198" customFormat="1" ht="12.75" x14ac:dyDescent="0.2">
      <c r="A165" s="110"/>
      <c r="B165" s="245"/>
      <c r="C165" s="341" t="s">
        <v>769</v>
      </c>
      <c r="D165" s="80">
        <f t="shared" ref="D165" si="605">F165+X165+AK165+AX165+BF165</f>
        <v>0</v>
      </c>
      <c r="E165" s="295">
        <f t="shared" ref="E165" si="606">G165+Y165+AL165+AY165+BG165</f>
        <v>0</v>
      </c>
      <c r="F165" s="81"/>
      <c r="G165" s="81">
        <f t="shared" ref="G165" si="607">F165+H165</f>
        <v>0</v>
      </c>
      <c r="H165" s="81">
        <f t="shared" ref="H165" si="608">SUM(I165:W165)</f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>
        <f t="shared" ref="Y165" si="609">X165+Z165</f>
        <v>0</v>
      </c>
      <c r="Z165" s="81">
        <f t="shared" ref="Z165" si="610">SUM(AA165:AJ165)</f>
        <v>0</v>
      </c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>
        <f t="shared" ref="AL165" si="611">AK165+AM165</f>
        <v>0</v>
      </c>
      <c r="AM165" s="81">
        <f t="shared" ref="AM165" si="612">SUM(AN165:AW165)</f>
        <v>0</v>
      </c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>
        <f t="shared" ref="AY165" si="613">AX165+AZ165</f>
        <v>0</v>
      </c>
      <c r="AZ165" s="98">
        <f t="shared" ref="AZ165" si="614">SUM(BA165:BE165)</f>
        <v>0</v>
      </c>
      <c r="BA165" s="98"/>
      <c r="BB165" s="98"/>
      <c r="BC165" s="98"/>
      <c r="BD165" s="98"/>
      <c r="BE165" s="98"/>
      <c r="BF165" s="81"/>
      <c r="BG165" s="81">
        <f t="shared" ref="BG165" si="615">BF165+BH165</f>
        <v>0</v>
      </c>
      <c r="BH165" s="81">
        <f t="shared" ref="BH165" si="616">SUM(BI165:BR165)</f>
        <v>0</v>
      </c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82" t="s">
        <v>768</v>
      </c>
      <c r="BT165" s="85"/>
      <c r="BU165" s="24"/>
    </row>
    <row r="166" spans="1:73" ht="24" customHeight="1" x14ac:dyDescent="0.2">
      <c r="A166" s="108">
        <v>90000051487</v>
      </c>
      <c r="B166" s="241" t="s">
        <v>137</v>
      </c>
      <c r="C166" s="285" t="s">
        <v>227</v>
      </c>
      <c r="D166" s="80">
        <f t="shared" si="521"/>
        <v>931862</v>
      </c>
      <c r="E166" s="295">
        <f t="shared" si="522"/>
        <v>940052</v>
      </c>
      <c r="F166" s="81">
        <v>407899</v>
      </c>
      <c r="G166" s="81">
        <f t="shared" si="523"/>
        <v>407899</v>
      </c>
      <c r="H166" s="81">
        <f t="shared" si="524"/>
        <v>0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>
        <v>513962</v>
      </c>
      <c r="Y166" s="81">
        <f t="shared" si="525"/>
        <v>522052</v>
      </c>
      <c r="Z166" s="81">
        <f t="shared" si="526"/>
        <v>8090</v>
      </c>
      <c r="AA166" s="81">
        <v>2226</v>
      </c>
      <c r="AB166" s="81">
        <v>5864</v>
      </c>
      <c r="AC166" s="81"/>
      <c r="AD166" s="81"/>
      <c r="AE166" s="81"/>
      <c r="AF166" s="81"/>
      <c r="AG166" s="81"/>
      <c r="AH166" s="81"/>
      <c r="AI166" s="81"/>
      <c r="AJ166" s="81"/>
      <c r="AK166" s="81">
        <v>10001</v>
      </c>
      <c r="AL166" s="81">
        <f t="shared" si="527"/>
        <v>10101</v>
      </c>
      <c r="AM166" s="81">
        <f t="shared" si="528"/>
        <v>100</v>
      </c>
      <c r="AN166" s="81"/>
      <c r="AO166" s="81"/>
      <c r="AP166" s="81"/>
      <c r="AQ166" s="81"/>
      <c r="AR166" s="81">
        <v>100</v>
      </c>
      <c r="AS166" s="81"/>
      <c r="AT166" s="81"/>
      <c r="AU166" s="81"/>
      <c r="AV166" s="81"/>
      <c r="AW166" s="81"/>
      <c r="AX166" s="81">
        <v>0</v>
      </c>
      <c r="AY166" s="81">
        <f t="shared" si="529"/>
        <v>0</v>
      </c>
      <c r="AZ166" s="98">
        <f t="shared" si="530"/>
        <v>0</v>
      </c>
      <c r="BA166" s="98"/>
      <c r="BB166" s="98"/>
      <c r="BC166" s="98"/>
      <c r="BD166" s="98"/>
      <c r="BE166" s="98"/>
      <c r="BF166" s="81"/>
      <c r="BG166" s="81">
        <f t="shared" si="531"/>
        <v>0</v>
      </c>
      <c r="BH166" s="81">
        <f t="shared" si="532"/>
        <v>0</v>
      </c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82" t="s">
        <v>375</v>
      </c>
      <c r="BT166" s="85"/>
      <c r="BU166" s="24"/>
    </row>
    <row r="167" spans="1:73" s="103" customFormat="1" x14ac:dyDescent="0.2">
      <c r="A167" s="108"/>
      <c r="B167" s="242"/>
      <c r="C167" s="285" t="s">
        <v>240</v>
      </c>
      <c r="D167" s="80">
        <f t="shared" si="521"/>
        <v>89592</v>
      </c>
      <c r="E167" s="295">
        <f t="shared" si="522"/>
        <v>89592</v>
      </c>
      <c r="F167" s="81">
        <v>89592</v>
      </c>
      <c r="G167" s="81">
        <f t="shared" si="523"/>
        <v>89592</v>
      </c>
      <c r="H167" s="81">
        <f t="shared" si="524"/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>
        <v>0</v>
      </c>
      <c r="Y167" s="81">
        <f t="shared" si="525"/>
        <v>0</v>
      </c>
      <c r="Z167" s="81">
        <f t="shared" si="526"/>
        <v>0</v>
      </c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>
        <v>0</v>
      </c>
      <c r="AL167" s="81">
        <f t="shared" si="527"/>
        <v>0</v>
      </c>
      <c r="AM167" s="81">
        <f t="shared" si="528"/>
        <v>0</v>
      </c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>
        <v>0</v>
      </c>
      <c r="AY167" s="81">
        <f t="shared" si="529"/>
        <v>0</v>
      </c>
      <c r="AZ167" s="98">
        <f t="shared" si="530"/>
        <v>0</v>
      </c>
      <c r="BA167" s="98"/>
      <c r="BB167" s="98"/>
      <c r="BC167" s="98"/>
      <c r="BD167" s="98"/>
      <c r="BE167" s="98"/>
      <c r="BF167" s="81"/>
      <c r="BG167" s="81">
        <f t="shared" si="531"/>
        <v>0</v>
      </c>
      <c r="BH167" s="81">
        <f t="shared" si="532"/>
        <v>0</v>
      </c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82" t="s">
        <v>376</v>
      </c>
      <c r="BT167" s="85"/>
      <c r="BU167" s="24"/>
    </row>
    <row r="168" spans="1:73" s="193" customFormat="1" ht="24" x14ac:dyDescent="0.2">
      <c r="A168" s="108"/>
      <c r="B168" s="242"/>
      <c r="C168" s="285" t="s">
        <v>544</v>
      </c>
      <c r="D168" s="80">
        <f t="shared" si="521"/>
        <v>4345</v>
      </c>
      <c r="E168" s="295">
        <f t="shared" si="522"/>
        <v>5792</v>
      </c>
      <c r="F168" s="81">
        <v>4345</v>
      </c>
      <c r="G168" s="81">
        <f t="shared" si="523"/>
        <v>5792</v>
      </c>
      <c r="H168" s="81">
        <f t="shared" si="524"/>
        <v>1447</v>
      </c>
      <c r="I168" s="81"/>
      <c r="J168" s="81"/>
      <c r="K168" s="81">
        <v>1447</v>
      </c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>
        <v>0</v>
      </c>
      <c r="Y168" s="81">
        <f t="shared" si="525"/>
        <v>0</v>
      </c>
      <c r="Z168" s="81">
        <f t="shared" si="526"/>
        <v>0</v>
      </c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>
        <v>0</v>
      </c>
      <c r="AL168" s="81">
        <f t="shared" si="527"/>
        <v>0</v>
      </c>
      <c r="AM168" s="81">
        <f t="shared" si="528"/>
        <v>0</v>
      </c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>
        <v>0</v>
      </c>
      <c r="AY168" s="81">
        <f t="shared" si="529"/>
        <v>0</v>
      </c>
      <c r="AZ168" s="98">
        <f t="shared" si="530"/>
        <v>0</v>
      </c>
      <c r="BA168" s="98"/>
      <c r="BB168" s="98"/>
      <c r="BC168" s="98"/>
      <c r="BD168" s="98"/>
      <c r="BE168" s="98"/>
      <c r="BF168" s="81"/>
      <c r="BG168" s="81">
        <f t="shared" si="531"/>
        <v>0</v>
      </c>
      <c r="BH168" s="81">
        <f t="shared" si="532"/>
        <v>0</v>
      </c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82" t="s">
        <v>687</v>
      </c>
      <c r="BT168" s="85"/>
      <c r="BU168" s="24"/>
    </row>
    <row r="169" spans="1:73" s="198" customFormat="1" ht="24" x14ac:dyDescent="0.2">
      <c r="A169" s="108"/>
      <c r="B169" s="242"/>
      <c r="C169" s="285" t="s">
        <v>636</v>
      </c>
      <c r="D169" s="80">
        <f t="shared" si="521"/>
        <v>5660</v>
      </c>
      <c r="E169" s="295">
        <f t="shared" si="522"/>
        <v>5660</v>
      </c>
      <c r="F169" s="81">
        <v>5660</v>
      </c>
      <c r="G169" s="81">
        <f t="shared" si="523"/>
        <v>5660</v>
      </c>
      <c r="H169" s="81">
        <f t="shared" si="524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>
        <v>0</v>
      </c>
      <c r="Y169" s="81">
        <f t="shared" si="525"/>
        <v>0</v>
      </c>
      <c r="Z169" s="81">
        <f t="shared" si="526"/>
        <v>0</v>
      </c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>
        <v>0</v>
      </c>
      <c r="AL169" s="81">
        <f t="shared" si="527"/>
        <v>0</v>
      </c>
      <c r="AM169" s="81">
        <f t="shared" si="528"/>
        <v>0</v>
      </c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>
        <v>0</v>
      </c>
      <c r="AY169" s="81">
        <f t="shared" si="529"/>
        <v>0</v>
      </c>
      <c r="AZ169" s="98">
        <f t="shared" si="530"/>
        <v>0</v>
      </c>
      <c r="BA169" s="98"/>
      <c r="BB169" s="98"/>
      <c r="BC169" s="98"/>
      <c r="BD169" s="98"/>
      <c r="BE169" s="98"/>
      <c r="BF169" s="81"/>
      <c r="BG169" s="81">
        <f t="shared" si="531"/>
        <v>0</v>
      </c>
      <c r="BH169" s="81">
        <f t="shared" si="532"/>
        <v>0</v>
      </c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82" t="s">
        <v>688</v>
      </c>
      <c r="BT169" s="85"/>
      <c r="BU169" s="24"/>
    </row>
    <row r="170" spans="1:73" ht="26.25" customHeight="1" x14ac:dyDescent="0.2">
      <c r="A170" s="108">
        <v>90000051519</v>
      </c>
      <c r="B170" s="241" t="s">
        <v>711</v>
      </c>
      <c r="C170" s="285" t="s">
        <v>227</v>
      </c>
      <c r="D170" s="80">
        <f t="shared" si="521"/>
        <v>1470093</v>
      </c>
      <c r="E170" s="295">
        <f t="shared" si="522"/>
        <v>1487757</v>
      </c>
      <c r="F170" s="81">
        <v>672007</v>
      </c>
      <c r="G170" s="81">
        <f t="shared" si="523"/>
        <v>670424</v>
      </c>
      <c r="H170" s="81">
        <f t="shared" si="524"/>
        <v>-1583</v>
      </c>
      <c r="I170" s="81"/>
      <c r="J170" s="81"/>
      <c r="K170" s="81">
        <v>-1583</v>
      </c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>
        <v>779637</v>
      </c>
      <c r="Y170" s="81">
        <f t="shared" si="525"/>
        <v>796821</v>
      </c>
      <c r="Z170" s="81">
        <f t="shared" si="526"/>
        <v>17184</v>
      </c>
      <c r="AA170" s="81">
        <v>4536</v>
      </c>
      <c r="AB170" s="81">
        <v>12648</v>
      </c>
      <c r="AC170" s="81"/>
      <c r="AD170" s="81"/>
      <c r="AE170" s="81"/>
      <c r="AF170" s="81"/>
      <c r="AG170" s="81"/>
      <c r="AH170" s="81"/>
      <c r="AI170" s="81"/>
      <c r="AJ170" s="81"/>
      <c r="AK170" s="81">
        <v>18449</v>
      </c>
      <c r="AL170" s="81">
        <f t="shared" si="527"/>
        <v>20512</v>
      </c>
      <c r="AM170" s="81">
        <f t="shared" si="528"/>
        <v>2063</v>
      </c>
      <c r="AN170" s="81">
        <v>2063</v>
      </c>
      <c r="AO170" s="81"/>
      <c r="AP170" s="81"/>
      <c r="AQ170" s="81"/>
      <c r="AR170" s="81"/>
      <c r="AS170" s="81"/>
      <c r="AT170" s="81"/>
      <c r="AU170" s="81"/>
      <c r="AV170" s="81"/>
      <c r="AW170" s="81"/>
      <c r="AX170" s="81">
        <v>0</v>
      </c>
      <c r="AY170" s="81">
        <f t="shared" si="529"/>
        <v>0</v>
      </c>
      <c r="AZ170" s="98">
        <f t="shared" si="530"/>
        <v>0</v>
      </c>
      <c r="BA170" s="98"/>
      <c r="BB170" s="98"/>
      <c r="BC170" s="98"/>
      <c r="BD170" s="98"/>
      <c r="BE170" s="98"/>
      <c r="BF170" s="81"/>
      <c r="BG170" s="81">
        <f t="shared" si="531"/>
        <v>0</v>
      </c>
      <c r="BH170" s="81">
        <f t="shared" si="532"/>
        <v>0</v>
      </c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82" t="s">
        <v>377</v>
      </c>
      <c r="BT170" s="85"/>
      <c r="BU170" s="24"/>
    </row>
    <row r="171" spans="1:73" x14ac:dyDescent="0.2">
      <c r="A171" s="108"/>
      <c r="B171" s="242"/>
      <c r="C171" s="285" t="s">
        <v>240</v>
      </c>
      <c r="D171" s="80">
        <f t="shared" si="521"/>
        <v>188524</v>
      </c>
      <c r="E171" s="295">
        <f t="shared" si="522"/>
        <v>189341</v>
      </c>
      <c r="F171" s="81">
        <v>121957</v>
      </c>
      <c r="G171" s="81">
        <f t="shared" si="523"/>
        <v>121957</v>
      </c>
      <c r="H171" s="81">
        <f t="shared" si="524"/>
        <v>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>
        <v>66567</v>
      </c>
      <c r="Y171" s="81">
        <f t="shared" si="525"/>
        <v>67384</v>
      </c>
      <c r="Z171" s="81">
        <f t="shared" si="526"/>
        <v>817</v>
      </c>
      <c r="AA171" s="81"/>
      <c r="AB171" s="81">
        <v>817</v>
      </c>
      <c r="AC171" s="81"/>
      <c r="AD171" s="81"/>
      <c r="AE171" s="81"/>
      <c r="AF171" s="81"/>
      <c r="AG171" s="81"/>
      <c r="AH171" s="81"/>
      <c r="AI171" s="81"/>
      <c r="AJ171" s="81"/>
      <c r="AK171" s="81">
        <v>0</v>
      </c>
      <c r="AL171" s="81">
        <f t="shared" si="527"/>
        <v>0</v>
      </c>
      <c r="AM171" s="81">
        <f t="shared" si="528"/>
        <v>0</v>
      </c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>
        <v>0</v>
      </c>
      <c r="AY171" s="81">
        <f t="shared" si="529"/>
        <v>0</v>
      </c>
      <c r="AZ171" s="98">
        <f t="shared" si="530"/>
        <v>0</v>
      </c>
      <c r="BA171" s="98"/>
      <c r="BB171" s="98"/>
      <c r="BC171" s="98"/>
      <c r="BD171" s="98"/>
      <c r="BE171" s="98"/>
      <c r="BF171" s="81"/>
      <c r="BG171" s="81">
        <f t="shared" si="531"/>
        <v>0</v>
      </c>
      <c r="BH171" s="81">
        <f t="shared" si="532"/>
        <v>0</v>
      </c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82" t="s">
        <v>378</v>
      </c>
      <c r="BT171" s="85"/>
      <c r="BU171" s="24"/>
    </row>
    <row r="172" spans="1:73" ht="24" customHeight="1" x14ac:dyDescent="0.2">
      <c r="A172" s="108">
        <v>90009251338</v>
      </c>
      <c r="B172" s="241" t="s">
        <v>475</v>
      </c>
      <c r="C172" s="285" t="s">
        <v>227</v>
      </c>
      <c r="D172" s="80">
        <f t="shared" si="521"/>
        <v>418220</v>
      </c>
      <c r="E172" s="295">
        <f t="shared" si="522"/>
        <v>421641</v>
      </c>
      <c r="F172" s="81">
        <v>288028</v>
      </c>
      <c r="G172" s="81">
        <f t="shared" si="523"/>
        <v>288028</v>
      </c>
      <c r="H172" s="81">
        <f t="shared" si="524"/>
        <v>0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>
        <v>126492</v>
      </c>
      <c r="Y172" s="81">
        <f t="shared" si="525"/>
        <v>129913</v>
      </c>
      <c r="Z172" s="81">
        <f t="shared" si="526"/>
        <v>3421</v>
      </c>
      <c r="AA172" s="81">
        <f>791+86</f>
        <v>877</v>
      </c>
      <c r="AB172" s="81">
        <f>2084+460</f>
        <v>2544</v>
      </c>
      <c r="AC172" s="81"/>
      <c r="AD172" s="81"/>
      <c r="AE172" s="81"/>
      <c r="AF172" s="81"/>
      <c r="AG172" s="81"/>
      <c r="AH172" s="81"/>
      <c r="AI172" s="81"/>
      <c r="AJ172" s="81"/>
      <c r="AK172" s="81">
        <v>3700</v>
      </c>
      <c r="AL172" s="81">
        <f t="shared" si="527"/>
        <v>3700</v>
      </c>
      <c r="AM172" s="81">
        <f t="shared" si="528"/>
        <v>0</v>
      </c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>
        <v>0</v>
      </c>
      <c r="AY172" s="81">
        <f t="shared" si="529"/>
        <v>0</v>
      </c>
      <c r="AZ172" s="98">
        <f t="shared" si="530"/>
        <v>0</v>
      </c>
      <c r="BA172" s="98"/>
      <c r="BB172" s="98"/>
      <c r="BC172" s="98"/>
      <c r="BD172" s="98"/>
      <c r="BE172" s="98"/>
      <c r="BF172" s="81"/>
      <c r="BG172" s="81">
        <f t="shared" si="531"/>
        <v>0</v>
      </c>
      <c r="BH172" s="81">
        <f t="shared" si="532"/>
        <v>0</v>
      </c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82" t="s">
        <v>379</v>
      </c>
      <c r="BT172" s="85"/>
      <c r="BU172" s="24"/>
    </row>
    <row r="173" spans="1:73" x14ac:dyDescent="0.2">
      <c r="A173" s="108"/>
      <c r="B173" s="242"/>
      <c r="C173" s="285" t="s">
        <v>240</v>
      </c>
      <c r="D173" s="80">
        <f t="shared" si="521"/>
        <v>29590</v>
      </c>
      <c r="E173" s="295">
        <f t="shared" si="522"/>
        <v>29590</v>
      </c>
      <c r="F173" s="81">
        <v>15321</v>
      </c>
      <c r="G173" s="81">
        <f t="shared" si="523"/>
        <v>15321</v>
      </c>
      <c r="H173" s="81">
        <f t="shared" si="524"/>
        <v>0</v>
      </c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>
        <v>14269</v>
      </c>
      <c r="Y173" s="81">
        <f t="shared" si="525"/>
        <v>14269</v>
      </c>
      <c r="Z173" s="81">
        <f t="shared" si="526"/>
        <v>0</v>
      </c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>
        <v>0</v>
      </c>
      <c r="AL173" s="81">
        <f t="shared" si="527"/>
        <v>0</v>
      </c>
      <c r="AM173" s="81">
        <f t="shared" si="528"/>
        <v>0</v>
      </c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>
        <v>0</v>
      </c>
      <c r="AY173" s="81">
        <f t="shared" si="529"/>
        <v>0</v>
      </c>
      <c r="AZ173" s="98">
        <f t="shared" si="530"/>
        <v>0</v>
      </c>
      <c r="BA173" s="98"/>
      <c r="BB173" s="98"/>
      <c r="BC173" s="98"/>
      <c r="BD173" s="98"/>
      <c r="BE173" s="98"/>
      <c r="BF173" s="81"/>
      <c r="BG173" s="81">
        <f t="shared" si="531"/>
        <v>0</v>
      </c>
      <c r="BH173" s="81">
        <f t="shared" si="532"/>
        <v>0</v>
      </c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82" t="s">
        <v>380</v>
      </c>
      <c r="BT173" s="85"/>
      <c r="BU173" s="24"/>
    </row>
    <row r="174" spans="1:73" ht="28.5" customHeight="1" x14ac:dyDescent="0.2">
      <c r="A174" s="108">
        <v>90000051576</v>
      </c>
      <c r="B174" s="241" t="s">
        <v>474</v>
      </c>
      <c r="C174" s="285" t="s">
        <v>227</v>
      </c>
      <c r="D174" s="80">
        <f t="shared" si="521"/>
        <v>611306</v>
      </c>
      <c r="E174" s="295">
        <f t="shared" si="522"/>
        <v>616164</v>
      </c>
      <c r="F174" s="81">
        <v>425843</v>
      </c>
      <c r="G174" s="81">
        <f t="shared" si="523"/>
        <v>421082</v>
      </c>
      <c r="H174" s="81">
        <f t="shared" si="524"/>
        <v>-4761</v>
      </c>
      <c r="I174" s="81"/>
      <c r="J174" s="81"/>
      <c r="K174" s="81">
        <v>-4761</v>
      </c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>
        <v>172004</v>
      </c>
      <c r="Y174" s="81">
        <f t="shared" si="525"/>
        <v>176167</v>
      </c>
      <c r="Z174" s="81">
        <f t="shared" si="526"/>
        <v>4163</v>
      </c>
      <c r="AA174" s="81">
        <v>973</v>
      </c>
      <c r="AB174" s="81">
        <v>3190</v>
      </c>
      <c r="AC174" s="81"/>
      <c r="AD174" s="81"/>
      <c r="AE174" s="81"/>
      <c r="AF174" s="81"/>
      <c r="AG174" s="81"/>
      <c r="AH174" s="81"/>
      <c r="AI174" s="81"/>
      <c r="AJ174" s="81"/>
      <c r="AK174" s="81">
        <v>13459</v>
      </c>
      <c r="AL174" s="81">
        <f t="shared" si="527"/>
        <v>18915</v>
      </c>
      <c r="AM174" s="81">
        <f t="shared" si="528"/>
        <v>5456</v>
      </c>
      <c r="AN174" s="81">
        <v>5456</v>
      </c>
      <c r="AO174" s="81"/>
      <c r="AP174" s="81"/>
      <c r="AQ174" s="81"/>
      <c r="AR174" s="81"/>
      <c r="AS174" s="81"/>
      <c r="AT174" s="81"/>
      <c r="AU174" s="81"/>
      <c r="AV174" s="81"/>
      <c r="AW174" s="81"/>
      <c r="AX174" s="81">
        <v>0</v>
      </c>
      <c r="AY174" s="81">
        <f t="shared" si="529"/>
        <v>0</v>
      </c>
      <c r="AZ174" s="98">
        <f t="shared" si="530"/>
        <v>0</v>
      </c>
      <c r="BA174" s="98"/>
      <c r="BB174" s="98"/>
      <c r="BC174" s="98"/>
      <c r="BD174" s="98"/>
      <c r="BE174" s="98"/>
      <c r="BF174" s="81"/>
      <c r="BG174" s="81">
        <f t="shared" si="531"/>
        <v>0</v>
      </c>
      <c r="BH174" s="81">
        <f t="shared" si="532"/>
        <v>0</v>
      </c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82" t="s">
        <v>381</v>
      </c>
      <c r="BT174" s="85"/>
      <c r="BU174" s="24"/>
    </row>
    <row r="175" spans="1:73" x14ac:dyDescent="0.2">
      <c r="A175" s="108"/>
      <c r="B175" s="242"/>
      <c r="C175" s="285" t="s">
        <v>240</v>
      </c>
      <c r="D175" s="80">
        <f t="shared" si="521"/>
        <v>53862</v>
      </c>
      <c r="E175" s="295">
        <f t="shared" si="522"/>
        <v>54724</v>
      </c>
      <c r="F175" s="81">
        <v>36447</v>
      </c>
      <c r="G175" s="81">
        <f t="shared" si="523"/>
        <v>36447</v>
      </c>
      <c r="H175" s="81">
        <f t="shared" si="524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>
        <v>17415</v>
      </c>
      <c r="Y175" s="81">
        <f t="shared" si="525"/>
        <v>18277</v>
      </c>
      <c r="Z175" s="81">
        <f t="shared" si="526"/>
        <v>862</v>
      </c>
      <c r="AA175" s="81"/>
      <c r="AB175" s="81">
        <v>862</v>
      </c>
      <c r="AC175" s="81"/>
      <c r="AD175" s="81"/>
      <c r="AE175" s="81"/>
      <c r="AF175" s="81"/>
      <c r="AG175" s="81"/>
      <c r="AH175" s="81"/>
      <c r="AI175" s="81"/>
      <c r="AJ175" s="81"/>
      <c r="AK175" s="81">
        <v>0</v>
      </c>
      <c r="AL175" s="81">
        <f t="shared" si="527"/>
        <v>0</v>
      </c>
      <c r="AM175" s="81">
        <f t="shared" si="528"/>
        <v>0</v>
      </c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>
        <v>0</v>
      </c>
      <c r="AY175" s="81">
        <f t="shared" si="529"/>
        <v>0</v>
      </c>
      <c r="AZ175" s="98">
        <f t="shared" si="530"/>
        <v>0</v>
      </c>
      <c r="BA175" s="98"/>
      <c r="BB175" s="98"/>
      <c r="BC175" s="98"/>
      <c r="BD175" s="98"/>
      <c r="BE175" s="98"/>
      <c r="BF175" s="81"/>
      <c r="BG175" s="81">
        <f t="shared" si="531"/>
        <v>0</v>
      </c>
      <c r="BH175" s="81">
        <f t="shared" si="532"/>
        <v>0</v>
      </c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82" t="s">
        <v>382</v>
      </c>
      <c r="BT175" s="85"/>
      <c r="BU175" s="24"/>
    </row>
    <row r="176" spans="1:73" s="198" customFormat="1" ht="24" x14ac:dyDescent="0.2">
      <c r="A176" s="108"/>
      <c r="B176" s="242"/>
      <c r="C176" s="285" t="s">
        <v>637</v>
      </c>
      <c r="D176" s="80">
        <f t="shared" si="521"/>
        <v>8775</v>
      </c>
      <c r="E176" s="295">
        <f t="shared" si="522"/>
        <v>9087</v>
      </c>
      <c r="F176" s="81">
        <v>8775</v>
      </c>
      <c r="G176" s="81">
        <f t="shared" si="523"/>
        <v>9087</v>
      </c>
      <c r="H176" s="81">
        <f t="shared" si="524"/>
        <v>312</v>
      </c>
      <c r="I176" s="81"/>
      <c r="J176" s="81"/>
      <c r="K176" s="81">
        <v>312</v>
      </c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>
        <v>0</v>
      </c>
      <c r="Y176" s="81">
        <f t="shared" si="525"/>
        <v>0</v>
      </c>
      <c r="Z176" s="81">
        <f t="shared" si="526"/>
        <v>0</v>
      </c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>
        <v>0</v>
      </c>
      <c r="AL176" s="81">
        <f t="shared" si="527"/>
        <v>0</v>
      </c>
      <c r="AM176" s="81">
        <f t="shared" si="528"/>
        <v>0</v>
      </c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>
        <v>0</v>
      </c>
      <c r="AY176" s="81">
        <f t="shared" si="529"/>
        <v>0</v>
      </c>
      <c r="AZ176" s="98">
        <f t="shared" si="530"/>
        <v>0</v>
      </c>
      <c r="BA176" s="98"/>
      <c r="BB176" s="98"/>
      <c r="BC176" s="98"/>
      <c r="BD176" s="98"/>
      <c r="BE176" s="98"/>
      <c r="BF176" s="81"/>
      <c r="BG176" s="81">
        <f t="shared" si="531"/>
        <v>0</v>
      </c>
      <c r="BH176" s="81">
        <f t="shared" si="532"/>
        <v>0</v>
      </c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82" t="s">
        <v>689</v>
      </c>
      <c r="BT176" s="85"/>
      <c r="BU176" s="24"/>
    </row>
    <row r="177" spans="1:73" ht="24" customHeight="1" x14ac:dyDescent="0.2">
      <c r="A177" s="108">
        <v>90000051627</v>
      </c>
      <c r="B177" s="241" t="s">
        <v>198</v>
      </c>
      <c r="C177" s="285" t="s">
        <v>227</v>
      </c>
      <c r="D177" s="80">
        <f t="shared" si="521"/>
        <v>957855</v>
      </c>
      <c r="E177" s="295">
        <f t="shared" si="522"/>
        <v>970868</v>
      </c>
      <c r="F177" s="81">
        <v>467015</v>
      </c>
      <c r="G177" s="81">
        <f t="shared" si="523"/>
        <v>465505</v>
      </c>
      <c r="H177" s="81">
        <f t="shared" si="524"/>
        <v>-1510</v>
      </c>
      <c r="I177" s="81"/>
      <c r="J177" s="81"/>
      <c r="K177" s="81">
        <v>-1510</v>
      </c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>
        <v>475210</v>
      </c>
      <c r="Y177" s="81">
        <f t="shared" si="525"/>
        <v>486125</v>
      </c>
      <c r="Z177" s="81">
        <f t="shared" si="526"/>
        <v>10915</v>
      </c>
      <c r="AA177" s="81">
        <v>2968</v>
      </c>
      <c r="AB177" s="81">
        <v>7947</v>
      </c>
      <c r="AC177" s="81"/>
      <c r="AD177" s="81"/>
      <c r="AE177" s="81"/>
      <c r="AF177" s="81"/>
      <c r="AG177" s="81"/>
      <c r="AH177" s="81"/>
      <c r="AI177" s="81"/>
      <c r="AJ177" s="81"/>
      <c r="AK177" s="81">
        <v>15630</v>
      </c>
      <c r="AL177" s="81">
        <f t="shared" si="527"/>
        <v>19238</v>
      </c>
      <c r="AM177" s="81">
        <f t="shared" si="528"/>
        <v>3608</v>
      </c>
      <c r="AN177" s="81">
        <v>3608</v>
      </c>
      <c r="AO177" s="81"/>
      <c r="AP177" s="81"/>
      <c r="AQ177" s="81"/>
      <c r="AR177" s="81"/>
      <c r="AS177" s="81"/>
      <c r="AT177" s="81"/>
      <c r="AU177" s="81"/>
      <c r="AV177" s="81"/>
      <c r="AW177" s="81"/>
      <c r="AX177" s="81">
        <v>0</v>
      </c>
      <c r="AY177" s="81">
        <f t="shared" si="529"/>
        <v>0</v>
      </c>
      <c r="AZ177" s="98">
        <f t="shared" si="530"/>
        <v>0</v>
      </c>
      <c r="BA177" s="98"/>
      <c r="BB177" s="98"/>
      <c r="BC177" s="98"/>
      <c r="BD177" s="98"/>
      <c r="BE177" s="98"/>
      <c r="BF177" s="81"/>
      <c r="BG177" s="81">
        <f t="shared" si="531"/>
        <v>0</v>
      </c>
      <c r="BH177" s="81">
        <f t="shared" si="532"/>
        <v>0</v>
      </c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82" t="s">
        <v>383</v>
      </c>
      <c r="BT177" s="85"/>
      <c r="BU177" s="24"/>
    </row>
    <row r="178" spans="1:73" x14ac:dyDescent="0.2">
      <c r="A178" s="108"/>
      <c r="B178" s="242"/>
      <c r="C178" s="285" t="s">
        <v>240</v>
      </c>
      <c r="D178" s="80">
        <f t="shared" si="521"/>
        <v>115811</v>
      </c>
      <c r="E178" s="295">
        <f t="shared" si="522"/>
        <v>115811</v>
      </c>
      <c r="F178" s="81">
        <v>75508</v>
      </c>
      <c r="G178" s="81">
        <f t="shared" si="523"/>
        <v>75508</v>
      </c>
      <c r="H178" s="81">
        <f t="shared" si="524"/>
        <v>0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>
        <v>40303</v>
      </c>
      <c r="Y178" s="81">
        <f t="shared" si="525"/>
        <v>40303</v>
      </c>
      <c r="Z178" s="81">
        <f t="shared" si="526"/>
        <v>0</v>
      </c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>
        <v>0</v>
      </c>
      <c r="AL178" s="81">
        <f t="shared" si="527"/>
        <v>0</v>
      </c>
      <c r="AM178" s="81">
        <f t="shared" si="528"/>
        <v>0</v>
      </c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>
        <v>0</v>
      </c>
      <c r="AY178" s="81">
        <f t="shared" si="529"/>
        <v>0</v>
      </c>
      <c r="AZ178" s="98">
        <f t="shared" si="530"/>
        <v>0</v>
      </c>
      <c r="BA178" s="98"/>
      <c r="BB178" s="98"/>
      <c r="BC178" s="98"/>
      <c r="BD178" s="98"/>
      <c r="BE178" s="98"/>
      <c r="BF178" s="81"/>
      <c r="BG178" s="81">
        <f t="shared" si="531"/>
        <v>0</v>
      </c>
      <c r="BH178" s="81">
        <f t="shared" si="532"/>
        <v>0</v>
      </c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82" t="s">
        <v>384</v>
      </c>
      <c r="BT178" s="85"/>
      <c r="BU178" s="24"/>
    </row>
    <row r="179" spans="1:73" s="192" customFormat="1" x14ac:dyDescent="0.2">
      <c r="A179" s="108"/>
      <c r="B179" s="242"/>
      <c r="C179" s="285" t="s">
        <v>638</v>
      </c>
      <c r="D179" s="80">
        <f t="shared" si="521"/>
        <v>3069</v>
      </c>
      <c r="E179" s="295">
        <f t="shared" si="522"/>
        <v>3069</v>
      </c>
      <c r="F179" s="81">
        <v>3069</v>
      </c>
      <c r="G179" s="81">
        <f t="shared" si="523"/>
        <v>3069</v>
      </c>
      <c r="H179" s="81">
        <f t="shared" si="524"/>
        <v>0</v>
      </c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>
        <v>0</v>
      </c>
      <c r="Y179" s="81">
        <f t="shared" si="525"/>
        <v>0</v>
      </c>
      <c r="Z179" s="81">
        <f t="shared" si="526"/>
        <v>0</v>
      </c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>
        <v>0</v>
      </c>
      <c r="AL179" s="81">
        <f t="shared" si="527"/>
        <v>0</v>
      </c>
      <c r="AM179" s="81">
        <f t="shared" si="528"/>
        <v>0</v>
      </c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>
        <v>0</v>
      </c>
      <c r="AY179" s="81">
        <f t="shared" si="529"/>
        <v>0</v>
      </c>
      <c r="AZ179" s="98">
        <f t="shared" si="530"/>
        <v>0</v>
      </c>
      <c r="BA179" s="98"/>
      <c r="BB179" s="98"/>
      <c r="BC179" s="98"/>
      <c r="BD179" s="98"/>
      <c r="BE179" s="98"/>
      <c r="BF179" s="81"/>
      <c r="BG179" s="81">
        <f t="shared" si="531"/>
        <v>0</v>
      </c>
      <c r="BH179" s="81">
        <f t="shared" si="532"/>
        <v>0</v>
      </c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82" t="s">
        <v>553</v>
      </c>
      <c r="BT179" s="85"/>
      <c r="BU179" s="24"/>
    </row>
    <row r="180" spans="1:73" ht="24" customHeight="1" x14ac:dyDescent="0.2">
      <c r="A180" s="108">
        <v>90000053670</v>
      </c>
      <c r="B180" s="241" t="s">
        <v>282</v>
      </c>
      <c r="C180" s="285" t="s">
        <v>248</v>
      </c>
      <c r="D180" s="80">
        <f t="shared" si="521"/>
        <v>555675</v>
      </c>
      <c r="E180" s="295">
        <f t="shared" si="522"/>
        <v>577158</v>
      </c>
      <c r="F180" s="81">
        <v>322431</v>
      </c>
      <c r="G180" s="81">
        <f t="shared" si="523"/>
        <v>322431</v>
      </c>
      <c r="H180" s="81">
        <f t="shared" si="524"/>
        <v>0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>
        <v>161796</v>
      </c>
      <c r="Y180" s="81">
        <f t="shared" si="525"/>
        <v>187236</v>
      </c>
      <c r="Z180" s="81">
        <f t="shared" si="526"/>
        <v>25440</v>
      </c>
      <c r="AA180" s="81"/>
      <c r="AB180" s="81">
        <f>24592+848</f>
        <v>25440</v>
      </c>
      <c r="AC180" s="81"/>
      <c r="AD180" s="81"/>
      <c r="AE180" s="81"/>
      <c r="AF180" s="81"/>
      <c r="AG180" s="81"/>
      <c r="AH180" s="81"/>
      <c r="AI180" s="81"/>
      <c r="AJ180" s="81"/>
      <c r="AK180" s="81">
        <v>71448</v>
      </c>
      <c r="AL180" s="81">
        <f t="shared" si="527"/>
        <v>67491</v>
      </c>
      <c r="AM180" s="81">
        <f t="shared" si="528"/>
        <v>-3957</v>
      </c>
      <c r="AN180" s="81">
        <v>-3957</v>
      </c>
      <c r="AO180" s="81"/>
      <c r="AP180" s="81"/>
      <c r="AQ180" s="81"/>
      <c r="AR180" s="81"/>
      <c r="AS180" s="81"/>
      <c r="AT180" s="81"/>
      <c r="AU180" s="81"/>
      <c r="AV180" s="81"/>
      <c r="AW180" s="81"/>
      <c r="AX180" s="81">
        <v>0</v>
      </c>
      <c r="AY180" s="81">
        <f t="shared" si="529"/>
        <v>0</v>
      </c>
      <c r="AZ180" s="98">
        <f t="shared" si="530"/>
        <v>0</v>
      </c>
      <c r="BA180" s="98"/>
      <c r="BB180" s="98"/>
      <c r="BC180" s="98"/>
      <c r="BD180" s="98"/>
      <c r="BE180" s="98"/>
      <c r="BF180" s="81"/>
      <c r="BG180" s="81">
        <f t="shared" si="531"/>
        <v>0</v>
      </c>
      <c r="BH180" s="81">
        <f t="shared" si="532"/>
        <v>0</v>
      </c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82" t="s">
        <v>385</v>
      </c>
      <c r="BT180" s="85"/>
      <c r="BU180" s="24"/>
    </row>
    <row r="181" spans="1:73" s="130" customFormat="1" x14ac:dyDescent="0.2">
      <c r="A181" s="108"/>
      <c r="B181" s="242"/>
      <c r="C181" s="285" t="s">
        <v>240</v>
      </c>
      <c r="D181" s="80">
        <f t="shared" si="521"/>
        <v>16070</v>
      </c>
      <c r="E181" s="295">
        <f t="shared" si="522"/>
        <v>16070</v>
      </c>
      <c r="F181" s="81">
        <v>16070</v>
      </c>
      <c r="G181" s="81">
        <f t="shared" si="523"/>
        <v>16070</v>
      </c>
      <c r="H181" s="81">
        <f t="shared" si="524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>
        <v>0</v>
      </c>
      <c r="Y181" s="81">
        <f t="shared" si="525"/>
        <v>0</v>
      </c>
      <c r="Z181" s="81">
        <f t="shared" si="526"/>
        <v>0</v>
      </c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>
        <v>0</v>
      </c>
      <c r="AL181" s="81">
        <f t="shared" si="527"/>
        <v>0</v>
      </c>
      <c r="AM181" s="81">
        <f t="shared" si="528"/>
        <v>0</v>
      </c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>
        <v>0</v>
      </c>
      <c r="AY181" s="81">
        <f t="shared" si="529"/>
        <v>0</v>
      </c>
      <c r="AZ181" s="98">
        <f t="shared" si="530"/>
        <v>0</v>
      </c>
      <c r="BA181" s="98"/>
      <c r="BB181" s="98"/>
      <c r="BC181" s="98"/>
      <c r="BD181" s="98"/>
      <c r="BE181" s="98"/>
      <c r="BF181" s="81"/>
      <c r="BG181" s="81">
        <f t="shared" si="531"/>
        <v>0</v>
      </c>
      <c r="BH181" s="81">
        <f t="shared" si="532"/>
        <v>0</v>
      </c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82" t="s">
        <v>387</v>
      </c>
      <c r="BT181" s="85"/>
      <c r="BU181" s="24"/>
    </row>
    <row r="182" spans="1:73" s="198" customFormat="1" ht="40.5" customHeight="1" x14ac:dyDescent="0.2">
      <c r="A182" s="108"/>
      <c r="B182" s="242"/>
      <c r="C182" s="353" t="s">
        <v>790</v>
      </c>
      <c r="D182" s="80">
        <f t="shared" ref="D182" si="617">F182+X182+AK182+AX182+BF182</f>
        <v>0</v>
      </c>
      <c r="E182" s="295">
        <f t="shared" ref="E182" si="618">G182+Y182+AL182+AY182+BG182</f>
        <v>1553</v>
      </c>
      <c r="F182" s="81"/>
      <c r="G182" s="81">
        <f t="shared" ref="G182" si="619">F182+H182</f>
        <v>1553</v>
      </c>
      <c r="H182" s="81">
        <f t="shared" ref="H182" si="620">SUM(I182:W182)</f>
        <v>1553</v>
      </c>
      <c r="I182" s="81"/>
      <c r="J182" s="81"/>
      <c r="K182" s="81"/>
      <c r="L182" s="81">
        <v>1553</v>
      </c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>
        <f t="shared" ref="Y182" si="621">X182+Z182</f>
        <v>0</v>
      </c>
      <c r="Z182" s="81">
        <f t="shared" ref="Z182" si="622">SUM(AA182:AJ182)</f>
        <v>0</v>
      </c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>
        <f t="shared" ref="AL182" si="623">AK182+AM182</f>
        <v>0</v>
      </c>
      <c r="AM182" s="81">
        <f t="shared" ref="AM182" si="624">SUM(AN182:AW182)</f>
        <v>0</v>
      </c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>
        <f t="shared" ref="AY182" si="625">AX182+AZ182</f>
        <v>0</v>
      </c>
      <c r="AZ182" s="98">
        <f t="shared" ref="AZ182" si="626">SUM(BA182:BE182)</f>
        <v>0</v>
      </c>
      <c r="BA182" s="98"/>
      <c r="BB182" s="98"/>
      <c r="BC182" s="98"/>
      <c r="BD182" s="98"/>
      <c r="BE182" s="98"/>
      <c r="BF182" s="81"/>
      <c r="BG182" s="81">
        <f t="shared" ref="BG182" si="627">BF182+BH182</f>
        <v>0</v>
      </c>
      <c r="BH182" s="81">
        <f t="shared" ref="BH182" si="628">SUM(BI182:BR182)</f>
        <v>0</v>
      </c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82" t="s">
        <v>789</v>
      </c>
      <c r="BT182" s="85"/>
      <c r="BU182" s="24"/>
    </row>
    <row r="183" spans="1:73" ht="27" customHeight="1" x14ac:dyDescent="0.2">
      <c r="A183" s="108">
        <v>90000051595</v>
      </c>
      <c r="B183" s="241" t="s">
        <v>153</v>
      </c>
      <c r="C183" s="285" t="s">
        <v>227</v>
      </c>
      <c r="D183" s="80">
        <f t="shared" si="521"/>
        <v>1153842</v>
      </c>
      <c r="E183" s="295">
        <f t="shared" si="522"/>
        <v>1167722</v>
      </c>
      <c r="F183" s="81">
        <v>556776</v>
      </c>
      <c r="G183" s="81">
        <f t="shared" si="523"/>
        <v>551375</v>
      </c>
      <c r="H183" s="81">
        <f t="shared" si="524"/>
        <v>-5401</v>
      </c>
      <c r="I183" s="81"/>
      <c r="J183" s="81"/>
      <c r="K183" s="81">
        <v>-5401</v>
      </c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>
        <v>580160</v>
      </c>
      <c r="Y183" s="81">
        <f t="shared" si="525"/>
        <v>593920</v>
      </c>
      <c r="Z183" s="81">
        <f t="shared" si="526"/>
        <v>13760</v>
      </c>
      <c r="AA183" s="81">
        <f>3213+1291</f>
        <v>4504</v>
      </c>
      <c r="AB183" s="81">
        <v>9256</v>
      </c>
      <c r="AC183" s="81"/>
      <c r="AD183" s="81"/>
      <c r="AE183" s="81"/>
      <c r="AF183" s="81"/>
      <c r="AG183" s="81"/>
      <c r="AH183" s="81"/>
      <c r="AI183" s="81"/>
      <c r="AJ183" s="81"/>
      <c r="AK183" s="81">
        <v>16906</v>
      </c>
      <c r="AL183" s="81">
        <f t="shared" si="527"/>
        <v>22427</v>
      </c>
      <c r="AM183" s="81">
        <f t="shared" si="528"/>
        <v>5521</v>
      </c>
      <c r="AN183" s="81">
        <v>5521</v>
      </c>
      <c r="AO183" s="81"/>
      <c r="AP183" s="81"/>
      <c r="AQ183" s="81"/>
      <c r="AR183" s="81"/>
      <c r="AS183" s="81"/>
      <c r="AT183" s="81"/>
      <c r="AU183" s="81"/>
      <c r="AV183" s="81"/>
      <c r="AW183" s="81"/>
      <c r="AX183" s="81">
        <v>0</v>
      </c>
      <c r="AY183" s="81">
        <f t="shared" si="529"/>
        <v>0</v>
      </c>
      <c r="AZ183" s="98">
        <f t="shared" si="530"/>
        <v>0</v>
      </c>
      <c r="BA183" s="98"/>
      <c r="BB183" s="98"/>
      <c r="BC183" s="98"/>
      <c r="BD183" s="98"/>
      <c r="BE183" s="98"/>
      <c r="BF183" s="81"/>
      <c r="BG183" s="81">
        <f t="shared" si="531"/>
        <v>0</v>
      </c>
      <c r="BH183" s="81">
        <f t="shared" si="532"/>
        <v>0</v>
      </c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82" t="s">
        <v>388</v>
      </c>
      <c r="BT183" s="85"/>
      <c r="BU183" s="24"/>
    </row>
    <row r="184" spans="1:73" x14ac:dyDescent="0.2">
      <c r="A184" s="108"/>
      <c r="B184" s="242"/>
      <c r="C184" s="285" t="s">
        <v>240</v>
      </c>
      <c r="D184" s="80">
        <f t="shared" si="521"/>
        <v>149962</v>
      </c>
      <c r="E184" s="295">
        <f t="shared" si="522"/>
        <v>149962</v>
      </c>
      <c r="F184" s="81">
        <v>109536</v>
      </c>
      <c r="G184" s="81">
        <f t="shared" si="523"/>
        <v>109536</v>
      </c>
      <c r="H184" s="81">
        <f t="shared" si="524"/>
        <v>0</v>
      </c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>
        <v>40426</v>
      </c>
      <c r="Y184" s="81">
        <f t="shared" si="525"/>
        <v>40426</v>
      </c>
      <c r="Z184" s="81">
        <f t="shared" si="526"/>
        <v>0</v>
      </c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>
        <v>0</v>
      </c>
      <c r="AL184" s="81">
        <f t="shared" si="527"/>
        <v>0</v>
      </c>
      <c r="AM184" s="81">
        <f t="shared" si="528"/>
        <v>0</v>
      </c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>
        <v>0</v>
      </c>
      <c r="AY184" s="81">
        <f t="shared" si="529"/>
        <v>0</v>
      </c>
      <c r="AZ184" s="98">
        <f t="shared" si="530"/>
        <v>0</v>
      </c>
      <c r="BA184" s="98"/>
      <c r="BB184" s="98"/>
      <c r="BC184" s="98"/>
      <c r="BD184" s="98"/>
      <c r="BE184" s="98"/>
      <c r="BF184" s="81"/>
      <c r="BG184" s="81">
        <f t="shared" si="531"/>
        <v>0</v>
      </c>
      <c r="BH184" s="81">
        <f t="shared" si="532"/>
        <v>0</v>
      </c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82" t="s">
        <v>386</v>
      </c>
      <c r="BT184" s="85"/>
      <c r="BU184" s="24"/>
    </row>
    <row r="185" spans="1:73" s="198" customFormat="1" x14ac:dyDescent="0.2">
      <c r="A185" s="108"/>
      <c r="B185" s="242"/>
      <c r="C185" s="285" t="s">
        <v>639</v>
      </c>
      <c r="D185" s="80">
        <f t="shared" si="521"/>
        <v>9990</v>
      </c>
      <c r="E185" s="295">
        <f t="shared" si="522"/>
        <v>15703</v>
      </c>
      <c r="F185" s="81">
        <v>9990</v>
      </c>
      <c r="G185" s="81">
        <f t="shared" si="523"/>
        <v>15703</v>
      </c>
      <c r="H185" s="81">
        <f t="shared" si="524"/>
        <v>5713</v>
      </c>
      <c r="I185" s="81"/>
      <c r="J185" s="81"/>
      <c r="K185" s="81">
        <v>5713</v>
      </c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>
        <v>0</v>
      </c>
      <c r="Y185" s="81">
        <f t="shared" si="525"/>
        <v>0</v>
      </c>
      <c r="Z185" s="81">
        <f t="shared" si="526"/>
        <v>0</v>
      </c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>
        <v>0</v>
      </c>
      <c r="AL185" s="81">
        <f t="shared" si="527"/>
        <v>0</v>
      </c>
      <c r="AM185" s="81">
        <f t="shared" si="528"/>
        <v>0</v>
      </c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>
        <v>0</v>
      </c>
      <c r="AY185" s="81">
        <f t="shared" si="529"/>
        <v>0</v>
      </c>
      <c r="AZ185" s="98">
        <f t="shared" si="530"/>
        <v>0</v>
      </c>
      <c r="BA185" s="98"/>
      <c r="BB185" s="98"/>
      <c r="BC185" s="98"/>
      <c r="BD185" s="98"/>
      <c r="BE185" s="98"/>
      <c r="BF185" s="81"/>
      <c r="BG185" s="81">
        <f t="shared" si="531"/>
        <v>0</v>
      </c>
      <c r="BH185" s="81">
        <f t="shared" si="532"/>
        <v>0</v>
      </c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82" t="s">
        <v>554</v>
      </c>
      <c r="BT185" s="85"/>
      <c r="BU185" s="24"/>
    </row>
    <row r="186" spans="1:73" s="193" customFormat="1" ht="24" x14ac:dyDescent="0.2">
      <c r="A186" s="108"/>
      <c r="B186" s="243"/>
      <c r="C186" s="285" t="s">
        <v>544</v>
      </c>
      <c r="D186" s="80">
        <f t="shared" si="521"/>
        <v>6266</v>
      </c>
      <c r="E186" s="295">
        <f t="shared" si="522"/>
        <v>8354</v>
      </c>
      <c r="F186" s="81">
        <v>6266</v>
      </c>
      <c r="G186" s="81">
        <f t="shared" si="523"/>
        <v>8354</v>
      </c>
      <c r="H186" s="81">
        <f t="shared" si="524"/>
        <v>2088</v>
      </c>
      <c r="I186" s="81"/>
      <c r="J186" s="81"/>
      <c r="K186" s="81">
        <v>2088</v>
      </c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>
        <v>0</v>
      </c>
      <c r="Y186" s="81">
        <f t="shared" si="525"/>
        <v>0</v>
      </c>
      <c r="Z186" s="81">
        <f t="shared" si="526"/>
        <v>0</v>
      </c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>
        <v>0</v>
      </c>
      <c r="AL186" s="81">
        <f t="shared" si="527"/>
        <v>0</v>
      </c>
      <c r="AM186" s="81">
        <f t="shared" si="528"/>
        <v>0</v>
      </c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>
        <v>0</v>
      </c>
      <c r="AY186" s="81">
        <f t="shared" si="529"/>
        <v>0</v>
      </c>
      <c r="AZ186" s="98">
        <f t="shared" si="530"/>
        <v>0</v>
      </c>
      <c r="BA186" s="98"/>
      <c r="BB186" s="98"/>
      <c r="BC186" s="98"/>
      <c r="BD186" s="98"/>
      <c r="BE186" s="98"/>
      <c r="BF186" s="81"/>
      <c r="BG186" s="81">
        <f t="shared" si="531"/>
        <v>0</v>
      </c>
      <c r="BH186" s="81">
        <f t="shared" si="532"/>
        <v>0</v>
      </c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82" t="s">
        <v>690</v>
      </c>
      <c r="BT186" s="85"/>
      <c r="BU186" s="24"/>
    </row>
    <row r="187" spans="1:73" s="198" customFormat="1" ht="24" x14ac:dyDescent="0.2">
      <c r="A187" s="108"/>
      <c r="B187" s="243"/>
      <c r="C187" s="285" t="s">
        <v>640</v>
      </c>
      <c r="D187" s="80">
        <f t="shared" si="521"/>
        <v>3590</v>
      </c>
      <c r="E187" s="295">
        <f t="shared" si="522"/>
        <v>4340</v>
      </c>
      <c r="F187" s="81">
        <v>3590</v>
      </c>
      <c r="G187" s="81">
        <f t="shared" si="523"/>
        <v>4340</v>
      </c>
      <c r="H187" s="81">
        <f t="shared" si="524"/>
        <v>750</v>
      </c>
      <c r="I187" s="81"/>
      <c r="J187" s="81"/>
      <c r="K187" s="81">
        <v>750</v>
      </c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>
        <v>0</v>
      </c>
      <c r="Y187" s="81">
        <f t="shared" si="525"/>
        <v>0</v>
      </c>
      <c r="Z187" s="81">
        <f t="shared" si="526"/>
        <v>0</v>
      </c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>
        <v>0</v>
      </c>
      <c r="AL187" s="81">
        <f t="shared" si="527"/>
        <v>0</v>
      </c>
      <c r="AM187" s="81">
        <f t="shared" si="528"/>
        <v>0</v>
      </c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>
        <v>0</v>
      </c>
      <c r="AY187" s="81">
        <f t="shared" si="529"/>
        <v>0</v>
      </c>
      <c r="AZ187" s="98">
        <f t="shared" si="530"/>
        <v>0</v>
      </c>
      <c r="BA187" s="98"/>
      <c r="BB187" s="98"/>
      <c r="BC187" s="98"/>
      <c r="BD187" s="98"/>
      <c r="BE187" s="98"/>
      <c r="BF187" s="81"/>
      <c r="BG187" s="81">
        <f t="shared" si="531"/>
        <v>0</v>
      </c>
      <c r="BH187" s="81">
        <f t="shared" si="532"/>
        <v>0</v>
      </c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82" t="s">
        <v>691</v>
      </c>
      <c r="BT187" s="85"/>
      <c r="BU187" s="24"/>
    </row>
    <row r="188" spans="1:73" ht="24" customHeight="1" x14ac:dyDescent="0.2">
      <c r="A188" s="108">
        <v>90000056465</v>
      </c>
      <c r="B188" s="241" t="s">
        <v>283</v>
      </c>
      <c r="C188" s="285" t="s">
        <v>243</v>
      </c>
      <c r="D188" s="80">
        <f t="shared" si="521"/>
        <v>1093712</v>
      </c>
      <c r="E188" s="295">
        <f t="shared" si="522"/>
        <v>1217847</v>
      </c>
      <c r="F188" s="81">
        <v>549670</v>
      </c>
      <c r="G188" s="81">
        <f t="shared" si="523"/>
        <v>618951</v>
      </c>
      <c r="H188" s="81">
        <f t="shared" si="524"/>
        <v>69281</v>
      </c>
      <c r="I188" s="81"/>
      <c r="J188" s="81"/>
      <c r="K188" s="81">
        <v>69281</v>
      </c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>
        <v>446030</v>
      </c>
      <c r="Y188" s="81">
        <f t="shared" si="525"/>
        <v>494776</v>
      </c>
      <c r="Z188" s="81">
        <f t="shared" si="526"/>
        <v>48746</v>
      </c>
      <c r="AA188" s="81"/>
      <c r="AB188" s="81">
        <f>48097+7</f>
        <v>48104</v>
      </c>
      <c r="AC188" s="81"/>
      <c r="AD188" s="81">
        <v>642</v>
      </c>
      <c r="AE188" s="81"/>
      <c r="AF188" s="81"/>
      <c r="AG188" s="81"/>
      <c r="AH188" s="81"/>
      <c r="AI188" s="81"/>
      <c r="AJ188" s="81"/>
      <c r="AK188" s="81">
        <v>98012</v>
      </c>
      <c r="AL188" s="81">
        <f t="shared" si="527"/>
        <v>104090</v>
      </c>
      <c r="AM188" s="81">
        <f t="shared" si="528"/>
        <v>6078</v>
      </c>
      <c r="AN188" s="81">
        <v>6078</v>
      </c>
      <c r="AO188" s="81"/>
      <c r="AP188" s="81"/>
      <c r="AQ188" s="81"/>
      <c r="AR188" s="81"/>
      <c r="AS188" s="81"/>
      <c r="AT188" s="81"/>
      <c r="AU188" s="81"/>
      <c r="AV188" s="81"/>
      <c r="AW188" s="81"/>
      <c r="AX188" s="81">
        <v>0</v>
      </c>
      <c r="AY188" s="81">
        <f t="shared" si="529"/>
        <v>30</v>
      </c>
      <c r="AZ188" s="98">
        <f t="shared" si="530"/>
        <v>30</v>
      </c>
      <c r="BA188" s="98">
        <v>30</v>
      </c>
      <c r="BB188" s="98"/>
      <c r="BC188" s="98"/>
      <c r="BD188" s="98"/>
      <c r="BE188" s="98"/>
      <c r="BF188" s="81"/>
      <c r="BG188" s="81">
        <f t="shared" si="531"/>
        <v>0</v>
      </c>
      <c r="BH188" s="81">
        <f t="shared" si="532"/>
        <v>0</v>
      </c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82" t="s">
        <v>389</v>
      </c>
      <c r="BT188" s="85"/>
      <c r="BU188" s="24"/>
    </row>
    <row r="189" spans="1:73" s="198" customFormat="1" ht="24" customHeight="1" x14ac:dyDescent="0.2">
      <c r="A189" s="108"/>
      <c r="B189" s="241"/>
      <c r="C189" s="353" t="s">
        <v>787</v>
      </c>
      <c r="D189" s="80">
        <f t="shared" ref="D189" si="629">F189+X189+AK189+AX189+BF189</f>
        <v>0</v>
      </c>
      <c r="E189" s="295">
        <f t="shared" ref="E189" si="630">G189+Y189+AL189+AY189+BG189</f>
        <v>1050</v>
      </c>
      <c r="F189" s="81"/>
      <c r="G189" s="81">
        <f t="shared" ref="G189" si="631">F189+H189</f>
        <v>1050</v>
      </c>
      <c r="H189" s="81">
        <f t="shared" ref="H189" si="632">SUM(I189:W189)</f>
        <v>1050</v>
      </c>
      <c r="I189" s="81"/>
      <c r="J189" s="81"/>
      <c r="K189" s="81"/>
      <c r="L189" s="81">
        <v>1050</v>
      </c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>
        <f t="shared" ref="Y189" si="633">X189+Z189</f>
        <v>0</v>
      </c>
      <c r="Z189" s="81">
        <f t="shared" ref="Z189" si="634">SUM(AA189:AJ189)</f>
        <v>0</v>
      </c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>
        <f t="shared" ref="AL189" si="635">AK189+AM189</f>
        <v>0</v>
      </c>
      <c r="AM189" s="81">
        <f t="shared" ref="AM189" si="636">SUM(AN189:AW189)</f>
        <v>0</v>
      </c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81">
        <f t="shared" ref="AY189" si="637">AX189+AZ189</f>
        <v>0</v>
      </c>
      <c r="AZ189" s="98">
        <f t="shared" ref="AZ189" si="638">SUM(BA189:BE189)</f>
        <v>0</v>
      </c>
      <c r="BA189" s="98"/>
      <c r="BB189" s="98"/>
      <c r="BC189" s="98"/>
      <c r="BD189" s="98"/>
      <c r="BE189" s="98"/>
      <c r="BF189" s="81"/>
      <c r="BG189" s="81">
        <f t="shared" ref="BG189" si="639">BF189+BH189</f>
        <v>0</v>
      </c>
      <c r="BH189" s="81">
        <f t="shared" ref="BH189" si="640">SUM(BI189:BR189)</f>
        <v>0</v>
      </c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82" t="s">
        <v>788</v>
      </c>
      <c r="BT189" s="85"/>
      <c r="BU189" s="24"/>
    </row>
    <row r="190" spans="1:73" ht="24" customHeight="1" x14ac:dyDescent="0.2">
      <c r="A190" s="108">
        <v>90009249140</v>
      </c>
      <c r="B190" s="241" t="s">
        <v>514</v>
      </c>
      <c r="C190" s="285" t="s">
        <v>228</v>
      </c>
      <c r="D190" s="80">
        <f t="shared" si="521"/>
        <v>352406</v>
      </c>
      <c r="E190" s="295">
        <f t="shared" si="522"/>
        <v>353045</v>
      </c>
      <c r="F190" s="81">
        <v>325959</v>
      </c>
      <c r="G190" s="81">
        <f t="shared" si="523"/>
        <v>325959</v>
      </c>
      <c r="H190" s="81">
        <f t="shared" si="524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>
        <v>25411</v>
      </c>
      <c r="Y190" s="81">
        <f t="shared" si="525"/>
        <v>26038</v>
      </c>
      <c r="Z190" s="81">
        <f t="shared" si="526"/>
        <v>627</v>
      </c>
      <c r="AA190" s="81"/>
      <c r="AB190" s="81">
        <v>627</v>
      </c>
      <c r="AC190" s="81"/>
      <c r="AD190" s="81"/>
      <c r="AE190" s="81"/>
      <c r="AF190" s="81"/>
      <c r="AG190" s="81"/>
      <c r="AH190" s="81"/>
      <c r="AI190" s="81"/>
      <c r="AJ190" s="81"/>
      <c r="AK190" s="81">
        <v>1036</v>
      </c>
      <c r="AL190" s="98">
        <f t="shared" si="527"/>
        <v>1048</v>
      </c>
      <c r="AM190" s="98">
        <f t="shared" si="528"/>
        <v>12</v>
      </c>
      <c r="AN190" s="98">
        <v>12</v>
      </c>
      <c r="AO190" s="98"/>
      <c r="AP190" s="98"/>
      <c r="AQ190" s="98"/>
      <c r="AR190" s="98"/>
      <c r="AS190" s="98"/>
      <c r="AT190" s="98"/>
      <c r="AU190" s="98"/>
      <c r="AV190" s="98"/>
      <c r="AW190" s="98"/>
      <c r="AX190" s="98">
        <v>0</v>
      </c>
      <c r="AY190" s="81">
        <f t="shared" si="529"/>
        <v>0</v>
      </c>
      <c r="AZ190" s="98">
        <f t="shared" si="530"/>
        <v>0</v>
      </c>
      <c r="BA190" s="98"/>
      <c r="BB190" s="98"/>
      <c r="BC190" s="98"/>
      <c r="BD190" s="98"/>
      <c r="BE190" s="98"/>
      <c r="BF190" s="81"/>
      <c r="BG190" s="81">
        <f t="shared" si="531"/>
        <v>0</v>
      </c>
      <c r="BH190" s="81">
        <f t="shared" si="532"/>
        <v>0</v>
      </c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82" t="s">
        <v>390</v>
      </c>
      <c r="BT190" s="85"/>
      <c r="BU190" s="24"/>
    </row>
    <row r="191" spans="1:73" x14ac:dyDescent="0.2">
      <c r="A191" s="108"/>
      <c r="B191" s="242"/>
      <c r="C191" s="285" t="s">
        <v>240</v>
      </c>
      <c r="D191" s="80">
        <f t="shared" si="521"/>
        <v>34395</v>
      </c>
      <c r="E191" s="295">
        <f t="shared" si="522"/>
        <v>34395</v>
      </c>
      <c r="F191" s="81">
        <v>34395</v>
      </c>
      <c r="G191" s="81">
        <f t="shared" si="523"/>
        <v>34395</v>
      </c>
      <c r="H191" s="81">
        <f t="shared" si="524"/>
        <v>0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>
        <v>0</v>
      </c>
      <c r="Y191" s="81">
        <f t="shared" si="525"/>
        <v>0</v>
      </c>
      <c r="Z191" s="81">
        <f t="shared" si="526"/>
        <v>0</v>
      </c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>
        <v>0</v>
      </c>
      <c r="AL191" s="81">
        <f t="shared" si="527"/>
        <v>0</v>
      </c>
      <c r="AM191" s="81">
        <f t="shared" si="528"/>
        <v>0</v>
      </c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>
        <v>0</v>
      </c>
      <c r="AY191" s="81">
        <f t="shared" si="529"/>
        <v>0</v>
      </c>
      <c r="AZ191" s="98">
        <f t="shared" si="530"/>
        <v>0</v>
      </c>
      <c r="BA191" s="98"/>
      <c r="BB191" s="98"/>
      <c r="BC191" s="98"/>
      <c r="BD191" s="98"/>
      <c r="BE191" s="98"/>
      <c r="BF191" s="81"/>
      <c r="BG191" s="81">
        <f t="shared" si="531"/>
        <v>0</v>
      </c>
      <c r="BH191" s="81">
        <f t="shared" si="532"/>
        <v>0</v>
      </c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82" t="s">
        <v>391</v>
      </c>
      <c r="BT191" s="85"/>
      <c r="BU191" s="24"/>
    </row>
    <row r="192" spans="1:73" ht="24" customHeight="1" x14ac:dyDescent="0.2">
      <c r="A192" s="108">
        <v>90009249210</v>
      </c>
      <c r="B192" s="241" t="s">
        <v>515</v>
      </c>
      <c r="C192" s="285" t="s">
        <v>228</v>
      </c>
      <c r="D192" s="80">
        <f t="shared" si="521"/>
        <v>428030</v>
      </c>
      <c r="E192" s="295">
        <f t="shared" si="522"/>
        <v>428638</v>
      </c>
      <c r="F192" s="81">
        <v>402703</v>
      </c>
      <c r="G192" s="81">
        <f t="shared" si="523"/>
        <v>402627</v>
      </c>
      <c r="H192" s="81">
        <f t="shared" si="524"/>
        <v>-76</v>
      </c>
      <c r="I192" s="81"/>
      <c r="J192" s="81"/>
      <c r="K192" s="81">
        <v>-76</v>
      </c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>
        <v>25327</v>
      </c>
      <c r="Y192" s="81">
        <f t="shared" si="525"/>
        <v>25935</v>
      </c>
      <c r="Z192" s="81">
        <f t="shared" si="526"/>
        <v>608</v>
      </c>
      <c r="AA192" s="81"/>
      <c r="AB192" s="81">
        <v>608</v>
      </c>
      <c r="AC192" s="81"/>
      <c r="AD192" s="81"/>
      <c r="AE192" s="81"/>
      <c r="AF192" s="81"/>
      <c r="AG192" s="81"/>
      <c r="AH192" s="81"/>
      <c r="AI192" s="81"/>
      <c r="AJ192" s="81"/>
      <c r="AK192" s="81">
        <v>0</v>
      </c>
      <c r="AL192" s="81">
        <f t="shared" si="527"/>
        <v>76</v>
      </c>
      <c r="AM192" s="81">
        <f t="shared" si="528"/>
        <v>76</v>
      </c>
      <c r="AN192" s="81">
        <v>76</v>
      </c>
      <c r="AO192" s="81"/>
      <c r="AP192" s="81"/>
      <c r="AQ192" s="81"/>
      <c r="AR192" s="81"/>
      <c r="AS192" s="81"/>
      <c r="AT192" s="81"/>
      <c r="AU192" s="81"/>
      <c r="AV192" s="81"/>
      <c r="AW192" s="81"/>
      <c r="AX192" s="81">
        <v>0</v>
      </c>
      <c r="AY192" s="81">
        <f t="shared" si="529"/>
        <v>0</v>
      </c>
      <c r="AZ192" s="98">
        <f t="shared" si="530"/>
        <v>0</v>
      </c>
      <c r="BA192" s="98"/>
      <c r="BB192" s="98"/>
      <c r="BC192" s="98"/>
      <c r="BD192" s="98"/>
      <c r="BE192" s="98"/>
      <c r="BF192" s="81"/>
      <c r="BG192" s="81">
        <f t="shared" si="531"/>
        <v>0</v>
      </c>
      <c r="BH192" s="81">
        <f t="shared" si="532"/>
        <v>0</v>
      </c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82" t="s">
        <v>392</v>
      </c>
      <c r="BT192" s="85"/>
      <c r="BU192" s="24"/>
    </row>
    <row r="193" spans="1:73" x14ac:dyDescent="0.2">
      <c r="A193" s="108"/>
      <c r="B193" s="242"/>
      <c r="C193" s="285" t="s">
        <v>240</v>
      </c>
      <c r="D193" s="80">
        <f t="shared" si="521"/>
        <v>40312</v>
      </c>
      <c r="E193" s="295">
        <f t="shared" si="522"/>
        <v>40312</v>
      </c>
      <c r="F193" s="81">
        <v>40312</v>
      </c>
      <c r="G193" s="81">
        <f t="shared" si="523"/>
        <v>40312</v>
      </c>
      <c r="H193" s="81">
        <f t="shared" si="524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>
        <v>0</v>
      </c>
      <c r="Y193" s="81">
        <f t="shared" si="525"/>
        <v>0</v>
      </c>
      <c r="Z193" s="81">
        <f t="shared" si="526"/>
        <v>0</v>
      </c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>
        <v>0</v>
      </c>
      <c r="AL193" s="81">
        <f t="shared" si="527"/>
        <v>0</v>
      </c>
      <c r="AM193" s="81">
        <f t="shared" si="528"/>
        <v>0</v>
      </c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>
        <v>0</v>
      </c>
      <c r="AY193" s="81">
        <f t="shared" si="529"/>
        <v>0</v>
      </c>
      <c r="AZ193" s="98">
        <f t="shared" si="530"/>
        <v>0</v>
      </c>
      <c r="BA193" s="98"/>
      <c r="BB193" s="98"/>
      <c r="BC193" s="98"/>
      <c r="BD193" s="98"/>
      <c r="BE193" s="98"/>
      <c r="BF193" s="81"/>
      <c r="BG193" s="81">
        <f t="shared" si="531"/>
        <v>0</v>
      </c>
      <c r="BH193" s="81">
        <f t="shared" si="532"/>
        <v>0</v>
      </c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82" t="s">
        <v>393</v>
      </c>
      <c r="BT193" s="85"/>
      <c r="BU193" s="24"/>
    </row>
    <row r="194" spans="1:73" ht="24" customHeight="1" x14ac:dyDescent="0.2">
      <c r="A194" s="108">
        <v>90009249155</v>
      </c>
      <c r="B194" s="241" t="s">
        <v>516</v>
      </c>
      <c r="C194" s="285" t="s">
        <v>228</v>
      </c>
      <c r="D194" s="80">
        <f t="shared" si="521"/>
        <v>379137</v>
      </c>
      <c r="E194" s="295">
        <f t="shared" si="522"/>
        <v>379653</v>
      </c>
      <c r="F194" s="81">
        <v>358203</v>
      </c>
      <c r="G194" s="81">
        <f t="shared" si="523"/>
        <v>358203</v>
      </c>
      <c r="H194" s="81">
        <f t="shared" si="524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>
        <v>20929</v>
      </c>
      <c r="Y194" s="81">
        <f t="shared" si="525"/>
        <v>21445</v>
      </c>
      <c r="Z194" s="81">
        <f t="shared" si="526"/>
        <v>516</v>
      </c>
      <c r="AA194" s="81"/>
      <c r="AB194" s="81">
        <v>516</v>
      </c>
      <c r="AC194" s="81"/>
      <c r="AD194" s="81"/>
      <c r="AE194" s="81"/>
      <c r="AF194" s="81"/>
      <c r="AG194" s="81"/>
      <c r="AH194" s="81"/>
      <c r="AI194" s="81"/>
      <c r="AJ194" s="81"/>
      <c r="AK194" s="81">
        <v>5</v>
      </c>
      <c r="AL194" s="81">
        <f t="shared" si="527"/>
        <v>5</v>
      </c>
      <c r="AM194" s="81">
        <f t="shared" si="528"/>
        <v>0</v>
      </c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>
        <v>0</v>
      </c>
      <c r="AY194" s="81">
        <f t="shared" si="529"/>
        <v>0</v>
      </c>
      <c r="AZ194" s="98">
        <f t="shared" si="530"/>
        <v>0</v>
      </c>
      <c r="BA194" s="98"/>
      <c r="BB194" s="98"/>
      <c r="BC194" s="98"/>
      <c r="BD194" s="98"/>
      <c r="BE194" s="98"/>
      <c r="BF194" s="81"/>
      <c r="BG194" s="81">
        <f t="shared" si="531"/>
        <v>0</v>
      </c>
      <c r="BH194" s="81">
        <f t="shared" si="532"/>
        <v>0</v>
      </c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82" t="s">
        <v>394</v>
      </c>
      <c r="BT194" s="85"/>
      <c r="BU194" s="24"/>
    </row>
    <row r="195" spans="1:73" x14ac:dyDescent="0.2">
      <c r="A195" s="108"/>
      <c r="B195" s="242"/>
      <c r="C195" s="285" t="s">
        <v>240</v>
      </c>
      <c r="D195" s="80">
        <f t="shared" si="521"/>
        <v>34395</v>
      </c>
      <c r="E195" s="295">
        <f t="shared" si="522"/>
        <v>34395</v>
      </c>
      <c r="F195" s="81">
        <v>34395</v>
      </c>
      <c r="G195" s="81">
        <f t="shared" si="523"/>
        <v>34395</v>
      </c>
      <c r="H195" s="81">
        <f t="shared" si="524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>
        <v>0</v>
      </c>
      <c r="Y195" s="81">
        <f t="shared" si="525"/>
        <v>0</v>
      </c>
      <c r="Z195" s="81">
        <f t="shared" si="526"/>
        <v>0</v>
      </c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>
        <v>0</v>
      </c>
      <c r="AL195" s="81">
        <f t="shared" si="527"/>
        <v>0</v>
      </c>
      <c r="AM195" s="81">
        <f t="shared" si="528"/>
        <v>0</v>
      </c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>
        <v>0</v>
      </c>
      <c r="AY195" s="81">
        <f t="shared" si="529"/>
        <v>0</v>
      </c>
      <c r="AZ195" s="98">
        <f t="shared" si="530"/>
        <v>0</v>
      </c>
      <c r="BA195" s="98"/>
      <c r="BB195" s="98"/>
      <c r="BC195" s="98"/>
      <c r="BD195" s="98"/>
      <c r="BE195" s="98"/>
      <c r="BF195" s="81"/>
      <c r="BG195" s="81">
        <f t="shared" si="531"/>
        <v>0</v>
      </c>
      <c r="BH195" s="81">
        <f t="shared" si="532"/>
        <v>0</v>
      </c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82" t="s">
        <v>395</v>
      </c>
      <c r="BT195" s="85"/>
      <c r="BU195" s="24"/>
    </row>
    <row r="196" spans="1:73" ht="24" customHeight="1" x14ac:dyDescent="0.2">
      <c r="A196" s="108">
        <v>90009249259</v>
      </c>
      <c r="B196" s="241" t="s">
        <v>517</v>
      </c>
      <c r="C196" s="285" t="s">
        <v>228</v>
      </c>
      <c r="D196" s="80">
        <f t="shared" si="521"/>
        <v>660915</v>
      </c>
      <c r="E196" s="295">
        <f t="shared" si="522"/>
        <v>663019</v>
      </c>
      <c r="F196" s="81">
        <v>591153</v>
      </c>
      <c r="G196" s="81">
        <f t="shared" si="523"/>
        <v>591153</v>
      </c>
      <c r="H196" s="81">
        <f t="shared" si="524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>
        <v>64030</v>
      </c>
      <c r="Y196" s="81">
        <f t="shared" si="525"/>
        <v>65542</v>
      </c>
      <c r="Z196" s="81">
        <f t="shared" si="526"/>
        <v>1512</v>
      </c>
      <c r="AA196" s="81"/>
      <c r="AB196" s="81">
        <v>1512</v>
      </c>
      <c r="AC196" s="81"/>
      <c r="AD196" s="81"/>
      <c r="AE196" s="81"/>
      <c r="AF196" s="81"/>
      <c r="AG196" s="81"/>
      <c r="AH196" s="81"/>
      <c r="AI196" s="81"/>
      <c r="AJ196" s="81"/>
      <c r="AK196" s="81">
        <v>5732</v>
      </c>
      <c r="AL196" s="81">
        <f t="shared" si="527"/>
        <v>6324</v>
      </c>
      <c r="AM196" s="81">
        <f t="shared" si="528"/>
        <v>592</v>
      </c>
      <c r="AN196" s="81">
        <v>592</v>
      </c>
      <c r="AO196" s="81"/>
      <c r="AP196" s="81"/>
      <c r="AQ196" s="81"/>
      <c r="AR196" s="81"/>
      <c r="AS196" s="81"/>
      <c r="AT196" s="81"/>
      <c r="AU196" s="81"/>
      <c r="AV196" s="81"/>
      <c r="AW196" s="81"/>
      <c r="AX196" s="81">
        <v>0</v>
      </c>
      <c r="AY196" s="81">
        <f t="shared" si="529"/>
        <v>0</v>
      </c>
      <c r="AZ196" s="98">
        <f t="shared" si="530"/>
        <v>0</v>
      </c>
      <c r="BA196" s="98"/>
      <c r="BB196" s="98"/>
      <c r="BC196" s="98"/>
      <c r="BD196" s="98"/>
      <c r="BE196" s="98"/>
      <c r="BF196" s="81"/>
      <c r="BG196" s="81">
        <f t="shared" si="531"/>
        <v>0</v>
      </c>
      <c r="BH196" s="81">
        <f t="shared" si="532"/>
        <v>0</v>
      </c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82" t="s">
        <v>396</v>
      </c>
      <c r="BT196" s="85"/>
      <c r="BU196" s="24"/>
    </row>
    <row r="197" spans="1:73" x14ac:dyDescent="0.2">
      <c r="A197" s="108"/>
      <c r="B197" s="242"/>
      <c r="C197" s="285" t="s">
        <v>240</v>
      </c>
      <c r="D197" s="80">
        <f t="shared" si="521"/>
        <v>90451</v>
      </c>
      <c r="E197" s="295">
        <f t="shared" si="522"/>
        <v>90451</v>
      </c>
      <c r="F197" s="81">
        <v>83953</v>
      </c>
      <c r="G197" s="81">
        <f t="shared" si="523"/>
        <v>83953</v>
      </c>
      <c r="H197" s="81">
        <f t="shared" si="524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>
        <v>0</v>
      </c>
      <c r="Y197" s="81">
        <f t="shared" si="525"/>
        <v>0</v>
      </c>
      <c r="Z197" s="81">
        <f t="shared" si="526"/>
        <v>0</v>
      </c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>
        <v>6498</v>
      </c>
      <c r="AL197" s="81">
        <f t="shared" si="527"/>
        <v>6498</v>
      </c>
      <c r="AM197" s="81">
        <f t="shared" si="528"/>
        <v>0</v>
      </c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>
        <v>0</v>
      </c>
      <c r="AY197" s="81">
        <f t="shared" si="529"/>
        <v>0</v>
      </c>
      <c r="AZ197" s="98">
        <f t="shared" si="530"/>
        <v>0</v>
      </c>
      <c r="BA197" s="98"/>
      <c r="BB197" s="98"/>
      <c r="BC197" s="98"/>
      <c r="BD197" s="98"/>
      <c r="BE197" s="98"/>
      <c r="BF197" s="81"/>
      <c r="BG197" s="81">
        <f t="shared" si="531"/>
        <v>0</v>
      </c>
      <c r="BH197" s="81">
        <f t="shared" si="532"/>
        <v>0</v>
      </c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82" t="s">
        <v>397</v>
      </c>
      <c r="BT197" s="85"/>
      <c r="BU197" s="24"/>
    </row>
    <row r="198" spans="1:73" ht="24" customHeight="1" x14ac:dyDescent="0.2">
      <c r="A198" s="108">
        <v>90009249314</v>
      </c>
      <c r="B198" s="241" t="s">
        <v>518</v>
      </c>
      <c r="C198" s="285" t="s">
        <v>228</v>
      </c>
      <c r="D198" s="80">
        <f t="shared" si="521"/>
        <v>671803</v>
      </c>
      <c r="E198" s="295">
        <f t="shared" si="522"/>
        <v>673525</v>
      </c>
      <c r="F198" s="81">
        <v>580135</v>
      </c>
      <c r="G198" s="81">
        <f t="shared" si="523"/>
        <v>580135</v>
      </c>
      <c r="H198" s="81">
        <f t="shared" si="524"/>
        <v>0</v>
      </c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>
        <v>83701</v>
      </c>
      <c r="Y198" s="81">
        <f t="shared" si="525"/>
        <v>85342</v>
      </c>
      <c r="Z198" s="81">
        <f t="shared" si="526"/>
        <v>1641</v>
      </c>
      <c r="AA198" s="81"/>
      <c r="AB198" s="81">
        <v>1641</v>
      </c>
      <c r="AC198" s="81"/>
      <c r="AD198" s="81"/>
      <c r="AE198" s="81"/>
      <c r="AF198" s="81"/>
      <c r="AG198" s="81"/>
      <c r="AH198" s="81"/>
      <c r="AI198" s="81"/>
      <c r="AJ198" s="81"/>
      <c r="AK198" s="81">
        <v>7967</v>
      </c>
      <c r="AL198" s="81">
        <f t="shared" si="527"/>
        <v>8048</v>
      </c>
      <c r="AM198" s="81">
        <f t="shared" si="528"/>
        <v>81</v>
      </c>
      <c r="AN198" s="81">
        <v>81</v>
      </c>
      <c r="AO198" s="81"/>
      <c r="AP198" s="81"/>
      <c r="AQ198" s="81"/>
      <c r="AR198" s="81"/>
      <c r="AS198" s="81"/>
      <c r="AT198" s="81"/>
      <c r="AU198" s="81"/>
      <c r="AV198" s="81"/>
      <c r="AW198" s="81"/>
      <c r="AX198" s="81">
        <v>0</v>
      </c>
      <c r="AY198" s="81">
        <f t="shared" si="529"/>
        <v>0</v>
      </c>
      <c r="AZ198" s="98">
        <f t="shared" si="530"/>
        <v>0</v>
      </c>
      <c r="BA198" s="98"/>
      <c r="BB198" s="98"/>
      <c r="BC198" s="98"/>
      <c r="BD198" s="98"/>
      <c r="BE198" s="98"/>
      <c r="BF198" s="81"/>
      <c r="BG198" s="81">
        <f t="shared" si="531"/>
        <v>0</v>
      </c>
      <c r="BH198" s="81">
        <f t="shared" si="532"/>
        <v>0</v>
      </c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82" t="s">
        <v>398</v>
      </c>
      <c r="BT198" s="85"/>
      <c r="BU198" s="24"/>
    </row>
    <row r="199" spans="1:73" x14ac:dyDescent="0.2">
      <c r="A199" s="108"/>
      <c r="B199" s="242"/>
      <c r="C199" s="285" t="s">
        <v>240</v>
      </c>
      <c r="D199" s="80">
        <f t="shared" si="521"/>
        <v>85062</v>
      </c>
      <c r="E199" s="295">
        <f t="shared" si="522"/>
        <v>85062</v>
      </c>
      <c r="F199" s="81">
        <v>85062</v>
      </c>
      <c r="G199" s="81">
        <f t="shared" si="523"/>
        <v>85062</v>
      </c>
      <c r="H199" s="81">
        <f t="shared" si="524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>
        <v>0</v>
      </c>
      <c r="Y199" s="81">
        <f t="shared" si="525"/>
        <v>0</v>
      </c>
      <c r="Z199" s="81">
        <f t="shared" si="526"/>
        <v>0</v>
      </c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>
        <v>0</v>
      </c>
      <c r="AL199" s="81">
        <f t="shared" si="527"/>
        <v>0</v>
      </c>
      <c r="AM199" s="81">
        <f t="shared" si="528"/>
        <v>0</v>
      </c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>
        <v>0</v>
      </c>
      <c r="AY199" s="81">
        <f t="shared" si="529"/>
        <v>0</v>
      </c>
      <c r="AZ199" s="98">
        <f t="shared" si="530"/>
        <v>0</v>
      </c>
      <c r="BA199" s="98"/>
      <c r="BB199" s="98"/>
      <c r="BC199" s="98"/>
      <c r="BD199" s="98"/>
      <c r="BE199" s="98"/>
      <c r="BF199" s="81"/>
      <c r="BG199" s="81">
        <f t="shared" si="531"/>
        <v>0</v>
      </c>
      <c r="BH199" s="81">
        <f t="shared" si="532"/>
        <v>0</v>
      </c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82" t="s">
        <v>399</v>
      </c>
      <c r="BT199" s="85"/>
      <c r="BU199" s="24"/>
    </row>
    <row r="200" spans="1:73" ht="24" customHeight="1" x14ac:dyDescent="0.2">
      <c r="A200" s="108">
        <v>90009249189</v>
      </c>
      <c r="B200" s="241" t="s">
        <v>519</v>
      </c>
      <c r="C200" s="285" t="s">
        <v>228</v>
      </c>
      <c r="D200" s="80">
        <f t="shared" si="521"/>
        <v>644518</v>
      </c>
      <c r="E200" s="295">
        <f t="shared" si="522"/>
        <v>646085</v>
      </c>
      <c r="F200" s="81">
        <v>552680</v>
      </c>
      <c r="G200" s="81">
        <f t="shared" si="523"/>
        <v>552115</v>
      </c>
      <c r="H200" s="81">
        <f t="shared" si="524"/>
        <v>-565</v>
      </c>
      <c r="I200" s="81"/>
      <c r="J200" s="81"/>
      <c r="K200" s="81">
        <v>-565</v>
      </c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>
        <v>85804</v>
      </c>
      <c r="Y200" s="81">
        <f t="shared" si="525"/>
        <v>87371</v>
      </c>
      <c r="Z200" s="81">
        <f t="shared" si="526"/>
        <v>1567</v>
      </c>
      <c r="AA200" s="81"/>
      <c r="AB200" s="81">
        <v>1567</v>
      </c>
      <c r="AC200" s="81"/>
      <c r="AD200" s="81"/>
      <c r="AE200" s="81"/>
      <c r="AF200" s="81"/>
      <c r="AG200" s="81"/>
      <c r="AH200" s="81"/>
      <c r="AI200" s="81"/>
      <c r="AJ200" s="81"/>
      <c r="AK200" s="81">
        <v>6034</v>
      </c>
      <c r="AL200" s="81">
        <f t="shared" si="527"/>
        <v>6599</v>
      </c>
      <c r="AM200" s="81">
        <f t="shared" si="528"/>
        <v>565</v>
      </c>
      <c r="AN200" s="81">
        <v>565</v>
      </c>
      <c r="AO200" s="81"/>
      <c r="AP200" s="81"/>
      <c r="AQ200" s="81"/>
      <c r="AR200" s="81"/>
      <c r="AS200" s="81"/>
      <c r="AT200" s="81"/>
      <c r="AU200" s="81"/>
      <c r="AV200" s="81"/>
      <c r="AW200" s="81"/>
      <c r="AX200" s="81">
        <v>0</v>
      </c>
      <c r="AY200" s="81">
        <f t="shared" si="529"/>
        <v>0</v>
      </c>
      <c r="AZ200" s="98">
        <f t="shared" si="530"/>
        <v>0</v>
      </c>
      <c r="BA200" s="98"/>
      <c r="BB200" s="98"/>
      <c r="BC200" s="98"/>
      <c r="BD200" s="98"/>
      <c r="BE200" s="98"/>
      <c r="BF200" s="81"/>
      <c r="BG200" s="81">
        <f t="shared" si="531"/>
        <v>0</v>
      </c>
      <c r="BH200" s="81">
        <f t="shared" si="532"/>
        <v>0</v>
      </c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82" t="s">
        <v>400</v>
      </c>
      <c r="BT200" s="85"/>
      <c r="BU200" s="24"/>
    </row>
    <row r="201" spans="1:73" x14ac:dyDescent="0.2">
      <c r="A201" s="108"/>
      <c r="B201" s="242"/>
      <c r="C201" s="285" t="s">
        <v>240</v>
      </c>
      <c r="D201" s="80">
        <f t="shared" si="521"/>
        <v>84561</v>
      </c>
      <c r="E201" s="295">
        <f t="shared" si="522"/>
        <v>84561</v>
      </c>
      <c r="F201" s="81">
        <v>78405</v>
      </c>
      <c r="G201" s="81">
        <f t="shared" si="523"/>
        <v>78405</v>
      </c>
      <c r="H201" s="81">
        <f t="shared" si="524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>
        <v>0</v>
      </c>
      <c r="Y201" s="81">
        <f t="shared" si="525"/>
        <v>0</v>
      </c>
      <c r="Z201" s="81">
        <f t="shared" si="526"/>
        <v>0</v>
      </c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>
        <v>6156</v>
      </c>
      <c r="AL201" s="81">
        <f t="shared" si="527"/>
        <v>6156</v>
      </c>
      <c r="AM201" s="81">
        <f t="shared" si="528"/>
        <v>0</v>
      </c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>
        <v>0</v>
      </c>
      <c r="AY201" s="81">
        <f t="shared" si="529"/>
        <v>0</v>
      </c>
      <c r="AZ201" s="98">
        <f t="shared" si="530"/>
        <v>0</v>
      </c>
      <c r="BA201" s="98"/>
      <c r="BB201" s="98"/>
      <c r="BC201" s="98"/>
      <c r="BD201" s="98"/>
      <c r="BE201" s="98"/>
      <c r="BF201" s="81"/>
      <c r="BG201" s="81">
        <f t="shared" si="531"/>
        <v>0</v>
      </c>
      <c r="BH201" s="81">
        <f t="shared" si="532"/>
        <v>0</v>
      </c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82" t="s">
        <v>401</v>
      </c>
      <c r="BT201" s="85"/>
      <c r="BU201" s="24"/>
    </row>
    <row r="202" spans="1:73" ht="24" customHeight="1" x14ac:dyDescent="0.2">
      <c r="A202" s="108">
        <v>90009249136</v>
      </c>
      <c r="B202" s="241" t="s">
        <v>520</v>
      </c>
      <c r="C202" s="285" t="s">
        <v>228</v>
      </c>
      <c r="D202" s="80">
        <f t="shared" si="521"/>
        <v>331285</v>
      </c>
      <c r="E202" s="295">
        <f t="shared" si="522"/>
        <v>331691</v>
      </c>
      <c r="F202" s="81">
        <v>314523</v>
      </c>
      <c r="G202" s="81">
        <f t="shared" si="523"/>
        <v>314483</v>
      </c>
      <c r="H202" s="81">
        <f t="shared" si="524"/>
        <v>-40</v>
      </c>
      <c r="I202" s="81"/>
      <c r="J202" s="81"/>
      <c r="K202" s="81">
        <v>-40</v>
      </c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>
        <v>16669</v>
      </c>
      <c r="Y202" s="81">
        <f t="shared" si="525"/>
        <v>17075</v>
      </c>
      <c r="Z202" s="81">
        <f t="shared" si="526"/>
        <v>406</v>
      </c>
      <c r="AA202" s="81"/>
      <c r="AB202" s="81">
        <v>406</v>
      </c>
      <c r="AC202" s="81"/>
      <c r="AD202" s="81"/>
      <c r="AE202" s="81"/>
      <c r="AF202" s="81"/>
      <c r="AG202" s="81"/>
      <c r="AH202" s="81"/>
      <c r="AI202" s="81"/>
      <c r="AJ202" s="81"/>
      <c r="AK202" s="81">
        <v>93</v>
      </c>
      <c r="AL202" s="81">
        <f t="shared" si="527"/>
        <v>133</v>
      </c>
      <c r="AM202" s="81">
        <f t="shared" si="528"/>
        <v>40</v>
      </c>
      <c r="AN202" s="81">
        <v>40</v>
      </c>
      <c r="AO202" s="81"/>
      <c r="AP202" s="81"/>
      <c r="AQ202" s="81"/>
      <c r="AR202" s="81"/>
      <c r="AS202" s="81"/>
      <c r="AT202" s="81"/>
      <c r="AU202" s="81"/>
      <c r="AV202" s="81"/>
      <c r="AW202" s="81"/>
      <c r="AX202" s="81">
        <v>0</v>
      </c>
      <c r="AY202" s="81">
        <f t="shared" si="529"/>
        <v>0</v>
      </c>
      <c r="AZ202" s="98">
        <f t="shared" si="530"/>
        <v>0</v>
      </c>
      <c r="BA202" s="98"/>
      <c r="BB202" s="98"/>
      <c r="BC202" s="98"/>
      <c r="BD202" s="98"/>
      <c r="BE202" s="98"/>
      <c r="BF202" s="81"/>
      <c r="BG202" s="81">
        <f t="shared" si="531"/>
        <v>0</v>
      </c>
      <c r="BH202" s="81">
        <f t="shared" si="532"/>
        <v>0</v>
      </c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82" t="s">
        <v>402</v>
      </c>
      <c r="BT202" s="85"/>
      <c r="BU202" s="24"/>
    </row>
    <row r="203" spans="1:73" x14ac:dyDescent="0.2">
      <c r="A203" s="108"/>
      <c r="B203" s="242"/>
      <c r="C203" s="285" t="s">
        <v>240</v>
      </c>
      <c r="D203" s="80">
        <f t="shared" si="521"/>
        <v>31436</v>
      </c>
      <c r="E203" s="295">
        <f t="shared" si="522"/>
        <v>31436</v>
      </c>
      <c r="F203" s="81">
        <v>31436</v>
      </c>
      <c r="G203" s="81">
        <f t="shared" si="523"/>
        <v>31436</v>
      </c>
      <c r="H203" s="81">
        <f t="shared" si="524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>
        <v>0</v>
      </c>
      <c r="Y203" s="81">
        <f t="shared" si="525"/>
        <v>0</v>
      </c>
      <c r="Z203" s="81">
        <f t="shared" si="526"/>
        <v>0</v>
      </c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>
        <v>0</v>
      </c>
      <c r="AL203" s="81">
        <f t="shared" si="527"/>
        <v>0</v>
      </c>
      <c r="AM203" s="81">
        <f t="shared" si="528"/>
        <v>0</v>
      </c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>
        <v>0</v>
      </c>
      <c r="AY203" s="81">
        <f t="shared" si="529"/>
        <v>0</v>
      </c>
      <c r="AZ203" s="98">
        <f t="shared" si="530"/>
        <v>0</v>
      </c>
      <c r="BA203" s="98"/>
      <c r="BB203" s="98"/>
      <c r="BC203" s="98"/>
      <c r="BD203" s="98"/>
      <c r="BE203" s="98"/>
      <c r="BF203" s="81"/>
      <c r="BG203" s="81">
        <f t="shared" si="531"/>
        <v>0</v>
      </c>
      <c r="BH203" s="81">
        <f t="shared" si="532"/>
        <v>0</v>
      </c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82" t="s">
        <v>403</v>
      </c>
      <c r="BT203" s="85"/>
      <c r="BU203" s="24"/>
    </row>
    <row r="204" spans="1:73" ht="24" customHeight="1" x14ac:dyDescent="0.2">
      <c r="A204" s="108">
        <v>90009563202</v>
      </c>
      <c r="B204" s="241" t="s">
        <v>521</v>
      </c>
      <c r="C204" s="285" t="s">
        <v>228</v>
      </c>
      <c r="D204" s="80">
        <f t="shared" si="521"/>
        <v>335953</v>
      </c>
      <c r="E204" s="295">
        <f t="shared" si="522"/>
        <v>341151</v>
      </c>
      <c r="F204" s="81">
        <v>166947</v>
      </c>
      <c r="G204" s="81">
        <f t="shared" si="523"/>
        <v>166947</v>
      </c>
      <c r="H204" s="81">
        <f t="shared" si="524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>
        <v>168028</v>
      </c>
      <c r="Y204" s="81">
        <f t="shared" si="525"/>
        <v>173226</v>
      </c>
      <c r="Z204" s="81">
        <f t="shared" si="526"/>
        <v>5198</v>
      </c>
      <c r="AA204" s="81"/>
      <c r="AB204" s="81">
        <f>516+4682</f>
        <v>5198</v>
      </c>
      <c r="AC204" s="81"/>
      <c r="AD204" s="81"/>
      <c r="AE204" s="81"/>
      <c r="AF204" s="81"/>
      <c r="AG204" s="81"/>
      <c r="AH204" s="81"/>
      <c r="AI204" s="81"/>
      <c r="AJ204" s="81"/>
      <c r="AK204" s="81">
        <v>978</v>
      </c>
      <c r="AL204" s="81">
        <f t="shared" si="527"/>
        <v>978</v>
      </c>
      <c r="AM204" s="81">
        <f t="shared" si="528"/>
        <v>0</v>
      </c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>
        <v>0</v>
      </c>
      <c r="AY204" s="81">
        <f t="shared" si="529"/>
        <v>0</v>
      </c>
      <c r="AZ204" s="98">
        <f t="shared" si="530"/>
        <v>0</v>
      </c>
      <c r="BA204" s="98"/>
      <c r="BB204" s="98"/>
      <c r="BC204" s="98"/>
      <c r="BD204" s="98"/>
      <c r="BE204" s="98"/>
      <c r="BF204" s="81"/>
      <c r="BG204" s="81">
        <f t="shared" si="531"/>
        <v>0</v>
      </c>
      <c r="BH204" s="81">
        <f t="shared" si="532"/>
        <v>0</v>
      </c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82" t="s">
        <v>404</v>
      </c>
      <c r="BT204" s="85"/>
      <c r="BU204" s="24"/>
    </row>
    <row r="205" spans="1:73" s="169" customFormat="1" x14ac:dyDescent="0.2">
      <c r="A205" s="108"/>
      <c r="B205" s="242"/>
      <c r="C205" s="285" t="s">
        <v>240</v>
      </c>
      <c r="D205" s="80">
        <f t="shared" si="521"/>
        <v>21081</v>
      </c>
      <c r="E205" s="295">
        <f t="shared" si="522"/>
        <v>21081</v>
      </c>
      <c r="F205" s="81">
        <v>21081</v>
      </c>
      <c r="G205" s="81">
        <f t="shared" si="523"/>
        <v>21081</v>
      </c>
      <c r="H205" s="81">
        <f t="shared" si="524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>
        <v>0</v>
      </c>
      <c r="Y205" s="81">
        <f t="shared" si="525"/>
        <v>0</v>
      </c>
      <c r="Z205" s="81">
        <f t="shared" si="526"/>
        <v>0</v>
      </c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>
        <v>0</v>
      </c>
      <c r="AL205" s="81">
        <f t="shared" si="527"/>
        <v>0</v>
      </c>
      <c r="AM205" s="81">
        <f t="shared" si="528"/>
        <v>0</v>
      </c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>
        <v>0</v>
      </c>
      <c r="AY205" s="81">
        <f t="shared" si="529"/>
        <v>0</v>
      </c>
      <c r="AZ205" s="98">
        <f t="shared" si="530"/>
        <v>0</v>
      </c>
      <c r="BA205" s="98"/>
      <c r="BB205" s="98"/>
      <c r="BC205" s="98"/>
      <c r="BD205" s="98"/>
      <c r="BE205" s="98"/>
      <c r="BF205" s="81"/>
      <c r="BG205" s="81">
        <f t="shared" si="531"/>
        <v>0</v>
      </c>
      <c r="BH205" s="81">
        <f t="shared" si="532"/>
        <v>0</v>
      </c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82" t="s">
        <v>498</v>
      </c>
      <c r="BT205" s="85"/>
      <c r="BU205" s="24"/>
    </row>
    <row r="206" spans="1:73" ht="24" customHeight="1" x14ac:dyDescent="0.2">
      <c r="A206" s="108">
        <v>90009249206</v>
      </c>
      <c r="B206" s="241" t="s">
        <v>522</v>
      </c>
      <c r="C206" s="285" t="s">
        <v>228</v>
      </c>
      <c r="D206" s="80">
        <f t="shared" ref="D206:D234" si="641">F206+X206+AK206+AX206+BF206</f>
        <v>662588</v>
      </c>
      <c r="E206" s="295">
        <f t="shared" ref="E206:E234" si="642">G206+Y206+AL206+AY206+BG206</f>
        <v>663639</v>
      </c>
      <c r="F206" s="81">
        <v>613785</v>
      </c>
      <c r="G206" s="81">
        <f t="shared" ref="G206:G234" si="643">F206+H206</f>
        <v>613625</v>
      </c>
      <c r="H206" s="81">
        <f t="shared" ref="H206:H234" si="644">SUM(I206:W206)</f>
        <v>-160</v>
      </c>
      <c r="I206" s="81"/>
      <c r="J206" s="81"/>
      <c r="K206" s="81">
        <v>-160</v>
      </c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>
        <v>42602</v>
      </c>
      <c r="Y206" s="81">
        <f t="shared" ref="Y206:Y234" si="645">X206+Z206</f>
        <v>43653</v>
      </c>
      <c r="Z206" s="81">
        <f t="shared" ref="Z206:Z234" si="646">SUM(AA206:AJ206)</f>
        <v>1051</v>
      </c>
      <c r="AA206" s="81"/>
      <c r="AB206" s="81">
        <v>1051</v>
      </c>
      <c r="AC206" s="81"/>
      <c r="AD206" s="81"/>
      <c r="AE206" s="81"/>
      <c r="AF206" s="81"/>
      <c r="AG206" s="81"/>
      <c r="AH206" s="81"/>
      <c r="AI206" s="81"/>
      <c r="AJ206" s="81"/>
      <c r="AK206" s="81">
        <v>6201</v>
      </c>
      <c r="AL206" s="81">
        <f t="shared" ref="AL206:AL234" si="647">AK206+AM206</f>
        <v>6361</v>
      </c>
      <c r="AM206" s="81">
        <f t="shared" ref="AM206:AM234" si="648">SUM(AN206:AW206)</f>
        <v>160</v>
      </c>
      <c r="AN206" s="81">
        <v>160</v>
      </c>
      <c r="AO206" s="81"/>
      <c r="AP206" s="81"/>
      <c r="AQ206" s="81"/>
      <c r="AR206" s="81"/>
      <c r="AS206" s="81"/>
      <c r="AT206" s="81"/>
      <c r="AU206" s="81"/>
      <c r="AV206" s="81"/>
      <c r="AW206" s="81"/>
      <c r="AX206" s="81">
        <v>0</v>
      </c>
      <c r="AY206" s="81">
        <f t="shared" ref="AY206:AY234" si="649">AX206+AZ206</f>
        <v>0</v>
      </c>
      <c r="AZ206" s="98">
        <f t="shared" ref="AZ206:AZ234" si="650">SUM(BA206:BE206)</f>
        <v>0</v>
      </c>
      <c r="BA206" s="98"/>
      <c r="BB206" s="98"/>
      <c r="BC206" s="98"/>
      <c r="BD206" s="98"/>
      <c r="BE206" s="98"/>
      <c r="BF206" s="81"/>
      <c r="BG206" s="81">
        <f t="shared" ref="BG206:BG234" si="651">BF206+BH206</f>
        <v>0</v>
      </c>
      <c r="BH206" s="81">
        <f t="shared" ref="BH206:BH234" si="652">SUM(BI206:BR206)</f>
        <v>0</v>
      </c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82" t="s">
        <v>405</v>
      </c>
      <c r="BT206" s="85"/>
      <c r="BU206" s="24"/>
    </row>
    <row r="207" spans="1:73" x14ac:dyDescent="0.2">
      <c r="A207" s="108"/>
      <c r="B207" s="242"/>
      <c r="C207" s="285" t="s">
        <v>240</v>
      </c>
      <c r="D207" s="80">
        <f t="shared" si="641"/>
        <v>79884</v>
      </c>
      <c r="E207" s="295">
        <f t="shared" si="642"/>
        <v>79884</v>
      </c>
      <c r="F207" s="81">
        <v>79884</v>
      </c>
      <c r="G207" s="81">
        <f t="shared" si="643"/>
        <v>79884</v>
      </c>
      <c r="H207" s="81">
        <f t="shared" si="644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>
        <v>0</v>
      </c>
      <c r="Y207" s="81">
        <f t="shared" si="645"/>
        <v>0</v>
      </c>
      <c r="Z207" s="81">
        <f t="shared" si="646"/>
        <v>0</v>
      </c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>
        <v>0</v>
      </c>
      <c r="AL207" s="81">
        <f t="shared" si="647"/>
        <v>0</v>
      </c>
      <c r="AM207" s="81">
        <f t="shared" si="648"/>
        <v>0</v>
      </c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>
        <v>0</v>
      </c>
      <c r="AY207" s="81">
        <f t="shared" si="649"/>
        <v>0</v>
      </c>
      <c r="AZ207" s="98">
        <f t="shared" si="650"/>
        <v>0</v>
      </c>
      <c r="BA207" s="98"/>
      <c r="BB207" s="98"/>
      <c r="BC207" s="98"/>
      <c r="BD207" s="98"/>
      <c r="BE207" s="98"/>
      <c r="BF207" s="81"/>
      <c r="BG207" s="81">
        <f t="shared" si="651"/>
        <v>0</v>
      </c>
      <c r="BH207" s="81">
        <f t="shared" si="652"/>
        <v>0</v>
      </c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82" t="s">
        <v>406</v>
      </c>
      <c r="BT207" s="85"/>
      <c r="BU207" s="24"/>
    </row>
    <row r="208" spans="1:73" ht="24" customHeight="1" x14ac:dyDescent="0.2">
      <c r="A208" s="108">
        <v>90009251357</v>
      </c>
      <c r="B208" s="241" t="s">
        <v>523</v>
      </c>
      <c r="C208" s="285" t="s">
        <v>228</v>
      </c>
      <c r="D208" s="80">
        <f t="shared" si="641"/>
        <v>407798</v>
      </c>
      <c r="E208" s="295">
        <f t="shared" si="642"/>
        <v>408554</v>
      </c>
      <c r="F208" s="81">
        <v>375064</v>
      </c>
      <c r="G208" s="81">
        <f t="shared" si="643"/>
        <v>375064</v>
      </c>
      <c r="H208" s="81">
        <f t="shared" si="644"/>
        <v>0</v>
      </c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>
        <v>30638</v>
      </c>
      <c r="Y208" s="81">
        <f t="shared" si="645"/>
        <v>31394</v>
      </c>
      <c r="Z208" s="81">
        <f t="shared" si="646"/>
        <v>756</v>
      </c>
      <c r="AA208" s="81"/>
      <c r="AB208" s="81">
        <v>756</v>
      </c>
      <c r="AC208" s="81"/>
      <c r="AD208" s="81"/>
      <c r="AE208" s="81"/>
      <c r="AF208" s="81"/>
      <c r="AG208" s="81"/>
      <c r="AH208" s="81"/>
      <c r="AI208" s="81"/>
      <c r="AJ208" s="81"/>
      <c r="AK208" s="81">
        <v>2096</v>
      </c>
      <c r="AL208" s="81">
        <f t="shared" si="647"/>
        <v>2096</v>
      </c>
      <c r="AM208" s="81">
        <f t="shared" si="648"/>
        <v>0</v>
      </c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>
        <v>0</v>
      </c>
      <c r="AY208" s="81">
        <f t="shared" si="649"/>
        <v>0</v>
      </c>
      <c r="AZ208" s="98">
        <f t="shared" si="650"/>
        <v>0</v>
      </c>
      <c r="BA208" s="98"/>
      <c r="BB208" s="98"/>
      <c r="BC208" s="98"/>
      <c r="BD208" s="98"/>
      <c r="BE208" s="98"/>
      <c r="BF208" s="81"/>
      <c r="BG208" s="81">
        <f t="shared" si="651"/>
        <v>0</v>
      </c>
      <c r="BH208" s="81">
        <f t="shared" si="652"/>
        <v>0</v>
      </c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82" t="s">
        <v>407</v>
      </c>
      <c r="BT208" s="85"/>
      <c r="BU208" s="24"/>
    </row>
    <row r="209" spans="1:73" ht="12.75" x14ac:dyDescent="0.2">
      <c r="A209" s="108"/>
      <c r="B209" s="243"/>
      <c r="C209" s="285" t="s">
        <v>240</v>
      </c>
      <c r="D209" s="80">
        <f t="shared" si="641"/>
        <v>49455</v>
      </c>
      <c r="E209" s="295">
        <f t="shared" si="642"/>
        <v>49981</v>
      </c>
      <c r="F209" s="81">
        <v>43641</v>
      </c>
      <c r="G209" s="81">
        <f t="shared" si="643"/>
        <v>43641</v>
      </c>
      <c r="H209" s="81">
        <f t="shared" si="644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>
        <v>0</v>
      </c>
      <c r="Y209" s="81">
        <f t="shared" si="645"/>
        <v>0</v>
      </c>
      <c r="Z209" s="81">
        <f t="shared" si="646"/>
        <v>0</v>
      </c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>
        <v>5814</v>
      </c>
      <c r="AL209" s="81">
        <f t="shared" si="647"/>
        <v>6340</v>
      </c>
      <c r="AM209" s="81">
        <f t="shared" si="648"/>
        <v>526</v>
      </c>
      <c r="AN209" s="81">
        <v>526</v>
      </c>
      <c r="AO209" s="81"/>
      <c r="AP209" s="81"/>
      <c r="AQ209" s="81"/>
      <c r="AR209" s="81"/>
      <c r="AS209" s="81"/>
      <c r="AT209" s="81"/>
      <c r="AU209" s="81"/>
      <c r="AV209" s="81"/>
      <c r="AW209" s="81"/>
      <c r="AX209" s="81">
        <v>0</v>
      </c>
      <c r="AY209" s="81">
        <f t="shared" si="649"/>
        <v>0</v>
      </c>
      <c r="AZ209" s="98">
        <f t="shared" si="650"/>
        <v>0</v>
      </c>
      <c r="BA209" s="98"/>
      <c r="BB209" s="98"/>
      <c r="BC209" s="98"/>
      <c r="BD209" s="98"/>
      <c r="BE209" s="98"/>
      <c r="BF209" s="81"/>
      <c r="BG209" s="81">
        <f t="shared" si="651"/>
        <v>0</v>
      </c>
      <c r="BH209" s="81">
        <f t="shared" si="652"/>
        <v>0</v>
      </c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82" t="s">
        <v>408</v>
      </c>
      <c r="BT209" s="85"/>
      <c r="BU209" s="24"/>
    </row>
    <row r="210" spans="1:73" ht="24" customHeight="1" x14ac:dyDescent="0.2">
      <c r="A210" s="108">
        <v>90000051542</v>
      </c>
      <c r="B210" s="241" t="s">
        <v>20</v>
      </c>
      <c r="C210" s="285" t="s">
        <v>227</v>
      </c>
      <c r="D210" s="80">
        <f t="shared" si="641"/>
        <v>1500893</v>
      </c>
      <c r="E210" s="295">
        <f t="shared" si="642"/>
        <v>1516766</v>
      </c>
      <c r="F210" s="81">
        <v>506018</v>
      </c>
      <c r="G210" s="81">
        <f t="shared" si="643"/>
        <v>497589</v>
      </c>
      <c r="H210" s="81">
        <f t="shared" si="644"/>
        <v>-8429</v>
      </c>
      <c r="I210" s="81"/>
      <c r="J210" s="81"/>
      <c r="K210" s="81">
        <v>-8429</v>
      </c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>
        <v>962055</v>
      </c>
      <c r="Y210" s="81">
        <f t="shared" si="645"/>
        <v>977928</v>
      </c>
      <c r="Z210" s="81">
        <f t="shared" si="646"/>
        <v>15873</v>
      </c>
      <c r="AA210" s="81">
        <f>4130-1291</f>
        <v>2839</v>
      </c>
      <c r="AB210" s="81">
        <f>11580+855+599</f>
        <v>13034</v>
      </c>
      <c r="AC210" s="81"/>
      <c r="AD210" s="81"/>
      <c r="AE210" s="81"/>
      <c r="AF210" s="81"/>
      <c r="AG210" s="81"/>
      <c r="AH210" s="81"/>
      <c r="AI210" s="81"/>
      <c r="AJ210" s="81"/>
      <c r="AK210" s="81">
        <v>32820</v>
      </c>
      <c r="AL210" s="81">
        <f t="shared" si="647"/>
        <v>41249</v>
      </c>
      <c r="AM210" s="81">
        <f t="shared" si="648"/>
        <v>8429</v>
      </c>
      <c r="AN210" s="81">
        <v>8429</v>
      </c>
      <c r="AO210" s="81"/>
      <c r="AP210" s="81"/>
      <c r="AQ210" s="81"/>
      <c r="AR210" s="81"/>
      <c r="AS210" s="81"/>
      <c r="AT210" s="81"/>
      <c r="AU210" s="81"/>
      <c r="AV210" s="81"/>
      <c r="AW210" s="81"/>
      <c r="AX210" s="81">
        <v>0</v>
      </c>
      <c r="AY210" s="81">
        <f t="shared" si="649"/>
        <v>0</v>
      </c>
      <c r="AZ210" s="98">
        <f t="shared" si="650"/>
        <v>0</v>
      </c>
      <c r="BA210" s="98"/>
      <c r="BB210" s="98"/>
      <c r="BC210" s="98"/>
      <c r="BD210" s="98"/>
      <c r="BE210" s="98"/>
      <c r="BF210" s="81"/>
      <c r="BG210" s="81">
        <f t="shared" si="651"/>
        <v>0</v>
      </c>
      <c r="BH210" s="81">
        <f t="shared" si="652"/>
        <v>0</v>
      </c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82" t="s">
        <v>409</v>
      </c>
      <c r="BT210" s="85"/>
      <c r="BU210" s="24"/>
    </row>
    <row r="211" spans="1:73" x14ac:dyDescent="0.2">
      <c r="A211" s="108"/>
      <c r="B211" s="242"/>
      <c r="C211" s="285" t="s">
        <v>240</v>
      </c>
      <c r="D211" s="80">
        <f t="shared" si="641"/>
        <v>171927</v>
      </c>
      <c r="E211" s="295">
        <f t="shared" si="642"/>
        <v>171927</v>
      </c>
      <c r="F211" s="81">
        <v>123908</v>
      </c>
      <c r="G211" s="81">
        <f t="shared" si="643"/>
        <v>123908</v>
      </c>
      <c r="H211" s="81">
        <f t="shared" si="644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>
        <v>48019</v>
      </c>
      <c r="Y211" s="81">
        <f t="shared" si="645"/>
        <v>48019</v>
      </c>
      <c r="Z211" s="81">
        <f t="shared" si="646"/>
        <v>0</v>
      </c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>
        <v>0</v>
      </c>
      <c r="AL211" s="81">
        <f t="shared" si="647"/>
        <v>0</v>
      </c>
      <c r="AM211" s="81">
        <f t="shared" si="648"/>
        <v>0</v>
      </c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>
        <v>0</v>
      </c>
      <c r="AY211" s="81">
        <f t="shared" si="649"/>
        <v>0</v>
      </c>
      <c r="AZ211" s="98">
        <f t="shared" si="650"/>
        <v>0</v>
      </c>
      <c r="BA211" s="98"/>
      <c r="BB211" s="98"/>
      <c r="BC211" s="98"/>
      <c r="BD211" s="98"/>
      <c r="BE211" s="98"/>
      <c r="BF211" s="81"/>
      <c r="BG211" s="81">
        <f t="shared" si="651"/>
        <v>0</v>
      </c>
      <c r="BH211" s="81">
        <f t="shared" si="652"/>
        <v>0</v>
      </c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82" t="s">
        <v>410</v>
      </c>
      <c r="BT211" s="85"/>
      <c r="BU211" s="24"/>
    </row>
    <row r="212" spans="1:73" s="192" customFormat="1" x14ac:dyDescent="0.2">
      <c r="A212" s="108"/>
      <c r="B212" s="242"/>
      <c r="C212" s="285" t="s">
        <v>540</v>
      </c>
      <c r="D212" s="80">
        <f t="shared" si="641"/>
        <v>0</v>
      </c>
      <c r="E212" s="295">
        <f t="shared" si="642"/>
        <v>0</v>
      </c>
      <c r="F212" s="81">
        <v>1</v>
      </c>
      <c r="G212" s="81">
        <f t="shared" si="643"/>
        <v>0</v>
      </c>
      <c r="H212" s="81">
        <f t="shared" si="644"/>
        <v>-1</v>
      </c>
      <c r="I212" s="81"/>
      <c r="J212" s="81"/>
      <c r="K212" s="81">
        <v>-1</v>
      </c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>
        <v>0</v>
      </c>
      <c r="Y212" s="81">
        <f t="shared" si="645"/>
        <v>0</v>
      </c>
      <c r="Z212" s="81">
        <f t="shared" si="646"/>
        <v>0</v>
      </c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>
        <v>0</v>
      </c>
      <c r="AL212" s="81">
        <f t="shared" si="647"/>
        <v>0</v>
      </c>
      <c r="AM212" s="81">
        <f t="shared" si="648"/>
        <v>0</v>
      </c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>
        <v>0</v>
      </c>
      <c r="AY212" s="81">
        <f t="shared" si="649"/>
        <v>0</v>
      </c>
      <c r="AZ212" s="98">
        <f t="shared" si="650"/>
        <v>0</v>
      </c>
      <c r="BA212" s="98"/>
      <c r="BB212" s="98"/>
      <c r="BC212" s="98"/>
      <c r="BD212" s="98"/>
      <c r="BE212" s="98"/>
      <c r="BF212" s="81">
        <v>-1</v>
      </c>
      <c r="BG212" s="81">
        <f t="shared" si="651"/>
        <v>0</v>
      </c>
      <c r="BH212" s="81">
        <f t="shared" si="652"/>
        <v>1</v>
      </c>
      <c r="BI212" s="98"/>
      <c r="BJ212" s="98">
        <v>1</v>
      </c>
      <c r="BK212" s="98"/>
      <c r="BL212" s="98"/>
      <c r="BM212" s="98"/>
      <c r="BN212" s="98"/>
      <c r="BO212" s="98"/>
      <c r="BP212" s="98"/>
      <c r="BQ212" s="98"/>
      <c r="BR212" s="98"/>
      <c r="BS212" s="82" t="s">
        <v>692</v>
      </c>
      <c r="BT212" s="85"/>
      <c r="BU212" s="24"/>
    </row>
    <row r="213" spans="1:73" s="198" customFormat="1" x14ac:dyDescent="0.2">
      <c r="A213" s="108"/>
      <c r="B213" s="242"/>
      <c r="C213" s="285" t="s">
        <v>641</v>
      </c>
      <c r="D213" s="80">
        <f t="shared" si="641"/>
        <v>12640</v>
      </c>
      <c r="E213" s="295">
        <f t="shared" si="642"/>
        <v>12640</v>
      </c>
      <c r="F213" s="81">
        <v>12640</v>
      </c>
      <c r="G213" s="81">
        <f t="shared" si="643"/>
        <v>12640</v>
      </c>
      <c r="H213" s="81">
        <f t="shared" si="644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>
        <v>0</v>
      </c>
      <c r="Y213" s="81">
        <f t="shared" si="645"/>
        <v>0</v>
      </c>
      <c r="Z213" s="81">
        <f t="shared" si="646"/>
        <v>0</v>
      </c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>
        <v>0</v>
      </c>
      <c r="AL213" s="81">
        <f t="shared" si="647"/>
        <v>0</v>
      </c>
      <c r="AM213" s="81">
        <f t="shared" si="648"/>
        <v>0</v>
      </c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>
        <v>0</v>
      </c>
      <c r="AY213" s="81">
        <f t="shared" si="649"/>
        <v>0</v>
      </c>
      <c r="AZ213" s="98">
        <f t="shared" si="650"/>
        <v>0</v>
      </c>
      <c r="BA213" s="98"/>
      <c r="BB213" s="98"/>
      <c r="BC213" s="98"/>
      <c r="BD213" s="98"/>
      <c r="BE213" s="98"/>
      <c r="BF213" s="81"/>
      <c r="BG213" s="81">
        <f t="shared" si="651"/>
        <v>0</v>
      </c>
      <c r="BH213" s="81">
        <f t="shared" si="652"/>
        <v>0</v>
      </c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82" t="s">
        <v>555</v>
      </c>
      <c r="BT213" s="85"/>
      <c r="BU213" s="24"/>
    </row>
    <row r="214" spans="1:73" ht="24" customHeight="1" x14ac:dyDescent="0.2">
      <c r="A214" s="108">
        <v>90001175873</v>
      </c>
      <c r="B214" s="241" t="s">
        <v>154</v>
      </c>
      <c r="C214" s="285" t="s">
        <v>227</v>
      </c>
      <c r="D214" s="80">
        <f t="shared" si="641"/>
        <v>733944</v>
      </c>
      <c r="E214" s="295">
        <f t="shared" si="642"/>
        <v>742644</v>
      </c>
      <c r="F214" s="81">
        <v>311113</v>
      </c>
      <c r="G214" s="81">
        <f t="shared" si="643"/>
        <v>310281</v>
      </c>
      <c r="H214" s="81">
        <f t="shared" si="644"/>
        <v>-832</v>
      </c>
      <c r="I214" s="81"/>
      <c r="J214" s="81"/>
      <c r="K214" s="81">
        <v>-832</v>
      </c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>
        <v>410406</v>
      </c>
      <c r="Y214" s="81">
        <f t="shared" si="645"/>
        <v>419106</v>
      </c>
      <c r="Z214" s="81">
        <f t="shared" si="646"/>
        <v>8700</v>
      </c>
      <c r="AA214" s="81">
        <v>2394</v>
      </c>
      <c r="AB214" s="81">
        <v>6306</v>
      </c>
      <c r="AC214" s="81"/>
      <c r="AD214" s="81"/>
      <c r="AE214" s="81"/>
      <c r="AF214" s="81"/>
      <c r="AG214" s="81"/>
      <c r="AH214" s="81"/>
      <c r="AI214" s="81"/>
      <c r="AJ214" s="81"/>
      <c r="AK214" s="81">
        <v>12425</v>
      </c>
      <c r="AL214" s="81">
        <f t="shared" si="647"/>
        <v>13257</v>
      </c>
      <c r="AM214" s="81">
        <f t="shared" si="648"/>
        <v>832</v>
      </c>
      <c r="AN214" s="81">
        <v>832</v>
      </c>
      <c r="AO214" s="81"/>
      <c r="AP214" s="81"/>
      <c r="AQ214" s="81"/>
      <c r="AR214" s="81"/>
      <c r="AS214" s="81"/>
      <c r="AT214" s="81"/>
      <c r="AU214" s="81"/>
      <c r="AV214" s="81"/>
      <c r="AW214" s="81"/>
      <c r="AX214" s="81">
        <v>0</v>
      </c>
      <c r="AY214" s="81">
        <f t="shared" si="649"/>
        <v>0</v>
      </c>
      <c r="AZ214" s="98">
        <f t="shared" si="650"/>
        <v>0</v>
      </c>
      <c r="BA214" s="98"/>
      <c r="BB214" s="98"/>
      <c r="BC214" s="98"/>
      <c r="BD214" s="98"/>
      <c r="BE214" s="98"/>
      <c r="BF214" s="81"/>
      <c r="BG214" s="81">
        <f t="shared" si="651"/>
        <v>0</v>
      </c>
      <c r="BH214" s="81">
        <f t="shared" si="652"/>
        <v>0</v>
      </c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82" t="s">
        <v>411</v>
      </c>
      <c r="BT214" s="85"/>
      <c r="BU214" s="24"/>
    </row>
    <row r="215" spans="1:73" x14ac:dyDescent="0.2">
      <c r="A215" s="108"/>
      <c r="B215" s="242"/>
      <c r="C215" s="285" t="s">
        <v>240</v>
      </c>
      <c r="D215" s="80">
        <f t="shared" si="641"/>
        <v>89615</v>
      </c>
      <c r="E215" s="295">
        <f t="shared" si="642"/>
        <v>93998</v>
      </c>
      <c r="F215" s="81">
        <v>33816</v>
      </c>
      <c r="G215" s="81">
        <f t="shared" si="643"/>
        <v>33816</v>
      </c>
      <c r="H215" s="81">
        <f t="shared" si="644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>
        <v>55799</v>
      </c>
      <c r="Y215" s="81">
        <f t="shared" si="645"/>
        <v>60182</v>
      </c>
      <c r="Z215" s="81">
        <f t="shared" si="646"/>
        <v>4383</v>
      </c>
      <c r="AA215" s="81"/>
      <c r="AB215" s="81">
        <v>4383</v>
      </c>
      <c r="AC215" s="81"/>
      <c r="AD215" s="81"/>
      <c r="AE215" s="81"/>
      <c r="AF215" s="81"/>
      <c r="AG215" s="81"/>
      <c r="AH215" s="81"/>
      <c r="AI215" s="81"/>
      <c r="AJ215" s="81"/>
      <c r="AK215" s="81">
        <v>0</v>
      </c>
      <c r="AL215" s="81">
        <f t="shared" si="647"/>
        <v>0</v>
      </c>
      <c r="AM215" s="81">
        <f t="shared" si="648"/>
        <v>0</v>
      </c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>
        <v>0</v>
      </c>
      <c r="AY215" s="81">
        <f t="shared" si="649"/>
        <v>0</v>
      </c>
      <c r="AZ215" s="98">
        <f t="shared" si="650"/>
        <v>0</v>
      </c>
      <c r="BA215" s="98"/>
      <c r="BB215" s="98"/>
      <c r="BC215" s="98"/>
      <c r="BD215" s="98"/>
      <c r="BE215" s="98"/>
      <c r="BF215" s="81"/>
      <c r="BG215" s="81">
        <f t="shared" si="651"/>
        <v>0</v>
      </c>
      <c r="BH215" s="81">
        <f t="shared" si="652"/>
        <v>0</v>
      </c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82" t="s">
        <v>412</v>
      </c>
      <c r="BT215" s="85"/>
      <c r="BU215" s="24"/>
    </row>
    <row r="216" spans="1:73" s="193" customFormat="1" ht="24" x14ac:dyDescent="0.2">
      <c r="A216" s="108"/>
      <c r="B216" s="242"/>
      <c r="C216" s="285" t="s">
        <v>544</v>
      </c>
      <c r="D216" s="80">
        <f t="shared" si="641"/>
        <v>4731</v>
      </c>
      <c r="E216" s="295">
        <f t="shared" si="642"/>
        <v>6307</v>
      </c>
      <c r="F216" s="81">
        <v>4731</v>
      </c>
      <c r="G216" s="81">
        <f t="shared" si="643"/>
        <v>6307</v>
      </c>
      <c r="H216" s="81">
        <f t="shared" si="644"/>
        <v>1576</v>
      </c>
      <c r="I216" s="81"/>
      <c r="J216" s="81"/>
      <c r="K216" s="81">
        <v>1576</v>
      </c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>
        <v>0</v>
      </c>
      <c r="Y216" s="81">
        <f t="shared" si="645"/>
        <v>0</v>
      </c>
      <c r="Z216" s="81">
        <f t="shared" si="646"/>
        <v>0</v>
      </c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>
        <v>0</v>
      </c>
      <c r="AL216" s="81">
        <f t="shared" si="647"/>
        <v>0</v>
      </c>
      <c r="AM216" s="81">
        <f t="shared" si="648"/>
        <v>0</v>
      </c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>
        <v>0</v>
      </c>
      <c r="AY216" s="81">
        <f t="shared" si="649"/>
        <v>0</v>
      </c>
      <c r="AZ216" s="98">
        <f t="shared" si="650"/>
        <v>0</v>
      </c>
      <c r="BA216" s="98"/>
      <c r="BB216" s="98"/>
      <c r="BC216" s="98"/>
      <c r="BD216" s="98"/>
      <c r="BE216" s="98"/>
      <c r="BF216" s="81"/>
      <c r="BG216" s="81">
        <f t="shared" si="651"/>
        <v>0</v>
      </c>
      <c r="BH216" s="81">
        <f t="shared" si="652"/>
        <v>0</v>
      </c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82" t="s">
        <v>556</v>
      </c>
      <c r="BT216" s="85"/>
      <c r="BU216" s="24"/>
    </row>
    <row r="217" spans="1:73" ht="24" customHeight="1" x14ac:dyDescent="0.2">
      <c r="A217" s="108">
        <v>90009251361</v>
      </c>
      <c r="B217" s="241" t="s">
        <v>199</v>
      </c>
      <c r="C217" s="285" t="s">
        <v>227</v>
      </c>
      <c r="D217" s="80">
        <f t="shared" si="641"/>
        <v>718678</v>
      </c>
      <c r="E217" s="295">
        <f t="shared" si="642"/>
        <v>725104</v>
      </c>
      <c r="F217" s="81">
        <v>529234</v>
      </c>
      <c r="G217" s="81">
        <f t="shared" si="643"/>
        <v>529234</v>
      </c>
      <c r="H217" s="81">
        <f t="shared" si="644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>
        <v>170083</v>
      </c>
      <c r="Y217" s="81">
        <f t="shared" si="645"/>
        <v>173731</v>
      </c>
      <c r="Z217" s="81">
        <f t="shared" si="646"/>
        <v>3648</v>
      </c>
      <c r="AA217" s="81">
        <v>679</v>
      </c>
      <c r="AB217" s="81">
        <v>2969</v>
      </c>
      <c r="AC217" s="81"/>
      <c r="AD217" s="81"/>
      <c r="AE217" s="81"/>
      <c r="AF217" s="81"/>
      <c r="AG217" s="81"/>
      <c r="AH217" s="81"/>
      <c r="AI217" s="81"/>
      <c r="AJ217" s="81"/>
      <c r="AK217" s="81">
        <v>19361</v>
      </c>
      <c r="AL217" s="81">
        <f t="shared" si="647"/>
        <v>22139</v>
      </c>
      <c r="AM217" s="81">
        <f t="shared" si="648"/>
        <v>2778</v>
      </c>
      <c r="AN217" s="81">
        <v>2778</v>
      </c>
      <c r="AO217" s="81"/>
      <c r="AP217" s="81"/>
      <c r="AQ217" s="81"/>
      <c r="AR217" s="81"/>
      <c r="AS217" s="81"/>
      <c r="AT217" s="81"/>
      <c r="AU217" s="81"/>
      <c r="AV217" s="81"/>
      <c r="AW217" s="81"/>
      <c r="AX217" s="81">
        <v>0</v>
      </c>
      <c r="AY217" s="81">
        <f t="shared" si="649"/>
        <v>0</v>
      </c>
      <c r="AZ217" s="98">
        <f t="shared" si="650"/>
        <v>0</v>
      </c>
      <c r="BA217" s="98"/>
      <c r="BB217" s="98"/>
      <c r="BC217" s="98"/>
      <c r="BD217" s="98"/>
      <c r="BE217" s="98"/>
      <c r="BF217" s="81"/>
      <c r="BG217" s="81">
        <f t="shared" si="651"/>
        <v>0</v>
      </c>
      <c r="BH217" s="81">
        <f t="shared" si="652"/>
        <v>0</v>
      </c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82" t="s">
        <v>413</v>
      </c>
      <c r="BT217" s="85"/>
      <c r="BU217" s="24"/>
    </row>
    <row r="218" spans="1:73" x14ac:dyDescent="0.2">
      <c r="A218" s="108"/>
      <c r="B218" s="242"/>
      <c r="C218" s="285" t="s">
        <v>240</v>
      </c>
      <c r="D218" s="80">
        <f t="shared" si="641"/>
        <v>78286</v>
      </c>
      <c r="E218" s="295">
        <f t="shared" si="642"/>
        <v>78286</v>
      </c>
      <c r="F218" s="81">
        <v>54736</v>
      </c>
      <c r="G218" s="81">
        <f t="shared" si="643"/>
        <v>54736</v>
      </c>
      <c r="H218" s="81">
        <f t="shared" si="644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>
        <v>23550</v>
      </c>
      <c r="Y218" s="81">
        <f t="shared" si="645"/>
        <v>23550</v>
      </c>
      <c r="Z218" s="81">
        <f t="shared" si="646"/>
        <v>0</v>
      </c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>
        <v>0</v>
      </c>
      <c r="AL218" s="81">
        <f t="shared" si="647"/>
        <v>0</v>
      </c>
      <c r="AM218" s="81">
        <f t="shared" si="648"/>
        <v>0</v>
      </c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>
        <v>0</v>
      </c>
      <c r="AY218" s="81">
        <f t="shared" si="649"/>
        <v>0</v>
      </c>
      <c r="AZ218" s="98">
        <f t="shared" si="650"/>
        <v>0</v>
      </c>
      <c r="BA218" s="98"/>
      <c r="BB218" s="98"/>
      <c r="BC218" s="98"/>
      <c r="BD218" s="98"/>
      <c r="BE218" s="98"/>
      <c r="BF218" s="81"/>
      <c r="BG218" s="81">
        <f t="shared" si="651"/>
        <v>0</v>
      </c>
      <c r="BH218" s="81">
        <f t="shared" si="652"/>
        <v>0</v>
      </c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82" t="s">
        <v>414</v>
      </c>
      <c r="BT218" s="85"/>
      <c r="BU218" s="24"/>
    </row>
    <row r="219" spans="1:73" ht="27.75" customHeight="1" x14ac:dyDescent="0.2">
      <c r="A219" s="108">
        <v>90000051699</v>
      </c>
      <c r="B219" s="241" t="s">
        <v>200</v>
      </c>
      <c r="C219" s="285" t="s">
        <v>227</v>
      </c>
      <c r="D219" s="80">
        <f t="shared" si="641"/>
        <v>723915</v>
      </c>
      <c r="E219" s="295">
        <f t="shared" si="642"/>
        <v>728498</v>
      </c>
      <c r="F219" s="81">
        <v>481090</v>
      </c>
      <c r="G219" s="81">
        <f t="shared" si="643"/>
        <v>481090</v>
      </c>
      <c r="H219" s="81">
        <f t="shared" si="644"/>
        <v>0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>
        <v>214249</v>
      </c>
      <c r="Y219" s="81">
        <f t="shared" si="645"/>
        <v>218666</v>
      </c>
      <c r="Z219" s="81">
        <f t="shared" si="646"/>
        <v>4417</v>
      </c>
      <c r="AA219" s="81">
        <v>987</v>
      </c>
      <c r="AB219" s="81">
        <v>3430</v>
      </c>
      <c r="AC219" s="81"/>
      <c r="AD219" s="81"/>
      <c r="AE219" s="81"/>
      <c r="AF219" s="81"/>
      <c r="AG219" s="81"/>
      <c r="AH219" s="81"/>
      <c r="AI219" s="81"/>
      <c r="AJ219" s="81"/>
      <c r="AK219" s="81">
        <v>28576</v>
      </c>
      <c r="AL219" s="81">
        <f t="shared" si="647"/>
        <v>28742</v>
      </c>
      <c r="AM219" s="81">
        <f t="shared" si="648"/>
        <v>166</v>
      </c>
      <c r="AN219" s="81">
        <v>166</v>
      </c>
      <c r="AO219" s="81"/>
      <c r="AP219" s="81"/>
      <c r="AQ219" s="81"/>
      <c r="AR219" s="81"/>
      <c r="AS219" s="81"/>
      <c r="AT219" s="81"/>
      <c r="AU219" s="81"/>
      <c r="AV219" s="81"/>
      <c r="AW219" s="81"/>
      <c r="AX219" s="81">
        <v>0</v>
      </c>
      <c r="AY219" s="81">
        <f t="shared" si="649"/>
        <v>0</v>
      </c>
      <c r="AZ219" s="98">
        <f t="shared" si="650"/>
        <v>0</v>
      </c>
      <c r="BA219" s="98"/>
      <c r="BB219" s="98"/>
      <c r="BC219" s="98"/>
      <c r="BD219" s="98"/>
      <c r="BE219" s="98"/>
      <c r="BF219" s="81"/>
      <c r="BG219" s="81">
        <f t="shared" si="651"/>
        <v>0</v>
      </c>
      <c r="BH219" s="81">
        <f t="shared" si="652"/>
        <v>0</v>
      </c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82" t="s">
        <v>415</v>
      </c>
      <c r="BT219" s="85"/>
      <c r="BU219" s="24"/>
    </row>
    <row r="220" spans="1:73" x14ac:dyDescent="0.2">
      <c r="A220" s="108"/>
      <c r="B220" s="242"/>
      <c r="C220" s="285" t="s">
        <v>240</v>
      </c>
      <c r="D220" s="80">
        <f t="shared" si="641"/>
        <v>77345</v>
      </c>
      <c r="E220" s="295">
        <f t="shared" si="642"/>
        <v>77345</v>
      </c>
      <c r="F220" s="81">
        <v>54793</v>
      </c>
      <c r="G220" s="81">
        <f t="shared" si="643"/>
        <v>54793</v>
      </c>
      <c r="H220" s="81">
        <f t="shared" si="644"/>
        <v>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>
        <v>22552</v>
      </c>
      <c r="Y220" s="81">
        <f t="shared" si="645"/>
        <v>22552</v>
      </c>
      <c r="Z220" s="81">
        <f t="shared" si="646"/>
        <v>0</v>
      </c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>
        <v>0</v>
      </c>
      <c r="AL220" s="81">
        <f t="shared" si="647"/>
        <v>0</v>
      </c>
      <c r="AM220" s="81">
        <f t="shared" si="648"/>
        <v>0</v>
      </c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>
        <v>0</v>
      </c>
      <c r="AY220" s="81">
        <f t="shared" si="649"/>
        <v>0</v>
      </c>
      <c r="AZ220" s="98">
        <f t="shared" si="650"/>
        <v>0</v>
      </c>
      <c r="BA220" s="98"/>
      <c r="BB220" s="98"/>
      <c r="BC220" s="98"/>
      <c r="BD220" s="98"/>
      <c r="BE220" s="98"/>
      <c r="BF220" s="81"/>
      <c r="BG220" s="81">
        <f t="shared" si="651"/>
        <v>0</v>
      </c>
      <c r="BH220" s="81">
        <f t="shared" si="652"/>
        <v>0</v>
      </c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82" t="s">
        <v>416</v>
      </c>
      <c r="BT220" s="85"/>
      <c r="BU220" s="24"/>
    </row>
    <row r="221" spans="1:73" ht="27.75" customHeight="1" x14ac:dyDescent="0.2">
      <c r="A221" s="108">
        <v>90000051612</v>
      </c>
      <c r="B221" s="241" t="s">
        <v>201</v>
      </c>
      <c r="C221" s="285" t="s">
        <v>227</v>
      </c>
      <c r="D221" s="80">
        <f t="shared" si="641"/>
        <v>679780</v>
      </c>
      <c r="E221" s="295">
        <f t="shared" si="642"/>
        <v>689612</v>
      </c>
      <c r="F221" s="81">
        <v>348549</v>
      </c>
      <c r="G221" s="81">
        <f t="shared" si="643"/>
        <v>348549</v>
      </c>
      <c r="H221" s="81">
        <f t="shared" si="644"/>
        <v>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>
        <v>320525</v>
      </c>
      <c r="Y221" s="81">
        <f t="shared" si="645"/>
        <v>328337</v>
      </c>
      <c r="Z221" s="81">
        <f t="shared" si="646"/>
        <v>7812</v>
      </c>
      <c r="AA221" s="81">
        <v>1995</v>
      </c>
      <c r="AB221" s="81">
        <f>5255+562</f>
        <v>5817</v>
      </c>
      <c r="AC221" s="81"/>
      <c r="AD221" s="81"/>
      <c r="AE221" s="81"/>
      <c r="AF221" s="81"/>
      <c r="AG221" s="81"/>
      <c r="AH221" s="81"/>
      <c r="AI221" s="81"/>
      <c r="AJ221" s="81"/>
      <c r="AK221" s="81">
        <v>10706</v>
      </c>
      <c r="AL221" s="81">
        <f t="shared" si="647"/>
        <v>12726</v>
      </c>
      <c r="AM221" s="81">
        <f t="shared" si="648"/>
        <v>2020</v>
      </c>
      <c r="AN221" s="81">
        <v>2020</v>
      </c>
      <c r="AO221" s="81"/>
      <c r="AP221" s="81"/>
      <c r="AQ221" s="81"/>
      <c r="AR221" s="81"/>
      <c r="AS221" s="81"/>
      <c r="AT221" s="81"/>
      <c r="AU221" s="81"/>
      <c r="AV221" s="81"/>
      <c r="AW221" s="81"/>
      <c r="AX221" s="81">
        <v>0</v>
      </c>
      <c r="AY221" s="81">
        <f t="shared" si="649"/>
        <v>0</v>
      </c>
      <c r="AZ221" s="98">
        <f t="shared" si="650"/>
        <v>0</v>
      </c>
      <c r="BA221" s="98"/>
      <c r="BB221" s="98"/>
      <c r="BC221" s="98"/>
      <c r="BD221" s="98"/>
      <c r="BE221" s="98"/>
      <c r="BF221" s="81"/>
      <c r="BG221" s="81">
        <f t="shared" si="651"/>
        <v>0</v>
      </c>
      <c r="BH221" s="81">
        <f t="shared" si="652"/>
        <v>0</v>
      </c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82" t="s">
        <v>417</v>
      </c>
      <c r="BT221" s="85"/>
      <c r="BU221" s="24"/>
    </row>
    <row r="222" spans="1:73" x14ac:dyDescent="0.2">
      <c r="A222" s="108"/>
      <c r="B222" s="242"/>
      <c r="C222" s="285" t="s">
        <v>240</v>
      </c>
      <c r="D222" s="80">
        <f t="shared" si="641"/>
        <v>74836</v>
      </c>
      <c r="E222" s="295">
        <f t="shared" si="642"/>
        <v>78378</v>
      </c>
      <c r="F222" s="81">
        <v>45934</v>
      </c>
      <c r="G222" s="81">
        <f t="shared" si="643"/>
        <v>45934</v>
      </c>
      <c r="H222" s="81">
        <f t="shared" si="644"/>
        <v>0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>
        <v>28902</v>
      </c>
      <c r="Y222" s="81">
        <f t="shared" si="645"/>
        <v>32444</v>
      </c>
      <c r="Z222" s="81">
        <f t="shared" si="646"/>
        <v>3542</v>
      </c>
      <c r="AA222" s="81"/>
      <c r="AB222" s="81">
        <v>3542</v>
      </c>
      <c r="AC222" s="81"/>
      <c r="AD222" s="81"/>
      <c r="AE222" s="81"/>
      <c r="AF222" s="81"/>
      <c r="AG222" s="81"/>
      <c r="AH222" s="81"/>
      <c r="AI222" s="81"/>
      <c r="AJ222" s="81"/>
      <c r="AK222" s="81">
        <v>0</v>
      </c>
      <c r="AL222" s="81">
        <f t="shared" si="647"/>
        <v>0</v>
      </c>
      <c r="AM222" s="81">
        <f t="shared" si="648"/>
        <v>0</v>
      </c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>
        <v>0</v>
      </c>
      <c r="AY222" s="81">
        <f t="shared" si="649"/>
        <v>0</v>
      </c>
      <c r="AZ222" s="98">
        <f t="shared" si="650"/>
        <v>0</v>
      </c>
      <c r="BA222" s="98"/>
      <c r="BB222" s="98"/>
      <c r="BC222" s="98"/>
      <c r="BD222" s="98"/>
      <c r="BE222" s="98"/>
      <c r="BF222" s="81"/>
      <c r="BG222" s="81">
        <f t="shared" si="651"/>
        <v>0</v>
      </c>
      <c r="BH222" s="81">
        <f t="shared" si="652"/>
        <v>0</v>
      </c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82" t="s">
        <v>418</v>
      </c>
      <c r="BT222" s="85"/>
      <c r="BU222" s="24"/>
    </row>
    <row r="223" spans="1:73" s="193" customFormat="1" ht="24" x14ac:dyDescent="0.2">
      <c r="A223" s="108"/>
      <c r="B223" s="242"/>
      <c r="C223" s="285" t="s">
        <v>544</v>
      </c>
      <c r="D223" s="80">
        <f t="shared" si="641"/>
        <v>3937</v>
      </c>
      <c r="E223" s="295">
        <f t="shared" si="642"/>
        <v>5277</v>
      </c>
      <c r="F223" s="81">
        <v>3937</v>
      </c>
      <c r="G223" s="81">
        <f t="shared" si="643"/>
        <v>5277</v>
      </c>
      <c r="H223" s="81">
        <f t="shared" si="644"/>
        <v>1340</v>
      </c>
      <c r="I223" s="81"/>
      <c r="J223" s="81"/>
      <c r="K223" s="81">
        <v>1340</v>
      </c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>
        <v>0</v>
      </c>
      <c r="Y223" s="81">
        <f t="shared" si="645"/>
        <v>0</v>
      </c>
      <c r="Z223" s="81">
        <f t="shared" si="646"/>
        <v>0</v>
      </c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>
        <v>0</v>
      </c>
      <c r="AL223" s="81">
        <f t="shared" si="647"/>
        <v>0</v>
      </c>
      <c r="AM223" s="81">
        <f t="shared" si="648"/>
        <v>0</v>
      </c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>
        <v>0</v>
      </c>
      <c r="AY223" s="81">
        <f t="shared" si="649"/>
        <v>0</v>
      </c>
      <c r="AZ223" s="98">
        <f t="shared" si="650"/>
        <v>0</v>
      </c>
      <c r="BA223" s="98"/>
      <c r="BB223" s="98"/>
      <c r="BC223" s="98"/>
      <c r="BD223" s="98"/>
      <c r="BE223" s="98"/>
      <c r="BF223" s="81"/>
      <c r="BG223" s="81">
        <f t="shared" si="651"/>
        <v>0</v>
      </c>
      <c r="BH223" s="81">
        <f t="shared" si="652"/>
        <v>0</v>
      </c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82" t="s">
        <v>557</v>
      </c>
      <c r="BT223" s="85"/>
      <c r="BU223" s="24"/>
    </row>
    <row r="224" spans="1:73" ht="24" x14ac:dyDescent="0.2">
      <c r="A224" s="108">
        <v>90009251342</v>
      </c>
      <c r="B224" s="241" t="s">
        <v>241</v>
      </c>
      <c r="C224" s="285" t="s">
        <v>227</v>
      </c>
      <c r="D224" s="80">
        <f t="shared" si="641"/>
        <v>882099</v>
      </c>
      <c r="E224" s="295">
        <f t="shared" si="642"/>
        <v>883837</v>
      </c>
      <c r="F224" s="81">
        <v>53302</v>
      </c>
      <c r="G224" s="81">
        <f t="shared" si="643"/>
        <v>53302</v>
      </c>
      <c r="H224" s="81">
        <f t="shared" si="644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>
        <v>824224</v>
      </c>
      <c r="Y224" s="81">
        <f t="shared" si="645"/>
        <v>825962</v>
      </c>
      <c r="Z224" s="81">
        <f t="shared" si="646"/>
        <v>1738</v>
      </c>
      <c r="AA224" s="81">
        <v>735</v>
      </c>
      <c r="AB224" s="81">
        <v>1003</v>
      </c>
      <c r="AC224" s="81"/>
      <c r="AD224" s="81"/>
      <c r="AE224" s="81"/>
      <c r="AF224" s="81"/>
      <c r="AG224" s="81"/>
      <c r="AH224" s="81"/>
      <c r="AI224" s="81"/>
      <c r="AJ224" s="81"/>
      <c r="AK224" s="81">
        <v>4573</v>
      </c>
      <c r="AL224" s="81">
        <f t="shared" si="647"/>
        <v>4573</v>
      </c>
      <c r="AM224" s="81">
        <f t="shared" si="648"/>
        <v>0</v>
      </c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>
        <v>0</v>
      </c>
      <c r="AY224" s="81">
        <f t="shared" si="649"/>
        <v>0</v>
      </c>
      <c r="AZ224" s="98">
        <f t="shared" si="650"/>
        <v>0</v>
      </c>
      <c r="BA224" s="98"/>
      <c r="BB224" s="98"/>
      <c r="BC224" s="98"/>
      <c r="BD224" s="98"/>
      <c r="BE224" s="98"/>
      <c r="BF224" s="81"/>
      <c r="BG224" s="81">
        <f t="shared" si="651"/>
        <v>0</v>
      </c>
      <c r="BH224" s="81">
        <f t="shared" si="652"/>
        <v>0</v>
      </c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82" t="s">
        <v>419</v>
      </c>
      <c r="BT224" s="85"/>
      <c r="BU224" s="24"/>
    </row>
    <row r="225" spans="1:73" ht="24" customHeight="1" x14ac:dyDescent="0.2">
      <c r="A225" s="108">
        <v>90009249367</v>
      </c>
      <c r="B225" s="241" t="s">
        <v>284</v>
      </c>
      <c r="C225" s="285" t="s">
        <v>242</v>
      </c>
      <c r="D225" s="80">
        <f t="shared" si="641"/>
        <v>1449676</v>
      </c>
      <c r="E225" s="295">
        <f t="shared" si="642"/>
        <v>1463863</v>
      </c>
      <c r="F225" s="81">
        <v>959808</v>
      </c>
      <c r="G225" s="81">
        <f t="shared" si="643"/>
        <v>959808</v>
      </c>
      <c r="H225" s="81">
        <f t="shared" si="644"/>
        <v>0</v>
      </c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>
        <v>460786</v>
      </c>
      <c r="Y225" s="81">
        <f t="shared" si="645"/>
        <v>474151</v>
      </c>
      <c r="Z225" s="81">
        <f t="shared" si="646"/>
        <v>13365</v>
      </c>
      <c r="AA225" s="81"/>
      <c r="AB225" s="81">
        <f>11004+2361</f>
        <v>13365</v>
      </c>
      <c r="AC225" s="81"/>
      <c r="AD225" s="81"/>
      <c r="AE225" s="81"/>
      <c r="AF225" s="81"/>
      <c r="AG225" s="81"/>
      <c r="AH225" s="81"/>
      <c r="AI225" s="81"/>
      <c r="AJ225" s="81"/>
      <c r="AK225" s="81">
        <v>29082</v>
      </c>
      <c r="AL225" s="81">
        <f t="shared" si="647"/>
        <v>29904</v>
      </c>
      <c r="AM225" s="81">
        <f t="shared" si="648"/>
        <v>822</v>
      </c>
      <c r="AN225" s="81">
        <v>822</v>
      </c>
      <c r="AO225" s="81"/>
      <c r="AP225" s="81"/>
      <c r="AQ225" s="81"/>
      <c r="AR225" s="81"/>
      <c r="AS225" s="81"/>
      <c r="AT225" s="81"/>
      <c r="AU225" s="81"/>
      <c r="AV225" s="81"/>
      <c r="AW225" s="81"/>
      <c r="AX225" s="81">
        <v>0</v>
      </c>
      <c r="AY225" s="81">
        <f t="shared" si="649"/>
        <v>0</v>
      </c>
      <c r="AZ225" s="98">
        <f t="shared" si="650"/>
        <v>0</v>
      </c>
      <c r="BA225" s="98"/>
      <c r="BB225" s="98"/>
      <c r="BC225" s="98"/>
      <c r="BD225" s="98"/>
      <c r="BE225" s="98"/>
      <c r="BF225" s="81"/>
      <c r="BG225" s="81">
        <f t="shared" si="651"/>
        <v>0</v>
      </c>
      <c r="BH225" s="81">
        <f t="shared" si="652"/>
        <v>0</v>
      </c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82" t="s">
        <v>420</v>
      </c>
      <c r="BT225" s="85"/>
      <c r="BU225" s="24"/>
    </row>
    <row r="226" spans="1:73" s="104" customFormat="1" x14ac:dyDescent="0.2">
      <c r="A226" s="108"/>
      <c r="B226" s="242"/>
      <c r="C226" s="285" t="s">
        <v>249</v>
      </c>
      <c r="D226" s="80">
        <f t="shared" si="641"/>
        <v>186939</v>
      </c>
      <c r="E226" s="295">
        <f t="shared" si="642"/>
        <v>251667</v>
      </c>
      <c r="F226" s="81">
        <v>186939</v>
      </c>
      <c r="G226" s="81">
        <f t="shared" si="643"/>
        <v>251667</v>
      </c>
      <c r="H226" s="81">
        <f>SUM(I226:W226)</f>
        <v>64728</v>
      </c>
      <c r="I226" s="81">
        <v>407</v>
      </c>
      <c r="J226" s="81"/>
      <c r="K226" s="81">
        <v>1516</v>
      </c>
      <c r="L226" s="81">
        <v>60780</v>
      </c>
      <c r="M226" s="81"/>
      <c r="N226" s="81">
        <v>2025</v>
      </c>
      <c r="O226" s="81"/>
      <c r="P226" s="81"/>
      <c r="Q226" s="81"/>
      <c r="R226" s="81"/>
      <c r="S226" s="81"/>
      <c r="T226" s="81"/>
      <c r="U226" s="81"/>
      <c r="V226" s="81"/>
      <c r="W226" s="81"/>
      <c r="X226" s="81">
        <v>0</v>
      </c>
      <c r="Y226" s="81">
        <f t="shared" si="645"/>
        <v>0</v>
      </c>
      <c r="Z226" s="81">
        <f t="shared" si="646"/>
        <v>0</v>
      </c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>
        <v>0</v>
      </c>
      <c r="AL226" s="81">
        <f t="shared" si="647"/>
        <v>0</v>
      </c>
      <c r="AM226" s="81">
        <f t="shared" si="648"/>
        <v>0</v>
      </c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>
        <v>0</v>
      </c>
      <c r="AY226" s="81">
        <f t="shared" si="649"/>
        <v>0</v>
      </c>
      <c r="AZ226" s="98">
        <f t="shared" si="650"/>
        <v>0</v>
      </c>
      <c r="BA226" s="98"/>
      <c r="BB226" s="98"/>
      <c r="BC226" s="98"/>
      <c r="BD226" s="98"/>
      <c r="BE226" s="98"/>
      <c r="BF226" s="81"/>
      <c r="BG226" s="81">
        <f t="shared" si="651"/>
        <v>0</v>
      </c>
      <c r="BH226" s="81">
        <f t="shared" si="652"/>
        <v>0</v>
      </c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82" t="s">
        <v>421</v>
      </c>
      <c r="BT226" s="85" t="s">
        <v>506</v>
      </c>
      <c r="BU226" s="24"/>
    </row>
    <row r="227" spans="1:73" ht="24" customHeight="1" x14ac:dyDescent="0.2">
      <c r="A227" s="108">
        <v>90000783949</v>
      </c>
      <c r="B227" s="241" t="s">
        <v>19</v>
      </c>
      <c r="C227" s="285" t="s">
        <v>227</v>
      </c>
      <c r="D227" s="80">
        <f t="shared" si="641"/>
        <v>655619</v>
      </c>
      <c r="E227" s="295">
        <f t="shared" si="642"/>
        <v>664068</v>
      </c>
      <c r="F227" s="81">
        <v>317042</v>
      </c>
      <c r="G227" s="81">
        <f t="shared" si="643"/>
        <v>317042</v>
      </c>
      <c r="H227" s="81">
        <f t="shared" si="644"/>
        <v>0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>
        <v>334942</v>
      </c>
      <c r="Y227" s="81">
        <f t="shared" si="645"/>
        <v>343290</v>
      </c>
      <c r="Z227" s="81">
        <f t="shared" si="646"/>
        <v>8348</v>
      </c>
      <c r="AA227" s="81">
        <v>1001</v>
      </c>
      <c r="AB227" s="81">
        <f>3061+3+4283</f>
        <v>7347</v>
      </c>
      <c r="AC227" s="81"/>
      <c r="AD227" s="81"/>
      <c r="AE227" s="81"/>
      <c r="AF227" s="81"/>
      <c r="AG227" s="81"/>
      <c r="AH227" s="81"/>
      <c r="AI227" s="81"/>
      <c r="AJ227" s="81"/>
      <c r="AK227" s="81">
        <v>3635</v>
      </c>
      <c r="AL227" s="81">
        <f t="shared" si="647"/>
        <v>3735</v>
      </c>
      <c r="AM227" s="81">
        <f t="shared" si="648"/>
        <v>100</v>
      </c>
      <c r="AN227" s="81">
        <v>100</v>
      </c>
      <c r="AO227" s="81"/>
      <c r="AP227" s="81"/>
      <c r="AQ227" s="81"/>
      <c r="AR227" s="81"/>
      <c r="AS227" s="81"/>
      <c r="AT227" s="81"/>
      <c r="AU227" s="81"/>
      <c r="AV227" s="81"/>
      <c r="AW227" s="81"/>
      <c r="AX227" s="81">
        <v>0</v>
      </c>
      <c r="AY227" s="81">
        <f t="shared" si="649"/>
        <v>1</v>
      </c>
      <c r="AZ227" s="98">
        <f t="shared" si="650"/>
        <v>1</v>
      </c>
      <c r="BA227" s="98">
        <v>1</v>
      </c>
      <c r="BB227" s="98"/>
      <c r="BC227" s="98"/>
      <c r="BD227" s="98"/>
      <c r="BE227" s="98"/>
      <c r="BF227" s="81"/>
      <c r="BG227" s="81">
        <f t="shared" si="651"/>
        <v>0</v>
      </c>
      <c r="BH227" s="81">
        <f t="shared" si="652"/>
        <v>0</v>
      </c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82" t="s">
        <v>698</v>
      </c>
      <c r="BT227" s="85"/>
      <c r="BU227" s="24"/>
    </row>
    <row r="228" spans="1:73" ht="12.75" x14ac:dyDescent="0.2">
      <c r="A228" s="108"/>
      <c r="B228" s="243"/>
      <c r="C228" s="285" t="s">
        <v>240</v>
      </c>
      <c r="D228" s="80">
        <f t="shared" si="641"/>
        <v>52319</v>
      </c>
      <c r="E228" s="295">
        <f t="shared" si="642"/>
        <v>52319</v>
      </c>
      <c r="F228" s="81">
        <v>38971</v>
      </c>
      <c r="G228" s="81">
        <f t="shared" si="643"/>
        <v>38971</v>
      </c>
      <c r="H228" s="81">
        <f t="shared" si="644"/>
        <v>0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>
        <v>13348</v>
      </c>
      <c r="Y228" s="81">
        <f t="shared" si="645"/>
        <v>13348</v>
      </c>
      <c r="Z228" s="81">
        <f t="shared" si="646"/>
        <v>0</v>
      </c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>
        <v>0</v>
      </c>
      <c r="AL228" s="81">
        <f t="shared" si="647"/>
        <v>0</v>
      </c>
      <c r="AM228" s="81">
        <f t="shared" si="648"/>
        <v>0</v>
      </c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>
        <v>0</v>
      </c>
      <c r="AY228" s="81">
        <f t="shared" si="649"/>
        <v>0</v>
      </c>
      <c r="AZ228" s="98">
        <f t="shared" si="650"/>
        <v>0</v>
      </c>
      <c r="BA228" s="98"/>
      <c r="BB228" s="98"/>
      <c r="BC228" s="98"/>
      <c r="BD228" s="98"/>
      <c r="BE228" s="98"/>
      <c r="BF228" s="81"/>
      <c r="BG228" s="81">
        <f t="shared" si="651"/>
        <v>0</v>
      </c>
      <c r="BH228" s="81">
        <f t="shared" si="652"/>
        <v>0</v>
      </c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82" t="s">
        <v>699</v>
      </c>
      <c r="BT228" s="85"/>
      <c r="BU228" s="24"/>
    </row>
    <row r="229" spans="1:73" s="192" customFormat="1" ht="39.75" customHeight="1" x14ac:dyDescent="0.2">
      <c r="A229" s="108"/>
      <c r="B229" s="243"/>
      <c r="C229" s="285" t="s">
        <v>541</v>
      </c>
      <c r="D229" s="80">
        <f t="shared" si="641"/>
        <v>13004</v>
      </c>
      <c r="E229" s="295">
        <f t="shared" si="642"/>
        <v>13007</v>
      </c>
      <c r="F229" s="81">
        <v>13004</v>
      </c>
      <c r="G229" s="81">
        <f t="shared" si="643"/>
        <v>13007</v>
      </c>
      <c r="H229" s="81">
        <f t="shared" si="644"/>
        <v>3</v>
      </c>
      <c r="I229" s="81"/>
      <c r="J229" s="81"/>
      <c r="K229" s="81">
        <v>3</v>
      </c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>
        <v>0</v>
      </c>
      <c r="Y229" s="81">
        <f t="shared" si="645"/>
        <v>0</v>
      </c>
      <c r="Z229" s="81">
        <f t="shared" si="646"/>
        <v>0</v>
      </c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>
        <v>0</v>
      </c>
      <c r="AL229" s="81">
        <f t="shared" si="647"/>
        <v>0</v>
      </c>
      <c r="AM229" s="81">
        <f t="shared" si="648"/>
        <v>0</v>
      </c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>
        <v>0</v>
      </c>
      <c r="AY229" s="81">
        <f t="shared" si="649"/>
        <v>0</v>
      </c>
      <c r="AZ229" s="98">
        <f t="shared" si="650"/>
        <v>0</v>
      </c>
      <c r="BA229" s="98"/>
      <c r="BB229" s="98"/>
      <c r="BC229" s="98"/>
      <c r="BD229" s="98"/>
      <c r="BE229" s="98"/>
      <c r="BF229" s="81"/>
      <c r="BG229" s="81">
        <f t="shared" si="651"/>
        <v>0</v>
      </c>
      <c r="BH229" s="81">
        <f t="shared" si="652"/>
        <v>0</v>
      </c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82" t="s">
        <v>700</v>
      </c>
      <c r="BT229" s="85"/>
      <c r="BU229" s="24"/>
    </row>
    <row r="230" spans="1:73" s="198" customFormat="1" ht="29.25" customHeight="1" x14ac:dyDescent="0.2">
      <c r="A230" s="108"/>
      <c r="B230" s="243"/>
      <c r="C230" s="334" t="s">
        <v>737</v>
      </c>
      <c r="D230" s="80">
        <f t="shared" ref="D230" si="653">F230+X230+AK230+AX230+BF230</f>
        <v>0</v>
      </c>
      <c r="E230" s="295">
        <f t="shared" ref="E230" si="654">G230+Y230+AL230+AY230+BG230</f>
        <v>13592</v>
      </c>
      <c r="F230" s="81"/>
      <c r="G230" s="81">
        <f t="shared" ref="G230:G231" si="655">F230+H230</f>
        <v>13592</v>
      </c>
      <c r="H230" s="81">
        <f t="shared" ref="H230:H231" si="656">SUM(I230:W230)</f>
        <v>13592</v>
      </c>
      <c r="I230" s="81">
        <v>13592</v>
      </c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>
        <f t="shared" ref="Y230" si="657">X230+Z230</f>
        <v>0</v>
      </c>
      <c r="Z230" s="81">
        <f t="shared" ref="Z230" si="658">SUM(AA230:AJ230)</f>
        <v>0</v>
      </c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>
        <f t="shared" ref="AL230" si="659">AK230+AM230</f>
        <v>0</v>
      </c>
      <c r="AM230" s="81">
        <f t="shared" ref="AM230" si="660">SUM(AN230:AW230)</f>
        <v>0</v>
      </c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>
        <f t="shared" ref="AY230" si="661">AX230+AZ230</f>
        <v>0</v>
      </c>
      <c r="AZ230" s="98">
        <f t="shared" ref="AZ230" si="662">SUM(BA230:BE230)</f>
        <v>0</v>
      </c>
      <c r="BA230" s="98"/>
      <c r="BB230" s="98"/>
      <c r="BC230" s="98"/>
      <c r="BD230" s="98"/>
      <c r="BE230" s="98"/>
      <c r="BF230" s="81"/>
      <c r="BG230" s="81">
        <f t="shared" ref="BG230:BG231" si="663">BF230+BH230</f>
        <v>0</v>
      </c>
      <c r="BH230" s="81">
        <f t="shared" ref="BH230:BH231" si="664">SUM(BI230:BR230)</f>
        <v>0</v>
      </c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82" t="s">
        <v>738</v>
      </c>
      <c r="BT230" s="85"/>
      <c r="BU230" s="24"/>
    </row>
    <row r="231" spans="1:73" s="198" customFormat="1" ht="28.5" customHeight="1" x14ac:dyDescent="0.2">
      <c r="A231" s="108"/>
      <c r="B231" s="243"/>
      <c r="C231" s="353" t="s">
        <v>785</v>
      </c>
      <c r="D231" s="80">
        <f t="shared" ref="D231" si="665">F231+X231+AK231+AX231+BF231</f>
        <v>0</v>
      </c>
      <c r="E231" s="295">
        <f t="shared" ref="E231" si="666">G231+Y231+AL231+AY231+BG231</f>
        <v>1204</v>
      </c>
      <c r="F231" s="81"/>
      <c r="G231" s="81">
        <f t="shared" si="655"/>
        <v>1204</v>
      </c>
      <c r="H231" s="81">
        <f t="shared" si="656"/>
        <v>1204</v>
      </c>
      <c r="I231" s="81"/>
      <c r="J231" s="81"/>
      <c r="K231" s="81"/>
      <c r="L231" s="81">
        <v>1204</v>
      </c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>
        <f t="shared" ref="Y231" si="667">X231+Z231</f>
        <v>0</v>
      </c>
      <c r="Z231" s="81">
        <f t="shared" ref="Z231" si="668">SUM(AA231:AJ231)</f>
        <v>0</v>
      </c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>
        <f t="shared" ref="AL231" si="669">AK231+AM231</f>
        <v>0</v>
      </c>
      <c r="AM231" s="81">
        <f t="shared" ref="AM231" si="670">SUM(AN231:AW231)</f>
        <v>0</v>
      </c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>
        <f t="shared" ref="AY231" si="671">AX231+AZ231</f>
        <v>0</v>
      </c>
      <c r="AZ231" s="98">
        <f t="shared" ref="AZ231" si="672">SUM(BA231:BE231)</f>
        <v>0</v>
      </c>
      <c r="BA231" s="98"/>
      <c r="BB231" s="98"/>
      <c r="BC231" s="98"/>
      <c r="BD231" s="98"/>
      <c r="BE231" s="98"/>
      <c r="BF231" s="81"/>
      <c r="BG231" s="81">
        <f t="shared" si="663"/>
        <v>0</v>
      </c>
      <c r="BH231" s="81">
        <f t="shared" si="664"/>
        <v>0</v>
      </c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82" t="s">
        <v>786</v>
      </c>
      <c r="BT231" s="85"/>
      <c r="BU231" s="24"/>
    </row>
    <row r="232" spans="1:73" ht="24" customHeight="1" x14ac:dyDescent="0.2">
      <c r="A232" s="108">
        <v>90000051646</v>
      </c>
      <c r="B232" s="241" t="s">
        <v>155</v>
      </c>
      <c r="C232" s="285" t="s">
        <v>227</v>
      </c>
      <c r="D232" s="80">
        <f t="shared" si="641"/>
        <v>247167</v>
      </c>
      <c r="E232" s="295">
        <f t="shared" si="642"/>
        <v>242057</v>
      </c>
      <c r="F232" s="81">
        <v>92620</v>
      </c>
      <c r="G232" s="81">
        <f t="shared" si="643"/>
        <v>97131</v>
      </c>
      <c r="H232" s="81">
        <f t="shared" si="644"/>
        <v>4511</v>
      </c>
      <c r="I232" s="81"/>
      <c r="J232" s="81"/>
      <c r="K232" s="81">
        <v>4511</v>
      </c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>
        <v>154507</v>
      </c>
      <c r="Y232" s="81">
        <f t="shared" si="645"/>
        <v>144886</v>
      </c>
      <c r="Z232" s="81">
        <f t="shared" si="646"/>
        <v>-9621</v>
      </c>
      <c r="AA232" s="81">
        <v>210</v>
      </c>
      <c r="AB232" s="81">
        <f>3153-12984</f>
        <v>-9831</v>
      </c>
      <c r="AC232" s="81"/>
      <c r="AD232" s="81"/>
      <c r="AE232" s="81"/>
      <c r="AF232" s="81"/>
      <c r="AG232" s="81"/>
      <c r="AH232" s="81"/>
      <c r="AI232" s="81"/>
      <c r="AJ232" s="81"/>
      <c r="AK232" s="81">
        <v>40</v>
      </c>
      <c r="AL232" s="81">
        <f t="shared" si="647"/>
        <v>40</v>
      </c>
      <c r="AM232" s="81">
        <f t="shared" si="648"/>
        <v>0</v>
      </c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>
        <v>0</v>
      </c>
      <c r="AY232" s="81">
        <f t="shared" si="649"/>
        <v>0</v>
      </c>
      <c r="AZ232" s="98">
        <f t="shared" si="650"/>
        <v>0</v>
      </c>
      <c r="BA232" s="98"/>
      <c r="BB232" s="98"/>
      <c r="BC232" s="98"/>
      <c r="BD232" s="98"/>
      <c r="BE232" s="98"/>
      <c r="BF232" s="81"/>
      <c r="BG232" s="81">
        <f t="shared" si="651"/>
        <v>0</v>
      </c>
      <c r="BH232" s="81">
        <f t="shared" si="652"/>
        <v>0</v>
      </c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82" t="s">
        <v>422</v>
      </c>
      <c r="BT232" s="85"/>
      <c r="BU232" s="24"/>
    </row>
    <row r="233" spans="1:73" s="103" customFormat="1" x14ac:dyDescent="0.2">
      <c r="A233" s="108"/>
      <c r="B233" s="242"/>
      <c r="C233" s="285" t="s">
        <v>240</v>
      </c>
      <c r="D233" s="80">
        <f t="shared" si="641"/>
        <v>45000</v>
      </c>
      <c r="E233" s="295">
        <f t="shared" si="642"/>
        <v>45000</v>
      </c>
      <c r="F233" s="81">
        <v>45000</v>
      </c>
      <c r="G233" s="81">
        <f t="shared" si="643"/>
        <v>45000</v>
      </c>
      <c r="H233" s="81">
        <f t="shared" si="644"/>
        <v>0</v>
      </c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>
        <v>0</v>
      </c>
      <c r="Y233" s="81">
        <f t="shared" si="645"/>
        <v>0</v>
      </c>
      <c r="Z233" s="81">
        <f t="shared" si="646"/>
        <v>0</v>
      </c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>
        <v>0</v>
      </c>
      <c r="AL233" s="81">
        <f t="shared" si="647"/>
        <v>0</v>
      </c>
      <c r="AM233" s="81">
        <f t="shared" si="648"/>
        <v>0</v>
      </c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>
        <v>0</v>
      </c>
      <c r="AY233" s="81">
        <f t="shared" si="649"/>
        <v>0</v>
      </c>
      <c r="AZ233" s="98">
        <f t="shared" si="650"/>
        <v>0</v>
      </c>
      <c r="BA233" s="98"/>
      <c r="BB233" s="98"/>
      <c r="BC233" s="98"/>
      <c r="BD233" s="98"/>
      <c r="BE233" s="98"/>
      <c r="BF233" s="81"/>
      <c r="BG233" s="81">
        <f t="shared" si="651"/>
        <v>0</v>
      </c>
      <c r="BH233" s="81">
        <f t="shared" si="652"/>
        <v>0</v>
      </c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82" t="s">
        <v>423</v>
      </c>
      <c r="BT233" s="85"/>
      <c r="BU233" s="24"/>
    </row>
    <row r="234" spans="1:73" s="107" customFormat="1" ht="27" customHeight="1" x14ac:dyDescent="0.2">
      <c r="A234" s="108">
        <v>40008006745</v>
      </c>
      <c r="B234" s="241" t="s">
        <v>305</v>
      </c>
      <c r="C234" s="285" t="s">
        <v>240</v>
      </c>
      <c r="D234" s="80">
        <f t="shared" si="641"/>
        <v>30087</v>
      </c>
      <c r="E234" s="295">
        <f t="shared" si="642"/>
        <v>30087</v>
      </c>
      <c r="F234" s="81">
        <v>0</v>
      </c>
      <c r="G234" s="81">
        <f t="shared" si="643"/>
        <v>0</v>
      </c>
      <c r="H234" s="81">
        <f t="shared" si="644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>
        <v>30087</v>
      </c>
      <c r="Y234" s="81">
        <f t="shared" si="645"/>
        <v>30087</v>
      </c>
      <c r="Z234" s="81">
        <f t="shared" si="646"/>
        <v>0</v>
      </c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>
        <v>0</v>
      </c>
      <c r="AL234" s="81">
        <f t="shared" si="647"/>
        <v>0</v>
      </c>
      <c r="AM234" s="81">
        <f t="shared" si="648"/>
        <v>0</v>
      </c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>
        <v>0</v>
      </c>
      <c r="AY234" s="81">
        <f t="shared" si="649"/>
        <v>0</v>
      </c>
      <c r="AZ234" s="98">
        <f t="shared" si="650"/>
        <v>0</v>
      </c>
      <c r="BA234" s="98"/>
      <c r="BB234" s="98"/>
      <c r="BC234" s="98"/>
      <c r="BD234" s="98"/>
      <c r="BE234" s="98"/>
      <c r="BF234" s="81"/>
      <c r="BG234" s="81">
        <f t="shared" si="651"/>
        <v>0</v>
      </c>
      <c r="BH234" s="81">
        <f t="shared" si="652"/>
        <v>0</v>
      </c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82" t="s">
        <v>424</v>
      </c>
      <c r="BT234" s="85"/>
      <c r="BU234" s="24"/>
    </row>
    <row r="235" spans="1:73" ht="13.5" thickBot="1" x14ac:dyDescent="0.25">
      <c r="A235" s="368"/>
      <c r="B235" s="217"/>
      <c r="C235" s="369"/>
      <c r="D235" s="370"/>
      <c r="E235" s="371"/>
      <c r="F235" s="372"/>
      <c r="G235" s="372"/>
      <c r="H235" s="372"/>
      <c r="I235" s="372"/>
      <c r="J235" s="372"/>
      <c r="K235" s="372"/>
      <c r="L235" s="372"/>
      <c r="M235" s="372"/>
      <c r="N235" s="372"/>
      <c r="O235" s="372"/>
      <c r="P235" s="372"/>
      <c r="Q235" s="372"/>
      <c r="R235" s="372"/>
      <c r="S235" s="372"/>
      <c r="T235" s="372"/>
      <c r="U235" s="372"/>
      <c r="V235" s="372"/>
      <c r="W235" s="372"/>
      <c r="X235" s="372"/>
      <c r="Y235" s="372"/>
      <c r="Z235" s="372"/>
      <c r="AA235" s="372"/>
      <c r="AB235" s="372"/>
      <c r="AC235" s="372"/>
      <c r="AD235" s="372"/>
      <c r="AE235" s="372"/>
      <c r="AF235" s="372"/>
      <c r="AG235" s="372"/>
      <c r="AH235" s="372"/>
      <c r="AI235" s="372"/>
      <c r="AJ235" s="372"/>
      <c r="AK235" s="372"/>
      <c r="AL235" s="373"/>
      <c r="AM235" s="373"/>
      <c r="AN235" s="373"/>
      <c r="AO235" s="373"/>
      <c r="AP235" s="373"/>
      <c r="AQ235" s="373"/>
      <c r="AR235" s="373"/>
      <c r="AS235" s="373"/>
      <c r="AT235" s="373"/>
      <c r="AU235" s="373"/>
      <c r="AV235" s="373"/>
      <c r="AW235" s="373"/>
      <c r="AX235" s="373"/>
      <c r="AY235" s="372"/>
      <c r="AZ235" s="373"/>
      <c r="BA235" s="373"/>
      <c r="BB235" s="373"/>
      <c r="BC235" s="373"/>
      <c r="BD235" s="373"/>
      <c r="BE235" s="373"/>
      <c r="BF235" s="372"/>
      <c r="BG235" s="374"/>
      <c r="BH235" s="373"/>
      <c r="BI235" s="373"/>
      <c r="BJ235" s="373"/>
      <c r="BK235" s="373"/>
      <c r="BL235" s="373"/>
      <c r="BM235" s="373"/>
      <c r="BN235" s="373"/>
      <c r="BO235" s="373"/>
      <c r="BP235" s="373"/>
      <c r="BQ235" s="373"/>
      <c r="BR235" s="373"/>
      <c r="BS235" s="375"/>
      <c r="BT235" s="376"/>
      <c r="BU235" s="24"/>
    </row>
    <row r="236" spans="1:73" ht="12.75" thickBot="1" x14ac:dyDescent="0.25">
      <c r="A236" s="214">
        <v>10</v>
      </c>
      <c r="B236" s="125" t="s">
        <v>21</v>
      </c>
      <c r="C236" s="321"/>
      <c r="D236" s="11">
        <f>SUM(D237:D258)</f>
        <v>8070154</v>
      </c>
      <c r="E236" s="297">
        <f>SUM(E237:E258)</f>
        <v>8126799</v>
      </c>
      <c r="F236" s="9">
        <f>SUM(F237:F258)</f>
        <v>7166248</v>
      </c>
      <c r="G236" s="9">
        <f t="shared" ref="G236:W236" si="673">SUM(G237:G258)</f>
        <v>7220300</v>
      </c>
      <c r="H236" s="9">
        <f t="shared" si="673"/>
        <v>54052</v>
      </c>
      <c r="I236" s="9">
        <f t="shared" si="673"/>
        <v>0</v>
      </c>
      <c r="J236" s="9">
        <f t="shared" ref="J236" si="674">SUM(J237:J258)</f>
        <v>0</v>
      </c>
      <c r="K236" s="9">
        <f t="shared" si="673"/>
        <v>71263</v>
      </c>
      <c r="L236" s="9">
        <f t="shared" si="673"/>
        <v>0</v>
      </c>
      <c r="M236" s="9">
        <f t="shared" si="673"/>
        <v>14835</v>
      </c>
      <c r="N236" s="9">
        <f t="shared" si="673"/>
        <v>0</v>
      </c>
      <c r="O236" s="9">
        <f t="shared" si="673"/>
        <v>0</v>
      </c>
      <c r="P236" s="9">
        <f t="shared" si="673"/>
        <v>0</v>
      </c>
      <c r="Q236" s="9">
        <f t="shared" si="673"/>
        <v>4029</v>
      </c>
      <c r="R236" s="9">
        <f t="shared" si="673"/>
        <v>0</v>
      </c>
      <c r="S236" s="9">
        <f t="shared" si="673"/>
        <v>-36075</v>
      </c>
      <c r="T236" s="9">
        <f t="shared" si="673"/>
        <v>0</v>
      </c>
      <c r="U236" s="9">
        <f t="shared" si="673"/>
        <v>0</v>
      </c>
      <c r="V236" s="9">
        <f t="shared" si="673"/>
        <v>0</v>
      </c>
      <c r="W236" s="9">
        <f t="shared" si="673"/>
        <v>0</v>
      </c>
      <c r="X236" s="9">
        <f>SUM(X237:X258)</f>
        <v>302033</v>
      </c>
      <c r="Y236" s="9">
        <f t="shared" ref="Y236" si="675">SUM(Y237:Y258)</f>
        <v>305229</v>
      </c>
      <c r="Z236" s="9">
        <f t="shared" ref="Z236" si="676">SUM(Z237:Z258)</f>
        <v>3196</v>
      </c>
      <c r="AA236" s="9">
        <f t="shared" ref="AA236" si="677">SUM(AA237:AA258)</f>
        <v>0</v>
      </c>
      <c r="AB236" s="9">
        <f t="shared" ref="AB236" si="678">SUM(AB237:AB258)</f>
        <v>3196</v>
      </c>
      <c r="AC236" s="9">
        <f t="shared" ref="AC236" si="679">SUM(AC237:AC258)</f>
        <v>0</v>
      </c>
      <c r="AD236" s="9">
        <f t="shared" ref="AD236" si="680">SUM(AD237:AD258)</f>
        <v>0</v>
      </c>
      <c r="AE236" s="9">
        <f t="shared" ref="AE236" si="681">SUM(AE237:AE258)</f>
        <v>0</v>
      </c>
      <c r="AF236" s="9">
        <f t="shared" ref="AF236" si="682">SUM(AF237:AF258)</f>
        <v>0</v>
      </c>
      <c r="AG236" s="9">
        <f t="shared" ref="AG236" si="683">SUM(AG237:AG258)</f>
        <v>0</v>
      </c>
      <c r="AH236" s="9">
        <f t="shared" ref="AH236" si="684">SUM(AH237:AH258)</f>
        <v>0</v>
      </c>
      <c r="AI236" s="9">
        <f t="shared" ref="AI236" si="685">SUM(AI237:AI258)</f>
        <v>0</v>
      </c>
      <c r="AJ236" s="9">
        <f t="shared" ref="AJ236" si="686">SUM(AJ237:AJ258)</f>
        <v>0</v>
      </c>
      <c r="AK236" s="9">
        <f>SUM(AK237:AK258)</f>
        <v>601335</v>
      </c>
      <c r="AL236" s="96">
        <f t="shared" ref="AL236" si="687">SUM(AL237:AL258)</f>
        <v>626701</v>
      </c>
      <c r="AM236" s="96">
        <f t="shared" ref="AM236" si="688">SUM(AM237:AM258)</f>
        <v>25366</v>
      </c>
      <c r="AN236" s="96">
        <f t="shared" ref="AN236" si="689">SUM(AN237:AN258)</f>
        <v>25255</v>
      </c>
      <c r="AO236" s="96">
        <f t="shared" ref="AO236" si="690">SUM(AO237:AO258)</f>
        <v>0</v>
      </c>
      <c r="AP236" s="96">
        <f t="shared" ref="AP236" si="691">SUM(AP237:AP258)</f>
        <v>111</v>
      </c>
      <c r="AQ236" s="96">
        <f t="shared" ref="AQ236" si="692">SUM(AQ237:AQ258)</f>
        <v>0</v>
      </c>
      <c r="AR236" s="96">
        <f t="shared" ref="AR236" si="693">SUM(AR237:AR258)</f>
        <v>0</v>
      </c>
      <c r="AS236" s="96">
        <f t="shared" ref="AS236" si="694">SUM(AS237:AS258)</f>
        <v>0</v>
      </c>
      <c r="AT236" s="96">
        <f t="shared" ref="AT236" si="695">SUM(AT237:AT258)</f>
        <v>0</v>
      </c>
      <c r="AU236" s="96">
        <f t="shared" ref="AU236" si="696">SUM(AU237:AU258)</f>
        <v>0</v>
      </c>
      <c r="AV236" s="96">
        <f t="shared" ref="AV236" si="697">SUM(AV237:AV258)</f>
        <v>0</v>
      </c>
      <c r="AW236" s="96">
        <f t="shared" ref="AW236" si="698">SUM(AW237:AW258)</f>
        <v>0</v>
      </c>
      <c r="AX236" s="96">
        <f>SUM(AX237:AX258)</f>
        <v>538</v>
      </c>
      <c r="AY236" s="9">
        <f t="shared" ref="AY236" si="699">SUM(AY237:AY258)</f>
        <v>538</v>
      </c>
      <c r="AZ236" s="96">
        <f t="shared" ref="AZ236" si="700">SUM(AZ237:AZ258)</f>
        <v>0</v>
      </c>
      <c r="BA236" s="96">
        <f t="shared" ref="BA236" si="701">SUM(BA237:BA258)</f>
        <v>0</v>
      </c>
      <c r="BB236" s="96">
        <f t="shared" ref="BB236" si="702">SUM(BB237:BB258)</f>
        <v>0</v>
      </c>
      <c r="BC236" s="96">
        <f t="shared" ref="BC236" si="703">SUM(BC237:BC258)</f>
        <v>0</v>
      </c>
      <c r="BD236" s="96">
        <f t="shared" ref="BD236" si="704">SUM(BD237:BD258)</f>
        <v>0</v>
      </c>
      <c r="BE236" s="96">
        <f t="shared" ref="BE236" si="705">SUM(BE237:BE258)</f>
        <v>0</v>
      </c>
      <c r="BF236" s="9">
        <f>SUM(BF237:BF258)</f>
        <v>0</v>
      </c>
      <c r="BG236" s="310">
        <f t="shared" ref="BG236" si="706">SUM(BG237:BG258)</f>
        <v>-25969</v>
      </c>
      <c r="BH236" s="96">
        <f t="shared" ref="BH236" si="707">SUM(BH237:BH258)</f>
        <v>-25969</v>
      </c>
      <c r="BI236" s="96">
        <f t="shared" ref="BI236" si="708">SUM(BI237:BI258)</f>
        <v>0</v>
      </c>
      <c r="BJ236" s="96">
        <f t="shared" ref="BJ236" si="709">SUM(BJ237:BJ258)</f>
        <v>-25858</v>
      </c>
      <c r="BK236" s="96">
        <f t="shared" ref="BK236" si="710">SUM(BK237:BK258)</f>
        <v>0</v>
      </c>
      <c r="BL236" s="96">
        <f t="shared" ref="BL236" si="711">SUM(BL237:BL258)</f>
        <v>-111</v>
      </c>
      <c r="BM236" s="96">
        <f t="shared" ref="BM236" si="712">SUM(BM237:BM258)</f>
        <v>0</v>
      </c>
      <c r="BN236" s="96">
        <f t="shared" ref="BN236" si="713">SUM(BN237:BN258)</f>
        <v>0</v>
      </c>
      <c r="BO236" s="96">
        <f t="shared" ref="BO236" si="714">SUM(BO237:BO258)</f>
        <v>0</v>
      </c>
      <c r="BP236" s="96">
        <f t="shared" ref="BP236" si="715">SUM(BP237:BP258)</f>
        <v>0</v>
      </c>
      <c r="BQ236" s="96">
        <f t="shared" ref="BQ236" si="716">SUM(BQ237:BQ258)</f>
        <v>0</v>
      </c>
      <c r="BR236" s="96">
        <f t="shared" ref="BR236" si="717">SUM(BR237:BR258)</f>
        <v>0</v>
      </c>
      <c r="BS236" s="12"/>
      <c r="BT236" s="87"/>
      <c r="BU236" s="24"/>
    </row>
    <row r="237" spans="1:73" s="122" customFormat="1" ht="24.75" customHeight="1" thickTop="1" x14ac:dyDescent="0.2">
      <c r="A237" s="108">
        <v>90000056357</v>
      </c>
      <c r="B237" s="247" t="s">
        <v>5</v>
      </c>
      <c r="C237" s="324" t="s">
        <v>458</v>
      </c>
      <c r="D237" s="80">
        <f t="shared" ref="D237:D257" si="718">F237+X237+AK237+AX237+BF237</f>
        <v>1040651</v>
      </c>
      <c r="E237" s="295">
        <f t="shared" ref="E237:E257" si="719">G237+Y237+AL237+AY237+BG237</f>
        <v>1019113</v>
      </c>
      <c r="F237" s="170">
        <v>1040651</v>
      </c>
      <c r="G237" s="170">
        <f t="shared" ref="G237:G257" si="720">F237+H237</f>
        <v>1019113</v>
      </c>
      <c r="H237" s="170">
        <f t="shared" ref="H237:H257" si="721">SUM(I237:W237)</f>
        <v>-21538</v>
      </c>
      <c r="I237" s="170"/>
      <c r="J237" s="170"/>
      <c r="K237" s="170">
        <v>8897</v>
      </c>
      <c r="L237" s="170"/>
      <c r="M237" s="170">
        <f>11665+1646</f>
        <v>13311</v>
      </c>
      <c r="N237" s="170"/>
      <c r="O237" s="170"/>
      <c r="P237" s="170"/>
      <c r="Q237" s="170">
        <f>-10479+14508</f>
        <v>4029</v>
      </c>
      <c r="R237" s="170"/>
      <c r="S237" s="170">
        <v>-47775</v>
      </c>
      <c r="T237" s="170"/>
      <c r="U237" s="170"/>
      <c r="V237" s="170"/>
      <c r="W237" s="170"/>
      <c r="X237" s="170">
        <v>0</v>
      </c>
      <c r="Y237" s="170">
        <f t="shared" ref="Y237:Y257" si="722">X237+Z237</f>
        <v>0</v>
      </c>
      <c r="Z237" s="170">
        <f t="shared" ref="Z237:Z257" si="723">SUM(AA237:AJ237)</f>
        <v>0</v>
      </c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>
        <v>0</v>
      </c>
      <c r="AL237" s="170">
        <f t="shared" ref="AL237:AL257" si="724">AK237+AM237</f>
        <v>0</v>
      </c>
      <c r="AM237" s="170">
        <f t="shared" ref="AM237:AM257" si="725">SUM(AN237:AW237)</f>
        <v>0</v>
      </c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>
        <v>0</v>
      </c>
      <c r="AY237" s="81">
        <f t="shared" ref="AY237:AY257" si="726">AX237+AZ237</f>
        <v>0</v>
      </c>
      <c r="AZ237" s="98">
        <f t="shared" ref="AZ237:AZ257" si="727">SUM(BA237:BE237)</f>
        <v>0</v>
      </c>
      <c r="BA237" s="203"/>
      <c r="BB237" s="203"/>
      <c r="BC237" s="203"/>
      <c r="BD237" s="203"/>
      <c r="BE237" s="203"/>
      <c r="BF237" s="170"/>
      <c r="BG237" s="81">
        <f t="shared" ref="BG237:BG257" si="728">BF237+BH237</f>
        <v>0</v>
      </c>
      <c r="BH237" s="81">
        <f t="shared" ref="BH237:BH257" si="729">SUM(BI237:BR237)</f>
        <v>0</v>
      </c>
      <c r="BI237" s="203"/>
      <c r="BJ237" s="203"/>
      <c r="BK237" s="203"/>
      <c r="BL237" s="203"/>
      <c r="BM237" s="203"/>
      <c r="BN237" s="203"/>
      <c r="BO237" s="203"/>
      <c r="BP237" s="203"/>
      <c r="BQ237" s="203"/>
      <c r="BR237" s="203"/>
      <c r="BS237" s="204" t="s">
        <v>566</v>
      </c>
      <c r="BT237" s="86" t="s">
        <v>673</v>
      </c>
      <c r="BU237" s="24"/>
    </row>
    <row r="238" spans="1:73" ht="25.5" customHeight="1" x14ac:dyDescent="0.2">
      <c r="A238" s="108">
        <v>90000594245</v>
      </c>
      <c r="B238" s="241" t="s">
        <v>525</v>
      </c>
      <c r="C238" s="285" t="s">
        <v>182</v>
      </c>
      <c r="D238" s="80">
        <f t="shared" si="718"/>
        <v>820099</v>
      </c>
      <c r="E238" s="295">
        <f t="shared" si="719"/>
        <v>831799</v>
      </c>
      <c r="F238" s="81">
        <v>815668</v>
      </c>
      <c r="G238" s="81">
        <f t="shared" si="720"/>
        <v>827368</v>
      </c>
      <c r="H238" s="81">
        <f t="shared" si="721"/>
        <v>11700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>
        <v>11700</v>
      </c>
      <c r="T238" s="81"/>
      <c r="U238" s="81"/>
      <c r="V238" s="81"/>
      <c r="W238" s="81"/>
      <c r="X238" s="81">
        <v>4371</v>
      </c>
      <c r="Y238" s="81">
        <f t="shared" si="722"/>
        <v>4371</v>
      </c>
      <c r="Z238" s="81">
        <f t="shared" si="723"/>
        <v>0</v>
      </c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>
        <v>60</v>
      </c>
      <c r="AL238" s="81">
        <f t="shared" si="724"/>
        <v>171</v>
      </c>
      <c r="AM238" s="81">
        <f t="shared" si="725"/>
        <v>111</v>
      </c>
      <c r="AN238" s="81"/>
      <c r="AO238" s="81"/>
      <c r="AP238" s="81">
        <v>111</v>
      </c>
      <c r="AQ238" s="81"/>
      <c r="AR238" s="81"/>
      <c r="AS238" s="81"/>
      <c r="AT238" s="81"/>
      <c r="AU238" s="81"/>
      <c r="AV238" s="81"/>
      <c r="AW238" s="81"/>
      <c r="AX238" s="81">
        <v>0</v>
      </c>
      <c r="AY238" s="81">
        <f t="shared" si="726"/>
        <v>0</v>
      </c>
      <c r="AZ238" s="98">
        <f t="shared" si="727"/>
        <v>0</v>
      </c>
      <c r="BA238" s="98"/>
      <c r="BB238" s="98"/>
      <c r="BC238" s="98"/>
      <c r="BD238" s="98"/>
      <c r="BE238" s="98"/>
      <c r="BF238" s="81"/>
      <c r="BG238" s="81">
        <f t="shared" si="728"/>
        <v>-111</v>
      </c>
      <c r="BH238" s="81">
        <f t="shared" si="729"/>
        <v>-111</v>
      </c>
      <c r="BI238" s="98"/>
      <c r="BJ238" s="98"/>
      <c r="BK238" s="98"/>
      <c r="BL238" s="98">
        <v>-111</v>
      </c>
      <c r="BM238" s="98"/>
      <c r="BN238" s="98"/>
      <c r="BO238" s="98"/>
      <c r="BP238" s="98"/>
      <c r="BQ238" s="98"/>
      <c r="BR238" s="98"/>
      <c r="BS238" s="82" t="s">
        <v>425</v>
      </c>
      <c r="BT238" s="85"/>
      <c r="BU238" s="24"/>
    </row>
    <row r="239" spans="1:73" s="122" customFormat="1" ht="27" customHeight="1" x14ac:dyDescent="0.2">
      <c r="A239" s="108"/>
      <c r="B239" s="242"/>
      <c r="C239" s="285" t="s">
        <v>205</v>
      </c>
      <c r="D239" s="80">
        <f t="shared" si="718"/>
        <v>224841</v>
      </c>
      <c r="E239" s="295">
        <f t="shared" si="719"/>
        <v>224841</v>
      </c>
      <c r="F239" s="81">
        <v>13834</v>
      </c>
      <c r="G239" s="81">
        <f t="shared" si="720"/>
        <v>13834</v>
      </c>
      <c r="H239" s="81">
        <f t="shared" si="721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>
        <v>211007</v>
      </c>
      <c r="Y239" s="81">
        <f t="shared" si="722"/>
        <v>211007</v>
      </c>
      <c r="Z239" s="81">
        <f t="shared" si="723"/>
        <v>0</v>
      </c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>
        <v>0</v>
      </c>
      <c r="AL239" s="81">
        <f t="shared" si="724"/>
        <v>0</v>
      </c>
      <c r="AM239" s="81">
        <f t="shared" si="725"/>
        <v>0</v>
      </c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>
        <v>0</v>
      </c>
      <c r="AY239" s="81">
        <f t="shared" si="726"/>
        <v>0</v>
      </c>
      <c r="AZ239" s="98">
        <f t="shared" si="727"/>
        <v>0</v>
      </c>
      <c r="BA239" s="98"/>
      <c r="BB239" s="98"/>
      <c r="BC239" s="98"/>
      <c r="BD239" s="98"/>
      <c r="BE239" s="98"/>
      <c r="BF239" s="81"/>
      <c r="BG239" s="81">
        <f t="shared" si="728"/>
        <v>0</v>
      </c>
      <c r="BH239" s="81">
        <f t="shared" si="729"/>
        <v>0</v>
      </c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82" t="s">
        <v>426</v>
      </c>
      <c r="BT239" s="85" t="s">
        <v>694</v>
      </c>
      <c r="BU239" s="24"/>
    </row>
    <row r="240" spans="1:73" ht="20.25" customHeight="1" x14ac:dyDescent="0.2">
      <c r="A240" s="108"/>
      <c r="B240" s="242"/>
      <c r="C240" s="285" t="s">
        <v>206</v>
      </c>
      <c r="D240" s="80">
        <f t="shared" si="718"/>
        <v>680382</v>
      </c>
      <c r="E240" s="295">
        <f t="shared" si="719"/>
        <v>680382</v>
      </c>
      <c r="F240" s="81">
        <v>676112</v>
      </c>
      <c r="G240" s="81">
        <f t="shared" si="720"/>
        <v>676112</v>
      </c>
      <c r="H240" s="81">
        <f t="shared" si="721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>
        <v>4270</v>
      </c>
      <c r="Y240" s="81">
        <f t="shared" si="722"/>
        <v>4270</v>
      </c>
      <c r="Z240" s="81">
        <f t="shared" si="723"/>
        <v>0</v>
      </c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>
        <v>0</v>
      </c>
      <c r="AL240" s="81">
        <f t="shared" si="724"/>
        <v>0</v>
      </c>
      <c r="AM240" s="81">
        <f t="shared" si="725"/>
        <v>0</v>
      </c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>
        <v>0</v>
      </c>
      <c r="AY240" s="81">
        <f t="shared" si="726"/>
        <v>0</v>
      </c>
      <c r="AZ240" s="98">
        <f t="shared" si="727"/>
        <v>0</v>
      </c>
      <c r="BA240" s="98"/>
      <c r="BB240" s="98"/>
      <c r="BC240" s="98"/>
      <c r="BD240" s="98"/>
      <c r="BE240" s="98"/>
      <c r="BF240" s="81"/>
      <c r="BG240" s="81">
        <f t="shared" si="728"/>
        <v>0</v>
      </c>
      <c r="BH240" s="81">
        <f t="shared" si="729"/>
        <v>0</v>
      </c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82" t="s">
        <v>427</v>
      </c>
      <c r="BT240" s="85" t="s">
        <v>694</v>
      </c>
      <c r="BU240" s="24"/>
    </row>
    <row r="241" spans="1:73" ht="19.5" customHeight="1" x14ac:dyDescent="0.2">
      <c r="A241" s="108"/>
      <c r="B241" s="242"/>
      <c r="C241" s="285" t="s">
        <v>207</v>
      </c>
      <c r="D241" s="80">
        <f t="shared" si="718"/>
        <v>464770</v>
      </c>
      <c r="E241" s="295">
        <f t="shared" si="719"/>
        <v>464770</v>
      </c>
      <c r="F241" s="81">
        <v>462492</v>
      </c>
      <c r="G241" s="81">
        <f t="shared" si="720"/>
        <v>462492</v>
      </c>
      <c r="H241" s="81">
        <f t="shared" si="721"/>
        <v>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>
        <v>0</v>
      </c>
      <c r="Y241" s="81">
        <f t="shared" si="722"/>
        <v>0</v>
      </c>
      <c r="Z241" s="81">
        <f t="shared" si="723"/>
        <v>0</v>
      </c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>
        <v>2278</v>
      </c>
      <c r="AL241" s="81">
        <f t="shared" si="724"/>
        <v>2278</v>
      </c>
      <c r="AM241" s="81">
        <f t="shared" si="725"/>
        <v>0</v>
      </c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>
        <v>0</v>
      </c>
      <c r="AY241" s="81">
        <f t="shared" si="726"/>
        <v>0</v>
      </c>
      <c r="AZ241" s="98">
        <f t="shared" si="727"/>
        <v>0</v>
      </c>
      <c r="BA241" s="98"/>
      <c r="BB241" s="98"/>
      <c r="BC241" s="98"/>
      <c r="BD241" s="98"/>
      <c r="BE241" s="98"/>
      <c r="BF241" s="81"/>
      <c r="BG241" s="81">
        <f t="shared" si="728"/>
        <v>0</v>
      </c>
      <c r="BH241" s="81">
        <f t="shared" si="729"/>
        <v>0</v>
      </c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82" t="s">
        <v>428</v>
      </c>
      <c r="BT241" s="85" t="s">
        <v>695</v>
      </c>
      <c r="BU241" s="24"/>
    </row>
    <row r="242" spans="1:73" ht="24" x14ac:dyDescent="0.2">
      <c r="A242" s="108"/>
      <c r="B242" s="242"/>
      <c r="C242" s="285" t="s">
        <v>208</v>
      </c>
      <c r="D242" s="80">
        <f t="shared" si="718"/>
        <v>283800</v>
      </c>
      <c r="E242" s="295">
        <f t="shared" si="719"/>
        <v>283800</v>
      </c>
      <c r="F242" s="81">
        <v>283800</v>
      </c>
      <c r="G242" s="81">
        <f t="shared" si="720"/>
        <v>283800</v>
      </c>
      <c r="H242" s="81">
        <f t="shared" si="721"/>
        <v>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>
        <v>0</v>
      </c>
      <c r="Y242" s="81">
        <f t="shared" si="722"/>
        <v>0</v>
      </c>
      <c r="Z242" s="81">
        <f t="shared" si="723"/>
        <v>0</v>
      </c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>
        <v>0</v>
      </c>
      <c r="AL242" s="81">
        <f t="shared" si="724"/>
        <v>0</v>
      </c>
      <c r="AM242" s="81">
        <f t="shared" si="725"/>
        <v>0</v>
      </c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>
        <v>0</v>
      </c>
      <c r="AY242" s="81">
        <f t="shared" si="726"/>
        <v>0</v>
      </c>
      <c r="AZ242" s="98">
        <f t="shared" si="727"/>
        <v>0</v>
      </c>
      <c r="BA242" s="98"/>
      <c r="BB242" s="98"/>
      <c r="BC242" s="98"/>
      <c r="BD242" s="98"/>
      <c r="BE242" s="98"/>
      <c r="BF242" s="81"/>
      <c r="BG242" s="81">
        <f t="shared" si="728"/>
        <v>0</v>
      </c>
      <c r="BH242" s="81">
        <f t="shared" si="729"/>
        <v>0</v>
      </c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82" t="s">
        <v>429</v>
      </c>
      <c r="BT242" s="85" t="s">
        <v>696</v>
      </c>
      <c r="BU242" s="24"/>
    </row>
    <row r="243" spans="1:73" ht="27.75" customHeight="1" x14ac:dyDescent="0.2">
      <c r="A243" s="108"/>
      <c r="B243" s="242"/>
      <c r="C243" s="285" t="s">
        <v>274</v>
      </c>
      <c r="D243" s="80">
        <f t="shared" si="718"/>
        <v>341522</v>
      </c>
      <c r="E243" s="295">
        <f t="shared" si="719"/>
        <v>341522</v>
      </c>
      <c r="F243" s="81">
        <v>341522</v>
      </c>
      <c r="G243" s="81">
        <f t="shared" si="720"/>
        <v>341522</v>
      </c>
      <c r="H243" s="81">
        <f t="shared" si="721"/>
        <v>0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>
        <v>0</v>
      </c>
      <c r="Y243" s="81">
        <f t="shared" si="722"/>
        <v>0</v>
      </c>
      <c r="Z243" s="81">
        <f t="shared" si="723"/>
        <v>0</v>
      </c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>
        <v>0</v>
      </c>
      <c r="AL243" s="81">
        <f t="shared" si="724"/>
        <v>0</v>
      </c>
      <c r="AM243" s="81">
        <f t="shared" si="725"/>
        <v>0</v>
      </c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>
        <v>0</v>
      </c>
      <c r="AY243" s="81">
        <f t="shared" si="726"/>
        <v>0</v>
      </c>
      <c r="AZ243" s="98">
        <f t="shared" si="727"/>
        <v>0</v>
      </c>
      <c r="BA243" s="98"/>
      <c r="BB243" s="98"/>
      <c r="BC243" s="98"/>
      <c r="BD243" s="98"/>
      <c r="BE243" s="98"/>
      <c r="BF243" s="81"/>
      <c r="BG243" s="81">
        <f t="shared" si="728"/>
        <v>0</v>
      </c>
      <c r="BH243" s="81">
        <f t="shared" si="729"/>
        <v>0</v>
      </c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82" t="s">
        <v>430</v>
      </c>
      <c r="BT243" s="85" t="s">
        <v>513</v>
      </c>
      <c r="BU243" s="24"/>
    </row>
    <row r="244" spans="1:73" s="122" customFormat="1" ht="25.5" customHeight="1" x14ac:dyDescent="0.2">
      <c r="A244" s="108"/>
      <c r="B244" s="242"/>
      <c r="C244" s="285" t="s">
        <v>273</v>
      </c>
      <c r="D244" s="80">
        <f t="shared" si="718"/>
        <v>608322</v>
      </c>
      <c r="E244" s="295">
        <f t="shared" si="719"/>
        <v>608322</v>
      </c>
      <c r="F244" s="81">
        <v>606562</v>
      </c>
      <c r="G244" s="81">
        <f t="shared" si="720"/>
        <v>606562</v>
      </c>
      <c r="H244" s="81">
        <f t="shared" si="721"/>
        <v>0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>
        <v>1760</v>
      </c>
      <c r="Y244" s="81">
        <f t="shared" si="722"/>
        <v>1760</v>
      </c>
      <c r="Z244" s="81">
        <f t="shared" si="723"/>
        <v>0</v>
      </c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>
        <v>0</v>
      </c>
      <c r="AL244" s="81">
        <f t="shared" si="724"/>
        <v>0</v>
      </c>
      <c r="AM244" s="81">
        <f t="shared" si="725"/>
        <v>0</v>
      </c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>
        <v>0</v>
      </c>
      <c r="AY244" s="81">
        <f t="shared" si="726"/>
        <v>0</v>
      </c>
      <c r="AZ244" s="98">
        <f t="shared" si="727"/>
        <v>0</v>
      </c>
      <c r="BA244" s="98"/>
      <c r="BB244" s="98"/>
      <c r="BC244" s="98"/>
      <c r="BD244" s="98"/>
      <c r="BE244" s="98"/>
      <c r="BF244" s="81"/>
      <c r="BG244" s="81">
        <f t="shared" si="728"/>
        <v>0</v>
      </c>
      <c r="BH244" s="81">
        <f t="shared" si="729"/>
        <v>0</v>
      </c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82" t="s">
        <v>431</v>
      </c>
      <c r="BT244" s="85" t="s">
        <v>696</v>
      </c>
      <c r="BU244" s="24"/>
    </row>
    <row r="245" spans="1:73" ht="24" x14ac:dyDescent="0.2">
      <c r="A245" s="108"/>
      <c r="B245" s="242"/>
      <c r="C245" s="285" t="s">
        <v>487</v>
      </c>
      <c r="D245" s="80">
        <f t="shared" si="718"/>
        <v>122402</v>
      </c>
      <c r="E245" s="295">
        <f t="shared" si="719"/>
        <v>122402</v>
      </c>
      <c r="F245" s="81">
        <v>122402</v>
      </c>
      <c r="G245" s="81">
        <f t="shared" si="720"/>
        <v>122402</v>
      </c>
      <c r="H245" s="81">
        <f t="shared" si="721"/>
        <v>0</v>
      </c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>
        <v>0</v>
      </c>
      <c r="Y245" s="81">
        <f t="shared" si="722"/>
        <v>0</v>
      </c>
      <c r="Z245" s="81">
        <f t="shared" si="723"/>
        <v>0</v>
      </c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>
        <v>0</v>
      </c>
      <c r="AL245" s="81">
        <f t="shared" si="724"/>
        <v>0</v>
      </c>
      <c r="AM245" s="81">
        <f t="shared" si="725"/>
        <v>0</v>
      </c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>
        <v>0</v>
      </c>
      <c r="AY245" s="81">
        <f t="shared" si="726"/>
        <v>0</v>
      </c>
      <c r="AZ245" s="98">
        <f t="shared" si="727"/>
        <v>0</v>
      </c>
      <c r="BA245" s="98"/>
      <c r="BB245" s="98"/>
      <c r="BC245" s="98"/>
      <c r="BD245" s="98"/>
      <c r="BE245" s="98"/>
      <c r="BF245" s="81"/>
      <c r="BG245" s="81">
        <f t="shared" si="728"/>
        <v>0</v>
      </c>
      <c r="BH245" s="81">
        <f t="shared" si="729"/>
        <v>0</v>
      </c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82" t="s">
        <v>432</v>
      </c>
      <c r="BT245" s="85"/>
      <c r="BU245" s="24"/>
    </row>
    <row r="246" spans="1:73" s="192" customFormat="1" ht="36" x14ac:dyDescent="0.2">
      <c r="A246" s="108"/>
      <c r="B246" s="242"/>
      <c r="C246" s="285" t="s">
        <v>542</v>
      </c>
      <c r="D246" s="80">
        <f t="shared" si="718"/>
        <v>267228</v>
      </c>
      <c r="E246" s="295">
        <f t="shared" si="719"/>
        <v>267228</v>
      </c>
      <c r="F246" s="81">
        <v>267228</v>
      </c>
      <c r="G246" s="81">
        <f t="shared" si="720"/>
        <v>267228</v>
      </c>
      <c r="H246" s="81">
        <f t="shared" si="721"/>
        <v>0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>
        <v>0</v>
      </c>
      <c r="Y246" s="81">
        <f t="shared" si="722"/>
        <v>0</v>
      </c>
      <c r="Z246" s="81">
        <f t="shared" si="723"/>
        <v>0</v>
      </c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>
        <v>0</v>
      </c>
      <c r="AL246" s="81">
        <f t="shared" si="724"/>
        <v>0</v>
      </c>
      <c r="AM246" s="81">
        <f t="shared" si="725"/>
        <v>0</v>
      </c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>
        <v>0</v>
      </c>
      <c r="AY246" s="81">
        <f t="shared" si="726"/>
        <v>0</v>
      </c>
      <c r="AZ246" s="98">
        <f t="shared" si="727"/>
        <v>0</v>
      </c>
      <c r="BA246" s="98"/>
      <c r="BB246" s="98"/>
      <c r="BC246" s="98"/>
      <c r="BD246" s="98"/>
      <c r="BE246" s="98"/>
      <c r="BF246" s="81"/>
      <c r="BG246" s="81">
        <f t="shared" si="728"/>
        <v>0</v>
      </c>
      <c r="BH246" s="81">
        <f t="shared" si="729"/>
        <v>0</v>
      </c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82" t="s">
        <v>504</v>
      </c>
      <c r="BT246" s="85"/>
      <c r="BU246" s="24"/>
    </row>
    <row r="247" spans="1:73" s="192" customFormat="1" ht="27" customHeight="1" x14ac:dyDescent="0.2">
      <c r="A247" s="108"/>
      <c r="B247" s="242"/>
      <c r="C247" s="285" t="s">
        <v>543</v>
      </c>
      <c r="D247" s="80">
        <f t="shared" si="718"/>
        <v>12753</v>
      </c>
      <c r="E247" s="295">
        <f t="shared" si="719"/>
        <v>12526</v>
      </c>
      <c r="F247" s="81">
        <v>12753</v>
      </c>
      <c r="G247" s="81">
        <f t="shared" si="720"/>
        <v>12526</v>
      </c>
      <c r="H247" s="81">
        <f t="shared" si="721"/>
        <v>-227</v>
      </c>
      <c r="I247" s="81"/>
      <c r="J247" s="81"/>
      <c r="K247" s="81">
        <v>-227</v>
      </c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>
        <v>0</v>
      </c>
      <c r="Y247" s="81">
        <f t="shared" si="722"/>
        <v>0</v>
      </c>
      <c r="Z247" s="81">
        <f t="shared" si="723"/>
        <v>0</v>
      </c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>
        <v>0</v>
      </c>
      <c r="AL247" s="81">
        <f t="shared" si="724"/>
        <v>0</v>
      </c>
      <c r="AM247" s="81">
        <f t="shared" si="725"/>
        <v>0</v>
      </c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>
        <v>0</v>
      </c>
      <c r="AY247" s="81">
        <f t="shared" si="726"/>
        <v>0</v>
      </c>
      <c r="AZ247" s="98">
        <f t="shared" si="727"/>
        <v>0</v>
      </c>
      <c r="BA247" s="98"/>
      <c r="BB247" s="98"/>
      <c r="BC247" s="98"/>
      <c r="BD247" s="98"/>
      <c r="BE247" s="98"/>
      <c r="BF247" s="81"/>
      <c r="BG247" s="81">
        <f t="shared" si="728"/>
        <v>0</v>
      </c>
      <c r="BH247" s="81">
        <f t="shared" si="729"/>
        <v>0</v>
      </c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82" t="s">
        <v>693</v>
      </c>
      <c r="BT247" s="85"/>
      <c r="BU247" s="24"/>
    </row>
    <row r="248" spans="1:73" s="198" customFormat="1" x14ac:dyDescent="0.2">
      <c r="A248" s="108"/>
      <c r="B248" s="242"/>
      <c r="C248" s="340" t="s">
        <v>763</v>
      </c>
      <c r="D248" s="80">
        <f t="shared" ref="D248" si="730">F248+X248+AK248+AX248+BF248</f>
        <v>0</v>
      </c>
      <c r="E248" s="295">
        <f t="shared" ref="E248" si="731">G248+Y248+AL248+AY248+BG248</f>
        <v>358</v>
      </c>
      <c r="F248" s="81"/>
      <c r="G248" s="81">
        <f t="shared" ref="G248" si="732">F248+H248</f>
        <v>26203</v>
      </c>
      <c r="H248" s="81">
        <f t="shared" ref="H248" si="733">SUM(I248:W248)</f>
        <v>26203</v>
      </c>
      <c r="I248" s="81"/>
      <c r="J248" s="81"/>
      <c r="K248" s="81">
        <v>26203</v>
      </c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>
        <f t="shared" ref="Y248" si="734">X248+Z248</f>
        <v>0</v>
      </c>
      <c r="Z248" s="81">
        <f t="shared" ref="Z248" si="735">SUM(AA248:AJ248)</f>
        <v>0</v>
      </c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>
        <f t="shared" ref="AL248" si="736">AK248+AM248</f>
        <v>0</v>
      </c>
      <c r="AM248" s="81">
        <f t="shared" ref="AM248" si="737">SUM(AN248:AW248)</f>
        <v>0</v>
      </c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>
        <f t="shared" ref="AY248" si="738">AX248+AZ248</f>
        <v>0</v>
      </c>
      <c r="AZ248" s="98">
        <f t="shared" ref="AZ248" si="739">SUM(BA248:BE248)</f>
        <v>0</v>
      </c>
      <c r="BA248" s="98"/>
      <c r="BB248" s="98"/>
      <c r="BC248" s="98"/>
      <c r="BD248" s="98"/>
      <c r="BE248" s="98"/>
      <c r="BF248" s="81"/>
      <c r="BG248" s="81">
        <f t="shared" ref="BG248" si="740">BF248+BH248</f>
        <v>-25845</v>
      </c>
      <c r="BH248" s="81">
        <f t="shared" ref="BH248" si="741">SUM(BI248:BR248)</f>
        <v>-25845</v>
      </c>
      <c r="BI248" s="98"/>
      <c r="BJ248" s="98">
        <v>-25845</v>
      </c>
      <c r="BK248" s="98"/>
      <c r="BL248" s="98"/>
      <c r="BM248" s="98"/>
      <c r="BN248" s="98"/>
      <c r="BO248" s="98"/>
      <c r="BP248" s="98"/>
      <c r="BQ248" s="98"/>
      <c r="BR248" s="98"/>
      <c r="BS248" s="82" t="s">
        <v>764</v>
      </c>
      <c r="BT248" s="85"/>
      <c r="BU248" s="24"/>
    </row>
    <row r="249" spans="1:73" ht="48" x14ac:dyDescent="0.2">
      <c r="A249" s="108">
        <v>90010991438</v>
      </c>
      <c r="B249" s="241" t="s">
        <v>473</v>
      </c>
      <c r="C249" s="285" t="s">
        <v>210</v>
      </c>
      <c r="D249" s="80">
        <f t="shared" si="718"/>
        <v>1431668</v>
      </c>
      <c r="E249" s="295">
        <f t="shared" si="719"/>
        <v>1447496</v>
      </c>
      <c r="F249" s="81">
        <v>766939</v>
      </c>
      <c r="G249" s="81">
        <f t="shared" si="720"/>
        <v>754329</v>
      </c>
      <c r="H249" s="81">
        <f t="shared" si="721"/>
        <v>-12610</v>
      </c>
      <c r="I249" s="81"/>
      <c r="J249" s="81"/>
      <c r="K249" s="81">
        <v>-12610</v>
      </c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>
        <v>80625</v>
      </c>
      <c r="Y249" s="81">
        <f t="shared" si="722"/>
        <v>83821</v>
      </c>
      <c r="Z249" s="81">
        <f t="shared" si="723"/>
        <v>3196</v>
      </c>
      <c r="AA249" s="81"/>
      <c r="AB249" s="81">
        <v>3196</v>
      </c>
      <c r="AC249" s="81"/>
      <c r="AD249" s="81"/>
      <c r="AE249" s="81"/>
      <c r="AF249" s="81"/>
      <c r="AG249" s="81"/>
      <c r="AH249" s="81"/>
      <c r="AI249" s="81"/>
      <c r="AJ249" s="81"/>
      <c r="AK249" s="81">
        <v>584104</v>
      </c>
      <c r="AL249" s="81">
        <f t="shared" si="724"/>
        <v>609346</v>
      </c>
      <c r="AM249" s="81">
        <f t="shared" si="725"/>
        <v>25242</v>
      </c>
      <c r="AN249" s="81">
        <v>25242</v>
      </c>
      <c r="AO249" s="81"/>
      <c r="AP249" s="81"/>
      <c r="AQ249" s="81"/>
      <c r="AR249" s="81"/>
      <c r="AS249" s="81"/>
      <c r="AT249" s="81"/>
      <c r="AU249" s="81"/>
      <c r="AV249" s="81"/>
      <c r="AW249" s="81"/>
      <c r="AX249" s="81">
        <v>0</v>
      </c>
      <c r="AY249" s="81">
        <f t="shared" si="726"/>
        <v>0</v>
      </c>
      <c r="AZ249" s="98">
        <f t="shared" si="727"/>
        <v>0</v>
      </c>
      <c r="BA249" s="98"/>
      <c r="BB249" s="98"/>
      <c r="BC249" s="98"/>
      <c r="BD249" s="98"/>
      <c r="BE249" s="98"/>
      <c r="BF249" s="81"/>
      <c r="BG249" s="81">
        <f t="shared" si="728"/>
        <v>0</v>
      </c>
      <c r="BH249" s="81">
        <f t="shared" si="729"/>
        <v>0</v>
      </c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82" t="s">
        <v>559</v>
      </c>
      <c r="BT249" s="85"/>
      <c r="BU249" s="24"/>
    </row>
    <row r="250" spans="1:73" ht="24" x14ac:dyDescent="0.2">
      <c r="A250" s="108"/>
      <c r="B250" s="243"/>
      <c r="C250" s="285" t="s">
        <v>488</v>
      </c>
      <c r="D250" s="80">
        <f t="shared" si="718"/>
        <v>46530</v>
      </c>
      <c r="E250" s="295">
        <f t="shared" si="719"/>
        <v>46530</v>
      </c>
      <c r="F250" s="81">
        <v>46530</v>
      </c>
      <c r="G250" s="81">
        <f t="shared" si="720"/>
        <v>46530</v>
      </c>
      <c r="H250" s="81">
        <f t="shared" si="721"/>
        <v>0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>
        <v>0</v>
      </c>
      <c r="Y250" s="81">
        <f t="shared" si="722"/>
        <v>0</v>
      </c>
      <c r="Z250" s="81">
        <f t="shared" si="723"/>
        <v>0</v>
      </c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>
        <v>0</v>
      </c>
      <c r="AL250" s="81">
        <f t="shared" si="724"/>
        <v>0</v>
      </c>
      <c r="AM250" s="81">
        <f t="shared" si="725"/>
        <v>0</v>
      </c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>
        <v>0</v>
      </c>
      <c r="AY250" s="81">
        <f t="shared" si="726"/>
        <v>0</v>
      </c>
      <c r="AZ250" s="98">
        <f t="shared" si="727"/>
        <v>0</v>
      </c>
      <c r="BA250" s="98"/>
      <c r="BB250" s="98"/>
      <c r="BC250" s="98"/>
      <c r="BD250" s="98"/>
      <c r="BE250" s="98"/>
      <c r="BF250" s="81"/>
      <c r="BG250" s="81">
        <f t="shared" si="728"/>
        <v>0</v>
      </c>
      <c r="BH250" s="81">
        <f t="shared" si="729"/>
        <v>0</v>
      </c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82" t="s">
        <v>505</v>
      </c>
      <c r="BT250" s="85"/>
      <c r="BU250" s="24"/>
    </row>
    <row r="251" spans="1:73" ht="12.75" x14ac:dyDescent="0.2">
      <c r="A251" s="108"/>
      <c r="B251" s="243"/>
      <c r="C251" s="285" t="s">
        <v>212</v>
      </c>
      <c r="D251" s="80">
        <f t="shared" si="718"/>
        <v>3544</v>
      </c>
      <c r="E251" s="295">
        <f t="shared" si="719"/>
        <v>3544</v>
      </c>
      <c r="F251" s="81">
        <v>3544</v>
      </c>
      <c r="G251" s="81">
        <f t="shared" si="720"/>
        <v>3544</v>
      </c>
      <c r="H251" s="81">
        <f t="shared" si="721"/>
        <v>0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>
        <v>0</v>
      </c>
      <c r="Y251" s="81">
        <f t="shared" si="722"/>
        <v>0</v>
      </c>
      <c r="Z251" s="81">
        <f t="shared" si="723"/>
        <v>0</v>
      </c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>
        <v>0</v>
      </c>
      <c r="AL251" s="81">
        <f t="shared" si="724"/>
        <v>0</v>
      </c>
      <c r="AM251" s="81">
        <f t="shared" si="725"/>
        <v>0</v>
      </c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>
        <v>0</v>
      </c>
      <c r="AY251" s="81">
        <f t="shared" si="726"/>
        <v>0</v>
      </c>
      <c r="AZ251" s="98">
        <f t="shared" si="727"/>
        <v>0</v>
      </c>
      <c r="BA251" s="98"/>
      <c r="BB251" s="98"/>
      <c r="BC251" s="98"/>
      <c r="BD251" s="98"/>
      <c r="BE251" s="98"/>
      <c r="BF251" s="81"/>
      <c r="BG251" s="81">
        <f t="shared" si="728"/>
        <v>0</v>
      </c>
      <c r="BH251" s="81">
        <f t="shared" si="729"/>
        <v>0</v>
      </c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82" t="s">
        <v>433</v>
      </c>
      <c r="BT251" s="85"/>
      <c r="BU251" s="24"/>
    </row>
    <row r="252" spans="1:73" ht="12.75" x14ac:dyDescent="0.2">
      <c r="A252" s="108"/>
      <c r="B252" s="243"/>
      <c r="C252" s="285" t="s">
        <v>211</v>
      </c>
      <c r="D252" s="80">
        <f t="shared" si="718"/>
        <v>125141</v>
      </c>
      <c r="E252" s="295">
        <f t="shared" si="719"/>
        <v>125141</v>
      </c>
      <c r="F252" s="81">
        <v>125141</v>
      </c>
      <c r="G252" s="81">
        <f t="shared" si="720"/>
        <v>125141</v>
      </c>
      <c r="H252" s="81">
        <f t="shared" si="721"/>
        <v>0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>
        <v>0</v>
      </c>
      <c r="Y252" s="81">
        <f t="shared" si="722"/>
        <v>0</v>
      </c>
      <c r="Z252" s="81">
        <f t="shared" si="723"/>
        <v>0</v>
      </c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>
        <v>0</v>
      </c>
      <c r="AL252" s="81">
        <f t="shared" si="724"/>
        <v>0</v>
      </c>
      <c r="AM252" s="81">
        <f t="shared" si="725"/>
        <v>0</v>
      </c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>
        <v>0</v>
      </c>
      <c r="AY252" s="81">
        <f t="shared" si="726"/>
        <v>0</v>
      </c>
      <c r="AZ252" s="98">
        <f t="shared" si="727"/>
        <v>0</v>
      </c>
      <c r="BA252" s="98"/>
      <c r="BB252" s="98"/>
      <c r="BC252" s="98"/>
      <c r="BD252" s="98"/>
      <c r="BE252" s="98"/>
      <c r="BF252" s="81"/>
      <c r="BG252" s="81">
        <f t="shared" si="728"/>
        <v>0</v>
      </c>
      <c r="BH252" s="81">
        <f t="shared" si="729"/>
        <v>0</v>
      </c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82" t="s">
        <v>434</v>
      </c>
      <c r="BT252" s="85"/>
      <c r="BU252" s="24"/>
    </row>
    <row r="253" spans="1:73" ht="25.5" customHeight="1" x14ac:dyDescent="0.2">
      <c r="A253" s="108"/>
      <c r="B253" s="243"/>
      <c r="C253" s="285" t="s">
        <v>277</v>
      </c>
      <c r="D253" s="80">
        <f t="shared" si="718"/>
        <v>415036</v>
      </c>
      <c r="E253" s="295">
        <f t="shared" si="719"/>
        <v>415036</v>
      </c>
      <c r="F253" s="81">
        <v>401771</v>
      </c>
      <c r="G253" s="81">
        <f t="shared" si="720"/>
        <v>401771</v>
      </c>
      <c r="H253" s="81">
        <f t="shared" si="721"/>
        <v>0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>
        <v>0</v>
      </c>
      <c r="Y253" s="81">
        <f t="shared" si="722"/>
        <v>0</v>
      </c>
      <c r="Z253" s="81">
        <f t="shared" si="723"/>
        <v>0</v>
      </c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>
        <v>13265</v>
      </c>
      <c r="AL253" s="81">
        <f t="shared" si="724"/>
        <v>13265</v>
      </c>
      <c r="AM253" s="81">
        <f t="shared" si="725"/>
        <v>0</v>
      </c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>
        <v>0</v>
      </c>
      <c r="AY253" s="81">
        <f t="shared" si="726"/>
        <v>0</v>
      </c>
      <c r="AZ253" s="98">
        <f t="shared" si="727"/>
        <v>0</v>
      </c>
      <c r="BA253" s="98"/>
      <c r="BB253" s="98"/>
      <c r="BC253" s="98"/>
      <c r="BD253" s="98"/>
      <c r="BE253" s="98"/>
      <c r="BF253" s="81"/>
      <c r="BG253" s="81">
        <f t="shared" si="728"/>
        <v>0</v>
      </c>
      <c r="BH253" s="81">
        <f t="shared" si="729"/>
        <v>0</v>
      </c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82" t="s">
        <v>435</v>
      </c>
      <c r="BT253" s="85"/>
      <c r="BU253" s="24"/>
    </row>
    <row r="254" spans="1:73" ht="12.75" x14ac:dyDescent="0.2">
      <c r="A254" s="108"/>
      <c r="B254" s="243"/>
      <c r="C254" s="285" t="s">
        <v>489</v>
      </c>
      <c r="D254" s="80">
        <f t="shared" si="718"/>
        <v>67046</v>
      </c>
      <c r="E254" s="295">
        <f t="shared" si="719"/>
        <v>117570</v>
      </c>
      <c r="F254" s="81">
        <v>67046</v>
      </c>
      <c r="G254" s="81">
        <f t="shared" si="720"/>
        <v>117570</v>
      </c>
      <c r="H254" s="81">
        <f t="shared" si="721"/>
        <v>50524</v>
      </c>
      <c r="I254" s="81"/>
      <c r="J254" s="81"/>
      <c r="K254" s="81">
        <v>49000</v>
      </c>
      <c r="L254" s="81"/>
      <c r="M254" s="81">
        <v>1524</v>
      </c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>
        <v>0</v>
      </c>
      <c r="Y254" s="81">
        <f t="shared" si="722"/>
        <v>0</v>
      </c>
      <c r="Z254" s="81">
        <f t="shared" si="723"/>
        <v>0</v>
      </c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>
        <v>0</v>
      </c>
      <c r="AL254" s="81">
        <f t="shared" si="724"/>
        <v>0</v>
      </c>
      <c r="AM254" s="81">
        <f t="shared" si="725"/>
        <v>0</v>
      </c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>
        <v>0</v>
      </c>
      <c r="AY254" s="81">
        <f t="shared" si="726"/>
        <v>0</v>
      </c>
      <c r="AZ254" s="98">
        <f t="shared" si="727"/>
        <v>0</v>
      </c>
      <c r="BA254" s="98"/>
      <c r="BB254" s="98"/>
      <c r="BC254" s="98"/>
      <c r="BD254" s="98"/>
      <c r="BE254" s="98"/>
      <c r="BF254" s="81"/>
      <c r="BG254" s="81">
        <f t="shared" si="728"/>
        <v>0</v>
      </c>
      <c r="BH254" s="81">
        <f t="shared" si="729"/>
        <v>0</v>
      </c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82" t="s">
        <v>436</v>
      </c>
      <c r="BT254" s="85"/>
      <c r="BU254" s="24"/>
    </row>
    <row r="255" spans="1:73" s="105" customFormat="1" ht="26.25" customHeight="1" x14ac:dyDescent="0.2">
      <c r="A255" s="108"/>
      <c r="B255" s="243"/>
      <c r="C255" s="285" t="s">
        <v>510</v>
      </c>
      <c r="D255" s="80">
        <f t="shared" si="718"/>
        <v>360284</v>
      </c>
      <c r="E255" s="295">
        <f t="shared" si="719"/>
        <v>360284</v>
      </c>
      <c r="F255" s="81">
        <v>360284</v>
      </c>
      <c r="G255" s="81">
        <f t="shared" si="720"/>
        <v>360284</v>
      </c>
      <c r="H255" s="81">
        <f t="shared" si="721"/>
        <v>0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>
        <v>0</v>
      </c>
      <c r="Y255" s="81">
        <f t="shared" si="722"/>
        <v>0</v>
      </c>
      <c r="Z255" s="81">
        <f t="shared" si="723"/>
        <v>0</v>
      </c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>
        <v>0</v>
      </c>
      <c r="AL255" s="81">
        <f t="shared" si="724"/>
        <v>0</v>
      </c>
      <c r="AM255" s="81">
        <f t="shared" si="725"/>
        <v>0</v>
      </c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>
        <v>0</v>
      </c>
      <c r="AY255" s="81">
        <f t="shared" si="726"/>
        <v>0</v>
      </c>
      <c r="AZ255" s="98">
        <f t="shared" si="727"/>
        <v>0</v>
      </c>
      <c r="BA255" s="98"/>
      <c r="BB255" s="98"/>
      <c r="BC255" s="98"/>
      <c r="BD255" s="98"/>
      <c r="BE255" s="98"/>
      <c r="BF255" s="81"/>
      <c r="BG255" s="81">
        <f t="shared" si="728"/>
        <v>0</v>
      </c>
      <c r="BH255" s="81">
        <f t="shared" si="729"/>
        <v>0</v>
      </c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82" t="s">
        <v>558</v>
      </c>
      <c r="BT255" s="85"/>
      <c r="BU255" s="24"/>
    </row>
    <row r="256" spans="1:73" ht="26.25" customHeight="1" x14ac:dyDescent="0.2">
      <c r="A256" s="108">
        <v>90001868844</v>
      </c>
      <c r="B256" s="241" t="s">
        <v>306</v>
      </c>
      <c r="C256" s="285" t="s">
        <v>190</v>
      </c>
      <c r="D256" s="80">
        <f t="shared" si="718"/>
        <v>583593</v>
      </c>
      <c r="E256" s="295">
        <f t="shared" si="719"/>
        <v>583593</v>
      </c>
      <c r="F256" s="81">
        <v>581435</v>
      </c>
      <c r="G256" s="81">
        <f t="shared" si="720"/>
        <v>581435</v>
      </c>
      <c r="H256" s="81">
        <f t="shared" si="721"/>
        <v>0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>
        <v>0</v>
      </c>
      <c r="Y256" s="81">
        <f t="shared" si="722"/>
        <v>0</v>
      </c>
      <c r="Z256" s="81">
        <f t="shared" si="723"/>
        <v>0</v>
      </c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>
        <v>1620</v>
      </c>
      <c r="AL256" s="81">
        <f t="shared" si="724"/>
        <v>1620</v>
      </c>
      <c r="AM256" s="81">
        <f t="shared" si="725"/>
        <v>0</v>
      </c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>
        <v>538</v>
      </c>
      <c r="AY256" s="81">
        <f t="shared" si="726"/>
        <v>538</v>
      </c>
      <c r="AZ256" s="98">
        <f t="shared" si="727"/>
        <v>0</v>
      </c>
      <c r="BA256" s="98"/>
      <c r="BB256" s="98"/>
      <c r="BC256" s="98"/>
      <c r="BD256" s="98"/>
      <c r="BE256" s="98"/>
      <c r="BF256" s="81"/>
      <c r="BG256" s="81">
        <f t="shared" si="728"/>
        <v>0</v>
      </c>
      <c r="BH256" s="81">
        <f t="shared" si="729"/>
        <v>0</v>
      </c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82" t="s">
        <v>437</v>
      </c>
      <c r="BT256" s="85"/>
      <c r="BU256" s="24"/>
    </row>
    <row r="257" spans="1:73" ht="12" customHeight="1" x14ac:dyDescent="0.2">
      <c r="A257" s="108">
        <v>90000091456</v>
      </c>
      <c r="B257" s="241" t="s">
        <v>197</v>
      </c>
      <c r="C257" s="285" t="s">
        <v>191</v>
      </c>
      <c r="D257" s="80">
        <f t="shared" si="718"/>
        <v>170542</v>
      </c>
      <c r="E257" s="295">
        <f t="shared" si="719"/>
        <v>170542</v>
      </c>
      <c r="F257" s="81">
        <v>170534</v>
      </c>
      <c r="G257" s="81">
        <f t="shared" si="720"/>
        <v>170534</v>
      </c>
      <c r="H257" s="81">
        <f t="shared" si="721"/>
        <v>0</v>
      </c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>
        <v>0</v>
      </c>
      <c r="Y257" s="81">
        <f t="shared" si="722"/>
        <v>0</v>
      </c>
      <c r="Z257" s="81">
        <f t="shared" si="723"/>
        <v>0</v>
      </c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>
        <v>8</v>
      </c>
      <c r="AL257" s="81">
        <f t="shared" si="724"/>
        <v>21</v>
      </c>
      <c r="AM257" s="81">
        <f t="shared" si="725"/>
        <v>13</v>
      </c>
      <c r="AN257" s="81">
        <v>13</v>
      </c>
      <c r="AO257" s="81"/>
      <c r="AP257" s="81"/>
      <c r="AQ257" s="81"/>
      <c r="AR257" s="81"/>
      <c r="AS257" s="81"/>
      <c r="AT257" s="81"/>
      <c r="AU257" s="81"/>
      <c r="AV257" s="81"/>
      <c r="AW257" s="81"/>
      <c r="AX257" s="81">
        <v>0</v>
      </c>
      <c r="AY257" s="81">
        <f t="shared" si="726"/>
        <v>0</v>
      </c>
      <c r="AZ257" s="98">
        <f t="shared" si="727"/>
        <v>0</v>
      </c>
      <c r="BA257" s="98"/>
      <c r="BB257" s="98"/>
      <c r="BC257" s="98"/>
      <c r="BD257" s="98"/>
      <c r="BE257" s="98"/>
      <c r="BF257" s="81"/>
      <c r="BG257" s="81">
        <f t="shared" si="728"/>
        <v>-13</v>
      </c>
      <c r="BH257" s="81">
        <f t="shared" si="729"/>
        <v>-13</v>
      </c>
      <c r="BI257" s="98"/>
      <c r="BJ257" s="98">
        <v>-13</v>
      </c>
      <c r="BK257" s="98"/>
      <c r="BL257" s="98"/>
      <c r="BM257" s="98"/>
      <c r="BN257" s="98"/>
      <c r="BO257" s="98"/>
      <c r="BP257" s="98"/>
      <c r="BQ257" s="98"/>
      <c r="BR257" s="98"/>
      <c r="BS257" s="82" t="s">
        <v>438</v>
      </c>
      <c r="BT257" s="85"/>
      <c r="BU257" s="24"/>
    </row>
    <row r="258" spans="1:73" ht="9.75" customHeight="1" thickBot="1" x14ac:dyDescent="0.25">
      <c r="A258" s="102"/>
      <c r="B258" s="218"/>
      <c r="C258" s="323"/>
      <c r="D258" s="71"/>
      <c r="E258" s="296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72"/>
      <c r="AZ258" s="97"/>
      <c r="BA258" s="97"/>
      <c r="BB258" s="97"/>
      <c r="BC258" s="97"/>
      <c r="BD258" s="97"/>
      <c r="BE258" s="97"/>
      <c r="BF258" s="72"/>
      <c r="BG258" s="264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73"/>
      <c r="BT258" s="202"/>
    </row>
    <row r="259" spans="1:73" s="194" customFormat="1" ht="27" customHeight="1" thickTop="1" thickBot="1" x14ac:dyDescent="0.25">
      <c r="A259" s="219"/>
      <c r="B259" s="418" t="s">
        <v>603</v>
      </c>
      <c r="C259" s="419"/>
      <c r="D259" s="14">
        <f t="shared" ref="D259:AM259" si="742">D11+D28+D36+D64+D74+D86+D93+D132+D236</f>
        <v>103094119</v>
      </c>
      <c r="E259" s="300">
        <f t="shared" si="742"/>
        <v>103743835</v>
      </c>
      <c r="F259" s="210">
        <f t="shared" si="742"/>
        <v>90502352</v>
      </c>
      <c r="G259" s="210">
        <f t="shared" si="742"/>
        <v>90845917</v>
      </c>
      <c r="H259" s="210">
        <f t="shared" si="742"/>
        <v>343565</v>
      </c>
      <c r="I259" s="210">
        <f t="shared" si="742"/>
        <v>69591</v>
      </c>
      <c r="J259" s="210">
        <f t="shared" si="742"/>
        <v>0</v>
      </c>
      <c r="K259" s="210">
        <f t="shared" si="742"/>
        <v>4368942</v>
      </c>
      <c r="L259" s="210">
        <f t="shared" si="742"/>
        <v>817244</v>
      </c>
      <c r="M259" s="210">
        <f t="shared" si="742"/>
        <v>517943</v>
      </c>
      <c r="N259" s="210">
        <f t="shared" si="742"/>
        <v>4781</v>
      </c>
      <c r="O259" s="210">
        <f t="shared" si="742"/>
        <v>121283</v>
      </c>
      <c r="P259" s="210">
        <f t="shared" si="742"/>
        <v>0</v>
      </c>
      <c r="Q259" s="210">
        <f t="shared" si="742"/>
        <v>-245485</v>
      </c>
      <c r="R259" s="210">
        <f t="shared" si="742"/>
        <v>0</v>
      </c>
      <c r="S259" s="210">
        <f t="shared" si="742"/>
        <v>-5310734</v>
      </c>
      <c r="T259" s="210">
        <f t="shared" si="742"/>
        <v>0</v>
      </c>
      <c r="U259" s="210">
        <f t="shared" si="742"/>
        <v>0</v>
      </c>
      <c r="V259" s="210">
        <f t="shared" si="742"/>
        <v>0</v>
      </c>
      <c r="W259" s="210">
        <f t="shared" si="742"/>
        <v>0</v>
      </c>
      <c r="X259" s="210">
        <f t="shared" si="742"/>
        <v>10871636</v>
      </c>
      <c r="Y259" s="210">
        <f t="shared" si="742"/>
        <v>11208653</v>
      </c>
      <c r="Z259" s="210">
        <f t="shared" si="742"/>
        <v>337017</v>
      </c>
      <c r="AA259" s="210">
        <f t="shared" si="742"/>
        <v>30354</v>
      </c>
      <c r="AB259" s="210">
        <f t="shared" si="742"/>
        <v>237791</v>
      </c>
      <c r="AC259" s="210">
        <f t="shared" si="742"/>
        <v>41239</v>
      </c>
      <c r="AD259" s="210">
        <f t="shared" si="742"/>
        <v>27633</v>
      </c>
      <c r="AE259" s="210">
        <f t="shared" si="742"/>
        <v>0</v>
      </c>
      <c r="AF259" s="210">
        <f t="shared" si="742"/>
        <v>0</v>
      </c>
      <c r="AG259" s="210">
        <f t="shared" si="742"/>
        <v>0</v>
      </c>
      <c r="AH259" s="210">
        <f t="shared" si="742"/>
        <v>0</v>
      </c>
      <c r="AI259" s="210">
        <f t="shared" si="742"/>
        <v>0</v>
      </c>
      <c r="AJ259" s="210">
        <f t="shared" si="742"/>
        <v>0</v>
      </c>
      <c r="AK259" s="210">
        <f t="shared" si="742"/>
        <v>1744907</v>
      </c>
      <c r="AL259" s="211">
        <f t="shared" si="742"/>
        <v>1808829</v>
      </c>
      <c r="AM259" s="211">
        <f t="shared" si="742"/>
        <v>63922</v>
      </c>
      <c r="AN259" s="211">
        <f t="shared" ref="AN259:BR259" si="743">AN11+AN28+AN36+AN64+AN74+AN86+AN93+AN132+AN236</f>
        <v>159230</v>
      </c>
      <c r="AO259" s="211">
        <f t="shared" si="743"/>
        <v>-99908</v>
      </c>
      <c r="AP259" s="211">
        <f t="shared" si="743"/>
        <v>111</v>
      </c>
      <c r="AQ259" s="211">
        <f t="shared" si="743"/>
        <v>2875</v>
      </c>
      <c r="AR259" s="211">
        <f t="shared" si="743"/>
        <v>100</v>
      </c>
      <c r="AS259" s="211">
        <f t="shared" si="743"/>
        <v>1514</v>
      </c>
      <c r="AT259" s="211">
        <f t="shared" si="743"/>
        <v>0</v>
      </c>
      <c r="AU259" s="211">
        <f t="shared" si="743"/>
        <v>0</v>
      </c>
      <c r="AV259" s="211">
        <f t="shared" si="743"/>
        <v>0</v>
      </c>
      <c r="AW259" s="211">
        <f t="shared" si="743"/>
        <v>0</v>
      </c>
      <c r="AX259" s="211">
        <f t="shared" si="743"/>
        <v>538</v>
      </c>
      <c r="AY259" s="210">
        <f t="shared" si="743"/>
        <v>569</v>
      </c>
      <c r="AZ259" s="211">
        <f t="shared" si="743"/>
        <v>31</v>
      </c>
      <c r="BA259" s="211">
        <f t="shared" si="743"/>
        <v>31</v>
      </c>
      <c r="BB259" s="211">
        <f t="shared" si="743"/>
        <v>0</v>
      </c>
      <c r="BC259" s="211">
        <f t="shared" si="743"/>
        <v>0</v>
      </c>
      <c r="BD259" s="211">
        <f t="shared" si="743"/>
        <v>0</v>
      </c>
      <c r="BE259" s="211">
        <f t="shared" si="743"/>
        <v>0</v>
      </c>
      <c r="BF259" s="210">
        <f t="shared" si="743"/>
        <v>-25314</v>
      </c>
      <c r="BG259" s="312">
        <f t="shared" si="743"/>
        <v>-120133</v>
      </c>
      <c r="BH259" s="211">
        <f t="shared" si="743"/>
        <v>-94819</v>
      </c>
      <c r="BI259" s="211">
        <f t="shared" si="743"/>
        <v>0</v>
      </c>
      <c r="BJ259" s="211">
        <f t="shared" si="743"/>
        <v>-93670</v>
      </c>
      <c r="BK259" s="211">
        <f t="shared" si="743"/>
        <v>-1038</v>
      </c>
      <c r="BL259" s="211">
        <f t="shared" si="743"/>
        <v>-111</v>
      </c>
      <c r="BM259" s="211">
        <f t="shared" si="743"/>
        <v>0</v>
      </c>
      <c r="BN259" s="211">
        <f t="shared" si="743"/>
        <v>0</v>
      </c>
      <c r="BO259" s="211">
        <f t="shared" si="743"/>
        <v>0</v>
      </c>
      <c r="BP259" s="211">
        <f t="shared" si="743"/>
        <v>0</v>
      </c>
      <c r="BQ259" s="211">
        <f t="shared" si="743"/>
        <v>0</v>
      </c>
      <c r="BR259" s="211">
        <f t="shared" si="743"/>
        <v>0</v>
      </c>
      <c r="BS259" s="15"/>
      <c r="BT259" s="90"/>
    </row>
    <row r="260" spans="1:73" ht="13.5" customHeight="1" thickTop="1" thickBot="1" x14ac:dyDescent="0.25">
      <c r="A260" s="129" t="s">
        <v>606</v>
      </c>
      <c r="B260" s="221" t="s">
        <v>125</v>
      </c>
      <c r="C260" s="222"/>
      <c r="D260" s="207">
        <f t="shared" ref="D260:AM260" si="744">SUM(D261:D287)</f>
        <v>507869</v>
      </c>
      <c r="E260" s="301">
        <f t="shared" si="744"/>
        <v>1181173</v>
      </c>
      <c r="F260" s="208">
        <f t="shared" si="744"/>
        <v>1476869</v>
      </c>
      <c r="G260" s="208">
        <f t="shared" si="744"/>
        <v>2088368</v>
      </c>
      <c r="H260" s="208">
        <f t="shared" si="744"/>
        <v>611499</v>
      </c>
      <c r="I260" s="208">
        <f t="shared" si="744"/>
        <v>22973</v>
      </c>
      <c r="J260" s="208">
        <f t="shared" si="744"/>
        <v>0</v>
      </c>
      <c r="K260" s="208">
        <f t="shared" si="744"/>
        <v>1701293</v>
      </c>
      <c r="L260" s="208">
        <f t="shared" si="744"/>
        <v>-154648</v>
      </c>
      <c r="M260" s="208">
        <f t="shared" si="744"/>
        <v>38700</v>
      </c>
      <c r="N260" s="208">
        <f t="shared" si="744"/>
        <v>-4781</v>
      </c>
      <c r="O260" s="208">
        <f t="shared" si="744"/>
        <v>-121283</v>
      </c>
      <c r="P260" s="208">
        <f t="shared" si="744"/>
        <v>0</v>
      </c>
      <c r="Q260" s="208">
        <f t="shared" si="744"/>
        <v>-252982</v>
      </c>
      <c r="R260" s="208">
        <f t="shared" si="744"/>
        <v>0</v>
      </c>
      <c r="S260" s="208">
        <f t="shared" si="744"/>
        <v>-617773</v>
      </c>
      <c r="T260" s="208">
        <f t="shared" si="744"/>
        <v>0</v>
      </c>
      <c r="U260" s="208">
        <f t="shared" si="744"/>
        <v>0</v>
      </c>
      <c r="V260" s="208">
        <f t="shared" si="744"/>
        <v>0</v>
      </c>
      <c r="W260" s="208">
        <f t="shared" si="744"/>
        <v>0</v>
      </c>
      <c r="X260" s="208">
        <f t="shared" si="744"/>
        <v>51272</v>
      </c>
      <c r="Y260" s="208">
        <f t="shared" si="744"/>
        <v>195962</v>
      </c>
      <c r="Z260" s="208">
        <f t="shared" si="744"/>
        <v>144690</v>
      </c>
      <c r="AA260" s="208">
        <f t="shared" si="744"/>
        <v>-86</v>
      </c>
      <c r="AB260" s="208">
        <f t="shared" si="744"/>
        <v>144776</v>
      </c>
      <c r="AC260" s="208">
        <f t="shared" si="744"/>
        <v>0</v>
      </c>
      <c r="AD260" s="208">
        <f t="shared" si="744"/>
        <v>0</v>
      </c>
      <c r="AE260" s="208">
        <f t="shared" si="744"/>
        <v>0</v>
      </c>
      <c r="AF260" s="208">
        <f t="shared" si="744"/>
        <v>0</v>
      </c>
      <c r="AG260" s="208">
        <f t="shared" si="744"/>
        <v>0</v>
      </c>
      <c r="AH260" s="208">
        <f t="shared" si="744"/>
        <v>0</v>
      </c>
      <c r="AI260" s="208">
        <f t="shared" si="744"/>
        <v>0</v>
      </c>
      <c r="AJ260" s="208">
        <f t="shared" si="744"/>
        <v>0</v>
      </c>
      <c r="AK260" s="208">
        <f t="shared" si="744"/>
        <v>1642</v>
      </c>
      <c r="AL260" s="209">
        <f t="shared" si="744"/>
        <v>1882</v>
      </c>
      <c r="AM260" s="209">
        <f t="shared" si="744"/>
        <v>240</v>
      </c>
      <c r="AN260" s="209">
        <f t="shared" ref="AN260:BR260" si="745">SUM(AN261:AN287)</f>
        <v>240</v>
      </c>
      <c r="AO260" s="209">
        <f t="shared" si="745"/>
        <v>0</v>
      </c>
      <c r="AP260" s="209">
        <f t="shared" si="745"/>
        <v>0</v>
      </c>
      <c r="AQ260" s="209">
        <f t="shared" si="745"/>
        <v>0</v>
      </c>
      <c r="AR260" s="209">
        <f t="shared" si="745"/>
        <v>0</v>
      </c>
      <c r="AS260" s="209">
        <f t="shared" si="745"/>
        <v>0</v>
      </c>
      <c r="AT260" s="209">
        <f t="shared" si="745"/>
        <v>0</v>
      </c>
      <c r="AU260" s="209">
        <f t="shared" si="745"/>
        <v>0</v>
      </c>
      <c r="AV260" s="209">
        <f t="shared" si="745"/>
        <v>0</v>
      </c>
      <c r="AW260" s="209">
        <f t="shared" si="745"/>
        <v>0</v>
      </c>
      <c r="AX260" s="209">
        <f t="shared" si="745"/>
        <v>0</v>
      </c>
      <c r="AY260" s="208">
        <f t="shared" si="745"/>
        <v>0</v>
      </c>
      <c r="AZ260" s="209">
        <f t="shared" si="745"/>
        <v>0</v>
      </c>
      <c r="BA260" s="209">
        <f t="shared" si="745"/>
        <v>0</v>
      </c>
      <c r="BB260" s="209">
        <f t="shared" si="745"/>
        <v>0</v>
      </c>
      <c r="BC260" s="209">
        <f t="shared" si="745"/>
        <v>0</v>
      </c>
      <c r="BD260" s="209">
        <f t="shared" si="745"/>
        <v>0</v>
      </c>
      <c r="BE260" s="209">
        <f t="shared" si="745"/>
        <v>0</v>
      </c>
      <c r="BF260" s="208">
        <f t="shared" si="745"/>
        <v>-1021914</v>
      </c>
      <c r="BG260" s="313">
        <f t="shared" si="745"/>
        <v>-1105039</v>
      </c>
      <c r="BH260" s="209">
        <f t="shared" si="745"/>
        <v>-83125</v>
      </c>
      <c r="BI260" s="209">
        <f t="shared" si="745"/>
        <v>-11045</v>
      </c>
      <c r="BJ260" s="209">
        <f t="shared" si="745"/>
        <v>-112853</v>
      </c>
      <c r="BK260" s="209">
        <f t="shared" si="745"/>
        <v>-17640</v>
      </c>
      <c r="BL260" s="209">
        <f t="shared" si="745"/>
        <v>45269</v>
      </c>
      <c r="BM260" s="209">
        <f t="shared" si="745"/>
        <v>-7681</v>
      </c>
      <c r="BN260" s="209">
        <f t="shared" si="745"/>
        <v>20825</v>
      </c>
      <c r="BO260" s="209">
        <f t="shared" si="745"/>
        <v>0</v>
      </c>
      <c r="BP260" s="209">
        <f t="shared" si="745"/>
        <v>0</v>
      </c>
      <c r="BQ260" s="209">
        <f t="shared" si="745"/>
        <v>0</v>
      </c>
      <c r="BR260" s="209">
        <f t="shared" si="745"/>
        <v>0</v>
      </c>
      <c r="BS260" s="223"/>
      <c r="BT260" s="206"/>
    </row>
    <row r="261" spans="1:73" s="194" customFormat="1" hidden="1" outlineLevel="1" x14ac:dyDescent="0.2">
      <c r="A261" s="137"/>
      <c r="B261" s="394" t="s">
        <v>578</v>
      </c>
      <c r="C261" s="395"/>
      <c r="D261" s="80">
        <f t="shared" ref="D261:D286" si="746">F261+X261+AK261+AX261+BF261</f>
        <v>194000</v>
      </c>
      <c r="E261" s="295">
        <f t="shared" ref="E261:E286" si="747">G261+Y261+AL261+AY261+BG261</f>
        <v>194000</v>
      </c>
      <c r="F261" s="163">
        <v>194000</v>
      </c>
      <c r="G261" s="163">
        <f t="shared" ref="G261:G286" si="748">F261+H261</f>
        <v>194000</v>
      </c>
      <c r="H261" s="163">
        <f t="shared" ref="H261:H286" si="749">SUM(I261:W261)</f>
        <v>0</v>
      </c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>
        <f t="shared" ref="Y261:Y286" si="750">X261+Z261</f>
        <v>0</v>
      </c>
      <c r="Z261" s="163">
        <f t="shared" ref="Z261:Z286" si="751">SUM(AA261:AJ261)</f>
        <v>0</v>
      </c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99">
        <f t="shared" ref="AL261:AL287" si="752">AK261+AM261</f>
        <v>0</v>
      </c>
      <c r="AM261" s="199">
        <f t="shared" ref="AM261:AM287" si="753">SUM(AN261:AW261)</f>
        <v>0</v>
      </c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81">
        <f t="shared" ref="AY261:AY286" si="754">AX261+AZ261</f>
        <v>0</v>
      </c>
      <c r="AZ261" s="98">
        <f>SUM(BA261:BE261)</f>
        <v>0</v>
      </c>
      <c r="BA261" s="199"/>
      <c r="BB261" s="199"/>
      <c r="BC261" s="199"/>
      <c r="BD261" s="199"/>
      <c r="BE261" s="199"/>
      <c r="BF261" s="163"/>
      <c r="BG261" s="81">
        <f t="shared" ref="BG261:BG286" si="755">BF261+BH261</f>
        <v>0</v>
      </c>
      <c r="BH261" s="81">
        <f t="shared" ref="BH261:BH286" si="756">SUM(BI261:BR261)</f>
        <v>0</v>
      </c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220"/>
      <c r="BT261" s="200"/>
    </row>
    <row r="262" spans="1:73" s="194" customFormat="1" hidden="1" outlineLevel="1" x14ac:dyDescent="0.2">
      <c r="A262" s="137"/>
      <c r="B262" s="402" t="s">
        <v>464</v>
      </c>
      <c r="C262" s="403"/>
      <c r="D262" s="80">
        <f t="shared" si="746"/>
        <v>185314</v>
      </c>
      <c r="E262" s="295">
        <f t="shared" si="747"/>
        <v>-152705</v>
      </c>
      <c r="F262" s="81">
        <f>324000+25314-164000</f>
        <v>185314</v>
      </c>
      <c r="G262" s="81">
        <f t="shared" si="748"/>
        <v>-152705</v>
      </c>
      <c r="H262" s="81">
        <f t="shared" si="749"/>
        <v>-338019</v>
      </c>
      <c r="I262" s="81">
        <f>6</f>
        <v>6</v>
      </c>
      <c r="J262" s="81"/>
      <c r="K262" s="81">
        <f>-61396-25000+5760+1583+10066+1510-4511+8429-69281-1516-55134+5401+4761+832+76+40+160+565-72130-2400-8457-83277-710+1222-13063-5107-3582-8897+12610-49000+1689958+10268+623+2751-150000+40075-1132-6169-8852-132+132</f>
        <v>1167076</v>
      </c>
      <c r="L262" s="81">
        <f>-29999-100-81409-60780</f>
        <v>-172288</v>
      </c>
      <c r="M262" s="81">
        <f>-13785-1357-12541-1524-33254-1714-284-56180-11665-1646-50000-10804-19100-1280+8591-14158+5567-568+7489</f>
        <v>-208213</v>
      </c>
      <c r="N262" s="81">
        <f>-2025-2756+5000-5000</f>
        <v>-4781</v>
      </c>
      <c r="O262" s="81">
        <v>-121283</v>
      </c>
      <c r="P262" s="81">
        <f>-544+544</f>
        <v>0</v>
      </c>
      <c r="Q262" s="81">
        <f>-107022-1278-740+10479-180983</f>
        <v>-279544</v>
      </c>
      <c r="R262" s="81">
        <f>2104-2104</f>
        <v>0</v>
      </c>
      <c r="S262" s="81">
        <f>-5000+5000+347000+30000+10000-49244-282993-261116-31711-1209375+140000-327994+2000000-11700+20825+18599+9489+169645-88045+27398-16500-10268-1148816-66663-140778+93059+60196-407685-20075-2550+300000+20075+2550+67375+19000+13400+7910</f>
        <v>-718992</v>
      </c>
      <c r="T262" s="81"/>
      <c r="U262" s="81"/>
      <c r="V262" s="81"/>
      <c r="W262" s="81"/>
      <c r="X262" s="81"/>
      <c r="Y262" s="81">
        <f t="shared" si="750"/>
        <v>0</v>
      </c>
      <c r="Z262" s="81">
        <f t="shared" si="751"/>
        <v>0</v>
      </c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98">
        <f t="shared" si="752"/>
        <v>0</v>
      </c>
      <c r="AM262" s="98">
        <f t="shared" si="753"/>
        <v>0</v>
      </c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81">
        <f>AX262+AZ262</f>
        <v>0</v>
      </c>
      <c r="AZ262" s="98">
        <f t="shared" ref="AZ262:AZ286" si="757">SUM(BA262:BE262)</f>
        <v>0</v>
      </c>
      <c r="BA262" s="98"/>
      <c r="BB262" s="98"/>
      <c r="BC262" s="98"/>
      <c r="BD262" s="98"/>
      <c r="BE262" s="98"/>
      <c r="BF262" s="81"/>
      <c r="BG262" s="81">
        <f>BF262+BH262</f>
        <v>0</v>
      </c>
      <c r="BH262" s="81">
        <f t="shared" si="756"/>
        <v>0</v>
      </c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82"/>
      <c r="BT262" s="85"/>
    </row>
    <row r="263" spans="1:73" s="198" customFormat="1" ht="12.75" hidden="1" customHeight="1" outlineLevel="1" x14ac:dyDescent="0.2">
      <c r="A263" s="137"/>
      <c r="B263" s="423" t="s">
        <v>736</v>
      </c>
      <c r="C263" s="403"/>
      <c r="D263" s="80">
        <f>F263+X263+AK263+AX263+BF263</f>
        <v>0</v>
      </c>
      <c r="E263" s="295">
        <f>G263+Y263+AL263+AY263+BG263</f>
        <v>152705</v>
      </c>
      <c r="F263" s="81"/>
      <c r="G263" s="81">
        <f>F263+H263</f>
        <v>152705</v>
      </c>
      <c r="H263" s="81">
        <f>SUM(I263:W263)</f>
        <v>152705</v>
      </c>
      <c r="I263" s="81">
        <f>750+2719+7576</f>
        <v>11045</v>
      </c>
      <c r="J263" s="81"/>
      <c r="K263" s="81">
        <f>1-1+101+6450-2088-1447-1339-1576+37949+1+13+25845+3777+4897+85145+113+19033+23199</f>
        <v>200073</v>
      </c>
      <c r="L263" s="81"/>
      <c r="M263" s="81">
        <f>21968-7251-59986</f>
        <v>-45269</v>
      </c>
      <c r="N263" s="81"/>
      <c r="O263" s="81"/>
      <c r="P263" s="81"/>
      <c r="Q263" s="81">
        <v>7681</v>
      </c>
      <c r="R263" s="81"/>
      <c r="S263" s="81">
        <v>-20825</v>
      </c>
      <c r="T263" s="81"/>
      <c r="U263" s="81"/>
      <c r="V263" s="81"/>
      <c r="W263" s="81"/>
      <c r="X263" s="81"/>
      <c r="Y263" s="81">
        <f>X263+Z263</f>
        <v>0</v>
      </c>
      <c r="Z263" s="81">
        <f>SUM(AA263:AJ263)</f>
        <v>0</v>
      </c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98">
        <f>AK263+AM263</f>
        <v>0</v>
      </c>
      <c r="AM263" s="98">
        <f>SUM(AN263:AW263)</f>
        <v>0</v>
      </c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81">
        <f>AX263+AZ263</f>
        <v>0</v>
      </c>
      <c r="AZ263" s="98">
        <f>SUM(BA263:BE263)</f>
        <v>0</v>
      </c>
      <c r="BA263" s="98"/>
      <c r="BB263" s="98"/>
      <c r="BC263" s="98"/>
      <c r="BD263" s="98"/>
      <c r="BE263" s="98"/>
      <c r="BF263" s="81"/>
      <c r="BG263" s="81">
        <f>BF263+BH263</f>
        <v>0</v>
      </c>
      <c r="BH263" s="81">
        <f>SUM(BI263:BR263)</f>
        <v>0</v>
      </c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82"/>
      <c r="BT263" s="85"/>
    </row>
    <row r="264" spans="1:73" s="198" customFormat="1" ht="12.75" hidden="1" customHeight="1" outlineLevel="1" x14ac:dyDescent="0.2">
      <c r="A264" s="137"/>
      <c r="B264" s="423" t="s">
        <v>754</v>
      </c>
      <c r="C264" s="403"/>
      <c r="D264" s="80">
        <f t="shared" ref="D264:D265" si="758">F264+X264+AK264+AX264+BF264</f>
        <v>0</v>
      </c>
      <c r="E264" s="295">
        <f t="shared" ref="E264:E265" si="759">G264+Y264+AL264+AY264+BG264</f>
        <v>0</v>
      </c>
      <c r="F264" s="81">
        <v>995567</v>
      </c>
      <c r="G264" s="81">
        <f t="shared" ref="G264:G266" si="760">F264+H264</f>
        <v>1064514</v>
      </c>
      <c r="H264" s="81">
        <f t="shared" ref="H264:H266" si="761">SUM(I264:W264)</f>
        <v>68947</v>
      </c>
      <c r="I264" s="81">
        <f>750+7576</f>
        <v>8326</v>
      </c>
      <c r="J264" s="81"/>
      <c r="K264" s="81">
        <f>4897+85145+19033</f>
        <v>109075</v>
      </c>
      <c r="L264" s="81">
        <v>17640</v>
      </c>
      <c r="M264" s="81">
        <f>-7251+21968-59986</f>
        <v>-45269</v>
      </c>
      <c r="N264" s="81"/>
      <c r="O264" s="81"/>
      <c r="P264" s="81"/>
      <c r="Q264" s="81"/>
      <c r="R264" s="81"/>
      <c r="S264" s="81">
        <v>-20825</v>
      </c>
      <c r="T264" s="81"/>
      <c r="U264" s="81"/>
      <c r="V264" s="81"/>
      <c r="W264" s="81"/>
      <c r="X264" s="81"/>
      <c r="Y264" s="81">
        <f t="shared" ref="Y264:Y265" si="762">X264+Z264</f>
        <v>0</v>
      </c>
      <c r="Z264" s="81">
        <f t="shared" ref="Z264:Z265" si="763">SUM(AA264:AJ264)</f>
        <v>0</v>
      </c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98">
        <f t="shared" ref="AL264:AL265" si="764">AK264+AM264</f>
        <v>0</v>
      </c>
      <c r="AM264" s="98">
        <f t="shared" ref="AM264:AM265" si="765">SUM(AN264:AW264)</f>
        <v>0</v>
      </c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81">
        <f t="shared" ref="AY264:AY265" si="766">AX264+AZ264</f>
        <v>0</v>
      </c>
      <c r="AZ264" s="98">
        <f t="shared" ref="AZ264:AZ265" si="767">SUM(BA264:BE264)</f>
        <v>0</v>
      </c>
      <c r="BA264" s="98"/>
      <c r="BB264" s="98"/>
      <c r="BC264" s="98"/>
      <c r="BD264" s="98"/>
      <c r="BE264" s="98"/>
      <c r="BF264" s="81">
        <v>-995567</v>
      </c>
      <c r="BG264" s="81">
        <f t="shared" ref="BG264:BG265" si="768">BF264+BH264</f>
        <v>-1064514</v>
      </c>
      <c r="BH264" s="81">
        <f t="shared" ref="BH264:BH265" si="769">SUM(BI264:BR264)</f>
        <v>-68947</v>
      </c>
      <c r="BI264" s="98">
        <f>-750-7576</f>
        <v>-8326</v>
      </c>
      <c r="BJ264" s="98">
        <f>-4897-85145-19033</f>
        <v>-109075</v>
      </c>
      <c r="BK264" s="98">
        <v>-17640</v>
      </c>
      <c r="BL264" s="98">
        <f>7251-21968+59986</f>
        <v>45269</v>
      </c>
      <c r="BM264" s="98"/>
      <c r="BN264" s="98">
        <v>20825</v>
      </c>
      <c r="BO264" s="98"/>
      <c r="BP264" s="98"/>
      <c r="BQ264" s="98"/>
      <c r="BR264" s="98"/>
      <c r="BS264" s="82"/>
      <c r="BT264" s="85"/>
    </row>
    <row r="265" spans="1:73" s="198" customFormat="1" ht="12.75" hidden="1" customHeight="1" outlineLevel="1" x14ac:dyDescent="0.2">
      <c r="A265" s="137"/>
      <c r="B265" s="423" t="s">
        <v>755</v>
      </c>
      <c r="C265" s="403"/>
      <c r="D265" s="80">
        <f t="shared" si="758"/>
        <v>0</v>
      </c>
      <c r="E265" s="295">
        <f t="shared" si="759"/>
        <v>0</v>
      </c>
      <c r="F265" s="81">
        <v>26347</v>
      </c>
      <c r="G265" s="81">
        <f t="shared" si="760"/>
        <v>40525</v>
      </c>
      <c r="H265" s="81">
        <f t="shared" si="761"/>
        <v>14178</v>
      </c>
      <c r="I265" s="81">
        <v>2719</v>
      </c>
      <c r="J265" s="81"/>
      <c r="K265" s="81">
        <f>1+3777</f>
        <v>3778</v>
      </c>
      <c r="L265" s="81"/>
      <c r="M265" s="81"/>
      <c r="N265" s="81"/>
      <c r="O265" s="81"/>
      <c r="P265" s="81"/>
      <c r="Q265" s="81">
        <v>7681</v>
      </c>
      <c r="R265" s="81"/>
      <c r="S265" s="81"/>
      <c r="T265" s="81"/>
      <c r="U265" s="81"/>
      <c r="V265" s="81"/>
      <c r="W265" s="81"/>
      <c r="X265" s="81"/>
      <c r="Y265" s="81">
        <f t="shared" si="762"/>
        <v>0</v>
      </c>
      <c r="Z265" s="81">
        <f t="shared" si="763"/>
        <v>0</v>
      </c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98">
        <f t="shared" si="764"/>
        <v>0</v>
      </c>
      <c r="AM265" s="98">
        <f t="shared" si="765"/>
        <v>0</v>
      </c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81">
        <f t="shared" si="766"/>
        <v>0</v>
      </c>
      <c r="AZ265" s="98">
        <f t="shared" si="767"/>
        <v>0</v>
      </c>
      <c r="BA265" s="98"/>
      <c r="BB265" s="98"/>
      <c r="BC265" s="98"/>
      <c r="BD265" s="98"/>
      <c r="BE265" s="98"/>
      <c r="BF265" s="81">
        <v>-26347</v>
      </c>
      <c r="BG265" s="81">
        <f t="shared" si="768"/>
        <v>-40525</v>
      </c>
      <c r="BH265" s="81">
        <f t="shared" si="769"/>
        <v>-14178</v>
      </c>
      <c r="BI265" s="98">
        <v>-2719</v>
      </c>
      <c r="BJ265" s="98">
        <f>-1-3777</f>
        <v>-3778</v>
      </c>
      <c r="BK265" s="98"/>
      <c r="BL265" s="98"/>
      <c r="BM265" s="98">
        <v>-7681</v>
      </c>
      <c r="BN265" s="98"/>
      <c r="BO265" s="98"/>
      <c r="BP265" s="98"/>
      <c r="BQ265" s="98"/>
      <c r="BR265" s="98"/>
      <c r="BS265" s="82"/>
      <c r="BT265" s="85"/>
    </row>
    <row r="266" spans="1:73" s="198" customFormat="1" ht="12.75" hidden="1" customHeight="1" outlineLevel="1" x14ac:dyDescent="0.2">
      <c r="A266" s="137"/>
      <c r="B266" s="423" t="s">
        <v>823</v>
      </c>
      <c r="C266" s="403"/>
      <c r="D266" s="80">
        <f t="shared" ref="D266" si="770">F266+X266+AK266+AX266+BF266</f>
        <v>0</v>
      </c>
      <c r="E266" s="295">
        <f t="shared" ref="E266" si="771">G266+Y266+AL266+AY266+BG266</f>
        <v>124622</v>
      </c>
      <c r="F266" s="81"/>
      <c r="G266" s="81">
        <f t="shared" si="760"/>
        <v>124622</v>
      </c>
      <c r="H266" s="81">
        <f t="shared" si="761"/>
        <v>124622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>
        <f>16200+20377+88045</f>
        <v>124622</v>
      </c>
      <c r="T266" s="81"/>
      <c r="U266" s="81"/>
      <c r="V266" s="81"/>
      <c r="W266" s="81"/>
      <c r="X266" s="81"/>
      <c r="Y266" s="81">
        <f t="shared" ref="Y266" si="772">X266+Z266</f>
        <v>0</v>
      </c>
      <c r="Z266" s="81">
        <f t="shared" ref="Z266" si="773">SUM(AA266:AJ266)</f>
        <v>0</v>
      </c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98">
        <f t="shared" ref="AL266" si="774">AK266+AM266</f>
        <v>0</v>
      </c>
      <c r="AM266" s="98">
        <f t="shared" ref="AM266" si="775">SUM(AN266:AW266)</f>
        <v>0</v>
      </c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81">
        <f t="shared" ref="AY266" si="776">AX266+AZ266</f>
        <v>0</v>
      </c>
      <c r="AZ266" s="98">
        <f t="shared" ref="AZ266" si="777">SUM(BA266:BE266)</f>
        <v>0</v>
      </c>
      <c r="BA266" s="98"/>
      <c r="BB266" s="98"/>
      <c r="BC266" s="98"/>
      <c r="BD266" s="98"/>
      <c r="BE266" s="98"/>
      <c r="BF266" s="81"/>
      <c r="BG266" s="81">
        <f t="shared" ref="BG266" si="778">BF266+BH266</f>
        <v>0</v>
      </c>
      <c r="BH266" s="81">
        <f t="shared" ref="BH266" si="779">SUM(BI266:BR266)</f>
        <v>0</v>
      </c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82"/>
      <c r="BT266" s="85"/>
    </row>
    <row r="267" spans="1:73" s="194" customFormat="1" hidden="1" outlineLevel="1" x14ac:dyDescent="0.2">
      <c r="A267" s="137"/>
      <c r="B267" s="402" t="s">
        <v>579</v>
      </c>
      <c r="C267" s="403"/>
      <c r="D267" s="80">
        <f t="shared" si="746"/>
        <v>62204</v>
      </c>
      <c r="E267" s="295">
        <f>G267+Y267+AL267+AY267+BG267</f>
        <v>518435</v>
      </c>
      <c r="F267" s="81">
        <v>62204</v>
      </c>
      <c r="G267" s="81">
        <f>F267+H267</f>
        <v>518435</v>
      </c>
      <c r="H267" s="81">
        <f t="shared" si="749"/>
        <v>456231</v>
      </c>
      <c r="I267" s="81">
        <f>877</f>
        <v>877</v>
      </c>
      <c r="J267" s="81"/>
      <c r="K267" s="81">
        <f>2352-12169+5351+22638+235-243+147145+53792</f>
        <v>219101</v>
      </c>
      <c r="L267" s="81"/>
      <c r="M267" s="81">
        <v>337451</v>
      </c>
      <c r="N267" s="81"/>
      <c r="O267" s="81"/>
      <c r="P267" s="81"/>
      <c r="Q267" s="81">
        <f>-147145-22638</f>
        <v>-169783</v>
      </c>
      <c r="R267" s="81"/>
      <c r="S267" s="81">
        <f>30597-53792+91780</f>
        <v>68585</v>
      </c>
      <c r="T267" s="81"/>
      <c r="U267" s="81"/>
      <c r="V267" s="81"/>
      <c r="W267" s="81"/>
      <c r="X267" s="81"/>
      <c r="Y267" s="81">
        <f t="shared" si="750"/>
        <v>0</v>
      </c>
      <c r="Z267" s="81">
        <f t="shared" si="751"/>
        <v>0</v>
      </c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98">
        <f t="shared" si="752"/>
        <v>0</v>
      </c>
      <c r="AM267" s="98">
        <f t="shared" si="753"/>
        <v>0</v>
      </c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81">
        <f t="shared" ref="AY267" si="780">AX267+AZ267</f>
        <v>0</v>
      </c>
      <c r="AZ267" s="98">
        <f t="shared" si="757"/>
        <v>0</v>
      </c>
      <c r="BA267" s="98"/>
      <c r="BB267" s="98"/>
      <c r="BC267" s="98"/>
      <c r="BD267" s="98"/>
      <c r="BE267" s="98"/>
      <c r="BF267" s="81"/>
      <c r="BG267" s="81">
        <f t="shared" si="755"/>
        <v>0</v>
      </c>
      <c r="BH267" s="81">
        <f t="shared" si="756"/>
        <v>0</v>
      </c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82"/>
      <c r="BT267" s="85"/>
    </row>
    <row r="268" spans="1:73" s="194" customFormat="1" hidden="1" outlineLevel="1" x14ac:dyDescent="0.2">
      <c r="A268" s="137"/>
      <c r="B268" s="402" t="s">
        <v>580</v>
      </c>
      <c r="C268" s="403"/>
      <c r="D268" s="80">
        <f t="shared" si="746"/>
        <v>13437</v>
      </c>
      <c r="E268" s="295">
        <f t="shared" si="747"/>
        <v>7232</v>
      </c>
      <c r="F268" s="81">
        <v>13437</v>
      </c>
      <c r="G268" s="81">
        <f t="shared" si="748"/>
        <v>7232</v>
      </c>
      <c r="H268" s="81">
        <f t="shared" si="749"/>
        <v>-6205</v>
      </c>
      <c r="I268" s="81"/>
      <c r="J268" s="81"/>
      <c r="K268" s="81">
        <f>-3454-2751</f>
        <v>-6205</v>
      </c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>
        <f t="shared" si="750"/>
        <v>0</v>
      </c>
      <c r="Z268" s="81">
        <f t="shared" si="751"/>
        <v>0</v>
      </c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98">
        <f t="shared" si="752"/>
        <v>0</v>
      </c>
      <c r="AM268" s="98">
        <f t="shared" si="753"/>
        <v>0</v>
      </c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81">
        <f t="shared" si="754"/>
        <v>0</v>
      </c>
      <c r="AZ268" s="98">
        <f t="shared" si="757"/>
        <v>0</v>
      </c>
      <c r="BA268" s="98"/>
      <c r="BB268" s="98"/>
      <c r="BC268" s="98"/>
      <c r="BD268" s="98"/>
      <c r="BE268" s="98"/>
      <c r="BF268" s="81"/>
      <c r="BG268" s="81">
        <f>BF268+BH268</f>
        <v>0</v>
      </c>
      <c r="BH268" s="81">
        <f t="shared" si="756"/>
        <v>0</v>
      </c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82"/>
      <c r="BT268" s="85"/>
    </row>
    <row r="269" spans="1:73" s="194" customFormat="1" hidden="1" outlineLevel="1" x14ac:dyDescent="0.2">
      <c r="A269" s="137"/>
      <c r="B269" s="402" t="s">
        <v>581</v>
      </c>
      <c r="C269" s="403"/>
      <c r="D269" s="80">
        <f t="shared" si="746"/>
        <v>0</v>
      </c>
      <c r="E269" s="295">
        <f t="shared" si="747"/>
        <v>250</v>
      </c>
      <c r="F269" s="81"/>
      <c r="G269" s="81">
        <f t="shared" si="748"/>
        <v>0</v>
      </c>
      <c r="H269" s="81">
        <f t="shared" si="749"/>
        <v>0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>
        <f t="shared" si="750"/>
        <v>0</v>
      </c>
      <c r="Z269" s="81">
        <f t="shared" si="751"/>
        <v>0</v>
      </c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>
        <v>0</v>
      </c>
      <c r="AL269" s="98">
        <f t="shared" si="752"/>
        <v>250</v>
      </c>
      <c r="AM269" s="98">
        <f t="shared" si="753"/>
        <v>250</v>
      </c>
      <c r="AN269" s="98">
        <v>250</v>
      </c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81">
        <f t="shared" si="754"/>
        <v>0</v>
      </c>
      <c r="AZ269" s="98">
        <f t="shared" si="757"/>
        <v>0</v>
      </c>
      <c r="BA269" s="98"/>
      <c r="BB269" s="98"/>
      <c r="BC269" s="98"/>
      <c r="BD269" s="98"/>
      <c r="BE269" s="98"/>
      <c r="BF269" s="81"/>
      <c r="BG269" s="81">
        <f t="shared" si="755"/>
        <v>0</v>
      </c>
      <c r="BH269" s="81">
        <f t="shared" si="756"/>
        <v>0</v>
      </c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82"/>
      <c r="BT269" s="85"/>
    </row>
    <row r="270" spans="1:73" s="194" customFormat="1" hidden="1" outlineLevel="1" x14ac:dyDescent="0.2">
      <c r="A270" s="137"/>
      <c r="B270" s="402" t="s">
        <v>582</v>
      </c>
      <c r="C270" s="403"/>
      <c r="D270" s="80">
        <f t="shared" si="746"/>
        <v>1642</v>
      </c>
      <c r="E270" s="295">
        <f t="shared" si="747"/>
        <v>1632</v>
      </c>
      <c r="F270" s="81"/>
      <c r="G270" s="81">
        <f t="shared" si="748"/>
        <v>0</v>
      </c>
      <c r="H270" s="81">
        <f t="shared" si="749"/>
        <v>0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>
        <f t="shared" si="750"/>
        <v>0</v>
      </c>
      <c r="Z270" s="81">
        <f t="shared" si="751"/>
        <v>0</v>
      </c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>
        <v>1642</v>
      </c>
      <c r="AL270" s="98">
        <f t="shared" si="752"/>
        <v>1632</v>
      </c>
      <c r="AM270" s="98">
        <f t="shared" si="753"/>
        <v>-10</v>
      </c>
      <c r="AN270" s="98">
        <v>-10</v>
      </c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81">
        <f t="shared" si="754"/>
        <v>0</v>
      </c>
      <c r="AZ270" s="98">
        <f t="shared" si="757"/>
        <v>0</v>
      </c>
      <c r="BA270" s="98"/>
      <c r="BB270" s="98"/>
      <c r="BC270" s="98"/>
      <c r="BD270" s="98"/>
      <c r="BE270" s="98"/>
      <c r="BF270" s="81"/>
      <c r="BG270" s="81">
        <f t="shared" si="755"/>
        <v>0</v>
      </c>
      <c r="BH270" s="81">
        <f t="shared" si="756"/>
        <v>0</v>
      </c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82"/>
      <c r="BT270" s="85"/>
    </row>
    <row r="271" spans="1:73" s="194" customFormat="1" hidden="1" outlineLevel="1" x14ac:dyDescent="0.2">
      <c r="A271" s="137"/>
      <c r="B271" s="402" t="s">
        <v>54</v>
      </c>
      <c r="C271" s="403"/>
      <c r="D271" s="80">
        <f t="shared" si="746"/>
        <v>0</v>
      </c>
      <c r="E271" s="295">
        <f t="shared" si="747"/>
        <v>0</v>
      </c>
      <c r="F271" s="81"/>
      <c r="G271" s="81">
        <f t="shared" si="748"/>
        <v>0</v>
      </c>
      <c r="H271" s="81">
        <f t="shared" si="749"/>
        <v>0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>
        <f t="shared" si="750"/>
        <v>0</v>
      </c>
      <c r="Z271" s="81">
        <f t="shared" si="751"/>
        <v>0</v>
      </c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98">
        <f t="shared" si="752"/>
        <v>0</v>
      </c>
      <c r="AM271" s="98">
        <f t="shared" si="753"/>
        <v>0</v>
      </c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81">
        <f t="shared" si="754"/>
        <v>0</v>
      </c>
      <c r="AZ271" s="98">
        <f t="shared" si="757"/>
        <v>0</v>
      </c>
      <c r="BA271" s="98"/>
      <c r="BB271" s="98"/>
      <c r="BC271" s="98"/>
      <c r="BD271" s="98"/>
      <c r="BE271" s="98"/>
      <c r="BF271" s="81"/>
      <c r="BG271" s="81">
        <f t="shared" si="755"/>
        <v>0</v>
      </c>
      <c r="BH271" s="81">
        <f t="shared" si="756"/>
        <v>0</v>
      </c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82"/>
      <c r="BT271" s="85"/>
    </row>
    <row r="272" spans="1:73" s="194" customFormat="1" hidden="1" outlineLevel="1" x14ac:dyDescent="0.2">
      <c r="A272" s="137"/>
      <c r="B272" s="402" t="s">
        <v>583</v>
      </c>
      <c r="C272" s="403"/>
      <c r="D272" s="80">
        <f t="shared" si="746"/>
        <v>0</v>
      </c>
      <c r="E272" s="295">
        <f t="shared" si="747"/>
        <v>0</v>
      </c>
      <c r="F272" s="81"/>
      <c r="G272" s="81">
        <f t="shared" si="748"/>
        <v>0</v>
      </c>
      <c r="H272" s="81">
        <f t="shared" si="749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>
        <f t="shared" si="750"/>
        <v>0</v>
      </c>
      <c r="Z272" s="81">
        <f t="shared" si="751"/>
        <v>0</v>
      </c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98">
        <f t="shared" si="752"/>
        <v>0</v>
      </c>
      <c r="AM272" s="98">
        <f t="shared" si="753"/>
        <v>0</v>
      </c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81">
        <f t="shared" si="754"/>
        <v>0</v>
      </c>
      <c r="AZ272" s="98">
        <f t="shared" si="757"/>
        <v>0</v>
      </c>
      <c r="BA272" s="98"/>
      <c r="BB272" s="98"/>
      <c r="BC272" s="98"/>
      <c r="BD272" s="98"/>
      <c r="BE272" s="98"/>
      <c r="BF272" s="81"/>
      <c r="BG272" s="81">
        <f t="shared" si="755"/>
        <v>0</v>
      </c>
      <c r="BH272" s="81">
        <f t="shared" si="756"/>
        <v>0</v>
      </c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82"/>
      <c r="BT272" s="85"/>
    </row>
    <row r="273" spans="1:72" s="194" customFormat="1" hidden="1" outlineLevel="1" x14ac:dyDescent="0.2">
      <c r="A273" s="137"/>
      <c r="B273" s="402" t="s">
        <v>584</v>
      </c>
      <c r="C273" s="403"/>
      <c r="D273" s="80">
        <f t="shared" si="746"/>
        <v>41531</v>
      </c>
      <c r="E273" s="295">
        <f t="shared" si="747"/>
        <v>138864</v>
      </c>
      <c r="F273" s="81"/>
      <c r="G273" s="81">
        <f t="shared" si="748"/>
        <v>0</v>
      </c>
      <c r="H273" s="81">
        <f t="shared" si="749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>
        <v>41531</v>
      </c>
      <c r="Y273" s="81">
        <f t="shared" si="750"/>
        <v>138864</v>
      </c>
      <c r="Z273" s="81">
        <f t="shared" si="751"/>
        <v>97333</v>
      </c>
      <c r="AA273" s="81">
        <v>-86</v>
      </c>
      <c r="AB273" s="81">
        <f>12984+84722-287</f>
        <v>97419</v>
      </c>
      <c r="AC273" s="81"/>
      <c r="AD273" s="81"/>
      <c r="AE273" s="81"/>
      <c r="AF273" s="81"/>
      <c r="AG273" s="81"/>
      <c r="AH273" s="81"/>
      <c r="AI273" s="81"/>
      <c r="AJ273" s="81"/>
      <c r="AK273" s="81"/>
      <c r="AL273" s="98">
        <f t="shared" si="752"/>
        <v>0</v>
      </c>
      <c r="AM273" s="98">
        <f t="shared" si="753"/>
        <v>0</v>
      </c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81">
        <f t="shared" si="754"/>
        <v>0</v>
      </c>
      <c r="AZ273" s="98">
        <f t="shared" si="757"/>
        <v>0</v>
      </c>
      <c r="BA273" s="98"/>
      <c r="BB273" s="98"/>
      <c r="BC273" s="98"/>
      <c r="BD273" s="98"/>
      <c r="BE273" s="98"/>
      <c r="BF273" s="81"/>
      <c r="BG273" s="81">
        <f t="shared" si="755"/>
        <v>0</v>
      </c>
      <c r="BH273" s="81">
        <f t="shared" si="756"/>
        <v>0</v>
      </c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82"/>
      <c r="BT273" s="85"/>
    </row>
    <row r="274" spans="1:72" s="194" customFormat="1" hidden="1" outlineLevel="1" x14ac:dyDescent="0.2">
      <c r="A274" s="137"/>
      <c r="B274" s="424" t="s">
        <v>585</v>
      </c>
      <c r="C274" s="425"/>
      <c r="D274" s="80">
        <f t="shared" si="746"/>
        <v>9691</v>
      </c>
      <c r="E274" s="295">
        <f t="shared" si="747"/>
        <v>40469</v>
      </c>
      <c r="F274" s="81"/>
      <c r="G274" s="81">
        <f t="shared" si="748"/>
        <v>0</v>
      </c>
      <c r="H274" s="81">
        <f t="shared" si="749"/>
        <v>0</v>
      </c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>
        <v>9691</v>
      </c>
      <c r="Y274" s="81">
        <f t="shared" si="750"/>
        <v>40469</v>
      </c>
      <c r="Z274" s="81">
        <f t="shared" si="751"/>
        <v>30778</v>
      </c>
      <c r="AA274" s="81"/>
      <c r="AB274" s="81">
        <f>-1315+31806+287</f>
        <v>30778</v>
      </c>
      <c r="AC274" s="81"/>
      <c r="AD274" s="81"/>
      <c r="AE274" s="81"/>
      <c r="AF274" s="81"/>
      <c r="AG274" s="81"/>
      <c r="AH274" s="81"/>
      <c r="AI274" s="81"/>
      <c r="AJ274" s="81"/>
      <c r="AK274" s="81"/>
      <c r="AL274" s="98">
        <f t="shared" si="752"/>
        <v>0</v>
      </c>
      <c r="AM274" s="98">
        <f t="shared" si="753"/>
        <v>0</v>
      </c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81">
        <f t="shared" si="754"/>
        <v>0</v>
      </c>
      <c r="AZ274" s="98">
        <f t="shared" si="757"/>
        <v>0</v>
      </c>
      <c r="BA274" s="98"/>
      <c r="BB274" s="98"/>
      <c r="BC274" s="98"/>
      <c r="BD274" s="98"/>
      <c r="BE274" s="98"/>
      <c r="BF274" s="81"/>
      <c r="BG274" s="81">
        <f t="shared" si="755"/>
        <v>0</v>
      </c>
      <c r="BH274" s="81">
        <f t="shared" si="756"/>
        <v>0</v>
      </c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82"/>
      <c r="BT274" s="85"/>
    </row>
    <row r="275" spans="1:72" s="194" customFormat="1" hidden="1" outlineLevel="1" x14ac:dyDescent="0.2">
      <c r="A275" s="137"/>
      <c r="B275" s="402" t="s">
        <v>586</v>
      </c>
      <c r="C275" s="403"/>
      <c r="D275" s="80">
        <f t="shared" si="746"/>
        <v>50</v>
      </c>
      <c r="E275" s="295">
        <f t="shared" si="747"/>
        <v>16629</v>
      </c>
      <c r="F275" s="81"/>
      <c r="G275" s="81">
        <f t="shared" si="748"/>
        <v>0</v>
      </c>
      <c r="H275" s="81">
        <f t="shared" si="749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>
        <v>50</v>
      </c>
      <c r="Y275" s="81">
        <f t="shared" si="750"/>
        <v>16629</v>
      </c>
      <c r="Z275" s="81">
        <f t="shared" si="751"/>
        <v>16579</v>
      </c>
      <c r="AA275" s="81"/>
      <c r="AB275" s="81">
        <v>16579</v>
      </c>
      <c r="AC275" s="81"/>
      <c r="AD275" s="81"/>
      <c r="AE275" s="81"/>
      <c r="AF275" s="81"/>
      <c r="AG275" s="81"/>
      <c r="AH275" s="81"/>
      <c r="AI275" s="81"/>
      <c r="AJ275" s="81"/>
      <c r="AK275" s="81"/>
      <c r="AL275" s="98">
        <f t="shared" si="752"/>
        <v>0</v>
      </c>
      <c r="AM275" s="98">
        <f t="shared" si="753"/>
        <v>0</v>
      </c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81">
        <f t="shared" si="754"/>
        <v>0</v>
      </c>
      <c r="AZ275" s="98">
        <f t="shared" si="757"/>
        <v>0</v>
      </c>
      <c r="BA275" s="98"/>
      <c r="BB275" s="98"/>
      <c r="BC275" s="98"/>
      <c r="BD275" s="98"/>
      <c r="BE275" s="98"/>
      <c r="BF275" s="81"/>
      <c r="BG275" s="81">
        <f t="shared" si="755"/>
        <v>0</v>
      </c>
      <c r="BH275" s="81">
        <f t="shared" si="756"/>
        <v>0</v>
      </c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82"/>
      <c r="BT275" s="85"/>
    </row>
    <row r="276" spans="1:72" s="194" customFormat="1" hidden="1" outlineLevel="1" x14ac:dyDescent="0.2">
      <c r="A276" s="137"/>
      <c r="B276" s="402" t="s">
        <v>587</v>
      </c>
      <c r="C276" s="403"/>
      <c r="D276" s="80">
        <f t="shared" si="746"/>
        <v>0</v>
      </c>
      <c r="E276" s="295">
        <f t="shared" si="747"/>
        <v>0</v>
      </c>
      <c r="F276" s="81"/>
      <c r="G276" s="81">
        <f t="shared" si="748"/>
        <v>0</v>
      </c>
      <c r="H276" s="81">
        <f t="shared" si="749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>
        <f t="shared" si="750"/>
        <v>0</v>
      </c>
      <c r="Z276" s="81">
        <f t="shared" si="751"/>
        <v>0</v>
      </c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98">
        <f t="shared" si="752"/>
        <v>0</v>
      </c>
      <c r="AM276" s="98">
        <f t="shared" si="753"/>
        <v>0</v>
      </c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81">
        <f t="shared" si="754"/>
        <v>0</v>
      </c>
      <c r="AZ276" s="98">
        <f t="shared" si="757"/>
        <v>0</v>
      </c>
      <c r="BA276" s="98"/>
      <c r="BB276" s="98"/>
      <c r="BC276" s="98"/>
      <c r="BD276" s="98"/>
      <c r="BE276" s="98"/>
      <c r="BF276" s="81"/>
      <c r="BG276" s="81">
        <f t="shared" si="755"/>
        <v>0</v>
      </c>
      <c r="BH276" s="81">
        <f t="shared" si="756"/>
        <v>0</v>
      </c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82"/>
      <c r="BT276" s="85"/>
    </row>
    <row r="277" spans="1:72" s="194" customFormat="1" hidden="1" outlineLevel="1" x14ac:dyDescent="0.2">
      <c r="A277" s="137"/>
      <c r="B277" s="402" t="s">
        <v>588</v>
      </c>
      <c r="C277" s="403"/>
      <c r="D277" s="80">
        <f t="shared" si="746"/>
        <v>0</v>
      </c>
      <c r="E277" s="295">
        <f t="shared" si="747"/>
        <v>0</v>
      </c>
      <c r="F277" s="81"/>
      <c r="G277" s="81">
        <f t="shared" si="748"/>
        <v>0</v>
      </c>
      <c r="H277" s="81">
        <f t="shared" si="749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>
        <f t="shared" si="750"/>
        <v>0</v>
      </c>
      <c r="Z277" s="81">
        <f t="shared" si="751"/>
        <v>0</v>
      </c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98">
        <f t="shared" si="752"/>
        <v>0</v>
      </c>
      <c r="AM277" s="98">
        <f t="shared" si="753"/>
        <v>0</v>
      </c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81">
        <f t="shared" si="754"/>
        <v>0</v>
      </c>
      <c r="AZ277" s="98">
        <f t="shared" si="757"/>
        <v>0</v>
      </c>
      <c r="BA277" s="98"/>
      <c r="BB277" s="98"/>
      <c r="BC277" s="98"/>
      <c r="BD277" s="98"/>
      <c r="BE277" s="98"/>
      <c r="BF277" s="81"/>
      <c r="BG277" s="81">
        <f t="shared" si="755"/>
        <v>0</v>
      </c>
      <c r="BH277" s="81">
        <f t="shared" si="756"/>
        <v>0</v>
      </c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82"/>
      <c r="BT277" s="85"/>
    </row>
    <row r="278" spans="1:72" s="194" customFormat="1" hidden="1" outlineLevel="1" x14ac:dyDescent="0.2">
      <c r="A278" s="137"/>
      <c r="B278" s="402" t="s">
        <v>589</v>
      </c>
      <c r="C278" s="403"/>
      <c r="D278" s="80">
        <f t="shared" si="746"/>
        <v>0</v>
      </c>
      <c r="E278" s="295">
        <f t="shared" si="747"/>
        <v>0</v>
      </c>
      <c r="F278" s="81"/>
      <c r="G278" s="81">
        <f t="shared" si="748"/>
        <v>0</v>
      </c>
      <c r="H278" s="81">
        <f t="shared" si="749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>
        <f t="shared" si="750"/>
        <v>0</v>
      </c>
      <c r="Z278" s="81">
        <f t="shared" si="751"/>
        <v>0</v>
      </c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98">
        <f t="shared" si="752"/>
        <v>0</v>
      </c>
      <c r="AM278" s="98">
        <f t="shared" si="753"/>
        <v>0</v>
      </c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81">
        <f t="shared" si="754"/>
        <v>0</v>
      </c>
      <c r="AZ278" s="98">
        <f t="shared" si="757"/>
        <v>0</v>
      </c>
      <c r="BA278" s="98"/>
      <c r="BB278" s="98"/>
      <c r="BC278" s="98"/>
      <c r="BD278" s="98"/>
      <c r="BE278" s="98"/>
      <c r="BF278" s="81"/>
      <c r="BG278" s="81">
        <f t="shared" si="755"/>
        <v>0</v>
      </c>
      <c r="BH278" s="81">
        <f t="shared" si="756"/>
        <v>0</v>
      </c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82"/>
      <c r="BT278" s="85"/>
    </row>
    <row r="279" spans="1:72" s="194" customFormat="1" hidden="1" outlineLevel="1" x14ac:dyDescent="0.2">
      <c r="A279" s="137"/>
      <c r="B279" s="402" t="s">
        <v>590</v>
      </c>
      <c r="C279" s="403"/>
      <c r="D279" s="80">
        <f t="shared" si="746"/>
        <v>0</v>
      </c>
      <c r="E279" s="295">
        <f t="shared" si="747"/>
        <v>0</v>
      </c>
      <c r="F279" s="81"/>
      <c r="G279" s="81">
        <f t="shared" si="748"/>
        <v>0</v>
      </c>
      <c r="H279" s="81">
        <f t="shared" si="749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>
        <f t="shared" si="750"/>
        <v>0</v>
      </c>
      <c r="Z279" s="81">
        <f t="shared" si="751"/>
        <v>0</v>
      </c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98">
        <f t="shared" si="752"/>
        <v>0</v>
      </c>
      <c r="AM279" s="98">
        <f t="shared" si="753"/>
        <v>0</v>
      </c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81">
        <f t="shared" si="754"/>
        <v>0</v>
      </c>
      <c r="AZ279" s="98">
        <f t="shared" si="757"/>
        <v>0</v>
      </c>
      <c r="BA279" s="98"/>
      <c r="BB279" s="98"/>
      <c r="BC279" s="98"/>
      <c r="BD279" s="98"/>
      <c r="BE279" s="98"/>
      <c r="BF279" s="81"/>
      <c r="BG279" s="81">
        <f t="shared" si="755"/>
        <v>0</v>
      </c>
      <c r="BH279" s="81">
        <f t="shared" si="756"/>
        <v>0</v>
      </c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82"/>
      <c r="BT279" s="85"/>
    </row>
    <row r="280" spans="1:72" s="198" customFormat="1" ht="12.75" hidden="1" customHeight="1" outlineLevel="1" x14ac:dyDescent="0.2">
      <c r="A280" s="137"/>
      <c r="B280" s="423" t="s">
        <v>818</v>
      </c>
      <c r="C280" s="403"/>
      <c r="D280" s="80">
        <f t="shared" ref="D280" si="781">F280+X280+AK280+AX280+BF280</f>
        <v>0</v>
      </c>
      <c r="E280" s="295">
        <f t="shared" ref="E280" si="782">G280+Y280+AL280+AY280+BG280</f>
        <v>137371</v>
      </c>
      <c r="F280" s="81"/>
      <c r="G280" s="81">
        <f t="shared" ref="G280" si="783">F280+H280</f>
        <v>137371</v>
      </c>
      <c r="H280" s="81">
        <f t="shared" ref="H280" si="784">SUM(I280:W280)</f>
        <v>137371</v>
      </c>
      <c r="I280" s="81"/>
      <c r="J280" s="81"/>
      <c r="K280" s="81">
        <f>6726+132-132</f>
        <v>6726</v>
      </c>
      <c r="L280" s="81"/>
      <c r="M280" s="81"/>
      <c r="N280" s="81"/>
      <c r="O280" s="81"/>
      <c r="P280" s="81"/>
      <c r="Q280" s="81">
        <v>180983</v>
      </c>
      <c r="R280" s="81"/>
      <c r="S280" s="81">
        <v>-50338</v>
      </c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81"/>
      <c r="AZ280" s="98"/>
      <c r="BA280" s="98"/>
      <c r="BB280" s="98"/>
      <c r="BC280" s="98"/>
      <c r="BD280" s="98"/>
      <c r="BE280" s="98"/>
      <c r="BF280" s="81"/>
      <c r="BG280" s="81"/>
      <c r="BH280" s="81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82"/>
      <c r="BT280" s="85"/>
    </row>
    <row r="281" spans="1:72" s="194" customFormat="1" hidden="1" outlineLevel="1" x14ac:dyDescent="0.2">
      <c r="A281" s="137"/>
      <c r="B281" s="402" t="s">
        <v>591</v>
      </c>
      <c r="C281" s="403"/>
      <c r="D281" s="80">
        <f t="shared" si="746"/>
        <v>0</v>
      </c>
      <c r="E281" s="295">
        <f t="shared" si="747"/>
        <v>0</v>
      </c>
      <c r="F281" s="81"/>
      <c r="G281" s="81">
        <f t="shared" si="748"/>
        <v>0</v>
      </c>
      <c r="H281" s="81">
        <f t="shared" si="749"/>
        <v>0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>
        <f t="shared" si="750"/>
        <v>0</v>
      </c>
      <c r="Z281" s="81">
        <f t="shared" si="751"/>
        <v>0</v>
      </c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98">
        <f t="shared" si="752"/>
        <v>0</v>
      </c>
      <c r="AM281" s="98">
        <f t="shared" si="753"/>
        <v>0</v>
      </c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81">
        <f t="shared" si="754"/>
        <v>0</v>
      </c>
      <c r="AZ281" s="98">
        <f t="shared" si="757"/>
        <v>0</v>
      </c>
      <c r="BA281" s="98"/>
      <c r="BB281" s="98"/>
      <c r="BC281" s="98"/>
      <c r="BD281" s="98"/>
      <c r="BE281" s="98"/>
      <c r="BF281" s="81"/>
      <c r="BG281" s="81">
        <f t="shared" si="755"/>
        <v>0</v>
      </c>
      <c r="BH281" s="81">
        <f t="shared" si="756"/>
        <v>0</v>
      </c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82"/>
      <c r="BT281" s="85"/>
    </row>
    <row r="282" spans="1:72" s="194" customFormat="1" hidden="1" outlineLevel="1" x14ac:dyDescent="0.2">
      <c r="A282" s="137"/>
      <c r="B282" s="402" t="s">
        <v>492</v>
      </c>
      <c r="C282" s="403"/>
      <c r="D282" s="80">
        <f t="shared" si="746"/>
        <v>0</v>
      </c>
      <c r="E282" s="295">
        <f t="shared" si="747"/>
        <v>0</v>
      </c>
      <c r="F282" s="81"/>
      <c r="G282" s="81">
        <f t="shared" si="748"/>
        <v>0</v>
      </c>
      <c r="H282" s="81">
        <f t="shared" si="749"/>
        <v>0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>
        <f t="shared" si="750"/>
        <v>0</v>
      </c>
      <c r="Z282" s="81">
        <f t="shared" si="751"/>
        <v>0</v>
      </c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98">
        <f t="shared" si="752"/>
        <v>0</v>
      </c>
      <c r="AM282" s="98">
        <f t="shared" si="753"/>
        <v>0</v>
      </c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81">
        <f t="shared" si="754"/>
        <v>0</v>
      </c>
      <c r="AZ282" s="98">
        <f t="shared" si="757"/>
        <v>0</v>
      </c>
      <c r="BA282" s="98"/>
      <c r="BB282" s="98"/>
      <c r="BC282" s="98"/>
      <c r="BD282" s="98"/>
      <c r="BE282" s="98"/>
      <c r="BF282" s="81"/>
      <c r="BG282" s="81">
        <f t="shared" si="755"/>
        <v>0</v>
      </c>
      <c r="BH282" s="81">
        <f t="shared" si="756"/>
        <v>0</v>
      </c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82"/>
      <c r="BT282" s="85"/>
    </row>
    <row r="283" spans="1:72" s="194" customFormat="1" hidden="1" outlineLevel="1" x14ac:dyDescent="0.2">
      <c r="A283" s="137"/>
      <c r="B283" s="402" t="s">
        <v>592</v>
      </c>
      <c r="C283" s="403"/>
      <c r="D283" s="80">
        <f t="shared" si="746"/>
        <v>0</v>
      </c>
      <c r="E283" s="295">
        <f t="shared" si="747"/>
        <v>0</v>
      </c>
      <c r="F283" s="81"/>
      <c r="G283" s="81">
        <f t="shared" si="748"/>
        <v>0</v>
      </c>
      <c r="H283" s="81">
        <f t="shared" si="749"/>
        <v>0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>
        <f t="shared" si="750"/>
        <v>0</v>
      </c>
      <c r="Z283" s="81">
        <f t="shared" si="751"/>
        <v>0</v>
      </c>
      <c r="AA283" s="81"/>
      <c r="AB283" s="81"/>
      <c r="AC283" s="81"/>
      <c r="AD283" s="81">
        <f>93059-93059</f>
        <v>0</v>
      </c>
      <c r="AE283" s="81"/>
      <c r="AF283" s="81"/>
      <c r="AG283" s="81"/>
      <c r="AH283" s="81"/>
      <c r="AI283" s="81"/>
      <c r="AJ283" s="81"/>
      <c r="AK283" s="81"/>
      <c r="AL283" s="98">
        <f t="shared" si="752"/>
        <v>0</v>
      </c>
      <c r="AM283" s="98">
        <f t="shared" si="753"/>
        <v>0</v>
      </c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81">
        <f t="shared" si="754"/>
        <v>0</v>
      </c>
      <c r="AZ283" s="98">
        <f t="shared" si="757"/>
        <v>0</v>
      </c>
      <c r="BA283" s="98"/>
      <c r="BB283" s="98"/>
      <c r="BC283" s="98"/>
      <c r="BD283" s="98"/>
      <c r="BE283" s="98"/>
      <c r="BF283" s="81"/>
      <c r="BG283" s="81">
        <f t="shared" si="755"/>
        <v>0</v>
      </c>
      <c r="BH283" s="81">
        <f t="shared" si="756"/>
        <v>0</v>
      </c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82"/>
      <c r="BT283" s="85"/>
    </row>
    <row r="284" spans="1:72" s="194" customFormat="1" hidden="1" outlineLevel="1" x14ac:dyDescent="0.2">
      <c r="A284" s="137"/>
      <c r="B284" s="402" t="s">
        <v>147</v>
      </c>
      <c r="C284" s="403"/>
      <c r="D284" s="80">
        <f t="shared" si="746"/>
        <v>0</v>
      </c>
      <c r="E284" s="295">
        <f t="shared" si="747"/>
        <v>0</v>
      </c>
      <c r="F284" s="81"/>
      <c r="G284" s="81">
        <f t="shared" si="748"/>
        <v>0</v>
      </c>
      <c r="H284" s="81">
        <f t="shared" si="749"/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>
        <f t="shared" si="750"/>
        <v>0</v>
      </c>
      <c r="Z284" s="81">
        <f t="shared" si="751"/>
        <v>0</v>
      </c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98">
        <f t="shared" si="752"/>
        <v>0</v>
      </c>
      <c r="AM284" s="98">
        <f t="shared" si="753"/>
        <v>0</v>
      </c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81">
        <f t="shared" si="754"/>
        <v>0</v>
      </c>
      <c r="AZ284" s="98">
        <f t="shared" si="757"/>
        <v>0</v>
      </c>
      <c r="BA284" s="98"/>
      <c r="BB284" s="98"/>
      <c r="BC284" s="98"/>
      <c r="BD284" s="98"/>
      <c r="BE284" s="98"/>
      <c r="BF284" s="81"/>
      <c r="BG284" s="81">
        <f t="shared" si="755"/>
        <v>0</v>
      </c>
      <c r="BH284" s="81">
        <f t="shared" si="756"/>
        <v>0</v>
      </c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82"/>
      <c r="BT284" s="85"/>
    </row>
    <row r="285" spans="1:72" s="194" customFormat="1" hidden="1" outlineLevel="1" x14ac:dyDescent="0.2">
      <c r="A285" s="137"/>
      <c r="B285" s="402" t="s">
        <v>143</v>
      </c>
      <c r="C285" s="403"/>
      <c r="D285" s="80">
        <f t="shared" si="746"/>
        <v>0</v>
      </c>
      <c r="E285" s="295">
        <f t="shared" si="747"/>
        <v>0</v>
      </c>
      <c r="F285" s="81"/>
      <c r="G285" s="81">
        <f t="shared" si="748"/>
        <v>0</v>
      </c>
      <c r="H285" s="81">
        <f t="shared" si="749"/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>
        <f t="shared" si="750"/>
        <v>0</v>
      </c>
      <c r="Z285" s="81">
        <f t="shared" si="751"/>
        <v>0</v>
      </c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98">
        <f t="shared" si="752"/>
        <v>0</v>
      </c>
      <c r="AM285" s="98">
        <f t="shared" si="753"/>
        <v>0</v>
      </c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81">
        <f t="shared" si="754"/>
        <v>0</v>
      </c>
      <c r="AZ285" s="98">
        <f t="shared" si="757"/>
        <v>0</v>
      </c>
      <c r="BA285" s="98"/>
      <c r="BB285" s="98"/>
      <c r="BC285" s="98"/>
      <c r="BD285" s="98"/>
      <c r="BE285" s="98"/>
      <c r="BF285" s="81"/>
      <c r="BG285" s="81">
        <f t="shared" si="755"/>
        <v>0</v>
      </c>
      <c r="BH285" s="81">
        <f t="shared" si="756"/>
        <v>0</v>
      </c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82"/>
      <c r="BT285" s="85"/>
    </row>
    <row r="286" spans="1:72" s="194" customFormat="1" hidden="1" outlineLevel="1" x14ac:dyDescent="0.2">
      <c r="A286" s="137"/>
      <c r="B286" s="402" t="s">
        <v>169</v>
      </c>
      <c r="C286" s="403"/>
      <c r="D286" s="80">
        <f t="shared" si="746"/>
        <v>0</v>
      </c>
      <c r="E286" s="295">
        <f t="shared" si="747"/>
        <v>1669</v>
      </c>
      <c r="F286" s="81"/>
      <c r="G286" s="81">
        <f t="shared" si="748"/>
        <v>1669</v>
      </c>
      <c r="H286" s="81">
        <f t="shared" si="749"/>
        <v>1669</v>
      </c>
      <c r="I286" s="81"/>
      <c r="J286" s="81"/>
      <c r="K286" s="81">
        <v>1669</v>
      </c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>
        <f t="shared" si="750"/>
        <v>0</v>
      </c>
      <c r="Z286" s="81">
        <f t="shared" si="751"/>
        <v>0</v>
      </c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98">
        <f t="shared" si="752"/>
        <v>0</v>
      </c>
      <c r="AM286" s="98">
        <f t="shared" si="753"/>
        <v>0</v>
      </c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81">
        <f t="shared" si="754"/>
        <v>0</v>
      </c>
      <c r="AZ286" s="98">
        <f t="shared" si="757"/>
        <v>0</v>
      </c>
      <c r="BA286" s="98"/>
      <c r="BB286" s="98"/>
      <c r="BC286" s="98"/>
      <c r="BD286" s="98"/>
      <c r="BE286" s="98"/>
      <c r="BF286" s="81"/>
      <c r="BG286" s="81">
        <f t="shared" si="755"/>
        <v>0</v>
      </c>
      <c r="BH286" s="81">
        <f t="shared" si="756"/>
        <v>0</v>
      </c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82"/>
      <c r="BT286" s="85"/>
    </row>
    <row r="287" spans="1:72" s="194" customFormat="1" ht="13.5" hidden="1" outlineLevel="1" thickBot="1" x14ac:dyDescent="0.25">
      <c r="A287" s="137"/>
      <c r="B287" s="428"/>
      <c r="C287" s="429"/>
      <c r="D287" s="139"/>
      <c r="E287" s="299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  <c r="AL287" s="203">
        <f t="shared" si="752"/>
        <v>0</v>
      </c>
      <c r="AM287" s="203">
        <f t="shared" si="753"/>
        <v>0</v>
      </c>
      <c r="AN287" s="203"/>
      <c r="AO287" s="203"/>
      <c r="AP287" s="203"/>
      <c r="AQ287" s="203"/>
      <c r="AR287" s="203"/>
      <c r="AS287" s="203"/>
      <c r="AT287" s="203"/>
      <c r="AU287" s="203"/>
      <c r="AV287" s="203"/>
      <c r="AW287" s="203"/>
      <c r="AX287" s="203"/>
      <c r="AY287" s="170"/>
      <c r="AZ287" s="203"/>
      <c r="BA287" s="203"/>
      <c r="BB287" s="203"/>
      <c r="BC287" s="203"/>
      <c r="BD287" s="203"/>
      <c r="BE287" s="203"/>
      <c r="BF287" s="170"/>
      <c r="BG287" s="311"/>
      <c r="BH287" s="203"/>
      <c r="BI287" s="203"/>
      <c r="BJ287" s="203"/>
      <c r="BK287" s="203"/>
      <c r="BL287" s="203"/>
      <c r="BM287" s="203"/>
      <c r="BN287" s="203"/>
      <c r="BO287" s="203"/>
      <c r="BP287" s="203"/>
      <c r="BQ287" s="203"/>
      <c r="BR287" s="203"/>
      <c r="BS287" s="204"/>
      <c r="BT287" s="88"/>
    </row>
    <row r="288" spans="1:72" s="194" customFormat="1" ht="13.5" customHeight="1" collapsed="1" thickTop="1" x14ac:dyDescent="0.2">
      <c r="A288" s="224" t="s">
        <v>607</v>
      </c>
      <c r="B288" s="225" t="s">
        <v>608</v>
      </c>
      <c r="C288" s="328"/>
      <c r="D288" s="226">
        <f t="shared" ref="D288:E288" si="785">D289+D291+D296+D300+D304</f>
        <v>5245096</v>
      </c>
      <c r="E288" s="302">
        <f t="shared" si="785"/>
        <v>5245096</v>
      </c>
      <c r="F288" s="227">
        <f t="shared" ref="F288:BR288" si="786">F289+F291+F296+F300+F304</f>
        <v>5010096</v>
      </c>
      <c r="G288" s="227">
        <f t="shared" si="786"/>
        <v>5010096</v>
      </c>
      <c r="H288" s="227">
        <f t="shared" ref="H288" si="787">H289+H291+H296+H300+H304</f>
        <v>0</v>
      </c>
      <c r="I288" s="227">
        <f t="shared" si="786"/>
        <v>0</v>
      </c>
      <c r="J288" s="227">
        <f t="shared" ref="J288" si="788">J289+J291+J296+J300+J304</f>
        <v>0</v>
      </c>
      <c r="K288" s="227">
        <f t="shared" si="786"/>
        <v>0</v>
      </c>
      <c r="L288" s="227">
        <f t="shared" si="786"/>
        <v>0</v>
      </c>
      <c r="M288" s="227">
        <f t="shared" si="786"/>
        <v>0</v>
      </c>
      <c r="N288" s="227">
        <f t="shared" si="786"/>
        <v>0</v>
      </c>
      <c r="O288" s="227">
        <f t="shared" si="786"/>
        <v>0</v>
      </c>
      <c r="P288" s="227">
        <f t="shared" si="786"/>
        <v>0</v>
      </c>
      <c r="Q288" s="227">
        <f t="shared" si="786"/>
        <v>0</v>
      </c>
      <c r="R288" s="227">
        <f t="shared" si="786"/>
        <v>0</v>
      </c>
      <c r="S288" s="227">
        <f t="shared" si="786"/>
        <v>0</v>
      </c>
      <c r="T288" s="227">
        <f t="shared" si="786"/>
        <v>0</v>
      </c>
      <c r="U288" s="227">
        <f t="shared" si="786"/>
        <v>0</v>
      </c>
      <c r="V288" s="227">
        <f t="shared" si="786"/>
        <v>0</v>
      </c>
      <c r="W288" s="227">
        <f t="shared" si="786"/>
        <v>0</v>
      </c>
      <c r="X288" s="227">
        <f t="shared" si="786"/>
        <v>235000</v>
      </c>
      <c r="Y288" s="227">
        <f t="shared" ref="Y288:AJ288" si="789">Y289+Y291+Y296+Y300+Y304</f>
        <v>235000</v>
      </c>
      <c r="Z288" s="227">
        <f t="shared" si="789"/>
        <v>0</v>
      </c>
      <c r="AA288" s="227">
        <f t="shared" si="789"/>
        <v>0</v>
      </c>
      <c r="AB288" s="227">
        <f t="shared" si="789"/>
        <v>0</v>
      </c>
      <c r="AC288" s="227">
        <f t="shared" si="789"/>
        <v>0</v>
      </c>
      <c r="AD288" s="227">
        <f t="shared" si="789"/>
        <v>0</v>
      </c>
      <c r="AE288" s="227">
        <f t="shared" si="789"/>
        <v>0</v>
      </c>
      <c r="AF288" s="227">
        <f t="shared" si="789"/>
        <v>0</v>
      </c>
      <c r="AG288" s="227">
        <f t="shared" si="789"/>
        <v>0</v>
      </c>
      <c r="AH288" s="227">
        <f t="shared" si="789"/>
        <v>0</v>
      </c>
      <c r="AI288" s="227">
        <f t="shared" si="789"/>
        <v>0</v>
      </c>
      <c r="AJ288" s="227">
        <f t="shared" si="789"/>
        <v>0</v>
      </c>
      <c r="AK288" s="227">
        <f t="shared" si="786"/>
        <v>0</v>
      </c>
      <c r="AL288" s="228">
        <f t="shared" si="786"/>
        <v>0</v>
      </c>
      <c r="AM288" s="228">
        <f t="shared" si="786"/>
        <v>0</v>
      </c>
      <c r="AN288" s="228">
        <f t="shared" si="786"/>
        <v>0</v>
      </c>
      <c r="AO288" s="228">
        <f t="shared" si="786"/>
        <v>0</v>
      </c>
      <c r="AP288" s="228">
        <f t="shared" si="786"/>
        <v>0</v>
      </c>
      <c r="AQ288" s="228">
        <f t="shared" si="786"/>
        <v>0</v>
      </c>
      <c r="AR288" s="228">
        <f t="shared" si="786"/>
        <v>0</v>
      </c>
      <c r="AS288" s="228">
        <f t="shared" si="786"/>
        <v>0</v>
      </c>
      <c r="AT288" s="228">
        <f t="shared" si="786"/>
        <v>0</v>
      </c>
      <c r="AU288" s="228">
        <f t="shared" si="786"/>
        <v>0</v>
      </c>
      <c r="AV288" s="228">
        <f t="shared" si="786"/>
        <v>0</v>
      </c>
      <c r="AW288" s="228">
        <f t="shared" si="786"/>
        <v>0</v>
      </c>
      <c r="AX288" s="228">
        <f t="shared" si="786"/>
        <v>0</v>
      </c>
      <c r="AY288" s="227">
        <f t="shared" ref="AY288:BE288" si="790">AY289+AY291+AY296+AY300+AY304</f>
        <v>0</v>
      </c>
      <c r="AZ288" s="228">
        <f t="shared" si="790"/>
        <v>0</v>
      </c>
      <c r="BA288" s="228">
        <f t="shared" si="790"/>
        <v>0</v>
      </c>
      <c r="BB288" s="228">
        <f t="shared" si="790"/>
        <v>0</v>
      </c>
      <c r="BC288" s="228">
        <f t="shared" si="790"/>
        <v>0</v>
      </c>
      <c r="BD288" s="228">
        <f t="shared" si="790"/>
        <v>0</v>
      </c>
      <c r="BE288" s="228">
        <f t="shared" si="790"/>
        <v>0</v>
      </c>
      <c r="BF288" s="227">
        <f t="shared" si="786"/>
        <v>0</v>
      </c>
      <c r="BG288" s="314">
        <f t="shared" si="786"/>
        <v>0</v>
      </c>
      <c r="BH288" s="228">
        <f t="shared" si="786"/>
        <v>0</v>
      </c>
      <c r="BI288" s="228">
        <f t="shared" si="786"/>
        <v>0</v>
      </c>
      <c r="BJ288" s="228">
        <f t="shared" si="786"/>
        <v>0</v>
      </c>
      <c r="BK288" s="228">
        <f t="shared" si="786"/>
        <v>0</v>
      </c>
      <c r="BL288" s="228">
        <f t="shared" si="786"/>
        <v>0</v>
      </c>
      <c r="BM288" s="228">
        <f t="shared" si="786"/>
        <v>0</v>
      </c>
      <c r="BN288" s="228">
        <f t="shared" si="786"/>
        <v>0</v>
      </c>
      <c r="BO288" s="228">
        <f t="shared" si="786"/>
        <v>0</v>
      </c>
      <c r="BP288" s="228">
        <f t="shared" si="786"/>
        <v>0</v>
      </c>
      <c r="BQ288" s="228">
        <f t="shared" si="786"/>
        <v>0</v>
      </c>
      <c r="BR288" s="228">
        <f t="shared" si="786"/>
        <v>0</v>
      </c>
      <c r="BS288" s="229"/>
      <c r="BT288" s="230"/>
    </row>
    <row r="289" spans="1:72" s="198" customFormat="1" ht="13.5" customHeight="1" x14ac:dyDescent="0.2">
      <c r="A289" s="237" t="s">
        <v>7</v>
      </c>
      <c r="B289" s="231" t="s">
        <v>8</v>
      </c>
      <c r="C289" s="329"/>
      <c r="D289" s="232">
        <f t="shared" ref="D289:BR289" si="791">SUM(D290:D290)</f>
        <v>808099</v>
      </c>
      <c r="E289" s="303">
        <f t="shared" si="791"/>
        <v>808099</v>
      </c>
      <c r="F289" s="233">
        <f t="shared" si="791"/>
        <v>573099</v>
      </c>
      <c r="G289" s="233">
        <f t="shared" si="791"/>
        <v>573099</v>
      </c>
      <c r="H289" s="233">
        <f t="shared" si="791"/>
        <v>0</v>
      </c>
      <c r="I289" s="233">
        <f t="shared" si="791"/>
        <v>0</v>
      </c>
      <c r="J289" s="233">
        <f t="shared" si="791"/>
        <v>0</v>
      </c>
      <c r="K289" s="233">
        <f t="shared" si="791"/>
        <v>0</v>
      </c>
      <c r="L289" s="233">
        <f t="shared" si="791"/>
        <v>0</v>
      </c>
      <c r="M289" s="233">
        <f t="shared" si="791"/>
        <v>0</v>
      </c>
      <c r="N289" s="233">
        <f t="shared" si="791"/>
        <v>0</v>
      </c>
      <c r="O289" s="233">
        <f t="shared" si="791"/>
        <v>0</v>
      </c>
      <c r="P289" s="233">
        <f t="shared" si="791"/>
        <v>0</v>
      </c>
      <c r="Q289" s="233">
        <f t="shared" si="791"/>
        <v>0</v>
      </c>
      <c r="R289" s="233">
        <f t="shared" si="791"/>
        <v>0</v>
      </c>
      <c r="S289" s="233">
        <f t="shared" si="791"/>
        <v>0</v>
      </c>
      <c r="T289" s="233">
        <f t="shared" si="791"/>
        <v>0</v>
      </c>
      <c r="U289" s="233">
        <f t="shared" si="791"/>
        <v>0</v>
      </c>
      <c r="V289" s="233">
        <f t="shared" si="791"/>
        <v>0</v>
      </c>
      <c r="W289" s="233">
        <f t="shared" si="791"/>
        <v>0</v>
      </c>
      <c r="X289" s="233">
        <f t="shared" si="791"/>
        <v>235000</v>
      </c>
      <c r="Y289" s="233">
        <f t="shared" si="791"/>
        <v>235000</v>
      </c>
      <c r="Z289" s="233">
        <f t="shared" si="791"/>
        <v>0</v>
      </c>
      <c r="AA289" s="233">
        <f t="shared" si="791"/>
        <v>0</v>
      </c>
      <c r="AB289" s="233">
        <f t="shared" si="791"/>
        <v>0</v>
      </c>
      <c r="AC289" s="233">
        <f t="shared" si="791"/>
        <v>0</v>
      </c>
      <c r="AD289" s="233">
        <f t="shared" si="791"/>
        <v>0</v>
      </c>
      <c r="AE289" s="233">
        <f t="shared" si="791"/>
        <v>0</v>
      </c>
      <c r="AF289" s="233">
        <f t="shared" si="791"/>
        <v>0</v>
      </c>
      <c r="AG289" s="233">
        <f t="shared" si="791"/>
        <v>0</v>
      </c>
      <c r="AH289" s="233">
        <f t="shared" si="791"/>
        <v>0</v>
      </c>
      <c r="AI289" s="233">
        <f t="shared" si="791"/>
        <v>0</v>
      </c>
      <c r="AJ289" s="233">
        <f t="shared" si="791"/>
        <v>0</v>
      </c>
      <c r="AK289" s="233">
        <f t="shared" si="791"/>
        <v>0</v>
      </c>
      <c r="AL289" s="234">
        <f t="shared" si="791"/>
        <v>0</v>
      </c>
      <c r="AM289" s="234">
        <f t="shared" si="791"/>
        <v>0</v>
      </c>
      <c r="AN289" s="234">
        <f t="shared" si="791"/>
        <v>0</v>
      </c>
      <c r="AO289" s="234">
        <f t="shared" si="791"/>
        <v>0</v>
      </c>
      <c r="AP289" s="234">
        <f t="shared" si="791"/>
        <v>0</v>
      </c>
      <c r="AQ289" s="234">
        <f t="shared" si="791"/>
        <v>0</v>
      </c>
      <c r="AR289" s="234">
        <f t="shared" si="791"/>
        <v>0</v>
      </c>
      <c r="AS289" s="234">
        <f t="shared" si="791"/>
        <v>0</v>
      </c>
      <c r="AT289" s="234">
        <f t="shared" si="791"/>
        <v>0</v>
      </c>
      <c r="AU289" s="234">
        <f t="shared" si="791"/>
        <v>0</v>
      </c>
      <c r="AV289" s="234">
        <f t="shared" si="791"/>
        <v>0</v>
      </c>
      <c r="AW289" s="234">
        <f t="shared" si="791"/>
        <v>0</v>
      </c>
      <c r="AX289" s="234">
        <f t="shared" si="791"/>
        <v>0</v>
      </c>
      <c r="AY289" s="233">
        <f t="shared" si="791"/>
        <v>0</v>
      </c>
      <c r="AZ289" s="234">
        <f t="shared" si="791"/>
        <v>0</v>
      </c>
      <c r="BA289" s="234">
        <f t="shared" si="791"/>
        <v>0</v>
      </c>
      <c r="BB289" s="234">
        <f t="shared" si="791"/>
        <v>0</v>
      </c>
      <c r="BC289" s="234">
        <f t="shared" si="791"/>
        <v>0</v>
      </c>
      <c r="BD289" s="234">
        <f t="shared" si="791"/>
        <v>0</v>
      </c>
      <c r="BE289" s="234">
        <f t="shared" si="791"/>
        <v>0</v>
      </c>
      <c r="BF289" s="233">
        <f t="shared" si="791"/>
        <v>0</v>
      </c>
      <c r="BG289" s="315">
        <f t="shared" si="791"/>
        <v>0</v>
      </c>
      <c r="BH289" s="234">
        <f t="shared" si="791"/>
        <v>0</v>
      </c>
      <c r="BI289" s="234">
        <f t="shared" si="791"/>
        <v>0</v>
      </c>
      <c r="BJ289" s="234">
        <f t="shared" si="791"/>
        <v>0</v>
      </c>
      <c r="BK289" s="234">
        <f t="shared" si="791"/>
        <v>0</v>
      </c>
      <c r="BL289" s="234">
        <f t="shared" si="791"/>
        <v>0</v>
      </c>
      <c r="BM289" s="234">
        <f t="shared" si="791"/>
        <v>0</v>
      </c>
      <c r="BN289" s="234">
        <f t="shared" si="791"/>
        <v>0</v>
      </c>
      <c r="BO289" s="234">
        <f t="shared" si="791"/>
        <v>0</v>
      </c>
      <c r="BP289" s="234">
        <f t="shared" si="791"/>
        <v>0</v>
      </c>
      <c r="BQ289" s="234">
        <f t="shared" si="791"/>
        <v>0</v>
      </c>
      <c r="BR289" s="234">
        <f t="shared" si="791"/>
        <v>0</v>
      </c>
      <c r="BS289" s="235"/>
      <c r="BT289" s="236"/>
    </row>
    <row r="290" spans="1:72" s="194" customFormat="1" x14ac:dyDescent="0.2">
      <c r="A290" s="108"/>
      <c r="B290" s="399" t="s">
        <v>593</v>
      </c>
      <c r="C290" s="400"/>
      <c r="D290" s="80">
        <f>F290+X290+AK290+AX290+BF290</f>
        <v>808099</v>
      </c>
      <c r="E290" s="295">
        <f>G290+Y290+AL290+AY290+BG290</f>
        <v>808099</v>
      </c>
      <c r="F290" s="81">
        <v>573099</v>
      </c>
      <c r="G290" s="81">
        <f>F290+H290</f>
        <v>573099</v>
      </c>
      <c r="H290" s="81">
        <f>SUM(I290:W290)</f>
        <v>0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>
        <v>235000</v>
      </c>
      <c r="Y290" s="81">
        <f>X290+Z290</f>
        <v>235000</v>
      </c>
      <c r="Z290" s="81">
        <f>SUM(AA290:AJ290)</f>
        <v>0</v>
      </c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98">
        <f>AK290+AM290</f>
        <v>0</v>
      </c>
      <c r="AM290" s="98">
        <f>SUM(AN290:AW290)</f>
        <v>0</v>
      </c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81">
        <f>AX290+AZ290</f>
        <v>0</v>
      </c>
      <c r="AZ290" s="98">
        <f>SUM(BA290:BE290)</f>
        <v>0</v>
      </c>
      <c r="BA290" s="98"/>
      <c r="BB290" s="98"/>
      <c r="BC290" s="98"/>
      <c r="BD290" s="98"/>
      <c r="BE290" s="98"/>
      <c r="BF290" s="81"/>
      <c r="BG290" s="309">
        <f>BF290+BH290</f>
        <v>0</v>
      </c>
      <c r="BH290" s="98">
        <f>SUM(BI290:BR290)</f>
        <v>0</v>
      </c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82"/>
      <c r="BT290" s="85"/>
    </row>
    <row r="291" spans="1:72" s="198" customFormat="1" x14ac:dyDescent="0.2">
      <c r="A291" s="237" t="s">
        <v>11</v>
      </c>
      <c r="B291" s="231" t="s">
        <v>166</v>
      </c>
      <c r="C291" s="329"/>
      <c r="D291" s="232">
        <f t="shared" ref="D291:E291" si="792">SUM(D292:D295)</f>
        <v>1719081</v>
      </c>
      <c r="E291" s="303">
        <f t="shared" si="792"/>
        <v>1719081</v>
      </c>
      <c r="F291" s="233">
        <f t="shared" ref="F291:BR291" si="793">SUM(F292:F295)</f>
        <v>1719081</v>
      </c>
      <c r="G291" s="233">
        <f t="shared" si="793"/>
        <v>1719081</v>
      </c>
      <c r="H291" s="233">
        <f t="shared" ref="H291" si="794">SUM(H292:H295)</f>
        <v>0</v>
      </c>
      <c r="I291" s="233">
        <f t="shared" si="793"/>
        <v>0</v>
      </c>
      <c r="J291" s="233">
        <f t="shared" ref="J291" si="795">SUM(J292:J295)</f>
        <v>0</v>
      </c>
      <c r="K291" s="233">
        <f t="shared" si="793"/>
        <v>0</v>
      </c>
      <c r="L291" s="233">
        <f t="shared" si="793"/>
        <v>0</v>
      </c>
      <c r="M291" s="233">
        <f t="shared" si="793"/>
        <v>0</v>
      </c>
      <c r="N291" s="233">
        <f t="shared" si="793"/>
        <v>0</v>
      </c>
      <c r="O291" s="233">
        <f t="shared" si="793"/>
        <v>0</v>
      </c>
      <c r="P291" s="233">
        <f t="shared" si="793"/>
        <v>0</v>
      </c>
      <c r="Q291" s="233">
        <f t="shared" si="793"/>
        <v>0</v>
      </c>
      <c r="R291" s="233">
        <f t="shared" si="793"/>
        <v>0</v>
      </c>
      <c r="S291" s="233">
        <f t="shared" si="793"/>
        <v>0</v>
      </c>
      <c r="T291" s="233">
        <f t="shared" si="793"/>
        <v>0</v>
      </c>
      <c r="U291" s="233">
        <f t="shared" si="793"/>
        <v>0</v>
      </c>
      <c r="V291" s="233">
        <f t="shared" si="793"/>
        <v>0</v>
      </c>
      <c r="W291" s="233">
        <f t="shared" si="793"/>
        <v>0</v>
      </c>
      <c r="X291" s="233">
        <f t="shared" si="793"/>
        <v>0</v>
      </c>
      <c r="Y291" s="233">
        <f t="shared" ref="Y291:AJ291" si="796">SUM(Y292:Y295)</f>
        <v>0</v>
      </c>
      <c r="Z291" s="233">
        <f t="shared" si="796"/>
        <v>0</v>
      </c>
      <c r="AA291" s="233">
        <f t="shared" si="796"/>
        <v>0</v>
      </c>
      <c r="AB291" s="233">
        <f t="shared" si="796"/>
        <v>0</v>
      </c>
      <c r="AC291" s="233">
        <f t="shared" si="796"/>
        <v>0</v>
      </c>
      <c r="AD291" s="233">
        <f t="shared" si="796"/>
        <v>0</v>
      </c>
      <c r="AE291" s="233">
        <f t="shared" si="796"/>
        <v>0</v>
      </c>
      <c r="AF291" s="233">
        <f t="shared" si="796"/>
        <v>0</v>
      </c>
      <c r="AG291" s="233">
        <f t="shared" si="796"/>
        <v>0</v>
      </c>
      <c r="AH291" s="233">
        <f t="shared" si="796"/>
        <v>0</v>
      </c>
      <c r="AI291" s="233">
        <f t="shared" si="796"/>
        <v>0</v>
      </c>
      <c r="AJ291" s="233">
        <f t="shared" si="796"/>
        <v>0</v>
      </c>
      <c r="AK291" s="233">
        <f t="shared" si="793"/>
        <v>0</v>
      </c>
      <c r="AL291" s="234">
        <f t="shared" si="793"/>
        <v>0</v>
      </c>
      <c r="AM291" s="234">
        <f t="shared" si="793"/>
        <v>0</v>
      </c>
      <c r="AN291" s="234">
        <f t="shared" si="793"/>
        <v>0</v>
      </c>
      <c r="AO291" s="234">
        <f t="shared" si="793"/>
        <v>0</v>
      </c>
      <c r="AP291" s="234">
        <f t="shared" si="793"/>
        <v>0</v>
      </c>
      <c r="AQ291" s="234">
        <f t="shared" si="793"/>
        <v>0</v>
      </c>
      <c r="AR291" s="234">
        <f t="shared" si="793"/>
        <v>0</v>
      </c>
      <c r="AS291" s="234">
        <f t="shared" si="793"/>
        <v>0</v>
      </c>
      <c r="AT291" s="234">
        <f t="shared" si="793"/>
        <v>0</v>
      </c>
      <c r="AU291" s="234">
        <f t="shared" si="793"/>
        <v>0</v>
      </c>
      <c r="AV291" s="234">
        <f t="shared" si="793"/>
        <v>0</v>
      </c>
      <c r="AW291" s="234">
        <f t="shared" si="793"/>
        <v>0</v>
      </c>
      <c r="AX291" s="234">
        <f t="shared" si="793"/>
        <v>0</v>
      </c>
      <c r="AY291" s="233">
        <f t="shared" ref="AY291:BE291" si="797">SUM(AY292:AY295)</f>
        <v>0</v>
      </c>
      <c r="AZ291" s="234">
        <f t="shared" si="797"/>
        <v>0</v>
      </c>
      <c r="BA291" s="234">
        <f t="shared" si="797"/>
        <v>0</v>
      </c>
      <c r="BB291" s="234">
        <f t="shared" si="797"/>
        <v>0</v>
      </c>
      <c r="BC291" s="234">
        <f t="shared" si="797"/>
        <v>0</v>
      </c>
      <c r="BD291" s="234">
        <f t="shared" si="797"/>
        <v>0</v>
      </c>
      <c r="BE291" s="234">
        <f t="shared" si="797"/>
        <v>0</v>
      </c>
      <c r="BF291" s="233">
        <f t="shared" si="793"/>
        <v>0</v>
      </c>
      <c r="BG291" s="315">
        <f t="shared" si="793"/>
        <v>0</v>
      </c>
      <c r="BH291" s="234">
        <f t="shared" si="793"/>
        <v>0</v>
      </c>
      <c r="BI291" s="234">
        <f t="shared" si="793"/>
        <v>0</v>
      </c>
      <c r="BJ291" s="234">
        <f t="shared" si="793"/>
        <v>0</v>
      </c>
      <c r="BK291" s="234">
        <f t="shared" si="793"/>
        <v>0</v>
      </c>
      <c r="BL291" s="234">
        <f t="shared" si="793"/>
        <v>0</v>
      </c>
      <c r="BM291" s="234">
        <f t="shared" si="793"/>
        <v>0</v>
      </c>
      <c r="BN291" s="234">
        <f t="shared" si="793"/>
        <v>0</v>
      </c>
      <c r="BO291" s="234">
        <f t="shared" si="793"/>
        <v>0</v>
      </c>
      <c r="BP291" s="234">
        <f t="shared" si="793"/>
        <v>0</v>
      </c>
      <c r="BQ291" s="234">
        <f t="shared" si="793"/>
        <v>0</v>
      </c>
      <c r="BR291" s="234">
        <f t="shared" si="793"/>
        <v>0</v>
      </c>
      <c r="BS291" s="235"/>
      <c r="BT291" s="236"/>
    </row>
    <row r="292" spans="1:72" s="194" customFormat="1" ht="27.75" customHeight="1" x14ac:dyDescent="0.2">
      <c r="A292" s="108"/>
      <c r="B292" s="399" t="s">
        <v>594</v>
      </c>
      <c r="C292" s="400"/>
      <c r="D292" s="80">
        <f t="shared" ref="D292:D295" si="798">F292+X292+AK292+AX292+BF292</f>
        <v>650000</v>
      </c>
      <c r="E292" s="295">
        <f t="shared" ref="E292:E295" si="799">G292+Y292+AL292+AY292+BG292</f>
        <v>650000</v>
      </c>
      <c r="F292" s="81">
        <v>650000</v>
      </c>
      <c r="G292" s="81">
        <f t="shared" ref="G292:G295" si="800">F292+H292</f>
        <v>650000</v>
      </c>
      <c r="H292" s="81">
        <f t="shared" ref="H292:H295" si="801">SUM(I292:W292)</f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>
        <f t="shared" ref="Y292:Y295" si="802">X292+Z292</f>
        <v>0</v>
      </c>
      <c r="Z292" s="81">
        <f t="shared" ref="Z292:Z295" si="803">SUM(AA292:AJ292)</f>
        <v>0</v>
      </c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98">
        <f t="shared" ref="AL292:AL295" si="804">AK292+AM292</f>
        <v>0</v>
      </c>
      <c r="AM292" s="98">
        <f t="shared" ref="AM292:AM295" si="805">SUM(AN292:AW292)</f>
        <v>0</v>
      </c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81">
        <f t="shared" ref="AY292:AY295" si="806">AX292+AZ292</f>
        <v>0</v>
      </c>
      <c r="AZ292" s="98">
        <f t="shared" ref="AZ292:AZ295" si="807">SUM(BA292:BE292)</f>
        <v>0</v>
      </c>
      <c r="BA292" s="98"/>
      <c r="BB292" s="98"/>
      <c r="BC292" s="98"/>
      <c r="BD292" s="98"/>
      <c r="BE292" s="98"/>
      <c r="BF292" s="81"/>
      <c r="BG292" s="309">
        <f t="shared" ref="BG292:BG295" si="808">BF292+BH292</f>
        <v>0</v>
      </c>
      <c r="BH292" s="98">
        <f t="shared" ref="BH292:BH295" si="809">SUM(BI292:BR292)</f>
        <v>0</v>
      </c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82"/>
      <c r="BT292" s="85"/>
    </row>
    <row r="293" spans="1:72" s="194" customFormat="1" ht="27" customHeight="1" x14ac:dyDescent="0.2">
      <c r="A293" s="108"/>
      <c r="B293" s="399" t="s">
        <v>595</v>
      </c>
      <c r="C293" s="400"/>
      <c r="D293" s="80">
        <f t="shared" si="798"/>
        <v>320500</v>
      </c>
      <c r="E293" s="295">
        <f t="shared" si="799"/>
        <v>320500</v>
      </c>
      <c r="F293" s="81">
        <v>320500</v>
      </c>
      <c r="G293" s="81">
        <f t="shared" si="800"/>
        <v>320500</v>
      </c>
      <c r="H293" s="81">
        <f t="shared" si="801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>
        <f t="shared" si="802"/>
        <v>0</v>
      </c>
      <c r="Z293" s="81">
        <f t="shared" si="803"/>
        <v>0</v>
      </c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98">
        <f t="shared" si="804"/>
        <v>0</v>
      </c>
      <c r="AM293" s="98">
        <f t="shared" si="805"/>
        <v>0</v>
      </c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81">
        <f t="shared" si="806"/>
        <v>0</v>
      </c>
      <c r="AZ293" s="98">
        <f t="shared" si="807"/>
        <v>0</v>
      </c>
      <c r="BA293" s="98"/>
      <c r="BB293" s="98"/>
      <c r="BC293" s="98"/>
      <c r="BD293" s="98"/>
      <c r="BE293" s="98"/>
      <c r="BF293" s="81"/>
      <c r="BG293" s="309">
        <f t="shared" si="808"/>
        <v>0</v>
      </c>
      <c r="BH293" s="98">
        <f t="shared" si="809"/>
        <v>0</v>
      </c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82"/>
      <c r="BT293" s="85"/>
    </row>
    <row r="294" spans="1:72" s="194" customFormat="1" ht="36" customHeight="1" x14ac:dyDescent="0.2">
      <c r="A294" s="108"/>
      <c r="B294" s="399" t="s">
        <v>596</v>
      </c>
      <c r="C294" s="400"/>
      <c r="D294" s="80">
        <f t="shared" si="798"/>
        <v>202540</v>
      </c>
      <c r="E294" s="295">
        <f t="shared" si="799"/>
        <v>202540</v>
      </c>
      <c r="F294" s="81">
        <v>202540</v>
      </c>
      <c r="G294" s="81">
        <f t="shared" si="800"/>
        <v>202540</v>
      </c>
      <c r="H294" s="81">
        <f t="shared" si="801"/>
        <v>0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>
        <f t="shared" si="802"/>
        <v>0</v>
      </c>
      <c r="Z294" s="81">
        <f t="shared" si="803"/>
        <v>0</v>
      </c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98">
        <f t="shared" si="804"/>
        <v>0</v>
      </c>
      <c r="AM294" s="98">
        <f t="shared" si="805"/>
        <v>0</v>
      </c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81">
        <f t="shared" si="806"/>
        <v>0</v>
      </c>
      <c r="AZ294" s="98">
        <f t="shared" si="807"/>
        <v>0</v>
      </c>
      <c r="BA294" s="98"/>
      <c r="BB294" s="98"/>
      <c r="BC294" s="98"/>
      <c r="BD294" s="98"/>
      <c r="BE294" s="98"/>
      <c r="BF294" s="81"/>
      <c r="BG294" s="309">
        <f t="shared" si="808"/>
        <v>0</v>
      </c>
      <c r="BH294" s="98">
        <f t="shared" si="809"/>
        <v>0</v>
      </c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82"/>
      <c r="BT294" s="85"/>
    </row>
    <row r="295" spans="1:72" s="194" customFormat="1" ht="37.5" customHeight="1" x14ac:dyDescent="0.2">
      <c r="A295" s="108"/>
      <c r="B295" s="399" t="s">
        <v>476</v>
      </c>
      <c r="C295" s="400"/>
      <c r="D295" s="80">
        <f t="shared" si="798"/>
        <v>546041</v>
      </c>
      <c r="E295" s="295">
        <f t="shared" si="799"/>
        <v>546041</v>
      </c>
      <c r="F295" s="81">
        <v>546041</v>
      </c>
      <c r="G295" s="81">
        <f t="shared" si="800"/>
        <v>546041</v>
      </c>
      <c r="H295" s="81">
        <f t="shared" si="801"/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>
        <f t="shared" si="802"/>
        <v>0</v>
      </c>
      <c r="Z295" s="81">
        <f t="shared" si="803"/>
        <v>0</v>
      </c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98">
        <f t="shared" si="804"/>
        <v>0</v>
      </c>
      <c r="AM295" s="98">
        <f t="shared" si="805"/>
        <v>0</v>
      </c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81">
        <f t="shared" si="806"/>
        <v>0</v>
      </c>
      <c r="AZ295" s="98">
        <f t="shared" si="807"/>
        <v>0</v>
      </c>
      <c r="BA295" s="98"/>
      <c r="BB295" s="98"/>
      <c r="BC295" s="98"/>
      <c r="BD295" s="98"/>
      <c r="BE295" s="98"/>
      <c r="BF295" s="81"/>
      <c r="BG295" s="309">
        <f t="shared" si="808"/>
        <v>0</v>
      </c>
      <c r="BH295" s="98">
        <f t="shared" si="809"/>
        <v>0</v>
      </c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82"/>
      <c r="BT295" s="85"/>
    </row>
    <row r="296" spans="1:72" s="198" customFormat="1" x14ac:dyDescent="0.2">
      <c r="A296" s="237" t="s">
        <v>14</v>
      </c>
      <c r="B296" s="231" t="s">
        <v>15</v>
      </c>
      <c r="C296" s="329"/>
      <c r="D296" s="232">
        <f t="shared" ref="D296:E296" si="810">SUM(D297:D299)</f>
        <v>1678399</v>
      </c>
      <c r="E296" s="303">
        <f t="shared" si="810"/>
        <v>1678399</v>
      </c>
      <c r="F296" s="233">
        <f t="shared" ref="F296:BR296" si="811">SUM(F297:F299)</f>
        <v>1678399</v>
      </c>
      <c r="G296" s="233">
        <f t="shared" si="811"/>
        <v>1678399</v>
      </c>
      <c r="H296" s="233">
        <f t="shared" ref="H296" si="812">SUM(H297:H299)</f>
        <v>0</v>
      </c>
      <c r="I296" s="233">
        <f t="shared" si="811"/>
        <v>0</v>
      </c>
      <c r="J296" s="233">
        <f t="shared" ref="J296" si="813">SUM(J297:J299)</f>
        <v>0</v>
      </c>
      <c r="K296" s="233">
        <f t="shared" si="811"/>
        <v>0</v>
      </c>
      <c r="L296" s="233">
        <f t="shared" si="811"/>
        <v>0</v>
      </c>
      <c r="M296" s="233">
        <f t="shared" si="811"/>
        <v>0</v>
      </c>
      <c r="N296" s="233">
        <f t="shared" si="811"/>
        <v>0</v>
      </c>
      <c r="O296" s="233">
        <f t="shared" si="811"/>
        <v>0</v>
      </c>
      <c r="P296" s="233">
        <f t="shared" si="811"/>
        <v>0</v>
      </c>
      <c r="Q296" s="233">
        <f t="shared" si="811"/>
        <v>0</v>
      </c>
      <c r="R296" s="233">
        <f t="shared" si="811"/>
        <v>0</v>
      </c>
      <c r="S296" s="233">
        <f t="shared" si="811"/>
        <v>0</v>
      </c>
      <c r="T296" s="233">
        <f t="shared" si="811"/>
        <v>0</v>
      </c>
      <c r="U296" s="233">
        <f t="shared" si="811"/>
        <v>0</v>
      </c>
      <c r="V296" s="233">
        <f t="shared" si="811"/>
        <v>0</v>
      </c>
      <c r="W296" s="233">
        <f t="shared" si="811"/>
        <v>0</v>
      </c>
      <c r="X296" s="233">
        <f t="shared" si="811"/>
        <v>0</v>
      </c>
      <c r="Y296" s="233">
        <f t="shared" ref="Y296:AJ296" si="814">SUM(Y297:Y299)</f>
        <v>0</v>
      </c>
      <c r="Z296" s="233">
        <f t="shared" si="814"/>
        <v>0</v>
      </c>
      <c r="AA296" s="233">
        <f t="shared" si="814"/>
        <v>0</v>
      </c>
      <c r="AB296" s="233">
        <f t="shared" si="814"/>
        <v>0</v>
      </c>
      <c r="AC296" s="233">
        <f t="shared" si="814"/>
        <v>0</v>
      </c>
      <c r="AD296" s="233">
        <f t="shared" si="814"/>
        <v>0</v>
      </c>
      <c r="AE296" s="233">
        <f t="shared" si="814"/>
        <v>0</v>
      </c>
      <c r="AF296" s="233">
        <f t="shared" si="814"/>
        <v>0</v>
      </c>
      <c r="AG296" s="233">
        <f t="shared" si="814"/>
        <v>0</v>
      </c>
      <c r="AH296" s="233">
        <f t="shared" si="814"/>
        <v>0</v>
      </c>
      <c r="AI296" s="233">
        <f t="shared" si="814"/>
        <v>0</v>
      </c>
      <c r="AJ296" s="233">
        <f t="shared" si="814"/>
        <v>0</v>
      </c>
      <c r="AK296" s="233">
        <f t="shared" si="811"/>
        <v>0</v>
      </c>
      <c r="AL296" s="234">
        <f t="shared" si="811"/>
        <v>0</v>
      </c>
      <c r="AM296" s="234">
        <f t="shared" si="811"/>
        <v>0</v>
      </c>
      <c r="AN296" s="234">
        <f t="shared" si="811"/>
        <v>0</v>
      </c>
      <c r="AO296" s="234">
        <f t="shared" si="811"/>
        <v>0</v>
      </c>
      <c r="AP296" s="234">
        <f t="shared" si="811"/>
        <v>0</v>
      </c>
      <c r="AQ296" s="234">
        <f t="shared" si="811"/>
        <v>0</v>
      </c>
      <c r="AR296" s="234">
        <f t="shared" si="811"/>
        <v>0</v>
      </c>
      <c r="AS296" s="234">
        <f t="shared" si="811"/>
        <v>0</v>
      </c>
      <c r="AT296" s="234">
        <f t="shared" si="811"/>
        <v>0</v>
      </c>
      <c r="AU296" s="234">
        <f t="shared" si="811"/>
        <v>0</v>
      </c>
      <c r="AV296" s="234">
        <f t="shared" si="811"/>
        <v>0</v>
      </c>
      <c r="AW296" s="234">
        <f t="shared" si="811"/>
        <v>0</v>
      </c>
      <c r="AX296" s="234">
        <f t="shared" si="811"/>
        <v>0</v>
      </c>
      <c r="AY296" s="233">
        <f t="shared" ref="AY296:BE296" si="815">SUM(AY297:AY299)</f>
        <v>0</v>
      </c>
      <c r="AZ296" s="234">
        <f t="shared" si="815"/>
        <v>0</v>
      </c>
      <c r="BA296" s="234">
        <f t="shared" si="815"/>
        <v>0</v>
      </c>
      <c r="BB296" s="234">
        <f t="shared" si="815"/>
        <v>0</v>
      </c>
      <c r="BC296" s="234">
        <f t="shared" si="815"/>
        <v>0</v>
      </c>
      <c r="BD296" s="234">
        <f t="shared" si="815"/>
        <v>0</v>
      </c>
      <c r="BE296" s="234">
        <f t="shared" si="815"/>
        <v>0</v>
      </c>
      <c r="BF296" s="233">
        <f t="shared" si="811"/>
        <v>0</v>
      </c>
      <c r="BG296" s="315">
        <f t="shared" si="811"/>
        <v>0</v>
      </c>
      <c r="BH296" s="234">
        <f t="shared" si="811"/>
        <v>0</v>
      </c>
      <c r="BI296" s="234">
        <f t="shared" si="811"/>
        <v>0</v>
      </c>
      <c r="BJ296" s="234">
        <f t="shared" si="811"/>
        <v>0</v>
      </c>
      <c r="BK296" s="234">
        <f t="shared" si="811"/>
        <v>0</v>
      </c>
      <c r="BL296" s="234">
        <f t="shared" si="811"/>
        <v>0</v>
      </c>
      <c r="BM296" s="234">
        <f t="shared" si="811"/>
        <v>0</v>
      </c>
      <c r="BN296" s="234">
        <f t="shared" si="811"/>
        <v>0</v>
      </c>
      <c r="BO296" s="234">
        <f t="shared" si="811"/>
        <v>0</v>
      </c>
      <c r="BP296" s="234">
        <f t="shared" si="811"/>
        <v>0</v>
      </c>
      <c r="BQ296" s="234">
        <f t="shared" si="811"/>
        <v>0</v>
      </c>
      <c r="BR296" s="234">
        <f t="shared" si="811"/>
        <v>0</v>
      </c>
      <c r="BS296" s="235"/>
      <c r="BT296" s="236"/>
    </row>
    <row r="297" spans="1:72" s="194" customFormat="1" ht="26.25" customHeight="1" x14ac:dyDescent="0.2">
      <c r="A297" s="108"/>
      <c r="B297" s="399" t="s">
        <v>597</v>
      </c>
      <c r="C297" s="400"/>
      <c r="D297" s="80">
        <f t="shared" ref="D297:D299" si="816">F297+X297+AK297+AX297+BF297</f>
        <v>217104</v>
      </c>
      <c r="E297" s="295">
        <f t="shared" ref="E297:E299" si="817">G297+Y297+AL297+AY297+BG297</f>
        <v>217104</v>
      </c>
      <c r="F297" s="81">
        <v>217104</v>
      </c>
      <c r="G297" s="81">
        <f t="shared" ref="G297:G299" si="818">F297+H297</f>
        <v>217104</v>
      </c>
      <c r="H297" s="81">
        <f t="shared" ref="H297:H299" si="819">SUM(I297:W297)</f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>
        <f t="shared" ref="Y297:Y299" si="820">X297+Z297</f>
        <v>0</v>
      </c>
      <c r="Z297" s="81">
        <f t="shared" ref="Z297:Z299" si="821">SUM(AA297:AJ297)</f>
        <v>0</v>
      </c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98">
        <f t="shared" ref="AL297:AL299" si="822">AK297+AM297</f>
        <v>0</v>
      </c>
      <c r="AM297" s="98">
        <f t="shared" ref="AM297:AM299" si="823">SUM(AN297:AW297)</f>
        <v>0</v>
      </c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81">
        <f t="shared" ref="AY297:AY299" si="824">AX297+AZ297</f>
        <v>0</v>
      </c>
      <c r="AZ297" s="98">
        <f t="shared" ref="AZ297:AZ299" si="825">SUM(BA297:BE297)</f>
        <v>0</v>
      </c>
      <c r="BA297" s="98"/>
      <c r="BB297" s="98"/>
      <c r="BC297" s="98"/>
      <c r="BD297" s="98"/>
      <c r="BE297" s="98"/>
      <c r="BF297" s="81"/>
      <c r="BG297" s="309">
        <f t="shared" ref="BG297:BG299" si="826">BF297+BH297</f>
        <v>0</v>
      </c>
      <c r="BH297" s="98">
        <f t="shared" ref="BH297:BH299" si="827">SUM(BI297:BR297)</f>
        <v>0</v>
      </c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82"/>
      <c r="BT297" s="85"/>
    </row>
    <row r="298" spans="1:72" s="198" customFormat="1" ht="51" customHeight="1" x14ac:dyDescent="0.2">
      <c r="A298" s="108"/>
      <c r="B298" s="401" t="s">
        <v>646</v>
      </c>
      <c r="C298" s="400"/>
      <c r="D298" s="80">
        <f t="shared" si="816"/>
        <v>809607</v>
      </c>
      <c r="E298" s="295">
        <f t="shared" si="817"/>
        <v>809607</v>
      </c>
      <c r="F298" s="81">
        <v>809607</v>
      </c>
      <c r="G298" s="81">
        <f t="shared" si="818"/>
        <v>809607</v>
      </c>
      <c r="H298" s="81">
        <f t="shared" si="819"/>
        <v>0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>
        <f t="shared" si="820"/>
        <v>0</v>
      </c>
      <c r="Z298" s="81">
        <f t="shared" si="821"/>
        <v>0</v>
      </c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98">
        <f t="shared" si="822"/>
        <v>0</v>
      </c>
      <c r="AM298" s="98">
        <f t="shared" si="823"/>
        <v>0</v>
      </c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81">
        <f t="shared" si="824"/>
        <v>0</v>
      </c>
      <c r="AZ298" s="98">
        <f t="shared" si="825"/>
        <v>0</v>
      </c>
      <c r="BA298" s="98"/>
      <c r="BB298" s="98"/>
      <c r="BC298" s="98"/>
      <c r="BD298" s="98"/>
      <c r="BE298" s="98"/>
      <c r="BF298" s="81"/>
      <c r="BG298" s="309">
        <f t="shared" si="826"/>
        <v>0</v>
      </c>
      <c r="BH298" s="98">
        <f t="shared" si="827"/>
        <v>0</v>
      </c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82"/>
      <c r="BT298" s="85"/>
    </row>
    <row r="299" spans="1:72" s="194" customFormat="1" ht="24" customHeight="1" x14ac:dyDescent="0.2">
      <c r="A299" s="108"/>
      <c r="B299" s="399" t="s">
        <v>598</v>
      </c>
      <c r="C299" s="400"/>
      <c r="D299" s="80">
        <f t="shared" si="816"/>
        <v>651688</v>
      </c>
      <c r="E299" s="295">
        <f t="shared" si="817"/>
        <v>651688</v>
      </c>
      <c r="F299" s="81">
        <v>651688</v>
      </c>
      <c r="G299" s="81">
        <f t="shared" si="818"/>
        <v>651688</v>
      </c>
      <c r="H299" s="81">
        <f t="shared" si="819"/>
        <v>0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>
        <f t="shared" si="820"/>
        <v>0</v>
      </c>
      <c r="Z299" s="81">
        <f t="shared" si="821"/>
        <v>0</v>
      </c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98">
        <f t="shared" si="822"/>
        <v>0</v>
      </c>
      <c r="AM299" s="98">
        <f t="shared" si="823"/>
        <v>0</v>
      </c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81">
        <f t="shared" si="824"/>
        <v>0</v>
      </c>
      <c r="AZ299" s="98">
        <f t="shared" si="825"/>
        <v>0</v>
      </c>
      <c r="BA299" s="98"/>
      <c r="BB299" s="98"/>
      <c r="BC299" s="98"/>
      <c r="BD299" s="98"/>
      <c r="BE299" s="98"/>
      <c r="BF299" s="81"/>
      <c r="BG299" s="309">
        <f t="shared" si="826"/>
        <v>0</v>
      </c>
      <c r="BH299" s="98">
        <f t="shared" si="827"/>
        <v>0</v>
      </c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82"/>
      <c r="BT299" s="85"/>
    </row>
    <row r="300" spans="1:72" s="198" customFormat="1" x14ac:dyDescent="0.2">
      <c r="A300" s="237" t="s">
        <v>17</v>
      </c>
      <c r="B300" s="231" t="s">
        <v>18</v>
      </c>
      <c r="C300" s="329"/>
      <c r="D300" s="232">
        <f t="shared" ref="D300:E300" si="828">SUM(D301:D303)</f>
        <v>872835</v>
      </c>
      <c r="E300" s="303">
        <f t="shared" si="828"/>
        <v>872835</v>
      </c>
      <c r="F300" s="233">
        <f t="shared" ref="F300:BR300" si="829">SUM(F301:F303)</f>
        <v>872835</v>
      </c>
      <c r="G300" s="233">
        <f t="shared" si="829"/>
        <v>872835</v>
      </c>
      <c r="H300" s="233">
        <f t="shared" ref="H300" si="830">SUM(H301:H303)</f>
        <v>0</v>
      </c>
      <c r="I300" s="233">
        <f t="shared" si="829"/>
        <v>0</v>
      </c>
      <c r="J300" s="233">
        <f t="shared" ref="J300" si="831">SUM(J301:J303)</f>
        <v>0</v>
      </c>
      <c r="K300" s="233">
        <f t="shared" si="829"/>
        <v>0</v>
      </c>
      <c r="L300" s="233">
        <f t="shared" si="829"/>
        <v>0</v>
      </c>
      <c r="M300" s="233">
        <f t="shared" si="829"/>
        <v>0</v>
      </c>
      <c r="N300" s="233">
        <f t="shared" si="829"/>
        <v>0</v>
      </c>
      <c r="O300" s="233">
        <f t="shared" si="829"/>
        <v>0</v>
      </c>
      <c r="P300" s="233">
        <f t="shared" si="829"/>
        <v>0</v>
      </c>
      <c r="Q300" s="233">
        <f t="shared" si="829"/>
        <v>0</v>
      </c>
      <c r="R300" s="233">
        <f t="shared" si="829"/>
        <v>0</v>
      </c>
      <c r="S300" s="233">
        <f t="shared" si="829"/>
        <v>0</v>
      </c>
      <c r="T300" s="233">
        <f t="shared" si="829"/>
        <v>0</v>
      </c>
      <c r="U300" s="233">
        <f t="shared" si="829"/>
        <v>0</v>
      </c>
      <c r="V300" s="233">
        <f t="shared" si="829"/>
        <v>0</v>
      </c>
      <c r="W300" s="233">
        <f t="shared" si="829"/>
        <v>0</v>
      </c>
      <c r="X300" s="233">
        <f t="shared" si="829"/>
        <v>0</v>
      </c>
      <c r="Y300" s="233">
        <f t="shared" ref="Y300:AJ300" si="832">SUM(Y301:Y303)</f>
        <v>0</v>
      </c>
      <c r="Z300" s="233">
        <f t="shared" si="832"/>
        <v>0</v>
      </c>
      <c r="AA300" s="233">
        <f t="shared" si="832"/>
        <v>0</v>
      </c>
      <c r="AB300" s="233">
        <f t="shared" si="832"/>
        <v>0</v>
      </c>
      <c r="AC300" s="233">
        <f t="shared" si="832"/>
        <v>0</v>
      </c>
      <c r="AD300" s="233">
        <f t="shared" si="832"/>
        <v>0</v>
      </c>
      <c r="AE300" s="233">
        <f t="shared" si="832"/>
        <v>0</v>
      </c>
      <c r="AF300" s="233">
        <f t="shared" si="832"/>
        <v>0</v>
      </c>
      <c r="AG300" s="233">
        <f t="shared" si="832"/>
        <v>0</v>
      </c>
      <c r="AH300" s="233">
        <f t="shared" si="832"/>
        <v>0</v>
      </c>
      <c r="AI300" s="233">
        <f t="shared" si="832"/>
        <v>0</v>
      </c>
      <c r="AJ300" s="233">
        <f t="shared" si="832"/>
        <v>0</v>
      </c>
      <c r="AK300" s="233">
        <f t="shared" si="829"/>
        <v>0</v>
      </c>
      <c r="AL300" s="234">
        <f t="shared" si="829"/>
        <v>0</v>
      </c>
      <c r="AM300" s="234">
        <f t="shared" si="829"/>
        <v>0</v>
      </c>
      <c r="AN300" s="234">
        <f t="shared" si="829"/>
        <v>0</v>
      </c>
      <c r="AO300" s="234">
        <f t="shared" si="829"/>
        <v>0</v>
      </c>
      <c r="AP300" s="234">
        <f t="shared" si="829"/>
        <v>0</v>
      </c>
      <c r="AQ300" s="234">
        <f t="shared" si="829"/>
        <v>0</v>
      </c>
      <c r="AR300" s="234">
        <f t="shared" si="829"/>
        <v>0</v>
      </c>
      <c r="AS300" s="234">
        <f t="shared" si="829"/>
        <v>0</v>
      </c>
      <c r="AT300" s="234">
        <f t="shared" si="829"/>
        <v>0</v>
      </c>
      <c r="AU300" s="234">
        <f t="shared" si="829"/>
        <v>0</v>
      </c>
      <c r="AV300" s="234">
        <f t="shared" si="829"/>
        <v>0</v>
      </c>
      <c r="AW300" s="234">
        <f t="shared" si="829"/>
        <v>0</v>
      </c>
      <c r="AX300" s="234">
        <f t="shared" si="829"/>
        <v>0</v>
      </c>
      <c r="AY300" s="233">
        <f t="shared" ref="AY300:BE300" si="833">SUM(AY301:AY303)</f>
        <v>0</v>
      </c>
      <c r="AZ300" s="234">
        <f t="shared" si="833"/>
        <v>0</v>
      </c>
      <c r="BA300" s="234">
        <f t="shared" si="833"/>
        <v>0</v>
      </c>
      <c r="BB300" s="234">
        <f t="shared" si="833"/>
        <v>0</v>
      </c>
      <c r="BC300" s="234">
        <f t="shared" si="833"/>
        <v>0</v>
      </c>
      <c r="BD300" s="234">
        <f t="shared" si="833"/>
        <v>0</v>
      </c>
      <c r="BE300" s="234">
        <f t="shared" si="833"/>
        <v>0</v>
      </c>
      <c r="BF300" s="233">
        <f t="shared" si="829"/>
        <v>0</v>
      </c>
      <c r="BG300" s="315">
        <f t="shared" si="829"/>
        <v>0</v>
      </c>
      <c r="BH300" s="234">
        <f t="shared" si="829"/>
        <v>0</v>
      </c>
      <c r="BI300" s="234">
        <f t="shared" si="829"/>
        <v>0</v>
      </c>
      <c r="BJ300" s="234">
        <f t="shared" si="829"/>
        <v>0</v>
      </c>
      <c r="BK300" s="234">
        <f t="shared" si="829"/>
        <v>0</v>
      </c>
      <c r="BL300" s="234">
        <f t="shared" si="829"/>
        <v>0</v>
      </c>
      <c r="BM300" s="234">
        <f t="shared" si="829"/>
        <v>0</v>
      </c>
      <c r="BN300" s="234">
        <f t="shared" si="829"/>
        <v>0</v>
      </c>
      <c r="BO300" s="234">
        <f t="shared" si="829"/>
        <v>0</v>
      </c>
      <c r="BP300" s="234">
        <f t="shared" si="829"/>
        <v>0</v>
      </c>
      <c r="BQ300" s="234">
        <f t="shared" si="829"/>
        <v>0</v>
      </c>
      <c r="BR300" s="234">
        <f t="shared" si="829"/>
        <v>0</v>
      </c>
      <c r="BS300" s="235"/>
      <c r="BT300" s="236"/>
    </row>
    <row r="301" spans="1:72" s="194" customFormat="1" ht="27.75" customHeight="1" x14ac:dyDescent="0.2">
      <c r="A301" s="108"/>
      <c r="B301" s="399" t="s">
        <v>237</v>
      </c>
      <c r="C301" s="400"/>
      <c r="D301" s="80">
        <f t="shared" ref="D301:D303" si="834">F301+X301+AK301+AX301+BF301</f>
        <v>500500</v>
      </c>
      <c r="E301" s="295">
        <f t="shared" ref="E301:E303" si="835">G301+Y301+AL301+AY301+BG301</f>
        <v>500500</v>
      </c>
      <c r="F301" s="81">
        <v>500500</v>
      </c>
      <c r="G301" s="81">
        <f t="shared" ref="G301:G303" si="836">F301+H301</f>
        <v>500500</v>
      </c>
      <c r="H301" s="81">
        <f t="shared" ref="H301:H303" si="837">SUM(I301:W301)</f>
        <v>0</v>
      </c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>
        <f t="shared" ref="Y301:Y303" si="838">X301+Z301</f>
        <v>0</v>
      </c>
      <c r="Z301" s="81">
        <f t="shared" ref="Z301:Z303" si="839">SUM(AA301:AJ301)</f>
        <v>0</v>
      </c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98">
        <f t="shared" ref="AL301:AL303" si="840">AK301+AM301</f>
        <v>0</v>
      </c>
      <c r="AM301" s="98">
        <f t="shared" ref="AM301:AM303" si="841">SUM(AN301:AW301)</f>
        <v>0</v>
      </c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81">
        <f t="shared" ref="AY301:AY303" si="842">AX301+AZ301</f>
        <v>0</v>
      </c>
      <c r="AZ301" s="98">
        <f t="shared" ref="AZ301:AZ303" si="843">SUM(BA301:BE301)</f>
        <v>0</v>
      </c>
      <c r="BA301" s="98"/>
      <c r="BB301" s="98"/>
      <c r="BC301" s="98"/>
      <c r="BD301" s="98"/>
      <c r="BE301" s="98"/>
      <c r="BF301" s="81"/>
      <c r="BG301" s="309">
        <f t="shared" ref="BG301:BG303" si="844">BF301+BH301</f>
        <v>0</v>
      </c>
      <c r="BH301" s="98">
        <f t="shared" ref="BH301:BH303" si="845">SUM(BI301:BR301)</f>
        <v>0</v>
      </c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82"/>
      <c r="BT301" s="85"/>
    </row>
    <row r="302" spans="1:72" s="194" customFormat="1" x14ac:dyDescent="0.2">
      <c r="A302" s="108"/>
      <c r="B302" s="399" t="s">
        <v>599</v>
      </c>
      <c r="C302" s="400"/>
      <c r="D302" s="80">
        <f t="shared" si="834"/>
        <v>284577</v>
      </c>
      <c r="E302" s="295">
        <f t="shared" si="835"/>
        <v>284577</v>
      </c>
      <c r="F302" s="81">
        <v>284577</v>
      </c>
      <c r="G302" s="81">
        <f t="shared" si="836"/>
        <v>284577</v>
      </c>
      <c r="H302" s="81">
        <f t="shared" si="837"/>
        <v>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>
        <f t="shared" si="838"/>
        <v>0</v>
      </c>
      <c r="Z302" s="81">
        <f t="shared" si="839"/>
        <v>0</v>
      </c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98">
        <f t="shared" si="840"/>
        <v>0</v>
      </c>
      <c r="AM302" s="98">
        <f t="shared" si="841"/>
        <v>0</v>
      </c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81">
        <f t="shared" si="842"/>
        <v>0</v>
      </c>
      <c r="AZ302" s="98">
        <f t="shared" si="843"/>
        <v>0</v>
      </c>
      <c r="BA302" s="98"/>
      <c r="BB302" s="98"/>
      <c r="BC302" s="98"/>
      <c r="BD302" s="98"/>
      <c r="BE302" s="98"/>
      <c r="BF302" s="81"/>
      <c r="BG302" s="309">
        <f t="shared" si="844"/>
        <v>0</v>
      </c>
      <c r="BH302" s="98">
        <f t="shared" si="845"/>
        <v>0</v>
      </c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82"/>
      <c r="BT302" s="85"/>
    </row>
    <row r="303" spans="1:72" s="194" customFormat="1" ht="27.75" customHeight="1" x14ac:dyDescent="0.2">
      <c r="A303" s="108"/>
      <c r="B303" s="399" t="s">
        <v>600</v>
      </c>
      <c r="C303" s="400"/>
      <c r="D303" s="80">
        <f t="shared" si="834"/>
        <v>87758</v>
      </c>
      <c r="E303" s="295">
        <f t="shared" si="835"/>
        <v>87758</v>
      </c>
      <c r="F303" s="81">
        <v>87758</v>
      </c>
      <c r="G303" s="81">
        <f t="shared" si="836"/>
        <v>87758</v>
      </c>
      <c r="H303" s="81">
        <f t="shared" si="837"/>
        <v>0</v>
      </c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>
        <f t="shared" si="838"/>
        <v>0</v>
      </c>
      <c r="Z303" s="81">
        <f t="shared" si="839"/>
        <v>0</v>
      </c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98">
        <f t="shared" si="840"/>
        <v>0</v>
      </c>
      <c r="AM303" s="98">
        <f t="shared" si="841"/>
        <v>0</v>
      </c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81">
        <f t="shared" si="842"/>
        <v>0</v>
      </c>
      <c r="AZ303" s="98">
        <f t="shared" si="843"/>
        <v>0</v>
      </c>
      <c r="BA303" s="98"/>
      <c r="BB303" s="98"/>
      <c r="BC303" s="98"/>
      <c r="BD303" s="98"/>
      <c r="BE303" s="98"/>
      <c r="BF303" s="81"/>
      <c r="BG303" s="309">
        <f t="shared" si="844"/>
        <v>0</v>
      </c>
      <c r="BH303" s="98">
        <f t="shared" si="845"/>
        <v>0</v>
      </c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82"/>
      <c r="BT303" s="85"/>
    </row>
    <row r="304" spans="1:72" s="198" customFormat="1" x14ac:dyDescent="0.2">
      <c r="A304" s="237">
        <v>10</v>
      </c>
      <c r="B304" s="231" t="s">
        <v>21</v>
      </c>
      <c r="C304" s="329"/>
      <c r="D304" s="232">
        <f t="shared" ref="D304:E304" si="846">SUM(D305:D306)</f>
        <v>166682</v>
      </c>
      <c r="E304" s="303">
        <f t="shared" si="846"/>
        <v>166682</v>
      </c>
      <c r="F304" s="233">
        <f t="shared" ref="F304:BR304" si="847">SUM(F305:F306)</f>
        <v>166682</v>
      </c>
      <c r="G304" s="233">
        <f t="shared" si="847"/>
        <v>166682</v>
      </c>
      <c r="H304" s="233">
        <f t="shared" ref="H304" si="848">SUM(H305:H306)</f>
        <v>0</v>
      </c>
      <c r="I304" s="233">
        <f t="shared" si="847"/>
        <v>0</v>
      </c>
      <c r="J304" s="233">
        <f t="shared" ref="J304" si="849">SUM(J305:J306)</f>
        <v>0</v>
      </c>
      <c r="K304" s="233">
        <f t="shared" si="847"/>
        <v>0</v>
      </c>
      <c r="L304" s="233">
        <f t="shared" si="847"/>
        <v>0</v>
      </c>
      <c r="M304" s="233">
        <f t="shared" si="847"/>
        <v>0</v>
      </c>
      <c r="N304" s="233">
        <f t="shared" si="847"/>
        <v>0</v>
      </c>
      <c r="O304" s="233">
        <f t="shared" si="847"/>
        <v>0</v>
      </c>
      <c r="P304" s="233">
        <f t="shared" si="847"/>
        <v>0</v>
      </c>
      <c r="Q304" s="233">
        <f t="shared" si="847"/>
        <v>0</v>
      </c>
      <c r="R304" s="233">
        <f t="shared" si="847"/>
        <v>0</v>
      </c>
      <c r="S304" s="233">
        <f t="shared" si="847"/>
        <v>0</v>
      </c>
      <c r="T304" s="233">
        <f t="shared" si="847"/>
        <v>0</v>
      </c>
      <c r="U304" s="233">
        <f t="shared" si="847"/>
        <v>0</v>
      </c>
      <c r="V304" s="233">
        <f t="shared" si="847"/>
        <v>0</v>
      </c>
      <c r="W304" s="233">
        <f t="shared" si="847"/>
        <v>0</v>
      </c>
      <c r="X304" s="233">
        <f t="shared" si="847"/>
        <v>0</v>
      </c>
      <c r="Y304" s="233">
        <f t="shared" ref="Y304:AJ304" si="850">SUM(Y305:Y306)</f>
        <v>0</v>
      </c>
      <c r="Z304" s="233">
        <f t="shared" si="850"/>
        <v>0</v>
      </c>
      <c r="AA304" s="233">
        <f t="shared" si="850"/>
        <v>0</v>
      </c>
      <c r="AB304" s="233">
        <f t="shared" si="850"/>
        <v>0</v>
      </c>
      <c r="AC304" s="233">
        <f t="shared" si="850"/>
        <v>0</v>
      </c>
      <c r="AD304" s="233">
        <f t="shared" si="850"/>
        <v>0</v>
      </c>
      <c r="AE304" s="233">
        <f t="shared" si="850"/>
        <v>0</v>
      </c>
      <c r="AF304" s="233">
        <f t="shared" si="850"/>
        <v>0</v>
      </c>
      <c r="AG304" s="233">
        <f t="shared" si="850"/>
        <v>0</v>
      </c>
      <c r="AH304" s="233">
        <f t="shared" si="850"/>
        <v>0</v>
      </c>
      <c r="AI304" s="233">
        <f t="shared" si="850"/>
        <v>0</v>
      </c>
      <c r="AJ304" s="233">
        <f t="shared" si="850"/>
        <v>0</v>
      </c>
      <c r="AK304" s="233">
        <f t="shared" si="847"/>
        <v>0</v>
      </c>
      <c r="AL304" s="234">
        <f t="shared" si="847"/>
        <v>0</v>
      </c>
      <c r="AM304" s="234">
        <f t="shared" si="847"/>
        <v>0</v>
      </c>
      <c r="AN304" s="234">
        <f t="shared" si="847"/>
        <v>0</v>
      </c>
      <c r="AO304" s="234">
        <f t="shared" si="847"/>
        <v>0</v>
      </c>
      <c r="AP304" s="234">
        <f t="shared" si="847"/>
        <v>0</v>
      </c>
      <c r="AQ304" s="234">
        <f t="shared" si="847"/>
        <v>0</v>
      </c>
      <c r="AR304" s="234">
        <f t="shared" si="847"/>
        <v>0</v>
      </c>
      <c r="AS304" s="234">
        <f t="shared" si="847"/>
        <v>0</v>
      </c>
      <c r="AT304" s="234">
        <f t="shared" si="847"/>
        <v>0</v>
      </c>
      <c r="AU304" s="234">
        <f t="shared" si="847"/>
        <v>0</v>
      </c>
      <c r="AV304" s="234">
        <f t="shared" si="847"/>
        <v>0</v>
      </c>
      <c r="AW304" s="234">
        <f t="shared" si="847"/>
        <v>0</v>
      </c>
      <c r="AX304" s="234">
        <f t="shared" si="847"/>
        <v>0</v>
      </c>
      <c r="AY304" s="233">
        <f t="shared" ref="AY304:BE304" si="851">SUM(AY305:AY306)</f>
        <v>0</v>
      </c>
      <c r="AZ304" s="234">
        <f t="shared" si="851"/>
        <v>0</v>
      </c>
      <c r="BA304" s="234">
        <f t="shared" si="851"/>
        <v>0</v>
      </c>
      <c r="BB304" s="234">
        <f t="shared" si="851"/>
        <v>0</v>
      </c>
      <c r="BC304" s="234">
        <f t="shared" si="851"/>
        <v>0</v>
      </c>
      <c r="BD304" s="234">
        <f t="shared" si="851"/>
        <v>0</v>
      </c>
      <c r="BE304" s="234">
        <f t="shared" si="851"/>
        <v>0</v>
      </c>
      <c r="BF304" s="233">
        <f t="shared" si="847"/>
        <v>0</v>
      </c>
      <c r="BG304" s="315">
        <f t="shared" si="847"/>
        <v>0</v>
      </c>
      <c r="BH304" s="234">
        <f t="shared" si="847"/>
        <v>0</v>
      </c>
      <c r="BI304" s="234">
        <f t="shared" si="847"/>
        <v>0</v>
      </c>
      <c r="BJ304" s="234">
        <f t="shared" si="847"/>
        <v>0</v>
      </c>
      <c r="BK304" s="234">
        <f t="shared" si="847"/>
        <v>0</v>
      </c>
      <c r="BL304" s="234">
        <f t="shared" si="847"/>
        <v>0</v>
      </c>
      <c r="BM304" s="234">
        <f t="shared" si="847"/>
        <v>0</v>
      </c>
      <c r="BN304" s="234">
        <f t="shared" si="847"/>
        <v>0</v>
      </c>
      <c r="BO304" s="234">
        <f t="shared" si="847"/>
        <v>0</v>
      </c>
      <c r="BP304" s="234">
        <f t="shared" si="847"/>
        <v>0</v>
      </c>
      <c r="BQ304" s="234">
        <f t="shared" si="847"/>
        <v>0</v>
      </c>
      <c r="BR304" s="234">
        <f t="shared" si="847"/>
        <v>0</v>
      </c>
      <c r="BS304" s="235"/>
      <c r="BT304" s="236"/>
    </row>
    <row r="305" spans="1:74" s="194" customFormat="1" ht="27" customHeight="1" x14ac:dyDescent="0.2">
      <c r="A305" s="108"/>
      <c r="B305" s="399" t="s">
        <v>601</v>
      </c>
      <c r="C305" s="400"/>
      <c r="D305" s="80">
        <f t="shared" ref="D305:D306" si="852">F305+X305+AK305+AX305+BF305</f>
        <v>160586</v>
      </c>
      <c r="E305" s="295">
        <f t="shared" ref="E305:E306" si="853">G305+Y305+AL305+AY305+BG305</f>
        <v>160586</v>
      </c>
      <c r="F305" s="81">
        <v>160586</v>
      </c>
      <c r="G305" s="81">
        <f t="shared" ref="G305:G306" si="854">F305+H305</f>
        <v>160586</v>
      </c>
      <c r="H305" s="81">
        <f t="shared" ref="H305:H306" si="855">SUM(I305:W305)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>
        <f t="shared" ref="Y305:Y306" si="856">X305+Z305</f>
        <v>0</v>
      </c>
      <c r="Z305" s="81">
        <f t="shared" ref="Z305:Z306" si="857">SUM(AA305:AJ305)</f>
        <v>0</v>
      </c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98">
        <f t="shared" ref="AL305:AL307" si="858">AK305+AM305</f>
        <v>0</v>
      </c>
      <c r="AM305" s="98">
        <f t="shared" ref="AM305:AM307" si="859">SUM(AN305:AW305)</f>
        <v>0</v>
      </c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81">
        <f t="shared" ref="AY305:AY307" si="860">AX305+AZ305</f>
        <v>0</v>
      </c>
      <c r="AZ305" s="98">
        <f t="shared" ref="AZ305:AZ307" si="861">SUM(BA305:BE305)</f>
        <v>0</v>
      </c>
      <c r="BA305" s="98"/>
      <c r="BB305" s="98"/>
      <c r="BC305" s="98"/>
      <c r="BD305" s="98"/>
      <c r="BE305" s="98"/>
      <c r="BF305" s="81"/>
      <c r="BG305" s="309">
        <f t="shared" ref="BG305:BG307" si="862">BF305+BH305</f>
        <v>0</v>
      </c>
      <c r="BH305" s="98">
        <f t="shared" ref="BH305:BH307" si="863">SUM(BI305:BR305)</f>
        <v>0</v>
      </c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82"/>
      <c r="BT305" s="85"/>
    </row>
    <row r="306" spans="1:74" s="194" customFormat="1" ht="23.25" customHeight="1" x14ac:dyDescent="0.2">
      <c r="A306" s="108"/>
      <c r="B306" s="399" t="s">
        <v>602</v>
      </c>
      <c r="C306" s="400"/>
      <c r="D306" s="80">
        <f t="shared" si="852"/>
        <v>6096</v>
      </c>
      <c r="E306" s="295">
        <f t="shared" si="853"/>
        <v>6096</v>
      </c>
      <c r="F306" s="81">
        <v>6096</v>
      </c>
      <c r="G306" s="81">
        <f t="shared" si="854"/>
        <v>6096</v>
      </c>
      <c r="H306" s="81">
        <f t="shared" si="855"/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>
        <f t="shared" si="856"/>
        <v>0</v>
      </c>
      <c r="Z306" s="81">
        <f t="shared" si="857"/>
        <v>0</v>
      </c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98">
        <f t="shared" si="858"/>
        <v>0</v>
      </c>
      <c r="AM306" s="98">
        <f t="shared" si="859"/>
        <v>0</v>
      </c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81">
        <f t="shared" si="860"/>
        <v>0</v>
      </c>
      <c r="AZ306" s="98">
        <f t="shared" si="861"/>
        <v>0</v>
      </c>
      <c r="BA306" s="98"/>
      <c r="BB306" s="98"/>
      <c r="BC306" s="98"/>
      <c r="BD306" s="98"/>
      <c r="BE306" s="98"/>
      <c r="BF306" s="81"/>
      <c r="BG306" s="309">
        <f t="shared" si="862"/>
        <v>0</v>
      </c>
      <c r="BH306" s="98">
        <f t="shared" si="863"/>
        <v>0</v>
      </c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82"/>
      <c r="BT306" s="85"/>
    </row>
    <row r="307" spans="1:74" s="194" customFormat="1" ht="10.5" customHeight="1" thickBot="1" x14ac:dyDescent="0.25">
      <c r="A307" s="102"/>
      <c r="B307" s="287"/>
      <c r="C307" s="327"/>
      <c r="D307" s="139"/>
      <c r="E307" s="299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0"/>
      <c r="AK307" s="170"/>
      <c r="AL307" s="203">
        <f t="shared" si="858"/>
        <v>0</v>
      </c>
      <c r="AM307" s="203">
        <f t="shared" si="859"/>
        <v>0</v>
      </c>
      <c r="AN307" s="203"/>
      <c r="AO307" s="203"/>
      <c r="AP307" s="203"/>
      <c r="AQ307" s="203"/>
      <c r="AR307" s="203"/>
      <c r="AS307" s="203"/>
      <c r="AT307" s="203"/>
      <c r="AU307" s="203"/>
      <c r="AV307" s="203"/>
      <c r="AW307" s="203"/>
      <c r="AX307" s="203"/>
      <c r="AY307" s="81">
        <f t="shared" si="860"/>
        <v>0</v>
      </c>
      <c r="AZ307" s="98">
        <f t="shared" si="861"/>
        <v>0</v>
      </c>
      <c r="BA307" s="203"/>
      <c r="BB307" s="203"/>
      <c r="BC307" s="203"/>
      <c r="BD307" s="203"/>
      <c r="BE307" s="203"/>
      <c r="BF307" s="170"/>
      <c r="BG307" s="311">
        <f t="shared" si="862"/>
        <v>0</v>
      </c>
      <c r="BH307" s="203">
        <f t="shared" si="863"/>
        <v>0</v>
      </c>
      <c r="BI307" s="203"/>
      <c r="BJ307" s="203"/>
      <c r="BK307" s="203"/>
      <c r="BL307" s="203"/>
      <c r="BM307" s="203"/>
      <c r="BN307" s="203"/>
      <c r="BO307" s="203"/>
      <c r="BP307" s="203"/>
      <c r="BQ307" s="203"/>
      <c r="BR307" s="203"/>
      <c r="BS307" s="204"/>
      <c r="BT307" s="88"/>
    </row>
    <row r="308" spans="1:74" s="194" customFormat="1" ht="12.75" thickTop="1" x14ac:dyDescent="0.2">
      <c r="A308" s="129" t="s">
        <v>610</v>
      </c>
      <c r="B308" s="212" t="s">
        <v>459</v>
      </c>
      <c r="C308" s="324"/>
      <c r="D308" s="207">
        <f t="shared" ref="D308:BR308" si="864">SUM(D309)</f>
        <v>73605</v>
      </c>
      <c r="E308" s="301">
        <f t="shared" si="864"/>
        <v>73605</v>
      </c>
      <c r="F308" s="208">
        <f t="shared" si="864"/>
        <v>73605</v>
      </c>
      <c r="G308" s="208">
        <f t="shared" si="864"/>
        <v>73605</v>
      </c>
      <c r="H308" s="208">
        <f t="shared" si="864"/>
        <v>0</v>
      </c>
      <c r="I308" s="208">
        <f t="shared" si="864"/>
        <v>0</v>
      </c>
      <c r="J308" s="208">
        <f t="shared" si="864"/>
        <v>0</v>
      </c>
      <c r="K308" s="208">
        <f t="shared" si="864"/>
        <v>0</v>
      </c>
      <c r="L308" s="208">
        <f t="shared" si="864"/>
        <v>0</v>
      </c>
      <c r="M308" s="208">
        <f t="shared" si="864"/>
        <v>0</v>
      </c>
      <c r="N308" s="208">
        <f t="shared" si="864"/>
        <v>0</v>
      </c>
      <c r="O308" s="208">
        <f t="shared" si="864"/>
        <v>0</v>
      </c>
      <c r="P308" s="208">
        <f t="shared" si="864"/>
        <v>0</v>
      </c>
      <c r="Q308" s="208">
        <f t="shared" si="864"/>
        <v>0</v>
      </c>
      <c r="R308" s="208">
        <f t="shared" si="864"/>
        <v>0</v>
      </c>
      <c r="S308" s="208">
        <f t="shared" si="864"/>
        <v>0</v>
      </c>
      <c r="T308" s="208">
        <f t="shared" si="864"/>
        <v>0</v>
      </c>
      <c r="U308" s="208">
        <f t="shared" si="864"/>
        <v>0</v>
      </c>
      <c r="V308" s="208">
        <f t="shared" si="864"/>
        <v>0</v>
      </c>
      <c r="W308" s="208">
        <f t="shared" si="864"/>
        <v>0</v>
      </c>
      <c r="X308" s="208">
        <f t="shared" si="864"/>
        <v>0</v>
      </c>
      <c r="Y308" s="208">
        <f t="shared" si="864"/>
        <v>0</v>
      </c>
      <c r="Z308" s="208">
        <f t="shared" si="864"/>
        <v>0</v>
      </c>
      <c r="AA308" s="208">
        <f t="shared" si="864"/>
        <v>0</v>
      </c>
      <c r="AB308" s="208">
        <f t="shared" si="864"/>
        <v>0</v>
      </c>
      <c r="AC308" s="208">
        <f t="shared" si="864"/>
        <v>0</v>
      </c>
      <c r="AD308" s="208">
        <f t="shared" si="864"/>
        <v>0</v>
      </c>
      <c r="AE308" s="208">
        <f t="shared" si="864"/>
        <v>0</v>
      </c>
      <c r="AF308" s="208">
        <f t="shared" si="864"/>
        <v>0</v>
      </c>
      <c r="AG308" s="208">
        <f t="shared" si="864"/>
        <v>0</v>
      </c>
      <c r="AH308" s="208">
        <f t="shared" si="864"/>
        <v>0</v>
      </c>
      <c r="AI308" s="208">
        <f t="shared" si="864"/>
        <v>0</v>
      </c>
      <c r="AJ308" s="208">
        <f t="shared" si="864"/>
        <v>0</v>
      </c>
      <c r="AK308" s="208">
        <f t="shared" si="864"/>
        <v>0</v>
      </c>
      <c r="AL308" s="209">
        <f t="shared" si="864"/>
        <v>0</v>
      </c>
      <c r="AM308" s="209">
        <f t="shared" si="864"/>
        <v>0</v>
      </c>
      <c r="AN308" s="209">
        <f t="shared" si="864"/>
        <v>0</v>
      </c>
      <c r="AO308" s="209">
        <f t="shared" si="864"/>
        <v>0</v>
      </c>
      <c r="AP308" s="209">
        <f t="shared" si="864"/>
        <v>0</v>
      </c>
      <c r="AQ308" s="209">
        <f t="shared" si="864"/>
        <v>0</v>
      </c>
      <c r="AR308" s="209">
        <f t="shared" si="864"/>
        <v>0</v>
      </c>
      <c r="AS308" s="209">
        <f t="shared" si="864"/>
        <v>0</v>
      </c>
      <c r="AT308" s="209">
        <f t="shared" si="864"/>
        <v>0</v>
      </c>
      <c r="AU308" s="209">
        <f t="shared" si="864"/>
        <v>0</v>
      </c>
      <c r="AV308" s="209">
        <f t="shared" si="864"/>
        <v>0</v>
      </c>
      <c r="AW308" s="209">
        <f t="shared" si="864"/>
        <v>0</v>
      </c>
      <c r="AX308" s="209">
        <f t="shared" si="864"/>
        <v>0</v>
      </c>
      <c r="AY308" s="208">
        <f t="shared" si="864"/>
        <v>0</v>
      </c>
      <c r="AZ308" s="209">
        <f t="shared" si="864"/>
        <v>0</v>
      </c>
      <c r="BA308" s="209">
        <f t="shared" si="864"/>
        <v>0</v>
      </c>
      <c r="BB308" s="209">
        <f t="shared" si="864"/>
        <v>0</v>
      </c>
      <c r="BC308" s="209">
        <f t="shared" si="864"/>
        <v>0</v>
      </c>
      <c r="BD308" s="209">
        <f t="shared" si="864"/>
        <v>0</v>
      </c>
      <c r="BE308" s="209">
        <f t="shared" si="864"/>
        <v>0</v>
      </c>
      <c r="BF308" s="208">
        <f t="shared" si="864"/>
        <v>0</v>
      </c>
      <c r="BG308" s="313">
        <f t="shared" si="864"/>
        <v>0</v>
      </c>
      <c r="BH308" s="209">
        <f t="shared" si="864"/>
        <v>0</v>
      </c>
      <c r="BI308" s="209">
        <f t="shared" si="864"/>
        <v>0</v>
      </c>
      <c r="BJ308" s="209">
        <f t="shared" si="864"/>
        <v>0</v>
      </c>
      <c r="BK308" s="209">
        <f t="shared" si="864"/>
        <v>0</v>
      </c>
      <c r="BL308" s="209">
        <f t="shared" si="864"/>
        <v>0</v>
      </c>
      <c r="BM308" s="209">
        <f t="shared" si="864"/>
        <v>0</v>
      </c>
      <c r="BN308" s="209">
        <f t="shared" si="864"/>
        <v>0</v>
      </c>
      <c r="BO308" s="209">
        <f t="shared" si="864"/>
        <v>0</v>
      </c>
      <c r="BP308" s="209">
        <f t="shared" si="864"/>
        <v>0</v>
      </c>
      <c r="BQ308" s="209">
        <f t="shared" si="864"/>
        <v>0</v>
      </c>
      <c r="BR308" s="209">
        <f t="shared" si="864"/>
        <v>0</v>
      </c>
      <c r="BS308" s="205"/>
      <c r="BT308" s="206"/>
    </row>
    <row r="309" spans="1:74" s="194" customFormat="1" ht="24.75" customHeight="1" x14ac:dyDescent="0.2">
      <c r="A309" s="102">
        <v>50003220021</v>
      </c>
      <c r="B309" s="392" t="s">
        <v>509</v>
      </c>
      <c r="C309" s="393"/>
      <c r="D309" s="71">
        <f>F309+X309+AK309+AX309+BF309</f>
        <v>73605</v>
      </c>
      <c r="E309" s="296">
        <f>G309+Y309+AL309+AY309+BG309</f>
        <v>73605</v>
      </c>
      <c r="F309" s="72">
        <v>73605</v>
      </c>
      <c r="G309" s="72">
        <f>F309+H309</f>
        <v>73605</v>
      </c>
      <c r="H309" s="72">
        <f>SUM(I309:W309)</f>
        <v>0</v>
      </c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>
        <f>X309+Z309</f>
        <v>0</v>
      </c>
      <c r="Z309" s="72">
        <f>SUM(AA309:AJ309)</f>
        <v>0</v>
      </c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97">
        <f>AK309+AM309</f>
        <v>0</v>
      </c>
      <c r="AM309" s="97">
        <f>SUM(AN309:AW309)</f>
        <v>0</v>
      </c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81">
        <f>AX309+AZ309</f>
        <v>0</v>
      </c>
      <c r="AZ309" s="98">
        <f>SUM(BA309:BE309)</f>
        <v>0</v>
      </c>
      <c r="BA309" s="97"/>
      <c r="BB309" s="97"/>
      <c r="BC309" s="97"/>
      <c r="BD309" s="97"/>
      <c r="BE309" s="97"/>
      <c r="BF309" s="72"/>
      <c r="BG309" s="264">
        <f>BF309+BH309</f>
        <v>0</v>
      </c>
      <c r="BH309" s="97">
        <f>SUM(BI309:BR309)</f>
        <v>0</v>
      </c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82" t="s">
        <v>508</v>
      </c>
      <c r="BT309" s="200"/>
    </row>
    <row r="310" spans="1:74" s="198" customFormat="1" ht="12.75" x14ac:dyDescent="0.2">
      <c r="A310" s="108" t="s">
        <v>610</v>
      </c>
      <c r="B310" s="257" t="s">
        <v>651</v>
      </c>
      <c r="C310" s="330"/>
      <c r="D310" s="258">
        <f t="shared" ref="D310:BR310" si="865">SUM(D311)</f>
        <v>1</v>
      </c>
      <c r="E310" s="304">
        <f t="shared" si="865"/>
        <v>1</v>
      </c>
      <c r="F310" s="259">
        <f t="shared" ref="F310" si="866">SUM(F311)</f>
        <v>1</v>
      </c>
      <c r="G310" s="259">
        <f t="shared" si="865"/>
        <v>1</v>
      </c>
      <c r="H310" s="259">
        <f t="shared" si="865"/>
        <v>0</v>
      </c>
      <c r="I310" s="259">
        <f t="shared" si="865"/>
        <v>0</v>
      </c>
      <c r="J310" s="259">
        <f t="shared" si="865"/>
        <v>0</v>
      </c>
      <c r="K310" s="259">
        <f t="shared" si="865"/>
        <v>0</v>
      </c>
      <c r="L310" s="259">
        <f t="shared" si="865"/>
        <v>0</v>
      </c>
      <c r="M310" s="259">
        <f t="shared" si="865"/>
        <v>0</v>
      </c>
      <c r="N310" s="259">
        <f t="shared" si="865"/>
        <v>0</v>
      </c>
      <c r="O310" s="259">
        <f t="shared" si="865"/>
        <v>0</v>
      </c>
      <c r="P310" s="259">
        <f t="shared" si="865"/>
        <v>0</v>
      </c>
      <c r="Q310" s="259">
        <f t="shared" si="865"/>
        <v>0</v>
      </c>
      <c r="R310" s="259">
        <f t="shared" si="865"/>
        <v>0</v>
      </c>
      <c r="S310" s="259"/>
      <c r="T310" s="259"/>
      <c r="U310" s="259"/>
      <c r="V310" s="259"/>
      <c r="W310" s="259">
        <f t="shared" si="865"/>
        <v>0</v>
      </c>
      <c r="X310" s="259">
        <f t="shared" ref="X310" si="867">SUM(X311)</f>
        <v>0</v>
      </c>
      <c r="Y310" s="259">
        <f t="shared" si="865"/>
        <v>0</v>
      </c>
      <c r="Z310" s="259">
        <f t="shared" si="865"/>
        <v>0</v>
      </c>
      <c r="AA310" s="259">
        <f t="shared" si="865"/>
        <v>0</v>
      </c>
      <c r="AB310" s="259">
        <f t="shared" si="865"/>
        <v>0</v>
      </c>
      <c r="AC310" s="259">
        <f t="shared" si="865"/>
        <v>0</v>
      </c>
      <c r="AD310" s="259">
        <f t="shared" si="865"/>
        <v>0</v>
      </c>
      <c r="AE310" s="259">
        <f t="shared" si="865"/>
        <v>0</v>
      </c>
      <c r="AF310" s="259">
        <f t="shared" si="865"/>
        <v>0</v>
      </c>
      <c r="AG310" s="259">
        <f t="shared" si="865"/>
        <v>0</v>
      </c>
      <c r="AH310" s="259">
        <f t="shared" si="865"/>
        <v>0</v>
      </c>
      <c r="AI310" s="259">
        <f t="shared" si="865"/>
        <v>0</v>
      </c>
      <c r="AJ310" s="259">
        <f t="shared" si="865"/>
        <v>0</v>
      </c>
      <c r="AK310" s="259">
        <f t="shared" ref="AK310" si="868">SUM(AK311)</f>
        <v>0</v>
      </c>
      <c r="AL310" s="260">
        <f t="shared" si="865"/>
        <v>0</v>
      </c>
      <c r="AM310" s="260">
        <f t="shared" si="865"/>
        <v>0</v>
      </c>
      <c r="AN310" s="260">
        <f t="shared" si="865"/>
        <v>0</v>
      </c>
      <c r="AO310" s="260">
        <f t="shared" si="865"/>
        <v>0</v>
      </c>
      <c r="AP310" s="260">
        <f t="shared" si="865"/>
        <v>0</v>
      </c>
      <c r="AQ310" s="260">
        <f t="shared" si="865"/>
        <v>0</v>
      </c>
      <c r="AR310" s="260">
        <f t="shared" si="865"/>
        <v>0</v>
      </c>
      <c r="AS310" s="260">
        <f t="shared" si="865"/>
        <v>0</v>
      </c>
      <c r="AT310" s="260">
        <f t="shared" si="865"/>
        <v>0</v>
      </c>
      <c r="AU310" s="260">
        <f t="shared" si="865"/>
        <v>0</v>
      </c>
      <c r="AV310" s="260">
        <f t="shared" si="865"/>
        <v>0</v>
      </c>
      <c r="AW310" s="260">
        <f t="shared" si="865"/>
        <v>0</v>
      </c>
      <c r="AX310" s="260">
        <f t="shared" ref="AX310" si="869">SUM(AX311)</f>
        <v>0</v>
      </c>
      <c r="AY310" s="259">
        <f t="shared" si="865"/>
        <v>0</v>
      </c>
      <c r="AZ310" s="260">
        <f t="shared" si="865"/>
        <v>0</v>
      </c>
      <c r="BA310" s="260">
        <f t="shared" si="865"/>
        <v>0</v>
      </c>
      <c r="BB310" s="260">
        <f t="shared" si="865"/>
        <v>0</v>
      </c>
      <c r="BC310" s="260">
        <f t="shared" si="865"/>
        <v>0</v>
      </c>
      <c r="BD310" s="260">
        <f t="shared" si="865"/>
        <v>0</v>
      </c>
      <c r="BE310" s="260">
        <f t="shared" si="865"/>
        <v>0</v>
      </c>
      <c r="BF310" s="259">
        <f t="shared" ref="BF310" si="870">SUM(BF311)</f>
        <v>0</v>
      </c>
      <c r="BG310" s="316">
        <f t="shared" si="865"/>
        <v>0</v>
      </c>
      <c r="BH310" s="260">
        <f t="shared" si="865"/>
        <v>0</v>
      </c>
      <c r="BI310" s="260">
        <f t="shared" si="865"/>
        <v>0</v>
      </c>
      <c r="BJ310" s="260">
        <f t="shared" si="865"/>
        <v>0</v>
      </c>
      <c r="BK310" s="260">
        <f t="shared" si="865"/>
        <v>0</v>
      </c>
      <c r="BL310" s="260">
        <f t="shared" si="865"/>
        <v>0</v>
      </c>
      <c r="BM310" s="260">
        <f t="shared" si="865"/>
        <v>0</v>
      </c>
      <c r="BN310" s="260">
        <f t="shared" si="865"/>
        <v>0</v>
      </c>
      <c r="BO310" s="260">
        <f t="shared" si="865"/>
        <v>0</v>
      </c>
      <c r="BP310" s="260">
        <f t="shared" si="865"/>
        <v>0</v>
      </c>
      <c r="BQ310" s="260">
        <f t="shared" si="865"/>
        <v>0</v>
      </c>
      <c r="BR310" s="260">
        <f t="shared" si="865"/>
        <v>0</v>
      </c>
      <c r="BS310" s="204"/>
      <c r="BT310" s="86"/>
    </row>
    <row r="311" spans="1:74" s="198" customFormat="1" ht="24.75" customHeight="1" x14ac:dyDescent="0.2">
      <c r="A311" s="102">
        <v>50003220021</v>
      </c>
      <c r="B311" s="392" t="s">
        <v>509</v>
      </c>
      <c r="C311" s="393"/>
      <c r="D311" s="80">
        <f>F311+X311+AK311+AX311+BF311</f>
        <v>1</v>
      </c>
      <c r="E311" s="295">
        <f>G311+Y311+AL311+AY311+BG311</f>
        <v>1</v>
      </c>
      <c r="F311" s="81">
        <v>1</v>
      </c>
      <c r="G311" s="81">
        <f>F311+H311</f>
        <v>1</v>
      </c>
      <c r="H311" s="81">
        <f>SUM(I311:W311)</f>
        <v>0</v>
      </c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>
        <f>X311+Z311</f>
        <v>0</v>
      </c>
      <c r="Z311" s="81">
        <f>SUM(AA311:AJ311)</f>
        <v>0</v>
      </c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98">
        <f>AK311+AM311</f>
        <v>0</v>
      </c>
      <c r="AM311" s="98">
        <f>SUM(AN311:AW311)</f>
        <v>0</v>
      </c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81">
        <f>AX311+AZ311</f>
        <v>0</v>
      </c>
      <c r="AZ311" s="98">
        <f>SUM(BA311:BE311)</f>
        <v>0</v>
      </c>
      <c r="BA311" s="98"/>
      <c r="BB311" s="98"/>
      <c r="BC311" s="98"/>
      <c r="BD311" s="98"/>
      <c r="BE311" s="98"/>
      <c r="BF311" s="81"/>
      <c r="BG311" s="309">
        <f>BF311+BH311</f>
        <v>0</v>
      </c>
      <c r="BH311" s="98">
        <f>SUM(BI311:BR311)</f>
        <v>0</v>
      </c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82" t="s">
        <v>697</v>
      </c>
      <c r="BT311" s="85"/>
    </row>
    <row r="312" spans="1:74" s="194" customFormat="1" ht="10.5" customHeight="1" thickBot="1" x14ac:dyDescent="0.25">
      <c r="A312" s="108"/>
      <c r="B312" s="201"/>
      <c r="C312" s="327"/>
      <c r="D312" s="139"/>
      <c r="E312" s="299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170"/>
      <c r="AZ312" s="203"/>
      <c r="BA312" s="203"/>
      <c r="BB312" s="203"/>
      <c r="BC312" s="203"/>
      <c r="BD312" s="203"/>
      <c r="BE312" s="203"/>
      <c r="BF312" s="170"/>
      <c r="BG312" s="311"/>
      <c r="BH312" s="203"/>
      <c r="BI312" s="203"/>
      <c r="BJ312" s="203"/>
      <c r="BK312" s="203"/>
      <c r="BL312" s="203"/>
      <c r="BM312" s="203"/>
      <c r="BN312" s="203"/>
      <c r="BO312" s="203"/>
      <c r="BP312" s="203"/>
      <c r="BQ312" s="203"/>
      <c r="BR312" s="203"/>
      <c r="BS312" s="204"/>
      <c r="BT312" s="88"/>
    </row>
    <row r="313" spans="1:74" ht="13.5" thickTop="1" thickBot="1" x14ac:dyDescent="0.25">
      <c r="A313" s="219"/>
      <c r="B313" s="238" t="s">
        <v>609</v>
      </c>
      <c r="C313" s="331"/>
      <c r="D313" s="14">
        <f t="shared" ref="D313:AM313" si="871">D259+D260+D288+D308+D310</f>
        <v>108920690</v>
      </c>
      <c r="E313" s="300">
        <f t="shared" si="871"/>
        <v>110243710</v>
      </c>
      <c r="F313" s="239">
        <f t="shared" si="871"/>
        <v>97062923</v>
      </c>
      <c r="G313" s="239">
        <f t="shared" si="871"/>
        <v>98017987</v>
      </c>
      <c r="H313" s="239">
        <f t="shared" si="871"/>
        <v>955064</v>
      </c>
      <c r="I313" s="239">
        <f t="shared" si="871"/>
        <v>92564</v>
      </c>
      <c r="J313" s="239">
        <f t="shared" si="871"/>
        <v>0</v>
      </c>
      <c r="K313" s="239">
        <f t="shared" si="871"/>
        <v>6070235</v>
      </c>
      <c r="L313" s="239">
        <f t="shared" si="871"/>
        <v>662596</v>
      </c>
      <c r="M313" s="239">
        <f t="shared" si="871"/>
        <v>556643</v>
      </c>
      <c r="N313" s="239">
        <f t="shared" si="871"/>
        <v>0</v>
      </c>
      <c r="O313" s="239">
        <f t="shared" si="871"/>
        <v>0</v>
      </c>
      <c r="P313" s="239">
        <f t="shared" si="871"/>
        <v>0</v>
      </c>
      <c r="Q313" s="239">
        <f t="shared" si="871"/>
        <v>-498467</v>
      </c>
      <c r="R313" s="239">
        <f t="shared" si="871"/>
        <v>0</v>
      </c>
      <c r="S313" s="239">
        <f t="shared" si="871"/>
        <v>-5928507</v>
      </c>
      <c r="T313" s="239">
        <f t="shared" si="871"/>
        <v>0</v>
      </c>
      <c r="U313" s="239">
        <f t="shared" si="871"/>
        <v>0</v>
      </c>
      <c r="V313" s="239">
        <f t="shared" si="871"/>
        <v>0</v>
      </c>
      <c r="W313" s="239">
        <f t="shared" si="871"/>
        <v>0</v>
      </c>
      <c r="X313" s="239">
        <f t="shared" si="871"/>
        <v>11157908</v>
      </c>
      <c r="Y313" s="239">
        <f t="shared" si="871"/>
        <v>11639615</v>
      </c>
      <c r="Z313" s="239">
        <f t="shared" si="871"/>
        <v>481707</v>
      </c>
      <c r="AA313" s="239">
        <f t="shared" si="871"/>
        <v>30268</v>
      </c>
      <c r="AB313" s="239">
        <f t="shared" si="871"/>
        <v>382567</v>
      </c>
      <c r="AC313" s="239">
        <f t="shared" si="871"/>
        <v>41239</v>
      </c>
      <c r="AD313" s="239">
        <f t="shared" si="871"/>
        <v>27633</v>
      </c>
      <c r="AE313" s="239">
        <f t="shared" si="871"/>
        <v>0</v>
      </c>
      <c r="AF313" s="239">
        <f t="shared" si="871"/>
        <v>0</v>
      </c>
      <c r="AG313" s="239">
        <f t="shared" si="871"/>
        <v>0</v>
      </c>
      <c r="AH313" s="239">
        <f t="shared" si="871"/>
        <v>0</v>
      </c>
      <c r="AI313" s="239">
        <f t="shared" si="871"/>
        <v>0</v>
      </c>
      <c r="AJ313" s="239">
        <f t="shared" si="871"/>
        <v>0</v>
      </c>
      <c r="AK313" s="239">
        <f t="shared" si="871"/>
        <v>1746549</v>
      </c>
      <c r="AL313" s="240">
        <f t="shared" si="871"/>
        <v>1810711</v>
      </c>
      <c r="AM313" s="240">
        <f t="shared" si="871"/>
        <v>64162</v>
      </c>
      <c r="AN313" s="240">
        <f t="shared" ref="AN313:BR313" si="872">AN259+AN260+AN288+AN308+AN310</f>
        <v>159470</v>
      </c>
      <c r="AO313" s="240">
        <f t="shared" si="872"/>
        <v>-99908</v>
      </c>
      <c r="AP313" s="240">
        <f t="shared" si="872"/>
        <v>111</v>
      </c>
      <c r="AQ313" s="240">
        <f t="shared" si="872"/>
        <v>2875</v>
      </c>
      <c r="AR313" s="240">
        <f t="shared" si="872"/>
        <v>100</v>
      </c>
      <c r="AS313" s="240">
        <f t="shared" si="872"/>
        <v>1514</v>
      </c>
      <c r="AT313" s="240">
        <f t="shared" si="872"/>
        <v>0</v>
      </c>
      <c r="AU313" s="240">
        <f t="shared" si="872"/>
        <v>0</v>
      </c>
      <c r="AV313" s="240">
        <f t="shared" si="872"/>
        <v>0</v>
      </c>
      <c r="AW313" s="240">
        <f t="shared" si="872"/>
        <v>0</v>
      </c>
      <c r="AX313" s="240">
        <f t="shared" si="872"/>
        <v>538</v>
      </c>
      <c r="AY313" s="239">
        <f t="shared" si="872"/>
        <v>569</v>
      </c>
      <c r="AZ313" s="240">
        <f t="shared" si="872"/>
        <v>31</v>
      </c>
      <c r="BA313" s="240">
        <f t="shared" si="872"/>
        <v>31</v>
      </c>
      <c r="BB313" s="240">
        <f t="shared" si="872"/>
        <v>0</v>
      </c>
      <c r="BC313" s="240">
        <f t="shared" si="872"/>
        <v>0</v>
      </c>
      <c r="BD313" s="240">
        <f t="shared" si="872"/>
        <v>0</v>
      </c>
      <c r="BE313" s="240">
        <f t="shared" si="872"/>
        <v>0</v>
      </c>
      <c r="BF313" s="239">
        <f t="shared" si="872"/>
        <v>-1047228</v>
      </c>
      <c r="BG313" s="317">
        <f t="shared" si="872"/>
        <v>-1225172</v>
      </c>
      <c r="BH313" s="240">
        <f t="shared" si="872"/>
        <v>-177944</v>
      </c>
      <c r="BI313" s="240">
        <f t="shared" si="872"/>
        <v>-11045</v>
      </c>
      <c r="BJ313" s="240">
        <f t="shared" si="872"/>
        <v>-206523</v>
      </c>
      <c r="BK313" s="240">
        <f t="shared" si="872"/>
        <v>-18678</v>
      </c>
      <c r="BL313" s="240">
        <f t="shared" si="872"/>
        <v>45158</v>
      </c>
      <c r="BM313" s="240">
        <f t="shared" si="872"/>
        <v>-7681</v>
      </c>
      <c r="BN313" s="240">
        <f t="shared" si="872"/>
        <v>20825</v>
      </c>
      <c r="BO313" s="240">
        <f t="shared" si="872"/>
        <v>0</v>
      </c>
      <c r="BP313" s="240">
        <f t="shared" si="872"/>
        <v>0</v>
      </c>
      <c r="BQ313" s="240">
        <f t="shared" si="872"/>
        <v>0</v>
      </c>
      <c r="BR313" s="240">
        <f t="shared" si="872"/>
        <v>0</v>
      </c>
      <c r="BS313" s="15"/>
      <c r="BT313" s="89"/>
    </row>
    <row r="314" spans="1:74" ht="12.75" hidden="1" outlineLevel="1" thickTop="1" x14ac:dyDescent="0.2">
      <c r="B314" s="16" t="s">
        <v>22</v>
      </c>
      <c r="C314" s="16"/>
      <c r="D314" s="17">
        <f t="shared" ref="D314:AM314" si="873">SUM(D12:D27,D29:D35,D37:D63,D65:D73,D75:D85,D87:D92,D94:D131,D133:D235,D237:D258,D261:D287,D290:D290,D292:D295,D297:D299,D301:D303,D305:D306,D309,D311)</f>
        <v>108920690</v>
      </c>
      <c r="E314" s="17">
        <f t="shared" si="873"/>
        <v>110243710</v>
      </c>
      <c r="F314" s="17">
        <f t="shared" si="873"/>
        <v>97062923</v>
      </c>
      <c r="G314" s="17">
        <f t="shared" si="873"/>
        <v>98017987</v>
      </c>
      <c r="H314" s="17">
        <f t="shared" si="873"/>
        <v>955064</v>
      </c>
      <c r="I314" s="17">
        <f t="shared" si="873"/>
        <v>92564</v>
      </c>
      <c r="J314" s="17">
        <f t="shared" si="873"/>
        <v>0</v>
      </c>
      <c r="K314" s="17">
        <f t="shared" si="873"/>
        <v>6070235</v>
      </c>
      <c r="L314" s="17">
        <f t="shared" si="873"/>
        <v>662596</v>
      </c>
      <c r="M314" s="17">
        <f t="shared" si="873"/>
        <v>556643</v>
      </c>
      <c r="N314" s="17">
        <f t="shared" si="873"/>
        <v>0</v>
      </c>
      <c r="O314" s="17">
        <f t="shared" si="873"/>
        <v>0</v>
      </c>
      <c r="P314" s="17">
        <f t="shared" si="873"/>
        <v>0</v>
      </c>
      <c r="Q314" s="17">
        <f t="shared" si="873"/>
        <v>-498467</v>
      </c>
      <c r="R314" s="17">
        <f t="shared" si="873"/>
        <v>0</v>
      </c>
      <c r="S314" s="17">
        <f t="shared" si="873"/>
        <v>-5928507</v>
      </c>
      <c r="T314" s="17">
        <f t="shared" si="873"/>
        <v>0</v>
      </c>
      <c r="U314" s="17">
        <f t="shared" si="873"/>
        <v>0</v>
      </c>
      <c r="V314" s="17">
        <f t="shared" si="873"/>
        <v>0</v>
      </c>
      <c r="W314" s="17">
        <f t="shared" si="873"/>
        <v>0</v>
      </c>
      <c r="X314" s="17">
        <f t="shared" si="873"/>
        <v>11157908</v>
      </c>
      <c r="Y314" s="17">
        <f t="shared" si="873"/>
        <v>11639615</v>
      </c>
      <c r="Z314" s="17">
        <f t="shared" si="873"/>
        <v>481707</v>
      </c>
      <c r="AA314" s="17">
        <f t="shared" si="873"/>
        <v>30268</v>
      </c>
      <c r="AB314" s="17">
        <f t="shared" si="873"/>
        <v>382567</v>
      </c>
      <c r="AC314" s="17">
        <f t="shared" si="873"/>
        <v>41239</v>
      </c>
      <c r="AD314" s="17">
        <f t="shared" si="873"/>
        <v>27633</v>
      </c>
      <c r="AE314" s="17">
        <f t="shared" si="873"/>
        <v>0</v>
      </c>
      <c r="AF314" s="17">
        <f t="shared" si="873"/>
        <v>0</v>
      </c>
      <c r="AG314" s="17">
        <f t="shared" si="873"/>
        <v>0</v>
      </c>
      <c r="AH314" s="17">
        <f t="shared" si="873"/>
        <v>0</v>
      </c>
      <c r="AI314" s="17">
        <f t="shared" si="873"/>
        <v>0</v>
      </c>
      <c r="AJ314" s="17">
        <f t="shared" si="873"/>
        <v>0</v>
      </c>
      <c r="AK314" s="17">
        <f t="shared" si="873"/>
        <v>1746549</v>
      </c>
      <c r="AL314" s="17">
        <f t="shared" si="873"/>
        <v>1810711</v>
      </c>
      <c r="AM314" s="17">
        <f t="shared" si="873"/>
        <v>64162</v>
      </c>
      <c r="AN314" s="17">
        <f t="shared" ref="AN314:BR314" si="874">SUM(AN12:AN27,AN29:AN35,AN37:AN63,AN65:AN73,AN75:AN85,AN87:AN92,AN94:AN131,AN133:AN235,AN237:AN258,AN261:AN287,AN290:AN290,AN292:AN295,AN297:AN299,AN301:AN303,AN305:AN306,AN309,AN311)</f>
        <v>159470</v>
      </c>
      <c r="AO314" s="17">
        <f t="shared" si="874"/>
        <v>-99908</v>
      </c>
      <c r="AP314" s="17">
        <f t="shared" si="874"/>
        <v>111</v>
      </c>
      <c r="AQ314" s="17">
        <f t="shared" si="874"/>
        <v>2875</v>
      </c>
      <c r="AR314" s="17">
        <f t="shared" si="874"/>
        <v>100</v>
      </c>
      <c r="AS314" s="17">
        <f t="shared" si="874"/>
        <v>1514</v>
      </c>
      <c r="AT314" s="17">
        <f t="shared" si="874"/>
        <v>0</v>
      </c>
      <c r="AU314" s="17">
        <f t="shared" si="874"/>
        <v>0</v>
      </c>
      <c r="AV314" s="17">
        <f t="shared" si="874"/>
        <v>0</v>
      </c>
      <c r="AW314" s="17">
        <f t="shared" si="874"/>
        <v>0</v>
      </c>
      <c r="AX314" s="17">
        <f t="shared" si="874"/>
        <v>538</v>
      </c>
      <c r="AY314" s="17">
        <f t="shared" si="874"/>
        <v>569</v>
      </c>
      <c r="AZ314" s="17">
        <f t="shared" si="874"/>
        <v>31</v>
      </c>
      <c r="BA314" s="17">
        <f t="shared" si="874"/>
        <v>31</v>
      </c>
      <c r="BB314" s="17">
        <f t="shared" si="874"/>
        <v>0</v>
      </c>
      <c r="BC314" s="17">
        <f t="shared" si="874"/>
        <v>0</v>
      </c>
      <c r="BD314" s="17">
        <f t="shared" si="874"/>
        <v>0</v>
      </c>
      <c r="BE314" s="17">
        <f t="shared" si="874"/>
        <v>0</v>
      </c>
      <c r="BF314" s="17">
        <f t="shared" si="874"/>
        <v>-1047228</v>
      </c>
      <c r="BG314" s="17">
        <f t="shared" si="874"/>
        <v>-1225172</v>
      </c>
      <c r="BH314" s="17">
        <f t="shared" si="874"/>
        <v>-177944</v>
      </c>
      <c r="BI314" s="17">
        <f t="shared" si="874"/>
        <v>-11045</v>
      </c>
      <c r="BJ314" s="17">
        <f t="shared" si="874"/>
        <v>-206523</v>
      </c>
      <c r="BK314" s="17">
        <f t="shared" si="874"/>
        <v>-18678</v>
      </c>
      <c r="BL314" s="17">
        <f t="shared" si="874"/>
        <v>45158</v>
      </c>
      <c r="BM314" s="17">
        <f t="shared" si="874"/>
        <v>-7681</v>
      </c>
      <c r="BN314" s="17">
        <f t="shared" si="874"/>
        <v>20825</v>
      </c>
      <c r="BO314" s="17">
        <f t="shared" si="874"/>
        <v>0</v>
      </c>
      <c r="BP314" s="17">
        <f t="shared" si="874"/>
        <v>0</v>
      </c>
      <c r="BQ314" s="17">
        <f t="shared" si="874"/>
        <v>0</v>
      </c>
      <c r="BR314" s="17">
        <f t="shared" si="874"/>
        <v>0</v>
      </c>
      <c r="BS314" s="18"/>
      <c r="BT314" s="198"/>
    </row>
    <row r="315" spans="1:74" hidden="1" outlineLevel="1" x14ac:dyDescent="0.2">
      <c r="B315" s="16" t="s">
        <v>23</v>
      </c>
      <c r="C315" s="16"/>
      <c r="D315" s="17">
        <f t="shared" ref="D315:AM315" si="875">D11+D28+D36+D64+D74+D86+D93+D132+D236+D260+D288+D308+D310</f>
        <v>108920690</v>
      </c>
      <c r="E315" s="17">
        <f t="shared" si="875"/>
        <v>110243710</v>
      </c>
      <c r="F315" s="17">
        <f t="shared" si="875"/>
        <v>97062923</v>
      </c>
      <c r="G315" s="17">
        <f t="shared" si="875"/>
        <v>98017987</v>
      </c>
      <c r="H315" s="17">
        <f t="shared" si="875"/>
        <v>955064</v>
      </c>
      <c r="I315" s="17">
        <f t="shared" si="875"/>
        <v>92564</v>
      </c>
      <c r="J315" s="17">
        <f t="shared" si="875"/>
        <v>0</v>
      </c>
      <c r="K315" s="17">
        <f t="shared" si="875"/>
        <v>6070235</v>
      </c>
      <c r="L315" s="17">
        <f t="shared" si="875"/>
        <v>662596</v>
      </c>
      <c r="M315" s="17">
        <f t="shared" si="875"/>
        <v>556643</v>
      </c>
      <c r="N315" s="17">
        <f t="shared" si="875"/>
        <v>0</v>
      </c>
      <c r="O315" s="17">
        <f t="shared" si="875"/>
        <v>0</v>
      </c>
      <c r="P315" s="17">
        <f t="shared" si="875"/>
        <v>0</v>
      </c>
      <c r="Q315" s="17">
        <f t="shared" si="875"/>
        <v>-498467</v>
      </c>
      <c r="R315" s="17">
        <f t="shared" si="875"/>
        <v>0</v>
      </c>
      <c r="S315" s="17">
        <f t="shared" si="875"/>
        <v>-5928507</v>
      </c>
      <c r="T315" s="17">
        <f t="shared" si="875"/>
        <v>0</v>
      </c>
      <c r="U315" s="17">
        <f t="shared" si="875"/>
        <v>0</v>
      </c>
      <c r="V315" s="17">
        <f t="shared" si="875"/>
        <v>0</v>
      </c>
      <c r="W315" s="17">
        <f t="shared" si="875"/>
        <v>0</v>
      </c>
      <c r="X315" s="17">
        <f t="shared" si="875"/>
        <v>11157908</v>
      </c>
      <c r="Y315" s="17">
        <f t="shared" si="875"/>
        <v>11639615</v>
      </c>
      <c r="Z315" s="17">
        <f t="shared" si="875"/>
        <v>481707</v>
      </c>
      <c r="AA315" s="17">
        <f t="shared" si="875"/>
        <v>30268</v>
      </c>
      <c r="AB315" s="17">
        <f t="shared" si="875"/>
        <v>382567</v>
      </c>
      <c r="AC315" s="17">
        <f t="shared" si="875"/>
        <v>41239</v>
      </c>
      <c r="AD315" s="17">
        <f t="shared" si="875"/>
        <v>27633</v>
      </c>
      <c r="AE315" s="17">
        <f t="shared" si="875"/>
        <v>0</v>
      </c>
      <c r="AF315" s="17">
        <f t="shared" si="875"/>
        <v>0</v>
      </c>
      <c r="AG315" s="17">
        <f t="shared" si="875"/>
        <v>0</v>
      </c>
      <c r="AH315" s="17">
        <f t="shared" si="875"/>
        <v>0</v>
      </c>
      <c r="AI315" s="17">
        <f t="shared" si="875"/>
        <v>0</v>
      </c>
      <c r="AJ315" s="17">
        <f t="shared" si="875"/>
        <v>0</v>
      </c>
      <c r="AK315" s="17">
        <f t="shared" si="875"/>
        <v>1746549</v>
      </c>
      <c r="AL315" s="17">
        <f t="shared" si="875"/>
        <v>1810711</v>
      </c>
      <c r="AM315" s="17">
        <f t="shared" si="875"/>
        <v>64162</v>
      </c>
      <c r="AN315" s="17">
        <f t="shared" ref="AN315:BR315" si="876">AN11+AN28+AN36+AN64+AN74+AN86+AN93+AN132+AN236+AN260+AN288+AN308+AN310</f>
        <v>159470</v>
      </c>
      <c r="AO315" s="17">
        <f t="shared" si="876"/>
        <v>-99908</v>
      </c>
      <c r="AP315" s="17">
        <f t="shared" si="876"/>
        <v>111</v>
      </c>
      <c r="AQ315" s="17">
        <f t="shared" si="876"/>
        <v>2875</v>
      </c>
      <c r="AR315" s="17">
        <f t="shared" si="876"/>
        <v>100</v>
      </c>
      <c r="AS315" s="17">
        <f t="shared" si="876"/>
        <v>1514</v>
      </c>
      <c r="AT315" s="17">
        <f t="shared" si="876"/>
        <v>0</v>
      </c>
      <c r="AU315" s="17">
        <f t="shared" si="876"/>
        <v>0</v>
      </c>
      <c r="AV315" s="17">
        <f t="shared" si="876"/>
        <v>0</v>
      </c>
      <c r="AW315" s="17">
        <f t="shared" si="876"/>
        <v>0</v>
      </c>
      <c r="AX315" s="17">
        <f t="shared" si="876"/>
        <v>538</v>
      </c>
      <c r="AY315" s="17">
        <f t="shared" si="876"/>
        <v>569</v>
      </c>
      <c r="AZ315" s="17">
        <f t="shared" si="876"/>
        <v>31</v>
      </c>
      <c r="BA315" s="17">
        <f t="shared" si="876"/>
        <v>31</v>
      </c>
      <c r="BB315" s="17">
        <f t="shared" si="876"/>
        <v>0</v>
      </c>
      <c r="BC315" s="17">
        <f t="shared" si="876"/>
        <v>0</v>
      </c>
      <c r="BD315" s="17">
        <f t="shared" si="876"/>
        <v>0</v>
      </c>
      <c r="BE315" s="17">
        <f t="shared" si="876"/>
        <v>0</v>
      </c>
      <c r="BF315" s="17">
        <f t="shared" si="876"/>
        <v>-1047228</v>
      </c>
      <c r="BG315" s="17">
        <f t="shared" si="876"/>
        <v>-1225172</v>
      </c>
      <c r="BH315" s="17">
        <f t="shared" si="876"/>
        <v>-177944</v>
      </c>
      <c r="BI315" s="17">
        <f t="shared" si="876"/>
        <v>-11045</v>
      </c>
      <c r="BJ315" s="17">
        <f t="shared" si="876"/>
        <v>-206523</v>
      </c>
      <c r="BK315" s="17">
        <f t="shared" si="876"/>
        <v>-18678</v>
      </c>
      <c r="BL315" s="17">
        <f t="shared" si="876"/>
        <v>45158</v>
      </c>
      <c r="BM315" s="17">
        <f t="shared" si="876"/>
        <v>-7681</v>
      </c>
      <c r="BN315" s="17">
        <f t="shared" si="876"/>
        <v>20825</v>
      </c>
      <c r="BO315" s="17">
        <f t="shared" si="876"/>
        <v>0</v>
      </c>
      <c r="BP315" s="17">
        <f t="shared" si="876"/>
        <v>0</v>
      </c>
      <c r="BQ315" s="17">
        <f t="shared" si="876"/>
        <v>0</v>
      </c>
      <c r="BR315" s="17">
        <f t="shared" si="876"/>
        <v>0</v>
      </c>
      <c r="BS315" s="18"/>
      <c r="BT315" s="198"/>
    </row>
    <row r="316" spans="1:74" hidden="1" outlineLevel="1" x14ac:dyDescent="0.2">
      <c r="B316" s="16" t="s">
        <v>24</v>
      </c>
      <c r="C316" s="16"/>
      <c r="D316" s="19" t="str">
        <f t="shared" ref="D316:BS316" si="877">IF(D313=D314=D315,"PROBLEM","")</f>
        <v/>
      </c>
      <c r="E316" s="19"/>
      <c r="F316" s="19" t="str">
        <f t="shared" si="877"/>
        <v/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 t="str">
        <f t="shared" si="877"/>
        <v/>
      </c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 t="str">
        <f t="shared" si="877"/>
        <v/>
      </c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 t="str">
        <f t="shared" si="877"/>
        <v/>
      </c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20" t="str">
        <f t="shared" si="877"/>
        <v/>
      </c>
      <c r="BT316" s="198"/>
    </row>
    <row r="317" spans="1:74" hidden="1" outlineLevel="1" x14ac:dyDescent="0.2">
      <c r="B317" s="13"/>
      <c r="C317" s="13"/>
      <c r="F317" s="198"/>
      <c r="X317" s="198"/>
      <c r="AX317" s="198"/>
      <c r="BF317" s="198"/>
      <c r="BT317" s="198"/>
    </row>
    <row r="318" spans="1:74" s="22" customFormat="1" hidden="1" outlineLevel="1" x14ac:dyDescent="0.2">
      <c r="B318" s="21"/>
      <c r="C318" s="21" t="s">
        <v>275</v>
      </c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23"/>
      <c r="AG318" s="23"/>
      <c r="AH318" s="23"/>
      <c r="AI318" s="23"/>
      <c r="AJ318" s="23"/>
      <c r="AK318" s="23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380"/>
      <c r="BT318" s="3"/>
      <c r="BU318" s="3"/>
      <c r="BV318" s="3"/>
    </row>
    <row r="319" spans="1:74" hidden="1" outlineLevel="1" x14ac:dyDescent="0.2">
      <c r="B319" s="13"/>
      <c r="C319" s="13"/>
      <c r="D319" s="127">
        <f>Ienemumi!AF158-E313</f>
        <v>0</v>
      </c>
      <c r="E319" s="127"/>
      <c r="F319" s="198"/>
      <c r="X319" s="198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T319" s="198"/>
      <c r="BU319" s="198"/>
      <c r="BV319" s="198"/>
    </row>
    <row r="320" spans="1:74" ht="12.75" collapsed="1" thickTop="1" x14ac:dyDescent="0.2">
      <c r="B320" s="13"/>
      <c r="C320" s="13"/>
      <c r="D320" s="127"/>
      <c r="E320" s="127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/>
      <c r="AU320" s="263"/>
      <c r="AV320" s="263"/>
      <c r="AW320" s="263"/>
      <c r="AX320" s="263"/>
      <c r="AY320" s="263"/>
      <c r="AZ320" s="263"/>
      <c r="BA320" s="263"/>
      <c r="BB320" s="263"/>
      <c r="BC320" s="263"/>
      <c r="BD320" s="263"/>
      <c r="BE320" s="263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T320" s="198"/>
      <c r="BU320" s="198"/>
      <c r="BV320" s="198"/>
    </row>
    <row r="321" spans="2:74" x14ac:dyDescent="0.2">
      <c r="B321" s="13"/>
      <c r="C321" s="13"/>
      <c r="D321" s="127"/>
      <c r="E321" s="127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  <c r="Y321" s="264"/>
      <c r="Z321" s="264"/>
      <c r="AA321" s="264"/>
      <c r="AB321" s="264"/>
      <c r="AC321" s="264"/>
      <c r="AD321" s="264"/>
      <c r="AE321" s="264"/>
      <c r="AF321" s="264"/>
      <c r="AG321" s="264"/>
      <c r="AH321" s="264"/>
      <c r="AI321" s="264"/>
      <c r="AJ321" s="264"/>
      <c r="AK321" s="264"/>
      <c r="AL321" s="264"/>
      <c r="AM321" s="264"/>
      <c r="AN321" s="264"/>
      <c r="AO321" s="264"/>
      <c r="AP321" s="264"/>
      <c r="AQ321" s="264"/>
      <c r="AR321" s="264"/>
      <c r="AS321" s="264"/>
      <c r="AT321" s="264"/>
      <c r="AU321" s="264"/>
      <c r="AV321" s="264"/>
      <c r="AW321" s="264"/>
      <c r="AX321" s="264"/>
      <c r="AY321" s="264"/>
      <c r="AZ321" s="264"/>
      <c r="BA321" s="264"/>
      <c r="BB321" s="264"/>
      <c r="BC321" s="264"/>
      <c r="BD321" s="264"/>
      <c r="BE321" s="264"/>
      <c r="BF321" s="198"/>
      <c r="BT321" s="198"/>
      <c r="BU321" s="198"/>
      <c r="BV321" s="198"/>
    </row>
    <row r="322" spans="2:74" x14ac:dyDescent="0.2">
      <c r="B322" s="13"/>
      <c r="C322" s="13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  <c r="Y322" s="264"/>
      <c r="Z322" s="264"/>
      <c r="AA322" s="264"/>
      <c r="AB322" s="264"/>
      <c r="AC322" s="264"/>
      <c r="AD322" s="264"/>
      <c r="AE322" s="264"/>
      <c r="AF322" s="264"/>
      <c r="AG322" s="264"/>
      <c r="AH322" s="264"/>
      <c r="AI322" s="264"/>
      <c r="AJ322" s="264"/>
      <c r="AK322" s="264"/>
      <c r="AL322" s="264"/>
      <c r="AM322" s="264"/>
      <c r="AN322" s="264"/>
      <c r="AO322" s="264"/>
      <c r="AP322" s="264"/>
      <c r="AQ322" s="264"/>
      <c r="AR322" s="264"/>
      <c r="AS322" s="264"/>
      <c r="AT322" s="264"/>
      <c r="AU322" s="264"/>
      <c r="AV322" s="264"/>
      <c r="AW322" s="264"/>
      <c r="AX322" s="198"/>
      <c r="BF322" s="198"/>
      <c r="BT322" s="198"/>
      <c r="BU322" s="198"/>
      <c r="BV322" s="198"/>
    </row>
    <row r="323" spans="2:74" x14ac:dyDescent="0.2">
      <c r="B323" s="13"/>
      <c r="C323" s="13"/>
      <c r="AX323" s="198"/>
      <c r="BF323" s="198"/>
      <c r="BT323" s="198"/>
      <c r="BU323" s="198"/>
      <c r="BV323" s="198"/>
    </row>
    <row r="324" spans="2:74" x14ac:dyDescent="0.2">
      <c r="B324" s="13"/>
      <c r="C324" s="13"/>
      <c r="AX324" s="198"/>
      <c r="BF324" s="198"/>
      <c r="BT324" s="198"/>
      <c r="BU324" s="198"/>
      <c r="BV324" s="198"/>
    </row>
    <row r="325" spans="2:74" x14ac:dyDescent="0.2">
      <c r="B325" s="13"/>
      <c r="C325" s="13"/>
      <c r="AX325" s="198"/>
      <c r="BF325" s="198"/>
      <c r="BT325" s="198"/>
      <c r="BU325" s="198"/>
      <c r="BV325" s="198"/>
    </row>
    <row r="326" spans="2:74" x14ac:dyDescent="0.2">
      <c r="B326" s="13"/>
      <c r="C326" s="13"/>
      <c r="AX326" s="198"/>
      <c r="BF326" s="198"/>
      <c r="BT326" s="198"/>
      <c r="BU326" s="198"/>
      <c r="BV326" s="198"/>
    </row>
    <row r="327" spans="2:74" x14ac:dyDescent="0.2">
      <c r="B327" s="13"/>
      <c r="C327" s="13"/>
      <c r="AX327" s="198"/>
      <c r="BF327" s="198"/>
      <c r="BT327" s="198"/>
      <c r="BU327" s="198"/>
      <c r="BV327" s="198"/>
    </row>
    <row r="328" spans="2:74" x14ac:dyDescent="0.2">
      <c r="B328" s="13"/>
      <c r="C328" s="13"/>
      <c r="AX328" s="198"/>
      <c r="BF328" s="198"/>
      <c r="BT328" s="198"/>
      <c r="BU328" s="198"/>
      <c r="BV328" s="198"/>
    </row>
    <row r="329" spans="2:74" x14ac:dyDescent="0.2">
      <c r="B329" s="13"/>
      <c r="C329" s="13"/>
      <c r="AX329" s="198"/>
      <c r="BF329" s="198"/>
      <c r="BT329" s="198"/>
      <c r="BU329" s="198"/>
      <c r="BV329" s="198"/>
    </row>
    <row r="330" spans="2:74" x14ac:dyDescent="0.2">
      <c r="B330" s="13"/>
      <c r="C330" s="13"/>
      <c r="AX330" s="198"/>
      <c r="BF330" s="198"/>
      <c r="BT330" s="198"/>
      <c r="BU330" s="198"/>
      <c r="BV330" s="198"/>
    </row>
    <row r="331" spans="2:74" x14ac:dyDescent="0.2">
      <c r="B331" s="13"/>
      <c r="C331" s="13"/>
      <c r="AX331" s="198"/>
      <c r="BF331" s="198"/>
      <c r="BT331" s="198"/>
      <c r="BU331" s="198"/>
      <c r="BV331" s="198"/>
    </row>
    <row r="332" spans="2:74" x14ac:dyDescent="0.2">
      <c r="B332" s="13"/>
      <c r="C332" s="13"/>
      <c r="AX332" s="198"/>
      <c r="BF332" s="198"/>
      <c r="BT332" s="198"/>
      <c r="BU332" s="198"/>
      <c r="BV332" s="198"/>
    </row>
    <row r="333" spans="2:74" x14ac:dyDescent="0.2">
      <c r="B333" s="13"/>
      <c r="C333" s="13"/>
      <c r="AX333" s="198"/>
      <c r="BF333" s="198"/>
      <c r="BT333" s="198"/>
      <c r="BU333" s="198"/>
      <c r="BV333" s="198"/>
    </row>
    <row r="334" spans="2:74" x14ac:dyDescent="0.2">
      <c r="B334" s="13"/>
      <c r="C334" s="13"/>
      <c r="AX334" s="198"/>
      <c r="BF334" s="198"/>
      <c r="BT334" s="198"/>
      <c r="BU334" s="198"/>
      <c r="BV334" s="198"/>
    </row>
    <row r="335" spans="2:74" x14ac:dyDescent="0.2">
      <c r="B335" s="13"/>
      <c r="C335" s="13"/>
      <c r="AX335" s="198"/>
      <c r="BF335" s="198"/>
      <c r="BT335" s="198"/>
      <c r="BU335" s="198"/>
      <c r="BV335" s="198"/>
    </row>
    <row r="336" spans="2:74" x14ac:dyDescent="0.2">
      <c r="B336" s="13"/>
      <c r="C336" s="13"/>
      <c r="AX336" s="198"/>
      <c r="BF336" s="198"/>
      <c r="BT336" s="198"/>
      <c r="BU336" s="198"/>
      <c r="BV336" s="198"/>
    </row>
    <row r="337" spans="2:74" x14ac:dyDescent="0.2">
      <c r="B337" s="13"/>
      <c r="C337" s="13"/>
      <c r="AX337" s="198"/>
      <c r="BF337" s="198"/>
      <c r="BT337" s="198"/>
      <c r="BU337" s="198"/>
      <c r="BV337" s="198"/>
    </row>
    <row r="338" spans="2:74" x14ac:dyDescent="0.2">
      <c r="B338" s="13"/>
      <c r="C338" s="13"/>
      <c r="AX338" s="198"/>
      <c r="BF338" s="198"/>
      <c r="BT338" s="198"/>
      <c r="BU338" s="198"/>
      <c r="BV338" s="198"/>
    </row>
    <row r="339" spans="2:74" x14ac:dyDescent="0.2">
      <c r="B339" s="13"/>
      <c r="C339" s="13"/>
      <c r="AX339" s="198"/>
      <c r="BF339" s="198"/>
      <c r="BT339" s="198"/>
      <c r="BU339" s="198"/>
      <c r="BV339" s="198"/>
    </row>
    <row r="340" spans="2:74" x14ac:dyDescent="0.2">
      <c r="B340" s="13"/>
      <c r="C340" s="13"/>
      <c r="AX340" s="198"/>
      <c r="BF340" s="198"/>
      <c r="BT340" s="198"/>
      <c r="BU340" s="198"/>
      <c r="BV340" s="198"/>
    </row>
    <row r="341" spans="2:74" x14ac:dyDescent="0.2">
      <c r="B341" s="13"/>
      <c r="C341" s="13"/>
      <c r="AX341" s="198"/>
      <c r="BF341" s="198"/>
      <c r="BT341" s="198"/>
      <c r="BU341" s="198"/>
      <c r="BV341" s="198"/>
    </row>
    <row r="342" spans="2:74" x14ac:dyDescent="0.2">
      <c r="B342" s="13"/>
      <c r="C342" s="13"/>
    </row>
    <row r="343" spans="2:74" x14ac:dyDescent="0.2">
      <c r="B343" s="13"/>
      <c r="C343" s="13"/>
    </row>
    <row r="344" spans="2:74" x14ac:dyDescent="0.2">
      <c r="B344" s="13"/>
      <c r="C344" s="13"/>
    </row>
    <row r="345" spans="2:74" x14ac:dyDescent="0.2">
      <c r="B345" s="13"/>
      <c r="C345" s="13"/>
    </row>
    <row r="346" spans="2:74" x14ac:dyDescent="0.2">
      <c r="B346" s="13"/>
      <c r="C346" s="13"/>
    </row>
    <row r="347" spans="2:74" x14ac:dyDescent="0.2">
      <c r="B347" s="13"/>
      <c r="C347" s="13"/>
    </row>
    <row r="348" spans="2:74" x14ac:dyDescent="0.2">
      <c r="B348" s="13"/>
      <c r="C348" s="13"/>
    </row>
    <row r="349" spans="2:74" x14ac:dyDescent="0.2">
      <c r="B349" s="13"/>
      <c r="C349" s="13"/>
    </row>
    <row r="350" spans="2:74" x14ac:dyDescent="0.2">
      <c r="B350" s="13"/>
      <c r="C350" s="13"/>
    </row>
    <row r="351" spans="2:74" x14ac:dyDescent="0.2">
      <c r="B351" s="13"/>
      <c r="C351" s="13"/>
    </row>
    <row r="352" spans="2:74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  <row r="1434" spans="2:3" x14ac:dyDescent="0.2">
      <c r="B1434" s="13"/>
      <c r="C1434" s="13"/>
    </row>
    <row r="1435" spans="2:3" x14ac:dyDescent="0.2">
      <c r="B1435" s="13"/>
      <c r="C1435" s="13"/>
    </row>
    <row r="1436" spans="2:3" x14ac:dyDescent="0.2">
      <c r="B1436" s="13"/>
      <c r="C1436" s="13"/>
    </row>
    <row r="1437" spans="2:3" x14ac:dyDescent="0.2">
      <c r="B1437" s="13"/>
      <c r="C1437" s="13"/>
    </row>
    <row r="1438" spans="2:3" x14ac:dyDescent="0.2">
      <c r="B1438" s="13"/>
      <c r="C1438" s="13"/>
    </row>
  </sheetData>
  <sheetProtection algorithmName="SHA-512" hashValue="dfynyRIT2qtedlDzgs13JIUCP2v5P0h4kB+ydjs3JijN1LOf4E9FM97T2CXSFkDNwRTBzBDKNDZ4NLN0wT7PJg==" saltValue="tSIfE1HeaHTbBItBnAFrww==" spinCount="100000" sheet="1" objects="1" scenarios="1" formatCells="0" formatColumns="0" formatRows="0" insertHyperlinks="0"/>
  <autoFilter ref="A9:BT316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2">
    <mergeCell ref="BI7:BR7"/>
    <mergeCell ref="B287:C287"/>
    <mergeCell ref="AL7:AL8"/>
    <mergeCell ref="AM7:AM8"/>
    <mergeCell ref="AN7:AW7"/>
    <mergeCell ref="AY7:AY8"/>
    <mergeCell ref="AZ7:AZ8"/>
    <mergeCell ref="B263:C263"/>
    <mergeCell ref="B277:C277"/>
    <mergeCell ref="B284:C284"/>
    <mergeCell ref="AK7:AK8"/>
    <mergeCell ref="D7:D8"/>
    <mergeCell ref="B6:B8"/>
    <mergeCell ref="B264:C264"/>
    <mergeCell ref="B265:C265"/>
    <mergeCell ref="BG7:BG8"/>
    <mergeCell ref="BH7:BH8"/>
    <mergeCell ref="BA7:BE7"/>
    <mergeCell ref="B305:C305"/>
    <mergeCell ref="B280:C280"/>
    <mergeCell ref="Z7:Z8"/>
    <mergeCell ref="AA7:AJ7"/>
    <mergeCell ref="B297:C297"/>
    <mergeCell ref="B299:C299"/>
    <mergeCell ref="B285:C285"/>
    <mergeCell ref="B279:C279"/>
    <mergeCell ref="B281:C281"/>
    <mergeCell ref="B282:C282"/>
    <mergeCell ref="B283:C283"/>
    <mergeCell ref="B270:C270"/>
    <mergeCell ref="B274:C274"/>
    <mergeCell ref="E7:E8"/>
    <mergeCell ref="I7:W7"/>
    <mergeCell ref="Y7:Y8"/>
    <mergeCell ref="B301:C301"/>
    <mergeCell ref="B292:C292"/>
    <mergeCell ref="B293:C293"/>
    <mergeCell ref="B294:C294"/>
    <mergeCell ref="B295:C295"/>
    <mergeCell ref="B266:C266"/>
    <mergeCell ref="A4:BT4"/>
    <mergeCell ref="B262:C262"/>
    <mergeCell ref="B267:C267"/>
    <mergeCell ref="B268:C268"/>
    <mergeCell ref="B269:C269"/>
    <mergeCell ref="A6:A8"/>
    <mergeCell ref="X7:X8"/>
    <mergeCell ref="F7:F8"/>
    <mergeCell ref="BT6:BT8"/>
    <mergeCell ref="BS6:BS8"/>
    <mergeCell ref="AX7:AX8"/>
    <mergeCell ref="BF7:BF8"/>
    <mergeCell ref="H7:H8"/>
    <mergeCell ref="G7:G8"/>
    <mergeCell ref="D6:BG6"/>
    <mergeCell ref="B259:C259"/>
    <mergeCell ref="B311:C311"/>
    <mergeCell ref="B261:C261"/>
    <mergeCell ref="C6:C8"/>
    <mergeCell ref="B302:C302"/>
    <mergeCell ref="B303:C303"/>
    <mergeCell ref="B298:C298"/>
    <mergeCell ref="B286:C286"/>
    <mergeCell ref="B271:C271"/>
    <mergeCell ref="B272:C272"/>
    <mergeCell ref="B273:C273"/>
    <mergeCell ref="B278:C278"/>
    <mergeCell ref="B275:C275"/>
    <mergeCell ref="B276:C276"/>
    <mergeCell ref="B309:C309"/>
    <mergeCell ref="B290:C290"/>
    <mergeCell ref="B306:C306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8" fitToHeight="18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20.jūnija saistošajiem noteikumiem Nr.22
(protokols Nr.8, 2.punkts)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5"/>
  <sheetViews>
    <sheetView view="pageLayout" zoomScaleNormal="100" workbookViewId="0">
      <selection activeCell="AJ5" sqref="AJ5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7109375" style="70" customWidth="1" collapsed="1"/>
    <col min="7" max="7" width="9.140625" style="70" hidden="1" customWidth="1" outlineLevel="1"/>
    <col min="8" max="8" width="7.5703125" style="70" hidden="1" customWidth="1" outlineLevel="1"/>
    <col min="9" max="9" width="9" style="70" hidden="1" customWidth="1" outlineLevel="1"/>
    <col min="10" max="10" width="8" style="70" hidden="1" customWidth="1" outlineLevel="1"/>
    <col min="11" max="11" width="7.42578125" style="70" hidden="1" customWidth="1" outlineLevel="1"/>
    <col min="12" max="12" width="7.5703125" style="70" hidden="1" customWidth="1" outlineLevel="1"/>
    <col min="13" max="13" width="7.7109375" style="70" hidden="1" customWidth="1" outlineLevel="1"/>
    <col min="14" max="14" width="8.28515625" style="70" hidden="1" customWidth="1" outlineLevel="1"/>
    <col min="15" max="17" width="9" style="70" hidden="1" customWidth="1" outlineLevel="1"/>
    <col min="18" max="18" width="10" style="70" hidden="1" customWidth="1" outlineLevel="1"/>
    <col min="19" max="19" width="10" style="70" customWidth="1" collapsed="1"/>
    <col min="20" max="20" width="8.7109375" style="70" hidden="1" customWidth="1" outlineLevel="1"/>
    <col min="21" max="21" width="7" style="70" hidden="1" customWidth="1" outlineLevel="1"/>
    <col min="22" max="22" width="9" style="70" hidden="1" customWidth="1" outlineLevel="1"/>
    <col min="23" max="24" width="7.42578125" style="70" hidden="1" customWidth="1" outlineLevel="1"/>
    <col min="25" max="30" width="8.42578125" style="70" hidden="1" customWidth="1" outlineLevel="1"/>
    <col min="31" max="31" width="11" style="70" hidden="1" customWidth="1" outlineLevel="1"/>
    <col min="32" max="32" width="9.85546875" style="25" customWidth="1" collapsed="1"/>
    <col min="33" max="16384" width="9.140625" style="25"/>
  </cols>
  <sheetData>
    <row r="1" spans="1:32" x14ac:dyDescent="0.2">
      <c r="AF1" s="336" t="s">
        <v>743</v>
      </c>
    </row>
    <row r="2" spans="1:32" x14ac:dyDescent="0.2">
      <c r="AF2" s="336" t="s">
        <v>741</v>
      </c>
    </row>
    <row r="3" spans="1:32" x14ac:dyDescent="0.2">
      <c r="AF3" s="336" t="s">
        <v>742</v>
      </c>
    </row>
    <row r="4" spans="1:32" ht="18" customHeight="1" x14ac:dyDescent="0.35">
      <c r="A4" s="470" t="s">
        <v>576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80" t="s">
        <v>25</v>
      </c>
      <c r="B6" s="481"/>
      <c r="C6" s="481"/>
      <c r="D6" s="112" t="s">
        <v>26</v>
      </c>
      <c r="E6" s="120" t="s">
        <v>713</v>
      </c>
      <c r="F6" s="142" t="s">
        <v>712</v>
      </c>
      <c r="G6" s="142" t="s">
        <v>714</v>
      </c>
      <c r="H6" s="142" t="s">
        <v>749</v>
      </c>
      <c r="I6" s="142" t="s">
        <v>784</v>
      </c>
      <c r="J6" s="142" t="s">
        <v>799</v>
      </c>
      <c r="K6" s="142" t="s">
        <v>810</v>
      </c>
      <c r="L6" s="142" t="s">
        <v>811</v>
      </c>
      <c r="M6" s="142" t="s">
        <v>816</v>
      </c>
      <c r="N6" s="333" t="s">
        <v>733</v>
      </c>
      <c r="O6" s="142"/>
      <c r="P6" s="142"/>
      <c r="Q6" s="142"/>
      <c r="R6" s="142" t="s">
        <v>715</v>
      </c>
      <c r="S6" s="142" t="s">
        <v>463</v>
      </c>
      <c r="T6" s="142" t="s">
        <v>716</v>
      </c>
      <c r="U6" s="142" t="s">
        <v>749</v>
      </c>
      <c r="V6" s="142" t="s">
        <v>784</v>
      </c>
      <c r="W6" s="142" t="s">
        <v>799</v>
      </c>
      <c r="X6" s="142" t="s">
        <v>810</v>
      </c>
      <c r="Y6" s="142" t="s">
        <v>816</v>
      </c>
      <c r="Z6" s="333" t="s">
        <v>733</v>
      </c>
      <c r="AA6" s="142"/>
      <c r="AB6" s="142"/>
      <c r="AC6" s="142"/>
      <c r="AD6" s="142"/>
      <c r="AE6" s="290" t="s">
        <v>717</v>
      </c>
      <c r="AF6" s="290" t="s">
        <v>744</v>
      </c>
    </row>
    <row r="7" spans="1:32" ht="10.5" customHeight="1" thickBot="1" x14ac:dyDescent="0.25">
      <c r="A7" s="482">
        <v>1</v>
      </c>
      <c r="B7" s="483"/>
      <c r="C7" s="484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86" t="s">
        <v>114</v>
      </c>
      <c r="B8" s="487"/>
      <c r="C8" s="487"/>
      <c r="D8" s="488"/>
      <c r="E8" s="26">
        <f>SUM(E93,E125,E95)</f>
        <v>109730956</v>
      </c>
      <c r="F8" s="26">
        <f>SUM(F93,F125,F95)</f>
        <v>111468313</v>
      </c>
      <c r="G8" s="26">
        <f t="shared" ref="G8:Q8" si="0">SUM(G93,G125,G95)</f>
        <v>1737357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-5899360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>SUM(R93,R125,R95)</f>
        <v>-1047228</v>
      </c>
      <c r="S8" s="26">
        <f>SUM(S93,S125,S95)</f>
        <v>-1225172</v>
      </c>
      <c r="T8" s="26">
        <f t="shared" ref="T8:AD8" si="1">SUM(T93,T125,T95)</f>
        <v>-177944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-7681</v>
      </c>
      <c r="Z8" s="26">
        <f t="shared" si="1"/>
        <v>20825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110243141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71" t="s">
        <v>27</v>
      </c>
      <c r="B10" s="472"/>
      <c r="C10" s="472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38" t="s">
        <v>29</v>
      </c>
      <c r="C11" s="438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73" t="s">
        <v>31</v>
      </c>
      <c r="C12" s="473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89" t="s">
        <v>33</v>
      </c>
      <c r="C13" s="489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90" t="s">
        <v>756</v>
      </c>
      <c r="C14" s="490"/>
      <c r="D14" s="40" t="s">
        <v>757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71" t="s">
        <v>34</v>
      </c>
      <c r="B15" s="472"/>
      <c r="C15" s="472"/>
      <c r="D15" s="32" t="s">
        <v>35</v>
      </c>
      <c r="E15" s="41">
        <f t="shared" ref="E15:R15" si="6">SUM(E16)</f>
        <v>8782613</v>
      </c>
      <c r="F15" s="41">
        <f t="shared" si="6"/>
        <v>9129613</v>
      </c>
      <c r="G15" s="41">
        <f t="shared" si="6"/>
        <v>347000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347000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9129613</v>
      </c>
    </row>
    <row r="16" spans="1:32" s="113" customFormat="1" x14ac:dyDescent="0.2">
      <c r="A16" s="34"/>
      <c r="B16" s="438" t="s">
        <v>36</v>
      </c>
      <c r="C16" s="438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9129613</v>
      </c>
      <c r="G16" s="185">
        <f t="shared" si="9"/>
        <v>347000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347000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9129613</v>
      </c>
    </row>
    <row r="17" spans="1:32" x14ac:dyDescent="0.2">
      <c r="A17" s="42"/>
      <c r="B17" s="440" t="s">
        <v>171</v>
      </c>
      <c r="C17" s="440"/>
      <c r="D17" s="43" t="s">
        <v>170</v>
      </c>
      <c r="E17" s="44">
        <f>SUM(E18:E19)</f>
        <v>3921267</v>
      </c>
      <c r="F17" s="44">
        <f>SUM(F18:F19)</f>
        <v>4108267</v>
      </c>
      <c r="G17" s="44">
        <f t="shared" ref="G17:Q17" si="12">SUM(G18:G19)</f>
        <v>187000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187000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4108267</v>
      </c>
    </row>
    <row r="18" spans="1:32" ht="24" x14ac:dyDescent="0.2">
      <c r="A18" s="38"/>
      <c r="B18" s="489" t="s">
        <v>38</v>
      </c>
      <c r="C18" s="489"/>
      <c r="D18" s="272" t="s">
        <v>39</v>
      </c>
      <c r="E18" s="182">
        <v>3445367</v>
      </c>
      <c r="F18" s="182">
        <f t="shared" ref="F18:F19" si="24">E18+G18</f>
        <v>3632367</v>
      </c>
      <c r="G18" s="182">
        <f t="shared" ref="G18:G19" si="25">SUBTOTAL(9,H18:Q18)</f>
        <v>187000</v>
      </c>
      <c r="H18" s="182"/>
      <c r="I18" s="182"/>
      <c r="J18" s="182"/>
      <c r="K18" s="182"/>
      <c r="L18" s="182"/>
      <c r="M18" s="182"/>
      <c r="N18" s="182">
        <v>187000</v>
      </c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3632367</v>
      </c>
    </row>
    <row r="19" spans="1:32" ht="24" x14ac:dyDescent="0.2">
      <c r="A19" s="39"/>
      <c r="B19" s="442" t="s">
        <v>40</v>
      </c>
      <c r="C19" s="442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40" t="s">
        <v>42</v>
      </c>
      <c r="C20" s="440"/>
      <c r="D20" s="43" t="s">
        <v>139</v>
      </c>
      <c r="E20" s="44">
        <f>SUM(E21:E22)</f>
        <v>3161300</v>
      </c>
      <c r="F20" s="44">
        <f>SUM(F21:F22)</f>
        <v>3261300</v>
      </c>
      <c r="G20" s="44">
        <f t="shared" ref="G20:Q20" si="30">SUM(G21:G22)</f>
        <v>100000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100000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3261300</v>
      </c>
    </row>
    <row r="21" spans="1:32" ht="24" x14ac:dyDescent="0.2">
      <c r="A21" s="38"/>
      <c r="B21" s="485" t="s">
        <v>43</v>
      </c>
      <c r="C21" s="485"/>
      <c r="D21" s="272" t="s">
        <v>148</v>
      </c>
      <c r="E21" s="182">
        <v>2731300</v>
      </c>
      <c r="F21" s="182">
        <f t="shared" ref="F21:F22" si="42">E21+G21</f>
        <v>2831300</v>
      </c>
      <c r="G21" s="182">
        <f t="shared" ref="G21:G22" si="43">SUBTOTAL(9,H21:Q21)</f>
        <v>100000</v>
      </c>
      <c r="H21" s="182"/>
      <c r="I21" s="182"/>
      <c r="J21" s="182"/>
      <c r="K21" s="182"/>
      <c r="L21" s="182"/>
      <c r="M21" s="182"/>
      <c r="N21" s="182">
        <v>100000</v>
      </c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2831300</v>
      </c>
    </row>
    <row r="22" spans="1:32" ht="24" x14ac:dyDescent="0.2">
      <c r="A22" s="39"/>
      <c r="B22" s="442" t="s">
        <v>44</v>
      </c>
      <c r="C22" s="442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40" t="s">
        <v>293</v>
      </c>
      <c r="C23" s="440"/>
      <c r="D23" s="43" t="s">
        <v>296</v>
      </c>
      <c r="E23" s="44">
        <f>SUM(E24:E25)</f>
        <v>1700046</v>
      </c>
      <c r="F23" s="44">
        <f>SUM(F24:F25)</f>
        <v>1760046</v>
      </c>
      <c r="G23" s="44">
        <f t="shared" ref="G23:Q23" si="48">SUM(G24:G25)</f>
        <v>60000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60000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1760046</v>
      </c>
    </row>
    <row r="24" spans="1:32" ht="24" x14ac:dyDescent="0.2">
      <c r="A24" s="46"/>
      <c r="B24" s="485" t="s">
        <v>294</v>
      </c>
      <c r="C24" s="485"/>
      <c r="D24" s="272" t="s">
        <v>297</v>
      </c>
      <c r="E24" s="274">
        <v>1552346</v>
      </c>
      <c r="F24" s="274">
        <f t="shared" ref="F24:F25" si="60">E24+G24</f>
        <v>1612346</v>
      </c>
      <c r="G24" s="274">
        <f t="shared" ref="G24:G25" si="61">SUBTOTAL(9,H24:Q24)</f>
        <v>60000</v>
      </c>
      <c r="H24" s="274"/>
      <c r="I24" s="274"/>
      <c r="J24" s="274"/>
      <c r="K24" s="274"/>
      <c r="L24" s="274"/>
      <c r="M24" s="274"/>
      <c r="N24" s="274">
        <v>60000</v>
      </c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1612346</v>
      </c>
    </row>
    <row r="25" spans="1:32" ht="24" x14ac:dyDescent="0.2">
      <c r="A25" s="46"/>
      <c r="B25" s="442" t="s">
        <v>295</v>
      </c>
      <c r="C25" s="442"/>
      <c r="D25" s="40" t="s">
        <v>298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71" t="s">
        <v>45</v>
      </c>
      <c r="B26" s="472"/>
      <c r="C26" s="472"/>
      <c r="D26" s="32" t="s">
        <v>46</v>
      </c>
      <c r="E26" s="41">
        <f t="shared" ref="E26:F26" si="66">SUM(E27,E29)</f>
        <v>328000</v>
      </c>
      <c r="F26" s="41">
        <f t="shared" si="66"/>
        <v>365692</v>
      </c>
      <c r="G26" s="41">
        <f t="shared" ref="G26:Q26" si="67">SUM(G27,G29)</f>
        <v>37692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30000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365692</v>
      </c>
    </row>
    <row r="27" spans="1:32" s="113" customFormat="1" ht="24" customHeight="1" x14ac:dyDescent="0.2">
      <c r="A27" s="34"/>
      <c r="B27" s="438" t="s">
        <v>47</v>
      </c>
      <c r="C27" s="438"/>
      <c r="D27" s="45" t="s">
        <v>48</v>
      </c>
      <c r="E27" s="185">
        <f t="shared" ref="E27:AE27" si="71">E28</f>
        <v>220000</v>
      </c>
      <c r="F27" s="185">
        <f t="shared" si="71"/>
        <v>250000</v>
      </c>
      <c r="G27" s="185">
        <f t="shared" si="71"/>
        <v>30000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30000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250000</v>
      </c>
    </row>
    <row r="28" spans="1:32" x14ac:dyDescent="0.2">
      <c r="A28" s="46"/>
      <c r="B28" s="491" t="s">
        <v>49</v>
      </c>
      <c r="C28" s="491"/>
      <c r="D28" s="47" t="s">
        <v>50</v>
      </c>
      <c r="E28" s="184">
        <v>220000</v>
      </c>
      <c r="F28" s="184">
        <f>E28+G28</f>
        <v>250000</v>
      </c>
      <c r="G28" s="184">
        <f>SUBTOTAL(9,H28:Q28)</f>
        <v>30000</v>
      </c>
      <c r="H28" s="184"/>
      <c r="I28" s="184"/>
      <c r="J28" s="184"/>
      <c r="K28" s="184"/>
      <c r="L28" s="184"/>
      <c r="M28" s="184"/>
      <c r="N28" s="184">
        <v>30000</v>
      </c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250000</v>
      </c>
    </row>
    <row r="29" spans="1:32" s="113" customFormat="1" ht="24" x14ac:dyDescent="0.2">
      <c r="A29" s="34"/>
      <c r="B29" s="492" t="s">
        <v>51</v>
      </c>
      <c r="C29" s="493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49" t="s">
        <v>53</v>
      </c>
      <c r="C30" s="450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250</v>
      </c>
      <c r="D31" s="99" t="s">
        <v>251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71" t="s">
        <v>55</v>
      </c>
      <c r="B32" s="472"/>
      <c r="C32" s="472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38" t="s">
        <v>56</v>
      </c>
      <c r="C33" s="438"/>
      <c r="D33" s="35" t="s">
        <v>288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40" t="s">
        <v>490</v>
      </c>
      <c r="C34" s="440"/>
      <c r="D34" s="43" t="s">
        <v>526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71" t="s">
        <v>57</v>
      </c>
      <c r="B35" s="472"/>
      <c r="C35" s="472"/>
      <c r="D35" s="51" t="s">
        <v>58</v>
      </c>
      <c r="E35" s="41">
        <f>SUM(E36,E39)</f>
        <v>3084715</v>
      </c>
      <c r="F35" s="41">
        <f>SUM(F36,F39)</f>
        <v>3094715</v>
      </c>
      <c r="G35" s="41">
        <f t="shared" ref="G35:Q35" si="101">SUM(G36,G39)</f>
        <v>10000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10000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3094715</v>
      </c>
    </row>
    <row r="36" spans="1:32" s="113" customFormat="1" ht="24" x14ac:dyDescent="0.2">
      <c r="A36" s="34"/>
      <c r="B36" s="438" t="s">
        <v>59</v>
      </c>
      <c r="C36" s="438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40" t="s">
        <v>61</v>
      </c>
      <c r="C37" s="440"/>
      <c r="D37" s="43" t="s">
        <v>527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78" t="s">
        <v>62</v>
      </c>
      <c r="C38" s="478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38" t="s">
        <v>63</v>
      </c>
      <c r="C39" s="438"/>
      <c r="D39" s="35" t="s">
        <v>64</v>
      </c>
      <c r="E39" s="185">
        <f>SUM(E40:E43)</f>
        <v>3073000</v>
      </c>
      <c r="F39" s="185">
        <f>SUM(F40:F43)</f>
        <v>3083000</v>
      </c>
      <c r="G39" s="185">
        <f t="shared" ref="G39:Q39" si="130">SUM(G40:G43)</f>
        <v>10000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10000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3083000</v>
      </c>
    </row>
    <row r="40" spans="1:32" x14ac:dyDescent="0.2">
      <c r="A40" s="55"/>
      <c r="B40" s="436" t="s">
        <v>65</v>
      </c>
      <c r="C40" s="436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36" t="s">
        <v>66</v>
      </c>
      <c r="C41" s="436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36" t="s">
        <v>67</v>
      </c>
      <c r="C42" s="436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42" t="s">
        <v>130</v>
      </c>
      <c r="C43" s="442"/>
      <c r="D43" s="40" t="s">
        <v>528</v>
      </c>
      <c r="E43" s="183">
        <v>80000</v>
      </c>
      <c r="F43" s="184">
        <f t="shared" si="142"/>
        <v>90000</v>
      </c>
      <c r="G43" s="184">
        <f t="shared" si="143"/>
        <v>10000</v>
      </c>
      <c r="H43" s="184"/>
      <c r="I43" s="184"/>
      <c r="J43" s="184"/>
      <c r="K43" s="184"/>
      <c r="L43" s="184"/>
      <c r="M43" s="184"/>
      <c r="N43" s="184">
        <v>10000</v>
      </c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90000</v>
      </c>
    </row>
    <row r="44" spans="1:32" s="114" customFormat="1" x14ac:dyDescent="0.2">
      <c r="A44" s="471" t="s">
        <v>68</v>
      </c>
      <c r="B44" s="472"/>
      <c r="C44" s="472"/>
      <c r="D44" s="51" t="s">
        <v>69</v>
      </c>
      <c r="E44" s="41">
        <f t="shared" ref="E44:AE44" si="147">SUM(E45)</f>
        <v>821100</v>
      </c>
      <c r="F44" s="41">
        <f t="shared" si="147"/>
        <v>961100</v>
      </c>
      <c r="G44" s="41">
        <f t="shared" si="147"/>
        <v>140000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140000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961100</v>
      </c>
    </row>
    <row r="45" spans="1:32" s="113" customFormat="1" x14ac:dyDescent="0.2">
      <c r="A45" s="34"/>
      <c r="B45" s="438" t="s">
        <v>70</v>
      </c>
      <c r="C45" s="438"/>
      <c r="D45" s="35" t="s">
        <v>71</v>
      </c>
      <c r="E45" s="185">
        <f t="shared" ref="E45:AE45" si="149">E46</f>
        <v>821100</v>
      </c>
      <c r="F45" s="185">
        <f t="shared" si="149"/>
        <v>961100</v>
      </c>
      <c r="G45" s="185">
        <f t="shared" si="149"/>
        <v>140000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140000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961100</v>
      </c>
    </row>
    <row r="46" spans="1:32" x14ac:dyDescent="0.2">
      <c r="A46" s="116"/>
      <c r="B46" s="494" t="s">
        <v>72</v>
      </c>
      <c r="C46" s="494"/>
      <c r="D46" s="276" t="s">
        <v>73</v>
      </c>
      <c r="E46" s="274">
        <f>48000+100000+673100</f>
        <v>821100</v>
      </c>
      <c r="F46" s="54">
        <f>E46+G46</f>
        <v>961100</v>
      </c>
      <c r="G46" s="54">
        <f>SUBTOTAL(9,H46:Q46)</f>
        <v>140000</v>
      </c>
      <c r="H46" s="54"/>
      <c r="I46" s="54"/>
      <c r="J46" s="54"/>
      <c r="K46" s="54"/>
      <c r="L46" s="54"/>
      <c r="M46" s="54"/>
      <c r="N46" s="54">
        <v>140000</v>
      </c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961100</v>
      </c>
    </row>
    <row r="47" spans="1:32" s="114" customFormat="1" x14ac:dyDescent="0.2">
      <c r="A47" s="471" t="s">
        <v>74</v>
      </c>
      <c r="B47" s="472"/>
      <c r="C47" s="472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74" t="s">
        <v>76</v>
      </c>
      <c r="C48" s="475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76" t="s">
        <v>78</v>
      </c>
      <c r="C49" s="477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38" t="s">
        <v>80</v>
      </c>
      <c r="C50" s="438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40" t="s">
        <v>276</v>
      </c>
      <c r="C51" s="441"/>
      <c r="D51" s="37" t="s">
        <v>622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620</v>
      </c>
      <c r="D52" s="37" t="s">
        <v>621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73" t="s">
        <v>117</v>
      </c>
      <c r="C53" s="473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34" t="s">
        <v>118</v>
      </c>
      <c r="C54" s="435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71" t="s">
        <v>82</v>
      </c>
      <c r="B55" s="472"/>
      <c r="C55" s="472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38" t="s">
        <v>213</v>
      </c>
      <c r="C56" s="438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73" t="s">
        <v>131</v>
      </c>
      <c r="C57" s="473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38" t="s">
        <v>133</v>
      </c>
      <c r="C58" s="438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73" t="s">
        <v>134</v>
      </c>
      <c r="C59" s="473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40" t="s">
        <v>135</v>
      </c>
      <c r="C60" s="440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40" t="s">
        <v>136</v>
      </c>
      <c r="C61" s="440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71" t="s">
        <v>532</v>
      </c>
      <c r="B62" s="472"/>
      <c r="C62" s="472"/>
      <c r="D62" s="51" t="s">
        <v>533</v>
      </c>
      <c r="E62" s="188">
        <f t="shared" ref="E62:AE62" si="231">SUM(E63)</f>
        <v>212000</v>
      </c>
      <c r="F62" s="188">
        <f>SUM(F63)</f>
        <v>212000</v>
      </c>
      <c r="G62" s="188">
        <f t="shared" ref="G62:Q62" si="232">SUM(G63)</f>
        <v>0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0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212000</v>
      </c>
    </row>
    <row r="63" spans="1:32" ht="36" x14ac:dyDescent="0.2">
      <c r="A63" s="42"/>
      <c r="B63" s="176" t="s">
        <v>534</v>
      </c>
      <c r="C63" s="270"/>
      <c r="D63" s="35" t="s">
        <v>535</v>
      </c>
      <c r="E63" s="279">
        <v>212000</v>
      </c>
      <c r="F63" s="279">
        <f>E63+G63</f>
        <v>212000</v>
      </c>
      <c r="G63" s="279">
        <f>SUBTOTAL(9,H63:Q63)</f>
        <v>0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212000</v>
      </c>
    </row>
    <row r="64" spans="1:32" s="114" customFormat="1" x14ac:dyDescent="0.2">
      <c r="A64" s="471" t="s">
        <v>83</v>
      </c>
      <c r="B64" s="472"/>
      <c r="C64" s="472"/>
      <c r="D64" s="51" t="s">
        <v>84</v>
      </c>
      <c r="E64" s="41">
        <f>SUM(E65)</f>
        <v>19354111</v>
      </c>
      <c r="F64" s="41">
        <f t="shared" ref="F64:Q64" si="245">SUM(F65)</f>
        <v>20395453</v>
      </c>
      <c r="G64" s="41">
        <f t="shared" si="245"/>
        <v>1041342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-94855</v>
      </c>
      <c r="N64" s="41">
        <f t="shared" si="245"/>
        <v>-1134463</v>
      </c>
      <c r="O64" s="41">
        <f t="shared" si="245"/>
        <v>0</v>
      </c>
      <c r="P64" s="41">
        <f t="shared" si="245"/>
        <v>0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20395453</v>
      </c>
    </row>
    <row r="65" spans="1:32" s="113" customFormat="1" x14ac:dyDescent="0.2">
      <c r="A65" s="34"/>
      <c r="B65" s="438" t="s">
        <v>85</v>
      </c>
      <c r="C65" s="438"/>
      <c r="D65" s="35" t="s">
        <v>231</v>
      </c>
      <c r="E65" s="185">
        <f>SUM(E66:E67)</f>
        <v>19354111</v>
      </c>
      <c r="F65" s="185">
        <f t="shared" ref="F65" si="248">SUM(F66:F67)</f>
        <v>20395453</v>
      </c>
      <c r="G65" s="185">
        <f t="shared" ref="G65" si="249">SUM(G66:G67)</f>
        <v>1041342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-94855</v>
      </c>
      <c r="N65" s="185">
        <f t="shared" ref="N65" si="256">SUM(N66:N67)</f>
        <v>-1134463</v>
      </c>
      <c r="O65" s="185">
        <f t="shared" ref="O65" si="257">SUM(O66:O67)</f>
        <v>0</v>
      </c>
      <c r="P65" s="185">
        <f t="shared" ref="P65" si="258">SUM(P66:P67)</f>
        <v>0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20395453</v>
      </c>
    </row>
    <row r="66" spans="1:32" x14ac:dyDescent="0.2">
      <c r="A66" s="42"/>
      <c r="B66" s="440" t="s">
        <v>86</v>
      </c>
      <c r="C66" s="440"/>
      <c r="D66" s="43" t="s">
        <v>644</v>
      </c>
      <c r="E66" s="44">
        <v>12681718</v>
      </c>
      <c r="F66" s="181">
        <f t="shared" ref="F66:F67" si="273">E66+G66</f>
        <v>12353450</v>
      </c>
      <c r="G66" s="181">
        <f t="shared" ref="G66:G67" si="274">SUBTOTAL(9,H66:Q66)</f>
        <v>-328268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>
        <f>2390+642+1202+600+23399</f>
        <v>28233</v>
      </c>
      <c r="O66" s="181"/>
      <c r="P66" s="181"/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12353450</v>
      </c>
    </row>
    <row r="67" spans="1:32" ht="48" x14ac:dyDescent="0.2">
      <c r="A67" s="42"/>
      <c r="B67" s="440" t="s">
        <v>120</v>
      </c>
      <c r="C67" s="440"/>
      <c r="D67" s="43" t="s">
        <v>229</v>
      </c>
      <c r="E67" s="44">
        <v>6672393</v>
      </c>
      <c r="F67" s="181">
        <f t="shared" si="273"/>
        <v>8042003</v>
      </c>
      <c r="G67" s="181">
        <f t="shared" si="274"/>
        <v>1369610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>
        <f>91436-128396-1298783+173047</f>
        <v>-1162696</v>
      </c>
      <c r="O67" s="181"/>
      <c r="P67" s="181"/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8042003</v>
      </c>
    </row>
    <row r="68" spans="1:32" s="114" customFormat="1" x14ac:dyDescent="0.2">
      <c r="A68" s="471" t="s">
        <v>87</v>
      </c>
      <c r="B68" s="472"/>
      <c r="C68" s="472"/>
      <c r="D68" s="51" t="s">
        <v>88</v>
      </c>
      <c r="E68" s="41">
        <f>SUM(E69:E70)</f>
        <v>1782576</v>
      </c>
      <c r="F68" s="41">
        <f t="shared" ref="F68" si="278">SUM(F69:F70)</f>
        <v>1936046</v>
      </c>
      <c r="G68" s="41">
        <f t="shared" ref="G68" si="279">SUM(G69:G70)</f>
        <v>153470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7681</v>
      </c>
      <c r="N68" s="41">
        <f t="shared" ref="N68" si="286">SUM(N69:N70)</f>
        <v>-20825</v>
      </c>
      <c r="O68" s="41">
        <f t="shared" ref="O68" si="287">SUM(O69:O70)</f>
        <v>0</v>
      </c>
      <c r="P68" s="41">
        <f t="shared" ref="P68" si="288">SUM(P69:P70)</f>
        <v>0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-1195246</v>
      </c>
      <c r="T68" s="41">
        <f t="shared" ref="T68" si="292">SUM(T69:T70)</f>
        <v>-153470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-7681</v>
      </c>
      <c r="Z68" s="41">
        <f t="shared" ref="Z68" si="298">SUM(Z69:Z70)</f>
        <v>20825</v>
      </c>
      <c r="AA68" s="41">
        <f t="shared" ref="AA68" si="299">SUM(AA69:AA70)</f>
        <v>0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740800</v>
      </c>
    </row>
    <row r="69" spans="1:32" s="113" customFormat="1" ht="25.5" customHeight="1" x14ac:dyDescent="0.2">
      <c r="A69" s="34"/>
      <c r="B69" s="438" t="s">
        <v>89</v>
      </c>
      <c r="C69" s="438"/>
      <c r="D69" s="35" t="s">
        <v>230</v>
      </c>
      <c r="E69" s="185">
        <v>740800</v>
      </c>
      <c r="F69" s="185">
        <f t="shared" ref="F69:F70" si="303">E69+G69</f>
        <v>740800</v>
      </c>
      <c r="G69" s="185">
        <f t="shared" ref="G69:G70" si="304">SUBTOTAL(9,H69:Q69)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740800</v>
      </c>
    </row>
    <row r="70" spans="1:32" x14ac:dyDescent="0.2">
      <c r="A70" s="52"/>
      <c r="B70" s="270" t="s">
        <v>455</v>
      </c>
      <c r="C70" s="270"/>
      <c r="D70" s="282" t="s">
        <v>477</v>
      </c>
      <c r="E70" s="54">
        <v>1041776</v>
      </c>
      <c r="F70" s="54">
        <f t="shared" si="303"/>
        <v>1195246</v>
      </c>
      <c r="G70" s="54">
        <f t="shared" si="304"/>
        <v>153470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>
        <v>7681</v>
      </c>
      <c r="N70" s="54">
        <v>-20825</v>
      </c>
      <c r="O70" s="54"/>
      <c r="P70" s="54"/>
      <c r="Q70" s="54"/>
      <c r="R70" s="54">
        <v>-1041776</v>
      </c>
      <c r="S70" s="181">
        <f t="shared" ref="S70" si="307">R70+T70</f>
        <v>-1195246</v>
      </c>
      <c r="T70" s="181">
        <f t="shared" ref="T70" si="308">SUBTOTAL(9,U70:AD70)</f>
        <v>-153470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>
        <v>-7681</v>
      </c>
      <c r="Z70" s="54">
        <v>20825</v>
      </c>
      <c r="AA70" s="54"/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71" t="s">
        <v>90</v>
      </c>
      <c r="B71" s="472"/>
      <c r="C71" s="479"/>
      <c r="D71" s="51" t="s">
        <v>289</v>
      </c>
      <c r="E71" s="41">
        <f>SUM(E72,E75,E88)</f>
        <v>1698441</v>
      </c>
      <c r="F71" s="41">
        <f>SUM(F72,F75,F88)</f>
        <v>1672430</v>
      </c>
      <c r="G71" s="41">
        <f t="shared" ref="G71:Q71" si="310">SUM(G72,G75,G88)</f>
        <v>-26011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2875</v>
      </c>
      <c r="M71" s="41">
        <f t="shared" si="310"/>
        <v>99</v>
      </c>
      <c r="N71" s="41">
        <f t="shared" si="310"/>
        <v>15362</v>
      </c>
      <c r="O71" s="41">
        <f t="shared" si="310"/>
        <v>0</v>
      </c>
      <c r="P71" s="41">
        <f t="shared" si="310"/>
        <v>0</v>
      </c>
      <c r="Q71" s="41">
        <f t="shared" si="310"/>
        <v>0</v>
      </c>
      <c r="R71" s="41">
        <f>SUM(R72,R75,R88)</f>
        <v>-5452</v>
      </c>
      <c r="S71" s="41">
        <f>SUM(S72,S75,S88)</f>
        <v>-29926</v>
      </c>
      <c r="T71" s="41">
        <f t="shared" ref="T71" si="311">SUM(T72,T75,T88)</f>
        <v>-24474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1642504</v>
      </c>
    </row>
    <row r="72" spans="1:32" s="113" customFormat="1" ht="24" x14ac:dyDescent="0.2">
      <c r="A72" s="58"/>
      <c r="B72" s="438" t="s">
        <v>91</v>
      </c>
      <c r="C72" s="439"/>
      <c r="D72" s="91" t="s">
        <v>290</v>
      </c>
      <c r="E72" s="185">
        <f t="shared" ref="E72:AE72" si="322">SUM(E73:E74)</f>
        <v>20512</v>
      </c>
      <c r="F72" s="185">
        <f t="shared" ref="F72:Q72" si="323">SUM(F73:F74)</f>
        <v>40161</v>
      </c>
      <c r="G72" s="185">
        <f t="shared" si="323"/>
        <v>19649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-1</v>
      </c>
      <c r="N72" s="185">
        <f t="shared" si="323"/>
        <v>13848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40161</v>
      </c>
    </row>
    <row r="73" spans="1:32" ht="24" x14ac:dyDescent="0.2">
      <c r="A73" s="117"/>
      <c r="B73" s="434" t="s">
        <v>221</v>
      </c>
      <c r="C73" s="435"/>
      <c r="D73" s="278" t="s">
        <v>222</v>
      </c>
      <c r="E73" s="273">
        <v>3932</v>
      </c>
      <c r="F73" s="273">
        <f t="shared" ref="F73:F74" si="325">E73+G73</f>
        <v>22780</v>
      </c>
      <c r="G73" s="273">
        <f t="shared" ref="G73:G74" si="326">SUBTOTAL(9,H73:Q73)</f>
        <v>18848</v>
      </c>
      <c r="H73" s="273">
        <v>5000</v>
      </c>
      <c r="I73" s="273"/>
      <c r="J73" s="273"/>
      <c r="K73" s="273"/>
      <c r="L73" s="273"/>
      <c r="M73" s="273"/>
      <c r="N73" s="273">
        <v>13848</v>
      </c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22780</v>
      </c>
    </row>
    <row r="74" spans="1:32" ht="24" x14ac:dyDescent="0.2">
      <c r="A74" s="167"/>
      <c r="B74" s="434" t="s">
        <v>493</v>
      </c>
      <c r="C74" s="435"/>
      <c r="D74" s="278" t="s">
        <v>645</v>
      </c>
      <c r="E74" s="181">
        <v>16580</v>
      </c>
      <c r="F74" s="181">
        <f t="shared" si="325"/>
        <v>17381</v>
      </c>
      <c r="G74" s="181">
        <f t="shared" si="326"/>
        <v>801</v>
      </c>
      <c r="H74" s="181"/>
      <c r="I74" s="181">
        <f>6-167</f>
        <v>-161</v>
      </c>
      <c r="J74" s="181">
        <v>963</v>
      </c>
      <c r="K74" s="181"/>
      <c r="L74" s="181"/>
      <c r="M74" s="181">
        <v>-1</v>
      </c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17381</v>
      </c>
    </row>
    <row r="75" spans="1:32" s="113" customFormat="1" ht="24" x14ac:dyDescent="0.2">
      <c r="A75" s="34"/>
      <c r="B75" s="438" t="s">
        <v>92</v>
      </c>
      <c r="C75" s="439"/>
      <c r="D75" s="35" t="s">
        <v>291</v>
      </c>
      <c r="E75" s="185">
        <f>SUM(E76,E79,E81,E84)</f>
        <v>1644025</v>
      </c>
      <c r="F75" s="185">
        <f>SUM(F76,F79,F81,F84)</f>
        <v>1576349</v>
      </c>
      <c r="G75" s="185">
        <f t="shared" ref="G75:Q75" si="331">SUM(G76,G79,G81,G84)</f>
        <v>-67676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2875</v>
      </c>
      <c r="M75" s="185">
        <f t="shared" si="331"/>
        <v>0</v>
      </c>
      <c r="N75" s="185">
        <f t="shared" si="331"/>
        <v>793</v>
      </c>
      <c r="O75" s="185">
        <f t="shared" si="331"/>
        <v>0</v>
      </c>
      <c r="P75" s="185">
        <f t="shared" si="331"/>
        <v>0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1553150</v>
      </c>
    </row>
    <row r="76" spans="1:32" x14ac:dyDescent="0.2">
      <c r="A76" s="36"/>
      <c r="B76" s="440" t="s">
        <v>93</v>
      </c>
      <c r="C76" s="441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66" t="s">
        <v>95</v>
      </c>
      <c r="C77" s="467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34" t="s">
        <v>96</v>
      </c>
      <c r="C78" s="435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40" t="s">
        <v>97</v>
      </c>
      <c r="C79" s="441"/>
      <c r="D79" s="43" t="s">
        <v>98</v>
      </c>
      <c r="E79" s="44">
        <f t="shared" ref="E79:AE79" si="360">SUM(E80:E80)</f>
        <v>135117</v>
      </c>
      <c r="F79" s="44">
        <f t="shared" si="360"/>
        <v>130278</v>
      </c>
      <c r="G79" s="44">
        <f t="shared" si="360"/>
        <v>-4839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130278</v>
      </c>
    </row>
    <row r="80" spans="1:32" ht="24" x14ac:dyDescent="0.2">
      <c r="A80" s="46"/>
      <c r="B80" s="468" t="s">
        <v>99</v>
      </c>
      <c r="C80" s="469"/>
      <c r="D80" s="56" t="s">
        <v>174</v>
      </c>
      <c r="E80" s="182">
        <v>135117</v>
      </c>
      <c r="F80" s="184">
        <f>E80+G80</f>
        <v>130278</v>
      </c>
      <c r="G80" s="184">
        <f>SUBTOTAL(9,H80:Q80)</f>
        <v>-4839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130278</v>
      </c>
    </row>
    <row r="81" spans="1:32" x14ac:dyDescent="0.2">
      <c r="A81" s="42"/>
      <c r="B81" s="440" t="s">
        <v>100</v>
      </c>
      <c r="C81" s="441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291061</v>
      </c>
      <c r="G81" s="44">
        <f t="shared" si="363"/>
        <v>-632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0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291061</v>
      </c>
    </row>
    <row r="82" spans="1:32" x14ac:dyDescent="0.2">
      <c r="A82" s="38"/>
      <c r="B82" s="466" t="s">
        <v>101</v>
      </c>
      <c r="C82" s="467"/>
      <c r="D82" s="272" t="s">
        <v>144</v>
      </c>
      <c r="E82" s="182">
        <v>288692</v>
      </c>
      <c r="F82" s="182">
        <f t="shared" ref="F82:F83" si="365">E82+G82</f>
        <v>288060</v>
      </c>
      <c r="G82" s="182">
        <f t="shared" ref="G82:G83" si="366">SUBTOTAL(9,H82:Q82)</f>
        <v>-632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288060</v>
      </c>
    </row>
    <row r="83" spans="1:32" x14ac:dyDescent="0.2">
      <c r="A83" s="55"/>
      <c r="B83" s="436" t="s">
        <v>102</v>
      </c>
      <c r="C83" s="437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40" t="s">
        <v>103</v>
      </c>
      <c r="C84" s="441"/>
      <c r="D84" s="43" t="s">
        <v>529</v>
      </c>
      <c r="E84" s="44">
        <f t="shared" ref="E84:AE84" si="371">SUM(E85:E87)</f>
        <v>1062862</v>
      </c>
      <c r="F84" s="44">
        <f t="shared" ref="F84:Q84" si="372">SUM(F85:F87)</f>
        <v>1000657</v>
      </c>
      <c r="G84" s="44">
        <f t="shared" si="372"/>
        <v>-62205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2875</v>
      </c>
      <c r="M84" s="44">
        <f t="shared" si="372"/>
        <v>0</v>
      </c>
      <c r="N84" s="44">
        <f t="shared" si="372"/>
        <v>793</v>
      </c>
      <c r="O84" s="44">
        <f t="shared" si="372"/>
        <v>0</v>
      </c>
      <c r="P84" s="44">
        <f t="shared" si="372"/>
        <v>0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977458</v>
      </c>
    </row>
    <row r="85" spans="1:32" ht="22.5" customHeight="1" x14ac:dyDescent="0.2">
      <c r="A85" s="38"/>
      <c r="B85" s="466" t="s">
        <v>104</v>
      </c>
      <c r="C85" s="467"/>
      <c r="D85" s="40" t="s">
        <v>177</v>
      </c>
      <c r="E85" s="182">
        <v>502190</v>
      </c>
      <c r="F85" s="182">
        <f t="shared" ref="F85:F87" si="374">E85+G85</f>
        <v>502190</v>
      </c>
      <c r="G85" s="182">
        <f t="shared" ref="G85:G87" si="375">SUBTOTAL(9,H85:Q85)</f>
        <v>0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502190</v>
      </c>
    </row>
    <row r="86" spans="1:32" x14ac:dyDescent="0.2">
      <c r="A86" s="55"/>
      <c r="B86" s="436" t="s">
        <v>105</v>
      </c>
      <c r="C86" s="437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34" t="s">
        <v>106</v>
      </c>
      <c r="C87" s="435"/>
      <c r="D87" s="40" t="s">
        <v>178</v>
      </c>
      <c r="E87" s="182">
        <v>537387</v>
      </c>
      <c r="F87" s="273">
        <f t="shared" si="374"/>
        <v>475182</v>
      </c>
      <c r="G87" s="273">
        <f t="shared" si="375"/>
        <v>-62205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>
        <v>793</v>
      </c>
      <c r="O87" s="273"/>
      <c r="P87" s="273"/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451983</v>
      </c>
    </row>
    <row r="88" spans="1:32" ht="36" x14ac:dyDescent="0.2">
      <c r="A88" s="42"/>
      <c r="B88" s="438" t="s">
        <v>235</v>
      </c>
      <c r="C88" s="439"/>
      <c r="D88" s="284" t="s">
        <v>292</v>
      </c>
      <c r="E88" s="185">
        <f t="shared" ref="E88" si="380">SUM(E89,E91)</f>
        <v>33904</v>
      </c>
      <c r="F88" s="280">
        <f>SUM(F89,F91)</f>
        <v>55920</v>
      </c>
      <c r="G88" s="280">
        <f t="shared" ref="G88:Q88" si="381">SUM(G89,G91)</f>
        <v>22016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100</v>
      </c>
      <c r="N88" s="280">
        <f t="shared" si="381"/>
        <v>721</v>
      </c>
      <c r="O88" s="280">
        <f t="shared" si="381"/>
        <v>0</v>
      </c>
      <c r="P88" s="280">
        <f t="shared" si="381"/>
        <v>0</v>
      </c>
      <c r="Q88" s="280">
        <f t="shared" si="381"/>
        <v>0</v>
      </c>
      <c r="R88" s="280">
        <f>SUM(R89,R91)</f>
        <v>-5452</v>
      </c>
      <c r="S88" s="280">
        <f>SUM(S89,S91)</f>
        <v>-6727</v>
      </c>
      <c r="T88" s="280">
        <f t="shared" ref="T88" si="382">SUM(T89,T91)</f>
        <v>-1275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0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49193</v>
      </c>
    </row>
    <row r="89" spans="1:32" s="113" customFormat="1" ht="24" x14ac:dyDescent="0.2">
      <c r="A89" s="34"/>
      <c r="B89" s="440" t="s">
        <v>107</v>
      </c>
      <c r="C89" s="441"/>
      <c r="D89" s="43" t="s">
        <v>530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42" t="s">
        <v>202</v>
      </c>
      <c r="C90" s="443"/>
      <c r="D90" s="40" t="s">
        <v>531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49" t="s">
        <v>233</v>
      </c>
      <c r="C91" s="450"/>
      <c r="D91" s="43" t="s">
        <v>234</v>
      </c>
      <c r="E91" s="187">
        <v>33104</v>
      </c>
      <c r="F91" s="187">
        <f t="shared" si="395"/>
        <v>36087</v>
      </c>
      <c r="G91" s="187">
        <f t="shared" si="396"/>
        <v>2983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>
        <v>100</v>
      </c>
      <c r="N91" s="187">
        <f>507+214</f>
        <v>721</v>
      </c>
      <c r="O91" s="187"/>
      <c r="P91" s="187"/>
      <c r="Q91" s="187"/>
      <c r="R91" s="187">
        <v>-5452</v>
      </c>
      <c r="S91" s="44">
        <f>R91+T91</f>
        <v>-6727</v>
      </c>
      <c r="T91" s="44">
        <f>SUBTOTAL(9,U91:AD91)</f>
        <v>-1275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/>
      <c r="AC91" s="187"/>
      <c r="AD91" s="187"/>
      <c r="AE91" s="187">
        <f t="shared" si="397"/>
        <v>27652</v>
      </c>
      <c r="AF91" s="187">
        <f t="shared" si="398"/>
        <v>29360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4" customHeight="1" x14ac:dyDescent="0.2">
      <c r="A93" s="451" t="s">
        <v>122</v>
      </c>
      <c r="B93" s="452"/>
      <c r="C93" s="452"/>
      <c r="D93" s="453"/>
      <c r="E93" s="190">
        <f t="shared" ref="E93:AF93" si="399">SUM(E10,E15,E26,E32,E35,E44,E55,E47,E62,E64,E68,E71,)</f>
        <v>89562788</v>
      </c>
      <c r="F93" s="190">
        <f t="shared" si="399"/>
        <v>92194316</v>
      </c>
      <c r="G93" s="190">
        <f t="shared" si="399"/>
        <v>2631528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2875</v>
      </c>
      <c r="M93" s="190">
        <f t="shared" si="399"/>
        <v>-87075</v>
      </c>
      <c r="N93" s="190">
        <f t="shared" si="399"/>
        <v>-612926</v>
      </c>
      <c r="O93" s="190">
        <f t="shared" si="399"/>
        <v>0</v>
      </c>
      <c r="P93" s="190">
        <f t="shared" si="399"/>
        <v>0</v>
      </c>
      <c r="Q93" s="190">
        <f t="shared" si="399"/>
        <v>0</v>
      </c>
      <c r="R93" s="190">
        <f t="shared" si="399"/>
        <v>-1047228</v>
      </c>
      <c r="S93" s="190">
        <f t="shared" si="399"/>
        <v>-1225172</v>
      </c>
      <c r="T93" s="190">
        <f t="shared" si="399"/>
        <v>-177944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-7681</v>
      </c>
      <c r="Z93" s="190">
        <f t="shared" si="399"/>
        <v>20825</v>
      </c>
      <c r="AA93" s="190">
        <f t="shared" si="399"/>
        <v>0</v>
      </c>
      <c r="AB93" s="190">
        <f t="shared" si="399"/>
        <v>0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90969144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444" t="s">
        <v>577</v>
      </c>
      <c r="C95" s="445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hidden="1" outlineLevel="1" x14ac:dyDescent="0.2">
      <c r="A97" s="49"/>
      <c r="B97" s="63"/>
      <c r="C97" s="64"/>
      <c r="D97" s="43" t="s">
        <v>581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hidden="1" outlineLevel="1" x14ac:dyDescent="0.2">
      <c r="A98" s="49"/>
      <c r="B98" s="63"/>
      <c r="C98" s="64"/>
      <c r="D98" s="253" t="s">
        <v>613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hidden="1" outlineLevel="1" x14ac:dyDescent="0.2">
      <c r="A99" s="49"/>
      <c r="B99" s="63"/>
      <c r="C99" s="64"/>
      <c r="D99" s="40" t="s">
        <v>614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hidden="1" outlineLevel="1" x14ac:dyDescent="0.2">
      <c r="A100" s="49"/>
      <c r="B100" s="63"/>
      <c r="C100" s="64"/>
      <c r="D100" s="253" t="s">
        <v>615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hidden="1" outlineLevel="1" x14ac:dyDescent="0.2">
      <c r="A103" s="49"/>
      <c r="B103" s="63"/>
      <c r="C103" s="64"/>
      <c r="D103" s="253" t="s">
        <v>571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hidden="1" outlineLevel="1" x14ac:dyDescent="0.2">
      <c r="A104" s="49"/>
      <c r="B104" s="63"/>
      <c r="C104" s="64"/>
      <c r="D104" s="253" t="s">
        <v>616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hidden="1" outlineLevel="1" x14ac:dyDescent="0.2">
      <c r="A105" s="49"/>
      <c r="B105" s="63"/>
      <c r="C105" s="64"/>
      <c r="D105" s="253" t="s">
        <v>617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hidden="1" outlineLevel="1" x14ac:dyDescent="0.2">
      <c r="A106" s="49"/>
      <c r="B106" s="63"/>
      <c r="C106" s="64"/>
      <c r="D106" s="253" t="s">
        <v>572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hidden="1" outlineLevel="1" x14ac:dyDescent="0.2">
      <c r="A107" s="49"/>
      <c r="B107" s="63"/>
      <c r="C107" s="64"/>
      <c r="D107" s="253" t="s">
        <v>536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hidden="1" outlineLevel="1" x14ac:dyDescent="0.2">
      <c r="A108" s="49"/>
      <c r="B108" s="63"/>
      <c r="C108" s="64"/>
      <c r="D108" s="253" t="s">
        <v>701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hidden="1" outlineLevel="1" x14ac:dyDescent="0.2">
      <c r="A109" s="49"/>
      <c r="B109" s="63"/>
      <c r="C109" s="64"/>
      <c r="D109" s="253" t="s">
        <v>762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hidden="1" outlineLevel="1" x14ac:dyDescent="0.2">
      <c r="A111" s="49"/>
      <c r="B111" s="63"/>
      <c r="C111" s="64"/>
      <c r="D111" s="253" t="s">
        <v>618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hidden="1" outlineLevel="1" x14ac:dyDescent="0.2">
      <c r="A112" s="49"/>
      <c r="B112" s="63"/>
      <c r="C112" s="64"/>
      <c r="D112" s="253" t="s">
        <v>286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hidden="1" outlineLevel="1" x14ac:dyDescent="0.2">
      <c r="A113" s="49"/>
      <c r="B113" s="63"/>
      <c r="C113" s="64"/>
      <c r="D113" s="253" t="s">
        <v>619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hidden="1" outlineLevel="1" x14ac:dyDescent="0.2">
      <c r="A114" s="49"/>
      <c r="B114" s="63"/>
      <c r="C114" s="64"/>
      <c r="D114" s="253" t="s">
        <v>653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hidden="1" outlineLevel="1" x14ac:dyDescent="0.2">
      <c r="A115" s="49"/>
      <c r="B115" s="63"/>
      <c r="C115" s="64"/>
      <c r="D115" s="253" t="s">
        <v>761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hidden="1" outlineLevel="1" x14ac:dyDescent="0.2">
      <c r="A121" s="49"/>
      <c r="B121" s="63"/>
      <c r="C121" s="64"/>
      <c r="D121" s="50" t="s">
        <v>751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hidden="1" outlineLevel="1" x14ac:dyDescent="0.2">
      <c r="A122" s="42"/>
      <c r="B122" s="61"/>
      <c r="C122" s="62"/>
      <c r="D122" s="43" t="s">
        <v>739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hidden="1" outlineLevel="1" x14ac:dyDescent="0.2">
      <c r="A123" s="42"/>
      <c r="B123" s="61"/>
      <c r="C123" s="62"/>
      <c r="D123" s="43" t="s">
        <v>758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454" t="s">
        <v>287</v>
      </c>
      <c r="C125" s="455"/>
      <c r="D125" s="35" t="s">
        <v>129</v>
      </c>
      <c r="E125" s="185">
        <f>SUM(E126)</f>
        <v>9550131</v>
      </c>
      <c r="F125" s="185">
        <f t="shared" ref="F125:G125" si="440">SUM(F126)</f>
        <v>6244347</v>
      </c>
      <c r="G125" s="185">
        <f t="shared" si="440"/>
        <v>-3305784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-411292</v>
      </c>
      <c r="N125" s="185">
        <f t="shared" ref="N125" si="447">SUM(N126)</f>
        <v>-5286434</v>
      </c>
      <c r="O125" s="185">
        <f t="shared" ref="O125" si="448">SUM(O126)</f>
        <v>0</v>
      </c>
      <c r="P125" s="185">
        <f t="shared" ref="P125" si="449">SUM(P126)</f>
        <v>0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6244347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SUM(E127,E136)</f>
        <v>9550131</v>
      </c>
      <c r="F126" s="185">
        <f t="shared" ref="F126:AF126" si="466">SUM(F127,F136)</f>
        <v>6244347</v>
      </c>
      <c r="G126" s="185">
        <f t="shared" si="466"/>
        <v>-3305784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-411292</v>
      </c>
      <c r="N126" s="185">
        <f t="shared" si="466"/>
        <v>-5286434</v>
      </c>
      <c r="O126" s="185">
        <f t="shared" si="466"/>
        <v>0</v>
      </c>
      <c r="P126" s="185">
        <f t="shared" si="466"/>
        <v>0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6244347</v>
      </c>
    </row>
    <row r="127" spans="1:32" s="113" customFormat="1" x14ac:dyDescent="0.2">
      <c r="A127" s="34"/>
      <c r="B127" s="362"/>
      <c r="C127" s="362" t="s">
        <v>797</v>
      </c>
      <c r="D127" s="35" t="s">
        <v>798</v>
      </c>
      <c r="E127" s="185">
        <f>SUM(E128:E135)</f>
        <v>1764442</v>
      </c>
      <c r="F127" s="185">
        <f t="shared" ref="F127:AF127" si="467">SUM(F128:F135)</f>
        <v>1565485</v>
      </c>
      <c r="G127" s="185">
        <f t="shared" si="467"/>
        <v>-198957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-243384</v>
      </c>
      <c r="N127" s="185">
        <f t="shared" si="467"/>
        <v>-872103</v>
      </c>
      <c r="O127" s="185">
        <f t="shared" si="467"/>
        <v>0</v>
      </c>
      <c r="P127" s="185">
        <f t="shared" si="467"/>
        <v>0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1565485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4" x14ac:dyDescent="0.2">
      <c r="A129" s="55"/>
      <c r="B129" s="436"/>
      <c r="C129" s="437"/>
      <c r="D129" s="40" t="s">
        <v>809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808</v>
      </c>
      <c r="E130" s="186"/>
      <c r="F130" s="186">
        <f>E130+G130</f>
        <v>0</v>
      </c>
      <c r="G130" s="186">
        <f>SUBTOTAL(9,H130:Q130)</f>
        <v>0</v>
      </c>
      <c r="H130" s="186"/>
      <c r="I130" s="186"/>
      <c r="J130" s="186"/>
      <c r="K130" s="186">
        <v>282993</v>
      </c>
      <c r="L130" s="186"/>
      <c r="M130" s="186"/>
      <c r="N130" s="186">
        <v>-282993</v>
      </c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0</v>
      </c>
    </row>
    <row r="131" spans="1:32" ht="24" x14ac:dyDescent="0.2">
      <c r="A131" s="55"/>
      <c r="B131" s="436"/>
      <c r="C131" s="437"/>
      <c r="D131" s="40" t="s">
        <v>649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36" x14ac:dyDescent="0.2">
      <c r="A132" s="55"/>
      <c r="B132" s="165"/>
      <c r="C132" s="166"/>
      <c r="D132" s="254" t="s">
        <v>650</v>
      </c>
      <c r="E132" s="186">
        <v>534114</v>
      </c>
      <c r="F132" s="186">
        <f>E132+G132</f>
        <v>337287</v>
      </c>
      <c r="G132" s="186">
        <f>SUBTOTAL(9,H132:Q132)</f>
        <v>-196827</v>
      </c>
      <c r="H132" s="186"/>
      <c r="I132" s="186"/>
      <c r="J132" s="186"/>
      <c r="K132" s="186">
        <f>56800+7489</f>
        <v>64289</v>
      </c>
      <c r="L132" s="186"/>
      <c r="M132" s="186"/>
      <c r="N132" s="186">
        <v>-261116</v>
      </c>
      <c r="O132" s="186"/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337287</v>
      </c>
    </row>
    <row r="133" spans="1:32" ht="37.5" customHeight="1" x14ac:dyDescent="0.2">
      <c r="A133" s="55"/>
      <c r="B133" s="342"/>
      <c r="C133" s="343"/>
      <c r="D133" s="254" t="s">
        <v>767</v>
      </c>
      <c r="E133" s="186"/>
      <c r="F133" s="186">
        <f>E133+G133</f>
        <v>445585</v>
      </c>
      <c r="G133" s="186">
        <f>SUBTOTAL(9,H133:Q133)</f>
        <v>445585</v>
      </c>
      <c r="H133" s="186"/>
      <c r="I133" s="186">
        <v>693397</v>
      </c>
      <c r="J133" s="186"/>
      <c r="K133" s="186"/>
      <c r="L133" s="186"/>
      <c r="M133" s="186">
        <v>-247812</v>
      </c>
      <c r="N133" s="186"/>
      <c r="O133" s="186"/>
      <c r="P133" s="186"/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445585</v>
      </c>
    </row>
    <row r="134" spans="1:32" ht="31.5" customHeight="1" x14ac:dyDescent="0.2">
      <c r="A134" s="55"/>
      <c r="B134" s="360"/>
      <c r="C134" s="361"/>
      <c r="D134" s="56" t="s">
        <v>796</v>
      </c>
      <c r="E134" s="186"/>
      <c r="F134" s="186">
        <f t="shared" ref="F134" si="472">E134+G134</f>
        <v>0</v>
      </c>
      <c r="G134" s="186">
        <f t="shared" ref="G134" si="473">SUBTOTAL(9,H134:Q134)</f>
        <v>0</v>
      </c>
      <c r="H134" s="186"/>
      <c r="I134" s="186"/>
      <c r="J134" s="186">
        <v>119138</v>
      </c>
      <c r="K134" s="186">
        <v>204428</v>
      </c>
      <c r="L134" s="186"/>
      <c r="M134" s="186">
        <v>4428</v>
      </c>
      <c r="N134" s="186">
        <v>-327994</v>
      </c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" si="476">E134+R134</f>
        <v>0</v>
      </c>
      <c r="AF134" s="186">
        <f t="shared" ref="AF134" si="477">S134+F134</f>
        <v>0</v>
      </c>
    </row>
    <row r="135" spans="1:32" ht="12.75" customHeight="1" x14ac:dyDescent="0.2">
      <c r="A135" s="46"/>
      <c r="B135" s="366"/>
      <c r="C135" s="366"/>
      <c r="D135" s="367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s="113" customFormat="1" x14ac:dyDescent="0.2">
      <c r="A136" s="59"/>
      <c r="B136" s="65"/>
      <c r="C136" s="283" t="s">
        <v>285</v>
      </c>
      <c r="D136" s="60" t="s">
        <v>236</v>
      </c>
      <c r="E136" s="185">
        <f>SUM(E137:E144)</f>
        <v>7785689</v>
      </c>
      <c r="F136" s="185">
        <f t="shared" ref="F136:AF136" si="478">SUM(F137:F144)</f>
        <v>4678862</v>
      </c>
      <c r="G136" s="185">
        <f t="shared" si="478"/>
        <v>-3106827</v>
      </c>
      <c r="H136" s="185">
        <f t="shared" si="478"/>
        <v>0</v>
      </c>
      <c r="I136" s="185">
        <f t="shared" si="478"/>
        <v>1475412</v>
      </c>
      <c r="J136" s="185">
        <f t="shared" si="478"/>
        <v>0</v>
      </c>
      <c r="K136" s="185">
        <f t="shared" si="478"/>
        <v>0</v>
      </c>
      <c r="L136" s="185">
        <f t="shared" si="478"/>
        <v>0</v>
      </c>
      <c r="M136" s="185">
        <f t="shared" si="478"/>
        <v>-167908</v>
      </c>
      <c r="N136" s="185">
        <f t="shared" si="478"/>
        <v>-4414331</v>
      </c>
      <c r="O136" s="185">
        <f t="shared" si="478"/>
        <v>0</v>
      </c>
      <c r="P136" s="185">
        <f t="shared" si="478"/>
        <v>0</v>
      </c>
      <c r="Q136" s="185">
        <f t="shared" si="478"/>
        <v>0</v>
      </c>
      <c r="R136" s="185">
        <f t="shared" si="478"/>
        <v>0</v>
      </c>
      <c r="S136" s="185">
        <f t="shared" si="478"/>
        <v>0</v>
      </c>
      <c r="T136" s="185">
        <f t="shared" si="478"/>
        <v>0</v>
      </c>
      <c r="U136" s="185">
        <f t="shared" si="478"/>
        <v>0</v>
      </c>
      <c r="V136" s="185">
        <f t="shared" si="478"/>
        <v>0</v>
      </c>
      <c r="W136" s="185">
        <f t="shared" si="478"/>
        <v>0</v>
      </c>
      <c r="X136" s="185">
        <f t="shared" si="478"/>
        <v>0</v>
      </c>
      <c r="Y136" s="185">
        <f t="shared" si="478"/>
        <v>0</v>
      </c>
      <c r="Z136" s="185">
        <f t="shared" si="478"/>
        <v>0</v>
      </c>
      <c r="AA136" s="185">
        <f t="shared" si="478"/>
        <v>0</v>
      </c>
      <c r="AB136" s="185">
        <f t="shared" si="478"/>
        <v>0</v>
      </c>
      <c r="AC136" s="185">
        <f t="shared" si="478"/>
        <v>0</v>
      </c>
      <c r="AD136" s="185">
        <f t="shared" si="478"/>
        <v>0</v>
      </c>
      <c r="AE136" s="185">
        <f t="shared" si="478"/>
        <v>7785689</v>
      </c>
      <c r="AF136" s="185">
        <f t="shared" si="478"/>
        <v>4678862</v>
      </c>
    </row>
    <row r="137" spans="1:32" ht="11.25" customHeight="1" x14ac:dyDescent="0.2">
      <c r="A137" s="55"/>
      <c r="B137" s="436"/>
      <c r="C137" s="437"/>
      <c r="D137" s="40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</row>
    <row r="138" spans="1:32" ht="24" x14ac:dyDescent="0.2">
      <c r="A138" s="55"/>
      <c r="B138" s="268"/>
      <c r="C138" s="269"/>
      <c r="D138" s="40" t="s">
        <v>565</v>
      </c>
      <c r="E138" s="186">
        <v>762516</v>
      </c>
      <c r="F138" s="186">
        <f t="shared" ref="F138:F141" si="479">E138+G138</f>
        <v>777024</v>
      </c>
      <c r="G138" s="186">
        <f t="shared" ref="G138:G141" si="480">SUBTOTAL(9,H138:Q138)</f>
        <v>14508</v>
      </c>
      <c r="H138" s="186"/>
      <c r="I138" s="186"/>
      <c r="J138" s="186"/>
      <c r="K138" s="186"/>
      <c r="L138" s="186"/>
      <c r="M138" s="186">
        <v>14508</v>
      </c>
      <c r="N138" s="186"/>
      <c r="O138" s="186"/>
      <c r="P138" s="186"/>
      <c r="Q138" s="186"/>
      <c r="R138" s="186"/>
      <c r="S138" s="186">
        <f t="shared" ref="S138:S141" si="481">R138+T138</f>
        <v>0</v>
      </c>
      <c r="T138" s="186">
        <f t="shared" ref="T138:T141" si="482">SUBTOTAL(9,U138:AD138)</f>
        <v>0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>
        <f t="shared" ref="AE138:AE141" si="483">E138+R138</f>
        <v>762516</v>
      </c>
      <c r="AF138" s="186">
        <f t="shared" ref="AF138:AF141" si="484">S138+F138</f>
        <v>777024</v>
      </c>
    </row>
    <row r="139" spans="1:32" x14ac:dyDescent="0.2">
      <c r="A139" s="55"/>
      <c r="B139" s="268"/>
      <c r="C139" s="269"/>
      <c r="D139" s="40" t="s">
        <v>491</v>
      </c>
      <c r="E139" s="186">
        <v>4924140</v>
      </c>
      <c r="F139" s="186">
        <f t="shared" si="479"/>
        <v>3775324</v>
      </c>
      <c r="G139" s="186">
        <f t="shared" si="480"/>
        <v>-1148816</v>
      </c>
      <c r="H139" s="186"/>
      <c r="I139" s="186"/>
      <c r="J139" s="186"/>
      <c r="K139" s="186"/>
      <c r="L139" s="186"/>
      <c r="M139" s="186"/>
      <c r="N139" s="186">
        <f>-1215479+1215479-1148816</f>
        <v>-1148816</v>
      </c>
      <c r="O139" s="186"/>
      <c r="P139" s="186"/>
      <c r="Q139" s="186"/>
      <c r="R139" s="186"/>
      <c r="S139" s="186">
        <f t="shared" si="481"/>
        <v>0</v>
      </c>
      <c r="T139" s="186">
        <f t="shared" si="482"/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si="483"/>
        <v>4924140</v>
      </c>
      <c r="AF139" s="186">
        <f t="shared" si="484"/>
        <v>3775324</v>
      </c>
    </row>
    <row r="140" spans="1:32" x14ac:dyDescent="0.2">
      <c r="A140" s="55"/>
      <c r="B140" s="255"/>
      <c r="C140" s="256"/>
      <c r="D140" s="40" t="s">
        <v>511</v>
      </c>
      <c r="E140" s="186">
        <v>1596300</v>
      </c>
      <c r="F140" s="186">
        <f t="shared" si="479"/>
        <v>0</v>
      </c>
      <c r="G140" s="186">
        <f t="shared" si="480"/>
        <v>-1596300</v>
      </c>
      <c r="H140" s="186"/>
      <c r="I140" s="186"/>
      <c r="J140" s="186"/>
      <c r="K140" s="186"/>
      <c r="L140" s="186"/>
      <c r="M140" s="186"/>
      <c r="N140" s="186">
        <v>-1596300</v>
      </c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1596300</v>
      </c>
      <c r="AF140" s="186">
        <f t="shared" si="484"/>
        <v>0</v>
      </c>
    </row>
    <row r="141" spans="1:32" ht="36" x14ac:dyDescent="0.2">
      <c r="A141" s="55"/>
      <c r="B141" s="265"/>
      <c r="C141" s="266"/>
      <c r="D141" s="254" t="s">
        <v>705</v>
      </c>
      <c r="E141" s="186">
        <v>502733</v>
      </c>
      <c r="F141" s="186">
        <f t="shared" si="479"/>
        <v>0</v>
      </c>
      <c r="G141" s="186">
        <f t="shared" si="480"/>
        <v>-502733</v>
      </c>
      <c r="H141" s="186"/>
      <c r="I141" s="186"/>
      <c r="J141" s="186"/>
      <c r="K141" s="186"/>
      <c r="L141" s="186"/>
      <c r="M141" s="186"/>
      <c r="N141" s="186">
        <f>-10268-492465</f>
        <v>-502733</v>
      </c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502733</v>
      </c>
      <c r="AF141" s="186">
        <f t="shared" si="484"/>
        <v>0</v>
      </c>
    </row>
    <row r="142" spans="1:32" ht="24.75" customHeight="1" x14ac:dyDescent="0.2">
      <c r="A142" s="55"/>
      <c r="B142" s="350"/>
      <c r="C142" s="351"/>
      <c r="D142" s="254" t="s">
        <v>783</v>
      </c>
      <c r="E142" s="186"/>
      <c r="F142" s="186">
        <f t="shared" ref="F142" si="485">E142+G142</f>
        <v>126514</v>
      </c>
      <c r="G142" s="186">
        <f t="shared" ref="G142" si="486">SUBTOTAL(9,H142:Q142)</f>
        <v>126514</v>
      </c>
      <c r="H142" s="186"/>
      <c r="I142" s="186">
        <v>83621</v>
      </c>
      <c r="J142" s="186"/>
      <c r="K142" s="186"/>
      <c r="L142" s="186"/>
      <c r="M142" s="186"/>
      <c r="N142" s="186">
        <f>74604-31711</f>
        <v>42893</v>
      </c>
      <c r="O142" s="186"/>
      <c r="P142" s="186"/>
      <c r="Q142" s="186"/>
      <c r="R142" s="186"/>
      <c r="S142" s="186">
        <f t="shared" ref="S142" si="487">R142+T142</f>
        <v>0</v>
      </c>
      <c r="T142" s="186">
        <f t="shared" ref="T142" si="488">SUBTOTAL(9,U142:AD142)</f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ref="AE142" si="489">E142+R142</f>
        <v>0</v>
      </c>
      <c r="AF142" s="186">
        <f t="shared" ref="AF142" si="490">S142+F142</f>
        <v>126514</v>
      </c>
    </row>
    <row r="143" spans="1:32" ht="22.5" customHeight="1" x14ac:dyDescent="0.2">
      <c r="A143" s="55"/>
      <c r="B143" s="436"/>
      <c r="C143" s="437"/>
      <c r="D143" s="40" t="s">
        <v>779</v>
      </c>
      <c r="E143" s="186"/>
      <c r="F143" s="186">
        <f t="shared" ref="F143" si="491">E143+G143</f>
        <v>0</v>
      </c>
      <c r="G143" s="186">
        <f t="shared" ref="G143" si="492">SUBTOTAL(9,H143:Q143)</f>
        <v>0</v>
      </c>
      <c r="H143" s="186"/>
      <c r="I143" s="186">
        <v>1391791</v>
      </c>
      <c r="J143" s="186"/>
      <c r="K143" s="186"/>
      <c r="L143" s="186"/>
      <c r="M143" s="186">
        <v>-182416</v>
      </c>
      <c r="N143" s="186">
        <v>-1209375</v>
      </c>
      <c r="O143" s="186"/>
      <c r="P143" s="186"/>
      <c r="Q143" s="186"/>
      <c r="R143" s="186"/>
      <c r="S143" s="186">
        <f t="shared" ref="S143" si="493">R143+T143</f>
        <v>0</v>
      </c>
      <c r="T143" s="186">
        <f t="shared" ref="T143" si="494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95">E143+R143</f>
        <v>0</v>
      </c>
      <c r="AF143" s="186">
        <f t="shared" ref="AF143" si="496">S143+F143</f>
        <v>0</v>
      </c>
    </row>
    <row r="144" spans="1:32" ht="11.25" customHeight="1" x14ac:dyDescent="0.2">
      <c r="A144" s="66"/>
      <c r="B144" s="67"/>
      <c r="C144" s="68"/>
      <c r="D144" s="50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">
      <c r="A145" s="446" t="s">
        <v>157</v>
      </c>
      <c r="B145" s="447"/>
      <c r="C145" s="447"/>
      <c r="D145" s="448"/>
      <c r="E145" s="145">
        <f t="shared" ref="E145:AF145" si="497">SUM(E147,E151)</f>
        <v>538</v>
      </c>
      <c r="F145" s="145">
        <f t="shared" si="497"/>
        <v>569</v>
      </c>
      <c r="G145" s="145">
        <f t="shared" si="497"/>
        <v>31</v>
      </c>
      <c r="H145" s="145">
        <f t="shared" si="497"/>
        <v>0</v>
      </c>
      <c r="I145" s="145">
        <f t="shared" si="497"/>
        <v>31</v>
      </c>
      <c r="J145" s="145">
        <f t="shared" si="497"/>
        <v>0</v>
      </c>
      <c r="K145" s="145">
        <f t="shared" si="497"/>
        <v>0</v>
      </c>
      <c r="L145" s="145">
        <f t="shared" si="497"/>
        <v>0</v>
      </c>
      <c r="M145" s="145">
        <f t="shared" si="497"/>
        <v>0</v>
      </c>
      <c r="N145" s="145">
        <f t="shared" si="497"/>
        <v>0</v>
      </c>
      <c r="O145" s="145">
        <f t="shared" si="497"/>
        <v>0</v>
      </c>
      <c r="P145" s="145">
        <f t="shared" si="497"/>
        <v>0</v>
      </c>
      <c r="Q145" s="145">
        <f t="shared" si="497"/>
        <v>0</v>
      </c>
      <c r="R145" s="145">
        <f t="shared" si="497"/>
        <v>0</v>
      </c>
      <c r="S145" s="145">
        <f t="shared" si="497"/>
        <v>0</v>
      </c>
      <c r="T145" s="145">
        <f t="shared" si="497"/>
        <v>0</v>
      </c>
      <c r="U145" s="145">
        <f t="shared" si="497"/>
        <v>0</v>
      </c>
      <c r="V145" s="145">
        <f t="shared" si="497"/>
        <v>0</v>
      </c>
      <c r="W145" s="145">
        <f t="shared" si="497"/>
        <v>0</v>
      </c>
      <c r="X145" s="145">
        <f t="shared" si="497"/>
        <v>0</v>
      </c>
      <c r="Y145" s="145">
        <f t="shared" si="497"/>
        <v>0</v>
      </c>
      <c r="Z145" s="145">
        <f t="shared" si="497"/>
        <v>0</v>
      </c>
      <c r="AA145" s="145">
        <f t="shared" si="497"/>
        <v>0</v>
      </c>
      <c r="AB145" s="145">
        <f t="shared" si="497"/>
        <v>0</v>
      </c>
      <c r="AC145" s="145">
        <f t="shared" si="497"/>
        <v>0</v>
      </c>
      <c r="AD145" s="145">
        <f t="shared" si="497"/>
        <v>0</v>
      </c>
      <c r="AE145" s="145">
        <f t="shared" si="497"/>
        <v>538</v>
      </c>
      <c r="AF145" s="145">
        <f t="shared" si="497"/>
        <v>569</v>
      </c>
    </row>
    <row r="146" spans="1:32" ht="11.25" customHeight="1" x14ac:dyDescent="0.2">
      <c r="A146" s="66"/>
      <c r="B146" s="67"/>
      <c r="C146" s="68"/>
      <c r="D146" s="5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x14ac:dyDescent="0.2">
      <c r="A147" s="457" t="s">
        <v>108</v>
      </c>
      <c r="B147" s="458"/>
      <c r="C147" s="459"/>
      <c r="D147" s="77" t="s">
        <v>158</v>
      </c>
      <c r="E147" s="78">
        <f>SUM(E148:E149)</f>
        <v>0</v>
      </c>
      <c r="F147" s="78">
        <f>SUM(F148:F149)</f>
        <v>0</v>
      </c>
      <c r="G147" s="78">
        <f t="shared" ref="G147:Q147" si="498">SUM(G148:G149)</f>
        <v>0</v>
      </c>
      <c r="H147" s="78">
        <f t="shared" si="498"/>
        <v>0</v>
      </c>
      <c r="I147" s="78">
        <f t="shared" si="498"/>
        <v>0</v>
      </c>
      <c r="J147" s="78">
        <f t="shared" si="498"/>
        <v>0</v>
      </c>
      <c r="K147" s="78">
        <f t="shared" si="498"/>
        <v>0</v>
      </c>
      <c r="L147" s="78">
        <f t="shared" si="498"/>
        <v>0</v>
      </c>
      <c r="M147" s="78">
        <f t="shared" si="498"/>
        <v>0</v>
      </c>
      <c r="N147" s="78">
        <f t="shared" si="498"/>
        <v>0</v>
      </c>
      <c r="O147" s="78">
        <f t="shared" si="498"/>
        <v>0</v>
      </c>
      <c r="P147" s="78">
        <f t="shared" si="498"/>
        <v>0</v>
      </c>
      <c r="Q147" s="78">
        <f t="shared" si="498"/>
        <v>0</v>
      </c>
      <c r="R147" s="78">
        <f>SUM(R148:R149)</f>
        <v>0</v>
      </c>
      <c r="S147" s="78">
        <f>SUM(S148:S149)</f>
        <v>0</v>
      </c>
      <c r="T147" s="78">
        <f t="shared" ref="T147" si="499">SUM(T148:T149)</f>
        <v>0</v>
      </c>
      <c r="U147" s="78">
        <f t="shared" ref="U147" si="500">SUM(U148:U149)</f>
        <v>0</v>
      </c>
      <c r="V147" s="78">
        <f t="shared" ref="V147" si="501">SUM(V148:V149)</f>
        <v>0</v>
      </c>
      <c r="W147" s="78">
        <f t="shared" ref="W147" si="502">SUM(W148:W149)</f>
        <v>0</v>
      </c>
      <c r="X147" s="78">
        <f t="shared" ref="X147" si="503">SUM(X148:X149)</f>
        <v>0</v>
      </c>
      <c r="Y147" s="78">
        <f t="shared" ref="Y147" si="504">SUM(Y148:Y149)</f>
        <v>0</v>
      </c>
      <c r="Z147" s="78">
        <f t="shared" ref="Z147" si="505">SUM(Z148:Z149)</f>
        <v>0</v>
      </c>
      <c r="AA147" s="78">
        <f t="shared" ref="AA147" si="506">SUM(AA148:AA149)</f>
        <v>0</v>
      </c>
      <c r="AB147" s="78">
        <f t="shared" ref="AB147" si="507">SUM(AB148:AB149)</f>
        <v>0</v>
      </c>
      <c r="AC147" s="78">
        <f t="shared" ref="AC147" si="508">SUM(AC148:AC149)</f>
        <v>0</v>
      </c>
      <c r="AD147" s="78">
        <f t="shared" ref="AD147:AF147" si="509">SUM(AD148:AD149)</f>
        <v>0</v>
      </c>
      <c r="AE147" s="78">
        <f>SUM(AE148:AE149)</f>
        <v>0</v>
      </c>
      <c r="AF147" s="78">
        <f t="shared" si="509"/>
        <v>0</v>
      </c>
    </row>
    <row r="148" spans="1:32" s="113" customFormat="1" x14ac:dyDescent="0.2">
      <c r="A148" s="59"/>
      <c r="B148" s="449" t="s">
        <v>145</v>
      </c>
      <c r="C148" s="450"/>
      <c r="D148" s="50" t="s">
        <v>146</v>
      </c>
      <c r="E148" s="44"/>
      <c r="F148" s="44">
        <f t="shared" ref="F148:F149" si="510">E148+G148</f>
        <v>0</v>
      </c>
      <c r="G148" s="44">
        <f t="shared" ref="G148:G149" si="511">SUBTOTAL(9,H148:Q148)</f>
        <v>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f t="shared" ref="S148:S149" si="512">R148+T148</f>
        <v>0</v>
      </c>
      <c r="T148" s="44">
        <f t="shared" ref="T148:T149" si="513">SUBTOTAL(9,U148:AD148)</f>
        <v>0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>
        <f t="shared" ref="AE148:AE149" si="514">E148+R148</f>
        <v>0</v>
      </c>
      <c r="AF148" s="44">
        <f t="shared" ref="AF148:AF149" si="515">S148+F148</f>
        <v>0</v>
      </c>
    </row>
    <row r="149" spans="1:32" s="113" customFormat="1" ht="24" x14ac:dyDescent="0.2">
      <c r="A149" s="59"/>
      <c r="B149" s="440" t="s">
        <v>109</v>
      </c>
      <c r="C149" s="441"/>
      <c r="D149" s="50" t="s">
        <v>163</v>
      </c>
      <c r="E149" s="44"/>
      <c r="F149" s="44">
        <f t="shared" si="510"/>
        <v>0</v>
      </c>
      <c r="G149" s="44">
        <f t="shared" si="511"/>
        <v>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f t="shared" si="512"/>
        <v>0</v>
      </c>
      <c r="T149" s="44">
        <f t="shared" si="513"/>
        <v>0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>
        <f t="shared" si="514"/>
        <v>0</v>
      </c>
      <c r="AF149" s="44">
        <f t="shared" si="515"/>
        <v>0</v>
      </c>
    </row>
    <row r="150" spans="1:32" ht="11.25" customHeight="1" x14ac:dyDescent="0.2">
      <c r="A150" s="66"/>
      <c r="B150" s="67"/>
      <c r="C150" s="64"/>
      <c r="D150" s="50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</row>
    <row r="151" spans="1:32" ht="24" x14ac:dyDescent="0.2">
      <c r="A151" s="66"/>
      <c r="B151" s="67"/>
      <c r="C151" s="195" t="s">
        <v>577</v>
      </c>
      <c r="D151" s="60" t="s">
        <v>159</v>
      </c>
      <c r="E151" s="191">
        <f t="shared" ref="E151:AE151" si="516">SUM(E152)</f>
        <v>538</v>
      </c>
      <c r="F151" s="191">
        <f t="shared" si="516"/>
        <v>569</v>
      </c>
      <c r="G151" s="191">
        <f t="shared" si="516"/>
        <v>31</v>
      </c>
      <c r="H151" s="191">
        <f t="shared" si="516"/>
        <v>0</v>
      </c>
      <c r="I151" s="191">
        <f t="shared" si="516"/>
        <v>31</v>
      </c>
      <c r="J151" s="191">
        <f t="shared" si="516"/>
        <v>0</v>
      </c>
      <c r="K151" s="191">
        <f t="shared" si="516"/>
        <v>0</v>
      </c>
      <c r="L151" s="191">
        <f t="shared" si="516"/>
        <v>0</v>
      </c>
      <c r="M151" s="191">
        <f t="shared" si="516"/>
        <v>0</v>
      </c>
      <c r="N151" s="191">
        <f t="shared" si="516"/>
        <v>0</v>
      </c>
      <c r="O151" s="191">
        <f t="shared" si="516"/>
        <v>0</v>
      </c>
      <c r="P151" s="191">
        <f t="shared" si="516"/>
        <v>0</v>
      </c>
      <c r="Q151" s="191">
        <f t="shared" si="516"/>
        <v>0</v>
      </c>
      <c r="R151" s="191">
        <f t="shared" si="516"/>
        <v>0</v>
      </c>
      <c r="S151" s="191">
        <f t="shared" ref="S151:AD151" si="517">SUM(S152)</f>
        <v>0</v>
      </c>
      <c r="T151" s="191">
        <f t="shared" si="517"/>
        <v>0</v>
      </c>
      <c r="U151" s="191">
        <f t="shared" si="517"/>
        <v>0</v>
      </c>
      <c r="V151" s="191">
        <f t="shared" si="517"/>
        <v>0</v>
      </c>
      <c r="W151" s="191">
        <f t="shared" si="517"/>
        <v>0</v>
      </c>
      <c r="X151" s="191">
        <f t="shared" si="517"/>
        <v>0</v>
      </c>
      <c r="Y151" s="191">
        <f t="shared" si="517"/>
        <v>0</v>
      </c>
      <c r="Z151" s="191">
        <f t="shared" si="517"/>
        <v>0</v>
      </c>
      <c r="AA151" s="191">
        <f t="shared" si="517"/>
        <v>0</v>
      </c>
      <c r="AB151" s="191">
        <f t="shared" si="517"/>
        <v>0</v>
      </c>
      <c r="AC151" s="191">
        <f t="shared" si="517"/>
        <v>0</v>
      </c>
      <c r="AD151" s="191">
        <f t="shared" si="517"/>
        <v>0</v>
      </c>
      <c r="AE151" s="191">
        <f t="shared" si="516"/>
        <v>538</v>
      </c>
      <c r="AF151" s="191">
        <f>SUM(AF152)</f>
        <v>569</v>
      </c>
    </row>
    <row r="152" spans="1:32" x14ac:dyDescent="0.2">
      <c r="A152" s="66"/>
      <c r="B152" s="67"/>
      <c r="C152" s="68"/>
      <c r="D152" s="50" t="s">
        <v>160</v>
      </c>
      <c r="E152" s="54">
        <f t="shared" ref="E152:F152" si="518">SUM(E153:E154)</f>
        <v>538</v>
      </c>
      <c r="F152" s="54">
        <f t="shared" si="518"/>
        <v>569</v>
      </c>
      <c r="G152" s="54">
        <f t="shared" ref="G152:Q152" si="519">SUM(G153:G154)</f>
        <v>31</v>
      </c>
      <c r="H152" s="54">
        <f t="shared" si="519"/>
        <v>0</v>
      </c>
      <c r="I152" s="54">
        <f t="shared" si="519"/>
        <v>31</v>
      </c>
      <c r="J152" s="54">
        <f t="shared" si="519"/>
        <v>0</v>
      </c>
      <c r="K152" s="54">
        <f t="shared" si="519"/>
        <v>0</v>
      </c>
      <c r="L152" s="54">
        <f t="shared" si="519"/>
        <v>0</v>
      </c>
      <c r="M152" s="54">
        <f t="shared" si="519"/>
        <v>0</v>
      </c>
      <c r="N152" s="54">
        <f t="shared" si="519"/>
        <v>0</v>
      </c>
      <c r="O152" s="54">
        <f t="shared" si="519"/>
        <v>0</v>
      </c>
      <c r="P152" s="54">
        <f t="shared" si="519"/>
        <v>0</v>
      </c>
      <c r="Q152" s="54">
        <f t="shared" si="519"/>
        <v>0</v>
      </c>
      <c r="R152" s="54">
        <f t="shared" ref="R152" si="520">SUM(R153:R154)</f>
        <v>0</v>
      </c>
      <c r="S152" s="54">
        <f t="shared" ref="S152:AD152" si="521">SUM(S153:S154)</f>
        <v>0</v>
      </c>
      <c r="T152" s="54">
        <f t="shared" si="521"/>
        <v>0</v>
      </c>
      <c r="U152" s="54">
        <f t="shared" si="521"/>
        <v>0</v>
      </c>
      <c r="V152" s="54">
        <f t="shared" si="521"/>
        <v>0</v>
      </c>
      <c r="W152" s="54">
        <f t="shared" si="521"/>
        <v>0</v>
      </c>
      <c r="X152" s="54">
        <f t="shared" si="521"/>
        <v>0</v>
      </c>
      <c r="Y152" s="54">
        <f t="shared" si="521"/>
        <v>0</v>
      </c>
      <c r="Z152" s="54">
        <f t="shared" si="521"/>
        <v>0</v>
      </c>
      <c r="AA152" s="54">
        <f t="shared" si="521"/>
        <v>0</v>
      </c>
      <c r="AB152" s="54">
        <f t="shared" si="521"/>
        <v>0</v>
      </c>
      <c r="AC152" s="54">
        <f t="shared" si="521"/>
        <v>0</v>
      </c>
      <c r="AD152" s="54">
        <f t="shared" si="521"/>
        <v>0</v>
      </c>
      <c r="AE152" s="54">
        <f t="shared" ref="AE152" si="522">SUM(AE153:AE154)</f>
        <v>538</v>
      </c>
      <c r="AF152" s="54">
        <f>SUM(AF153:AF154)</f>
        <v>569</v>
      </c>
    </row>
    <row r="153" spans="1:32" ht="24" x14ac:dyDescent="0.2">
      <c r="A153" s="49"/>
      <c r="B153" s="63"/>
      <c r="C153" s="64"/>
      <c r="D153" s="252" t="s">
        <v>161</v>
      </c>
      <c r="E153" s="44">
        <v>538</v>
      </c>
      <c r="F153" s="44">
        <f t="shared" ref="F153:F154" si="523">E153+G153</f>
        <v>538</v>
      </c>
      <c r="G153" s="44">
        <f t="shared" ref="G153:G154" si="524">SUBTOTAL(9,H153:Q153)</f>
        <v>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>
        <f t="shared" ref="S153:S154" si="525">R153+T153</f>
        <v>0</v>
      </c>
      <c r="T153" s="44">
        <f t="shared" ref="T153:T154" si="526">SUBTOTAL(9,U153:AD153)</f>
        <v>0</v>
      </c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>
        <f t="shared" ref="AE153:AE154" si="527">E153+R153</f>
        <v>538</v>
      </c>
      <c r="AF153" s="44">
        <f t="shared" ref="AF153:AF154" si="528">S153+F153</f>
        <v>538</v>
      </c>
    </row>
    <row r="154" spans="1:32" ht="24" x14ac:dyDescent="0.2">
      <c r="A154" s="66"/>
      <c r="B154" s="67"/>
      <c r="C154" s="68"/>
      <c r="D154" s="252" t="s">
        <v>162</v>
      </c>
      <c r="E154" s="54"/>
      <c r="F154" s="54">
        <f t="shared" si="523"/>
        <v>31</v>
      </c>
      <c r="G154" s="54">
        <f t="shared" si="524"/>
        <v>31</v>
      </c>
      <c r="H154" s="54"/>
      <c r="I154" s="54">
        <f>30+1</f>
        <v>31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>
        <f t="shared" si="525"/>
        <v>0</v>
      </c>
      <c r="T154" s="54">
        <f t="shared" si="526"/>
        <v>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>
        <f t="shared" si="527"/>
        <v>0</v>
      </c>
      <c r="AF154" s="54">
        <f t="shared" si="528"/>
        <v>31</v>
      </c>
    </row>
    <row r="155" spans="1:32" hidden="1" x14ac:dyDescent="0.2">
      <c r="A155" s="66"/>
      <c r="B155" s="67"/>
      <c r="C155" s="68"/>
      <c r="D155" s="50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15.75" customHeight="1" x14ac:dyDescent="0.2">
      <c r="A156" s="49"/>
      <c r="B156" s="63"/>
      <c r="C156" s="64"/>
      <c r="D156" s="50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s="113" customFormat="1" ht="24.75" customHeight="1" thickBot="1" x14ac:dyDescent="0.25">
      <c r="A157" s="460" t="s">
        <v>126</v>
      </c>
      <c r="B157" s="461"/>
      <c r="C157" s="461"/>
      <c r="D157" s="462"/>
      <c r="E157" s="69">
        <f t="shared" ref="E157:AF157" si="529">SUM(E147,E93)</f>
        <v>89562788</v>
      </c>
      <c r="F157" s="69">
        <f t="shared" si="529"/>
        <v>92194316</v>
      </c>
      <c r="G157" s="69">
        <f t="shared" si="529"/>
        <v>2631528</v>
      </c>
      <c r="H157" s="69">
        <f t="shared" si="529"/>
        <v>111985</v>
      </c>
      <c r="I157" s="69">
        <f t="shared" si="529"/>
        <v>2279121</v>
      </c>
      <c r="J157" s="69">
        <f t="shared" si="529"/>
        <v>443550</v>
      </c>
      <c r="K157" s="69">
        <f t="shared" si="529"/>
        <v>493998</v>
      </c>
      <c r="L157" s="69">
        <f t="shared" si="529"/>
        <v>2875</v>
      </c>
      <c r="M157" s="69">
        <f t="shared" si="529"/>
        <v>-87075</v>
      </c>
      <c r="N157" s="69">
        <f t="shared" si="529"/>
        <v>-612926</v>
      </c>
      <c r="O157" s="69">
        <f t="shared" si="529"/>
        <v>0</v>
      </c>
      <c r="P157" s="69">
        <f t="shared" si="529"/>
        <v>0</v>
      </c>
      <c r="Q157" s="69">
        <f t="shared" si="529"/>
        <v>0</v>
      </c>
      <c r="R157" s="69">
        <f t="shared" si="529"/>
        <v>-1047228</v>
      </c>
      <c r="S157" s="69">
        <f t="shared" si="529"/>
        <v>-1225172</v>
      </c>
      <c r="T157" s="69">
        <f t="shared" si="529"/>
        <v>-177944</v>
      </c>
      <c r="U157" s="69">
        <f t="shared" si="529"/>
        <v>-11045</v>
      </c>
      <c r="V157" s="69">
        <f t="shared" si="529"/>
        <v>-206523</v>
      </c>
      <c r="W157" s="69">
        <f t="shared" si="529"/>
        <v>-18678</v>
      </c>
      <c r="X157" s="69">
        <f t="shared" si="529"/>
        <v>45158</v>
      </c>
      <c r="Y157" s="69">
        <f t="shared" si="529"/>
        <v>-7681</v>
      </c>
      <c r="Z157" s="69">
        <f t="shared" si="529"/>
        <v>20825</v>
      </c>
      <c r="AA157" s="69">
        <f t="shared" si="529"/>
        <v>0</v>
      </c>
      <c r="AB157" s="69">
        <f t="shared" si="529"/>
        <v>0</v>
      </c>
      <c r="AC157" s="69">
        <f t="shared" si="529"/>
        <v>0</v>
      </c>
      <c r="AD157" s="69">
        <f t="shared" si="529"/>
        <v>0</v>
      </c>
      <c r="AE157" s="69">
        <f t="shared" si="529"/>
        <v>88751984</v>
      </c>
      <c r="AF157" s="69">
        <f t="shared" si="529"/>
        <v>90969144</v>
      </c>
    </row>
    <row r="158" spans="1:32" s="113" customFormat="1" ht="12.75" thickBot="1" x14ac:dyDescent="0.25">
      <c r="A158" s="463" t="s">
        <v>115</v>
      </c>
      <c r="B158" s="464"/>
      <c r="C158" s="464"/>
      <c r="D158" s="465"/>
      <c r="E158" s="69">
        <f t="shared" ref="E158:AF158" si="530">SUM(E8,E145)</f>
        <v>109731494</v>
      </c>
      <c r="F158" s="143">
        <f t="shared" si="530"/>
        <v>111468882</v>
      </c>
      <c r="G158" s="143">
        <f t="shared" si="530"/>
        <v>1737388</v>
      </c>
      <c r="H158" s="143">
        <f t="shared" si="530"/>
        <v>122832</v>
      </c>
      <c r="I158" s="143">
        <f t="shared" si="530"/>
        <v>6848727</v>
      </c>
      <c r="J158" s="143">
        <f t="shared" si="530"/>
        <v>562688</v>
      </c>
      <c r="K158" s="143">
        <f t="shared" si="530"/>
        <v>597993</v>
      </c>
      <c r="L158" s="143">
        <f t="shared" si="530"/>
        <v>2875</v>
      </c>
      <c r="M158" s="143">
        <f t="shared" si="530"/>
        <v>-498367</v>
      </c>
      <c r="N158" s="143">
        <f t="shared" si="530"/>
        <v>-5899360</v>
      </c>
      <c r="O158" s="143">
        <f t="shared" si="530"/>
        <v>0</v>
      </c>
      <c r="P158" s="143">
        <f t="shared" si="530"/>
        <v>0</v>
      </c>
      <c r="Q158" s="143">
        <f t="shared" si="530"/>
        <v>0</v>
      </c>
      <c r="R158" s="143">
        <f t="shared" si="530"/>
        <v>-1047228</v>
      </c>
      <c r="S158" s="143">
        <f t="shared" si="530"/>
        <v>-1225172</v>
      </c>
      <c r="T158" s="143">
        <f t="shared" si="530"/>
        <v>-177944</v>
      </c>
      <c r="U158" s="143">
        <f t="shared" si="530"/>
        <v>-11045</v>
      </c>
      <c r="V158" s="143">
        <f t="shared" si="530"/>
        <v>-206523</v>
      </c>
      <c r="W158" s="143">
        <f t="shared" si="530"/>
        <v>-18678</v>
      </c>
      <c r="X158" s="143">
        <f t="shared" si="530"/>
        <v>45158</v>
      </c>
      <c r="Y158" s="143">
        <f t="shared" si="530"/>
        <v>-7681</v>
      </c>
      <c r="Z158" s="143">
        <f t="shared" si="530"/>
        <v>20825</v>
      </c>
      <c r="AA158" s="143">
        <f t="shared" si="530"/>
        <v>0</v>
      </c>
      <c r="AB158" s="143">
        <f t="shared" si="530"/>
        <v>0</v>
      </c>
      <c r="AC158" s="143">
        <f t="shared" si="530"/>
        <v>0</v>
      </c>
      <c r="AD158" s="143">
        <f t="shared" si="530"/>
        <v>0</v>
      </c>
      <c r="AE158" s="143">
        <f t="shared" si="530"/>
        <v>108920690</v>
      </c>
      <c r="AF158" s="143">
        <f t="shared" si="530"/>
        <v>110243710</v>
      </c>
    </row>
    <row r="160" spans="1:32" hidden="1" x14ac:dyDescent="0.2">
      <c r="AE160" s="171">
        <f>E158-AE158</f>
        <v>810804</v>
      </c>
    </row>
    <row r="161" spans="1:33" hidden="1" x14ac:dyDescent="0.2">
      <c r="A161" s="456"/>
      <c r="B161" s="456"/>
      <c r="C161" s="456"/>
      <c r="D161" s="456"/>
      <c r="E161" s="456"/>
      <c r="F161" s="456"/>
      <c r="G161" s="456"/>
      <c r="H161" s="456"/>
      <c r="I161" s="456"/>
      <c r="J161" s="456"/>
      <c r="K161" s="456"/>
      <c r="L161" s="456"/>
      <c r="M161" s="456"/>
      <c r="N161" s="456"/>
      <c r="O161" s="456"/>
      <c r="P161" s="456"/>
      <c r="Q161" s="456"/>
      <c r="R161" s="456"/>
      <c r="S161" s="456"/>
      <c r="T161" s="456"/>
      <c r="U161" s="456"/>
      <c r="V161" s="456"/>
      <c r="W161" s="456"/>
      <c r="X161" s="456"/>
      <c r="Y161" s="456"/>
      <c r="Z161" s="456"/>
      <c r="AA161" s="456"/>
      <c r="AB161" s="456"/>
      <c r="AC161" s="456"/>
      <c r="AD161" s="456"/>
      <c r="AE161" s="456"/>
    </row>
    <row r="162" spans="1:33" hidden="1" x14ac:dyDescent="0.2">
      <c r="A162" s="456"/>
      <c r="B162" s="456"/>
      <c r="C162" s="456"/>
      <c r="D162" s="456"/>
      <c r="E162" s="456"/>
      <c r="F162" s="456"/>
      <c r="G162" s="456"/>
      <c r="H162" s="456"/>
      <c r="I162" s="456"/>
      <c r="J162" s="456"/>
      <c r="K162" s="456"/>
      <c r="L162" s="456"/>
      <c r="M162" s="456"/>
      <c r="N162" s="456"/>
      <c r="O162" s="456"/>
      <c r="P162" s="456"/>
      <c r="Q162" s="456"/>
      <c r="R162" s="456"/>
      <c r="S162" s="456"/>
      <c r="T162" s="456"/>
      <c r="U162" s="456"/>
      <c r="V162" s="456"/>
      <c r="W162" s="456"/>
      <c r="X162" s="456"/>
      <c r="Y162" s="456"/>
      <c r="Z162" s="456"/>
      <c r="AA162" s="456"/>
      <c r="AB162" s="456"/>
      <c r="AC162" s="456"/>
      <c r="AD162" s="456"/>
      <c r="AE162" s="456"/>
    </row>
    <row r="163" spans="1:33" hidden="1" x14ac:dyDescent="0.2"/>
    <row r="164" spans="1:33" x14ac:dyDescent="0.2">
      <c r="AE164" s="171"/>
      <c r="AG164" s="291"/>
    </row>
    <row r="165" spans="1:33" x14ac:dyDescent="0.2">
      <c r="AE165" s="171"/>
    </row>
  </sheetData>
  <sheetProtection algorithmName="SHA-512" hashValue="jEKxljGYsTx2WPngHrMCwNj9/olLYMEBSic5/DmSPmp0FoMeDd4a06dbW54B2t4pVVDanUMBRjbdUgBo7g0O3g==" saltValue="T4t8LoaD+X9NDURQi+ZZ5A==" spinCount="100000" sheet="1" objects="1" scenarios="1" formatCells="0" formatColumns="0" formatRows="0" insertHyperlinks="0"/>
  <autoFilter ref="A7:AF158">
    <filterColumn colId="0" showButton="0"/>
    <filterColumn colId="1" showButton="0"/>
  </autoFilter>
  <mergeCells count="97">
    <mergeCell ref="B39:C39"/>
    <mergeCell ref="B40:C40"/>
    <mergeCell ref="B41:C41"/>
    <mergeCell ref="B54:C54"/>
    <mergeCell ref="B34:C34"/>
    <mergeCell ref="A55:C55"/>
    <mergeCell ref="B42:C42"/>
    <mergeCell ref="B51:C51"/>
    <mergeCell ref="B46:C46"/>
    <mergeCell ref="B58:C58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A162:AE162"/>
    <mergeCell ref="A147:C147"/>
    <mergeCell ref="B148:C148"/>
    <mergeCell ref="B149:C149"/>
    <mergeCell ref="A157:D157"/>
    <mergeCell ref="A158:D158"/>
    <mergeCell ref="A161:AE161"/>
    <mergeCell ref="B143:C143"/>
    <mergeCell ref="A145:D145"/>
    <mergeCell ref="B137:C137"/>
    <mergeCell ref="B129:C129"/>
    <mergeCell ref="B91:C91"/>
    <mergeCell ref="A93:D93"/>
    <mergeCell ref="B125:C125"/>
    <mergeCell ref="B87:C87"/>
    <mergeCell ref="B131:C131"/>
    <mergeCell ref="B88:C88"/>
    <mergeCell ref="B89:C89"/>
    <mergeCell ref="B90:C90"/>
    <mergeCell ref="B95:C95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20.jūnija saistošajiem noteikumiem Nr.22
(protokols Nr.8, 2.punkts)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H17" sqref="H17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495" t="s">
        <v>1</v>
      </c>
      <c r="C2" s="495"/>
      <c r="D2" s="496" t="s">
        <v>3</v>
      </c>
      <c r="E2" s="496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573</v>
      </c>
      <c r="B4" s="152">
        <f>Ienemumi!AF93</f>
        <v>90969144</v>
      </c>
      <c r="C4" s="153" t="s">
        <v>466</v>
      </c>
      <c r="D4" s="345">
        <f>Ienemumi!AE147</f>
        <v>0</v>
      </c>
      <c r="E4" s="346" t="s">
        <v>466</v>
      </c>
    </row>
    <row r="5" spans="1:5" ht="17.25" x14ac:dyDescent="0.3">
      <c r="A5" s="151" t="s">
        <v>574</v>
      </c>
      <c r="B5" s="157">
        <f>Izdevumi!E259-D5</f>
        <v>103743266</v>
      </c>
      <c r="C5" s="153" t="s">
        <v>466</v>
      </c>
      <c r="D5" s="152">
        <f>Izdevumi!AY313</f>
        <v>569</v>
      </c>
      <c r="E5" s="153" t="s">
        <v>466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464</v>
      </c>
      <c r="B7" s="152">
        <f>B4-B5</f>
        <v>-12774122</v>
      </c>
      <c r="C7" s="153" t="s">
        <v>466</v>
      </c>
      <c r="D7" s="152">
        <f>D4-D5</f>
        <v>-569</v>
      </c>
      <c r="E7" s="153" t="s">
        <v>466</v>
      </c>
    </row>
    <row r="8" spans="1:5" ht="17.25" x14ac:dyDescent="0.3">
      <c r="A8" s="151" t="s">
        <v>465</v>
      </c>
      <c r="B8" s="152">
        <f>B9-B10+B11-B12-B13</f>
        <v>12774122</v>
      </c>
      <c r="C8" s="153" t="s">
        <v>466</v>
      </c>
      <c r="D8" s="152">
        <f>D9-D10+D11-D12-D13</f>
        <v>569</v>
      </c>
      <c r="E8" s="153" t="s">
        <v>466</v>
      </c>
    </row>
    <row r="9" spans="1:5" x14ac:dyDescent="0.25">
      <c r="A9" s="148" t="s">
        <v>467</v>
      </c>
      <c r="B9" s="154">
        <f>Ienemumi!AF95</f>
        <v>13029650</v>
      </c>
      <c r="C9" s="155" t="s">
        <v>466</v>
      </c>
      <c r="D9" s="154">
        <f>Ienemumi!AF151</f>
        <v>569</v>
      </c>
      <c r="E9" s="155" t="s">
        <v>466</v>
      </c>
    </row>
    <row r="10" spans="1:5" x14ac:dyDescent="0.25">
      <c r="A10" s="148" t="s">
        <v>468</v>
      </c>
      <c r="B10" s="154">
        <f>Izdevumi!E260</f>
        <v>1181173</v>
      </c>
      <c r="C10" s="155" t="s">
        <v>466</v>
      </c>
      <c r="D10" s="174">
        <v>0</v>
      </c>
      <c r="E10" s="175" t="s">
        <v>466</v>
      </c>
    </row>
    <row r="11" spans="1:5" x14ac:dyDescent="0.25">
      <c r="A11" s="148" t="s">
        <v>469</v>
      </c>
      <c r="B11" s="154">
        <f>Ienemumi!AF125</f>
        <v>6244347</v>
      </c>
      <c r="C11" s="155" t="s">
        <v>466</v>
      </c>
      <c r="D11" s="154"/>
    </row>
    <row r="12" spans="1:5" x14ac:dyDescent="0.25">
      <c r="A12" s="148" t="s">
        <v>470</v>
      </c>
      <c r="B12" s="154">
        <f>Izdevumi!E288</f>
        <v>5245096</v>
      </c>
      <c r="C12" s="155" t="s">
        <v>466</v>
      </c>
      <c r="D12" s="154"/>
    </row>
    <row r="13" spans="1:5" x14ac:dyDescent="0.25">
      <c r="A13" s="148" t="s">
        <v>471</v>
      </c>
      <c r="B13" s="173">
        <f>Izdevumi!E308+Izdevumi!E310</f>
        <v>73606</v>
      </c>
      <c r="C13" s="155" t="s">
        <v>466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2019-06-25T06:14:42Z</cp:lastPrinted>
  <dcterms:created xsi:type="dcterms:W3CDTF">2006-10-31T12:58:11Z</dcterms:created>
  <dcterms:modified xsi:type="dcterms:W3CDTF">2019-06-25T06:18:38Z</dcterms:modified>
</cp:coreProperties>
</file>