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8800" windowHeight="11835" firstSheet="28" activeTab="41"/>
  </bookViews>
  <sheets>
    <sheet name="01.1.5." sheetId="5" r:id="rId1"/>
    <sheet name="01.3.1." sheetId="4" r:id="rId2"/>
    <sheet name="04.1.8." sheetId="34" r:id="rId3"/>
    <sheet name="04.1.9." sheetId="35" r:id="rId4"/>
    <sheet name="04.1.10." sheetId="28" r:id="rId5"/>
    <sheet name="04.1.16." sheetId="31" r:id="rId6"/>
    <sheet name="04.3.1." sheetId="9" r:id="rId7"/>
    <sheet name="06.1.1." sheetId="1" r:id="rId8"/>
    <sheet name="06.1.7." sheetId="22" r:id="rId9"/>
    <sheet name="06.3.1." sheetId="3" r:id="rId10"/>
    <sheet name="08.1.3." sheetId="23" r:id="rId11"/>
    <sheet name="08.1.5." sheetId="16" r:id="rId12"/>
    <sheet name="08.3.3." sheetId="19" r:id="rId13"/>
    <sheet name="08.4.1." sheetId="13" r:id="rId14"/>
    <sheet name="08.4.2." sheetId="14" r:id="rId15"/>
    <sheet name="08.5.1" sheetId="33" r:id="rId16"/>
    <sheet name="09.1.1." sheetId="2" r:id="rId17"/>
    <sheet name="09.1.10." sheetId="25" r:id="rId18"/>
    <sheet name="09.1.13." sheetId="18" r:id="rId19"/>
    <sheet name="09.1.23." sheetId="30" r:id="rId20"/>
    <sheet name="09.2.1." sheetId="10" r:id="rId21"/>
    <sheet name="09.2.3." sheetId="8" r:id="rId22"/>
    <sheet name="09.12.1." sheetId="12" r:id="rId23"/>
    <sheet name="09.20.1." sheetId="11" r:id="rId24"/>
    <sheet name="10.1.1." sheetId="26" r:id="rId25"/>
    <sheet name="10.2.1." sheetId="7" r:id="rId26"/>
    <sheet name="3.piel." sheetId="36" r:id="rId27"/>
    <sheet name="4.piel." sheetId="27" r:id="rId28"/>
    <sheet name="15.piel." sheetId="29" r:id="rId29"/>
    <sheet name="21_piel." sheetId="6" r:id="rId30"/>
    <sheet name="23.piel." sheetId="17" r:id="rId31"/>
    <sheet name="26.piel." sheetId="15" r:id="rId32"/>
    <sheet name="35.piel." sheetId="49" r:id="rId33"/>
    <sheet name="01.2.3." sheetId="45" r:id="rId34"/>
    <sheet name="04.1.3." sheetId="46" r:id="rId35"/>
    <sheet name="04.1.6." sheetId="47" r:id="rId36"/>
    <sheet name="08.1.8." sheetId="39" r:id="rId37"/>
    <sheet name="08.1.11." sheetId="43" r:id="rId38"/>
    <sheet name="09.1.24." sheetId="42" r:id="rId39"/>
    <sheet name="8.piel." sheetId="48" r:id="rId40"/>
    <sheet name="10_piel" sheetId="44" r:id="rId41"/>
    <sheet name="25.piel." sheetId="40" r:id="rId42"/>
  </sheets>
  <definedNames>
    <definedName name="_xlnm._FilterDatabase" localSheetId="0" hidden="1">'01.1.5.'!$A$18:$P$301</definedName>
    <definedName name="_xlnm._FilterDatabase" localSheetId="33" hidden="1">'01.2.3.'!$A$18:$P$301</definedName>
    <definedName name="_xlnm._FilterDatabase" localSheetId="1" hidden="1">'01.3.1.'!$A$18:$P$298</definedName>
    <definedName name="_xlnm._FilterDatabase" localSheetId="4" hidden="1">'04.1.10.'!$A$18:$P$301</definedName>
    <definedName name="_xlnm._FilterDatabase" localSheetId="5" hidden="1">'04.1.16.'!$A$18:$P$301</definedName>
    <definedName name="_xlnm._FilterDatabase" localSheetId="34" hidden="1">'04.1.3.'!$A$18:$P$301</definedName>
    <definedName name="_xlnm._FilterDatabase" localSheetId="35" hidden="1">'04.1.6.'!$A$18:$P$301</definedName>
    <definedName name="_xlnm._FilterDatabase" localSheetId="2" hidden="1">'04.1.8.'!$A$18:$P$301</definedName>
    <definedName name="_xlnm._FilterDatabase" localSheetId="3" hidden="1">'04.1.9.'!$A$18:$P$301</definedName>
    <definedName name="_xlnm._FilterDatabase" localSheetId="6" hidden="1">'04.3.1.'!$A$18:$P$301</definedName>
    <definedName name="_xlnm._FilterDatabase" localSheetId="7" hidden="1">'06.1.1.'!$A$18:$P$301</definedName>
    <definedName name="_xlnm._FilterDatabase" localSheetId="8" hidden="1">'06.1.7.'!$A$18:$P$301</definedName>
    <definedName name="_xlnm._FilterDatabase" localSheetId="9" hidden="1">'06.3.1.'!$A$18:$P$301</definedName>
    <definedName name="_xlnm._FilterDatabase" localSheetId="37" hidden="1">'08.1.11.'!$A$18:$P$301</definedName>
    <definedName name="_xlnm._FilterDatabase" localSheetId="10" hidden="1">'08.1.3.'!$A$18:$P$301</definedName>
    <definedName name="_xlnm._FilterDatabase" localSheetId="11" hidden="1">'08.1.5.'!$A$18:$P$301</definedName>
    <definedName name="_xlnm._FilterDatabase" localSheetId="36" hidden="1">'08.1.8.'!$A$18:$P$301</definedName>
    <definedName name="_xlnm._FilterDatabase" localSheetId="12" hidden="1">'08.3.3.'!$A$18:$P$301</definedName>
    <definedName name="_xlnm._FilterDatabase" localSheetId="13" hidden="1">'08.4.1.'!$A$18:$P$301</definedName>
    <definedName name="_xlnm._FilterDatabase" localSheetId="14" hidden="1">'08.4.2.'!$A$18:$P$301</definedName>
    <definedName name="_xlnm._FilterDatabase" localSheetId="15" hidden="1">'08.5.1'!$A$18:$P$301</definedName>
    <definedName name="_xlnm._FilterDatabase" localSheetId="16" hidden="1">'09.1.1.'!$A$18:$P$301</definedName>
    <definedName name="_xlnm._FilterDatabase" localSheetId="17" hidden="1">'09.1.10.'!$A$18:$P$301</definedName>
    <definedName name="_xlnm._FilterDatabase" localSheetId="18" hidden="1">'09.1.13.'!$A$18:$P$301</definedName>
    <definedName name="_xlnm._FilterDatabase" localSheetId="19" hidden="1">'09.1.23.'!$A$18:$P$301</definedName>
    <definedName name="_xlnm._FilterDatabase" localSheetId="38" hidden="1">'09.1.24.'!$A$18:$P$301</definedName>
    <definedName name="_xlnm._FilterDatabase" localSheetId="22" hidden="1">'09.12.1.'!$A$18:$P$301</definedName>
    <definedName name="_xlnm._FilterDatabase" localSheetId="20" hidden="1">'09.2.1.'!$A$18:$P$301</definedName>
    <definedName name="_xlnm._FilterDatabase" localSheetId="21" hidden="1">'09.2.3.'!$A$18:$P$301</definedName>
    <definedName name="_xlnm._FilterDatabase" localSheetId="23" hidden="1">'09.20.1.'!$A$18:$P$301</definedName>
    <definedName name="_xlnm._FilterDatabase" localSheetId="24" hidden="1">'10.1.1.'!$A$18:$P$301</definedName>
    <definedName name="_xlnm._FilterDatabase" localSheetId="25" hidden="1">'10.2.1.'!$A$18:$P$301</definedName>
    <definedName name="_xlnm.Print_Area" localSheetId="32">'35.piel.'!$A$1:$R$99</definedName>
    <definedName name="_xlnm.Print_Titles" localSheetId="0">'01.1.5.'!$18:$18</definedName>
    <definedName name="_xlnm.Print_Titles" localSheetId="33">'01.2.3.'!$18:$18</definedName>
    <definedName name="_xlnm.Print_Titles" localSheetId="1">'01.3.1.'!$18:$18</definedName>
    <definedName name="_xlnm.Print_Titles" localSheetId="4">'04.1.10.'!$18:$18</definedName>
    <definedName name="_xlnm.Print_Titles" localSheetId="5">'04.1.16.'!$18:$18</definedName>
    <definedName name="_xlnm.Print_Titles" localSheetId="34">'04.1.3.'!$18:$18</definedName>
    <definedName name="_xlnm.Print_Titles" localSheetId="35">'04.1.6.'!$18:$18</definedName>
    <definedName name="_xlnm.Print_Titles" localSheetId="2">'04.1.8.'!$18:$18</definedName>
    <definedName name="_xlnm.Print_Titles" localSheetId="3">'04.1.9.'!$18:$18</definedName>
    <definedName name="_xlnm.Print_Titles" localSheetId="6">'04.3.1.'!$18:$18</definedName>
    <definedName name="_xlnm.Print_Titles" localSheetId="7">'06.1.1.'!$18:$18</definedName>
    <definedName name="_xlnm.Print_Titles" localSheetId="8">'06.1.7.'!$18:$18</definedName>
    <definedName name="_xlnm.Print_Titles" localSheetId="9">'06.3.1.'!$18:$18</definedName>
    <definedName name="_xlnm.Print_Titles" localSheetId="37">'08.1.11.'!$18:$18</definedName>
    <definedName name="_xlnm.Print_Titles" localSheetId="10">'08.1.3.'!$18:$18</definedName>
    <definedName name="_xlnm.Print_Titles" localSheetId="11">'08.1.5.'!$18:$18</definedName>
    <definedName name="_xlnm.Print_Titles" localSheetId="36">'08.1.8.'!$18:$18</definedName>
    <definedName name="_xlnm.Print_Titles" localSheetId="12">'08.3.3.'!$18:$18</definedName>
    <definedName name="_xlnm.Print_Titles" localSheetId="13">'08.4.1.'!$18:$18</definedName>
    <definedName name="_xlnm.Print_Titles" localSheetId="14">'08.4.2.'!$18:$18</definedName>
    <definedName name="_xlnm.Print_Titles" localSheetId="15">'08.5.1'!$18:$18</definedName>
    <definedName name="_xlnm.Print_Titles" localSheetId="16">'09.1.1.'!$18:$18</definedName>
    <definedName name="_xlnm.Print_Titles" localSheetId="17">'09.1.10.'!$18:$18</definedName>
    <definedName name="_xlnm.Print_Titles" localSheetId="18">'09.1.13.'!$18:$18</definedName>
    <definedName name="_xlnm.Print_Titles" localSheetId="19">'09.1.23.'!$18:$18</definedName>
    <definedName name="_xlnm.Print_Titles" localSheetId="38">'09.1.24.'!$18:$18</definedName>
    <definedName name="_xlnm.Print_Titles" localSheetId="22">'09.12.1.'!$18:$18</definedName>
    <definedName name="_xlnm.Print_Titles" localSheetId="20">'09.2.1.'!$18:$18</definedName>
    <definedName name="_xlnm.Print_Titles" localSheetId="21">'09.2.3.'!$18:$18</definedName>
    <definedName name="_xlnm.Print_Titles" localSheetId="23">'09.20.1.'!$18:$18</definedName>
    <definedName name="_xlnm.Print_Titles" localSheetId="24">'10.1.1.'!$18:$18</definedName>
    <definedName name="_xlnm.Print_Titles" localSheetId="25">'10.2.1.'!$18:$18</definedName>
    <definedName name="_xlnm.Print_Titles" localSheetId="32">'35.piel.'!$5:$5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01" i="49" l="1"/>
  <c r="P101" i="49"/>
  <c r="O101" i="49"/>
  <c r="N101" i="49"/>
  <c r="M101" i="49"/>
  <c r="L101" i="49"/>
  <c r="K101" i="49"/>
  <c r="J101" i="49"/>
  <c r="I101" i="49"/>
  <c r="H101" i="49"/>
  <c r="G101" i="49"/>
  <c r="F101" i="49"/>
  <c r="E101" i="49"/>
  <c r="D101" i="49"/>
  <c r="R97" i="49"/>
  <c r="R96" i="49"/>
  <c r="R87" i="49"/>
  <c r="R86" i="49"/>
  <c r="F80" i="49"/>
  <c r="E80" i="49"/>
  <c r="A80" i="49"/>
  <c r="D72" i="49"/>
  <c r="G68" i="49"/>
  <c r="F68" i="49"/>
  <c r="E68" i="49"/>
  <c r="D68" i="49"/>
  <c r="A68" i="49"/>
  <c r="R53" i="49"/>
  <c r="R52" i="49"/>
  <c r="D52" i="49"/>
  <c r="E44" i="49"/>
  <c r="G43" i="49"/>
  <c r="M44" i="49" s="1"/>
  <c r="A43" i="49"/>
  <c r="F44" i="49" s="1"/>
  <c r="Q42" i="49"/>
  <c r="P42" i="49"/>
  <c r="O42" i="49"/>
  <c r="N42" i="49"/>
  <c r="M42" i="49"/>
  <c r="K42" i="49"/>
  <c r="J42" i="49"/>
  <c r="I42" i="49"/>
  <c r="H42" i="49"/>
  <c r="F42" i="49"/>
  <c r="G42" i="49" s="1"/>
  <c r="E42" i="49"/>
  <c r="R40" i="49"/>
  <c r="Q40" i="49"/>
  <c r="P40" i="49"/>
  <c r="O40" i="49"/>
  <c r="N40" i="49"/>
  <c r="M40" i="49"/>
  <c r="L40" i="49"/>
  <c r="K40" i="49"/>
  <c r="J40" i="49"/>
  <c r="I40" i="49"/>
  <c r="H40" i="49"/>
  <c r="G40" i="49"/>
  <c r="E40" i="49"/>
  <c r="F40" i="49" s="1"/>
  <c r="R39" i="49"/>
  <c r="G38" i="49"/>
  <c r="N37" i="49"/>
  <c r="M37" i="49"/>
  <c r="L37" i="49"/>
  <c r="K37" i="49"/>
  <c r="J37" i="49"/>
  <c r="I37" i="49"/>
  <c r="H37" i="49"/>
  <c r="G37" i="49"/>
  <c r="H38" i="49" s="1"/>
  <c r="F37" i="49"/>
  <c r="E37" i="49"/>
  <c r="A37" i="49"/>
  <c r="P36" i="49"/>
  <c r="A35" i="49"/>
  <c r="K36" i="49" s="1"/>
  <c r="R34" i="49"/>
  <c r="Q34" i="49"/>
  <c r="P34" i="49"/>
  <c r="O34" i="49"/>
  <c r="N34" i="49"/>
  <c r="M34" i="49"/>
  <c r="L34" i="49"/>
  <c r="K34" i="49"/>
  <c r="J34" i="49"/>
  <c r="I34" i="49"/>
  <c r="H34" i="49"/>
  <c r="G34" i="49"/>
  <c r="F34" i="49"/>
  <c r="E34" i="49"/>
  <c r="R33" i="49"/>
  <c r="P31" i="49"/>
  <c r="O31" i="49"/>
  <c r="N31" i="49"/>
  <c r="M31" i="49"/>
  <c r="L31" i="49"/>
  <c r="K31" i="49"/>
  <c r="J31" i="49"/>
  <c r="I31" i="49"/>
  <c r="H31" i="49"/>
  <c r="G31" i="49"/>
  <c r="A31" i="49"/>
  <c r="D32" i="49" s="1"/>
  <c r="E32" i="49" s="1"/>
  <c r="F32" i="49" s="1"/>
  <c r="A29" i="49"/>
  <c r="I30" i="49" s="1"/>
  <c r="P28" i="49"/>
  <c r="O28" i="49"/>
  <c r="N28" i="49"/>
  <c r="M28" i="49"/>
  <c r="L28" i="49"/>
  <c r="K28" i="49"/>
  <c r="J28" i="49"/>
  <c r="I28" i="49"/>
  <c r="H28" i="49"/>
  <c r="G28" i="49"/>
  <c r="E28" i="49"/>
  <c r="F28" i="49" s="1"/>
  <c r="D26" i="49"/>
  <c r="E26" i="49" s="1"/>
  <c r="F26" i="49" s="1"/>
  <c r="P25" i="49"/>
  <c r="O25" i="49"/>
  <c r="N25" i="49"/>
  <c r="M25" i="49"/>
  <c r="L25" i="49"/>
  <c r="K25" i="49"/>
  <c r="J25" i="49"/>
  <c r="I25" i="49"/>
  <c r="H25" i="49"/>
  <c r="O26" i="49" s="1"/>
  <c r="G25" i="49"/>
  <c r="H26" i="49" s="1"/>
  <c r="A25" i="49"/>
  <c r="G26" i="49" s="1"/>
  <c r="F24" i="49"/>
  <c r="J23" i="49"/>
  <c r="I23" i="49"/>
  <c r="H23" i="49"/>
  <c r="G23" i="49"/>
  <c r="F23" i="49"/>
  <c r="A23" i="49"/>
  <c r="R22" i="49"/>
  <c r="R21" i="49"/>
  <c r="A21" i="49"/>
  <c r="N22" i="49" s="1"/>
  <c r="A19" i="49"/>
  <c r="G20" i="49" s="1"/>
  <c r="M18" i="49"/>
  <c r="H18" i="49"/>
  <c r="A17" i="49"/>
  <c r="O18" i="49" s="1"/>
  <c r="R16" i="49"/>
  <c r="M16" i="49"/>
  <c r="G16" i="49"/>
  <c r="R15" i="49"/>
  <c r="A15" i="49"/>
  <c r="O16" i="49" s="1"/>
  <c r="R13" i="49"/>
  <c r="Q13" i="49"/>
  <c r="P13" i="49"/>
  <c r="O13" i="49"/>
  <c r="N13" i="49"/>
  <c r="M13" i="49"/>
  <c r="L13" i="49"/>
  <c r="K13" i="49"/>
  <c r="J13" i="49"/>
  <c r="I13" i="49"/>
  <c r="H13" i="49"/>
  <c r="G13" i="49"/>
  <c r="F13" i="49"/>
  <c r="E13" i="49"/>
  <c r="D13" i="49"/>
  <c r="P10" i="49"/>
  <c r="L10" i="49"/>
  <c r="R9" i="49"/>
  <c r="Q9" i="49"/>
  <c r="P9" i="49"/>
  <c r="O9" i="49"/>
  <c r="O10" i="49" s="1"/>
  <c r="N9" i="49"/>
  <c r="N10" i="49" s="1"/>
  <c r="M9" i="49"/>
  <c r="L9" i="49"/>
  <c r="K9" i="49"/>
  <c r="K10" i="49" s="1"/>
  <c r="J9" i="49"/>
  <c r="J10" i="49" s="1"/>
  <c r="I9" i="49"/>
  <c r="H9" i="49"/>
  <c r="H10" i="49" s="1"/>
  <c r="G9" i="49"/>
  <c r="G10" i="49" s="1"/>
  <c r="F9" i="49"/>
  <c r="F10" i="49" s="1"/>
  <c r="D9" i="49"/>
  <c r="D10" i="49" s="1"/>
  <c r="P26" i="49" l="1"/>
  <c r="H16" i="49"/>
  <c r="N16" i="49"/>
  <c r="I18" i="49"/>
  <c r="N18" i="49"/>
  <c r="G30" i="49"/>
  <c r="H32" i="49"/>
  <c r="G32" i="49"/>
  <c r="I16" i="49"/>
  <c r="P16" i="49"/>
  <c r="D18" i="49"/>
  <c r="E18" i="49" s="1"/>
  <c r="F18" i="49" s="1"/>
  <c r="J18" i="49"/>
  <c r="P18" i="49"/>
  <c r="J30" i="49"/>
  <c r="K32" i="49"/>
  <c r="H36" i="49"/>
  <c r="I10" i="49"/>
  <c r="M10" i="49"/>
  <c r="Q10" i="49"/>
  <c r="D16" i="49"/>
  <c r="E16" i="49" s="1"/>
  <c r="K16" i="49"/>
  <c r="Q16" i="49"/>
  <c r="L18" i="49"/>
  <c r="K30" i="49"/>
  <c r="P32" i="49"/>
  <c r="K38" i="49"/>
  <c r="E9" i="49"/>
  <c r="L32" i="49"/>
  <c r="L38" i="49"/>
  <c r="I44" i="49"/>
  <c r="Q44" i="49"/>
  <c r="F20" i="49"/>
  <c r="H24" i="49"/>
  <c r="D24" i="49"/>
  <c r="E24" i="49" s="1"/>
  <c r="G24" i="49"/>
  <c r="I24" i="49"/>
  <c r="O32" i="49"/>
  <c r="J24" i="49"/>
  <c r="L26" i="49"/>
  <c r="N36" i="49"/>
  <c r="J36" i="49"/>
  <c r="M36" i="49"/>
  <c r="I36" i="49"/>
  <c r="E36" i="49"/>
  <c r="F36" i="49" s="1"/>
  <c r="L36" i="49"/>
  <c r="E10" i="49"/>
  <c r="I20" i="49"/>
  <c r="A14" i="49"/>
  <c r="H20" i="49"/>
  <c r="D20" i="49"/>
  <c r="E20" i="49" s="1"/>
  <c r="Q22" i="49"/>
  <c r="Q99" i="49" s="1"/>
  <c r="M22" i="49"/>
  <c r="I22" i="49"/>
  <c r="E22" i="49"/>
  <c r="F22" i="49" s="1"/>
  <c r="G22" i="49" s="1"/>
  <c r="L22" i="49"/>
  <c r="H22" i="49"/>
  <c r="P22" i="49"/>
  <c r="J22" i="49"/>
  <c r="R44" i="49"/>
  <c r="R11" i="49" s="1"/>
  <c r="N44" i="49"/>
  <c r="J44" i="49"/>
  <c r="K22" i="49"/>
  <c r="K26" i="49"/>
  <c r="N32" i="49"/>
  <c r="N38" i="49"/>
  <c r="L44" i="49"/>
  <c r="L6" i="49" s="1"/>
  <c r="L7" i="49" s="1"/>
  <c r="J20" i="49"/>
  <c r="O22" i="49"/>
  <c r="N26" i="49"/>
  <c r="G36" i="49"/>
  <c r="O36" i="49"/>
  <c r="O44" i="49"/>
  <c r="H44" i="49"/>
  <c r="P44" i="49"/>
  <c r="P11" i="49" s="1"/>
  <c r="P12" i="49" s="1"/>
  <c r="I26" i="49"/>
  <c r="M26" i="49"/>
  <c r="M14" i="49" s="1"/>
  <c r="H30" i="49"/>
  <c r="I32" i="49"/>
  <c r="M32" i="49"/>
  <c r="E38" i="49"/>
  <c r="D38" i="49" s="1"/>
  <c r="I38" i="49"/>
  <c r="M38" i="49"/>
  <c r="J16" i="49"/>
  <c r="G18" i="49"/>
  <c r="G14" i="49" s="1"/>
  <c r="K18" i="49"/>
  <c r="J26" i="49"/>
  <c r="E30" i="49"/>
  <c r="F30" i="49" s="1"/>
  <c r="J32" i="49"/>
  <c r="F38" i="49"/>
  <c r="J38" i="49"/>
  <c r="G44" i="49"/>
  <c r="K44" i="49"/>
  <c r="Q14" i="49" l="1"/>
  <c r="Q11" i="49"/>
  <c r="Q12" i="49" s="1"/>
  <c r="K14" i="49"/>
  <c r="L99" i="49"/>
  <c r="P99" i="49"/>
  <c r="K11" i="49"/>
  <c r="K12" i="49" s="1"/>
  <c r="N14" i="49"/>
  <c r="R99" i="49"/>
  <c r="H99" i="49"/>
  <c r="M11" i="49"/>
  <c r="M12" i="49" s="1"/>
  <c r="M99" i="49"/>
  <c r="L14" i="49"/>
  <c r="N11" i="49"/>
  <c r="N12" i="49" s="1"/>
  <c r="O6" i="49"/>
  <c r="O7" i="49" s="1"/>
  <c r="I11" i="49"/>
  <c r="I12" i="49" s="1"/>
  <c r="I14" i="49"/>
  <c r="I6" i="49"/>
  <c r="I7" i="49" s="1"/>
  <c r="O99" i="49"/>
  <c r="I99" i="49"/>
  <c r="R14" i="49"/>
  <c r="G6" i="49"/>
  <c r="G7" i="49" s="1"/>
  <c r="G11" i="49"/>
  <c r="G12" i="49" s="1"/>
  <c r="D6" i="49"/>
  <c r="D7" i="49" s="1"/>
  <c r="D11" i="49"/>
  <c r="D12" i="49" s="1"/>
  <c r="N6" i="49"/>
  <c r="N7" i="49" s="1"/>
  <c r="O11" i="49"/>
  <c r="O12" i="49" s="1"/>
  <c r="Q6" i="49"/>
  <c r="Q7" i="49" s="1"/>
  <c r="N99" i="49"/>
  <c r="L11" i="49"/>
  <c r="L12" i="49" s="1"/>
  <c r="J6" i="49"/>
  <c r="J7" i="49" s="1"/>
  <c r="J14" i="49"/>
  <c r="J99" i="49"/>
  <c r="J11" i="49"/>
  <c r="J12" i="49" s="1"/>
  <c r="G99" i="49"/>
  <c r="F16" i="49"/>
  <c r="E6" i="49"/>
  <c r="E7" i="49" s="1"/>
  <c r="E14" i="49"/>
  <c r="E11" i="49"/>
  <c r="E12" i="49" s="1"/>
  <c r="E99" i="49"/>
  <c r="K6" i="49"/>
  <c r="K7" i="49" s="1"/>
  <c r="R6" i="49"/>
  <c r="P6" i="49"/>
  <c r="P7" i="49" s="1"/>
  <c r="P14" i="49"/>
  <c r="H14" i="49"/>
  <c r="K99" i="49"/>
  <c r="D99" i="49"/>
  <c r="H11" i="49"/>
  <c r="H12" i="49" s="1"/>
  <c r="O14" i="49"/>
  <c r="M6" i="49"/>
  <c r="M7" i="49" s="1"/>
  <c r="D14" i="49"/>
  <c r="H6" i="49"/>
  <c r="H7" i="49" s="1"/>
  <c r="F6" i="49" l="1"/>
  <c r="F7" i="49" s="1"/>
  <c r="F14" i="49"/>
  <c r="F11" i="49"/>
  <c r="F12" i="49" s="1"/>
  <c r="F99" i="49"/>
  <c r="I64" i="48" l="1"/>
  <c r="H64" i="48"/>
  <c r="I63" i="48"/>
  <c r="H63" i="48"/>
  <c r="I62" i="48"/>
  <c r="H62" i="48"/>
  <c r="I61" i="48"/>
  <c r="H61" i="48"/>
  <c r="I60" i="48"/>
  <c r="H60" i="48"/>
  <c r="I59" i="48"/>
  <c r="H59" i="48"/>
  <c r="I58" i="48"/>
  <c r="H58" i="48"/>
  <c r="I57" i="48"/>
  <c r="H57" i="48"/>
  <c r="I56" i="48"/>
  <c r="H56" i="48"/>
  <c r="I55" i="48"/>
  <c r="G55" i="48"/>
  <c r="F55" i="48"/>
  <c r="E55" i="48"/>
  <c r="D55" i="48"/>
  <c r="H48" i="48"/>
  <c r="I47" i="48"/>
  <c r="H47" i="48"/>
  <c r="I46" i="48"/>
  <c r="H46" i="48"/>
  <c r="I45" i="48"/>
  <c r="H45" i="48"/>
  <c r="I44" i="48"/>
  <c r="H44" i="48"/>
  <c r="I43" i="48"/>
  <c r="H43" i="48"/>
  <c r="I42" i="48"/>
  <c r="H42" i="48"/>
  <c r="I41" i="48"/>
  <c r="H41" i="48"/>
  <c r="I40" i="48"/>
  <c r="H40" i="48"/>
  <c r="I39" i="48"/>
  <c r="H39" i="48"/>
  <c r="I38" i="48"/>
  <c r="H38" i="48"/>
  <c r="I37" i="48"/>
  <c r="H37" i="48"/>
  <c r="I36" i="48"/>
  <c r="H36" i="48"/>
  <c r="I35" i="48"/>
  <c r="H35" i="48"/>
  <c r="I34" i="48"/>
  <c r="I32" i="48" s="1"/>
  <c r="H34" i="48"/>
  <c r="H32" i="48" s="1"/>
  <c r="I33" i="48"/>
  <c r="H33" i="48"/>
  <c r="G32" i="48"/>
  <c r="F32" i="48"/>
  <c r="E32" i="48"/>
  <c r="D32" i="48"/>
  <c r="I26" i="48"/>
  <c r="H26" i="48"/>
  <c r="I25" i="48"/>
  <c r="H25" i="48"/>
  <c r="I24" i="48"/>
  <c r="H24" i="48"/>
  <c r="I23" i="48"/>
  <c r="H23" i="48"/>
  <c r="I22" i="48"/>
  <c r="H22" i="48"/>
  <c r="I21" i="48"/>
  <c r="H21" i="48"/>
  <c r="I20" i="48"/>
  <c r="H20" i="48"/>
  <c r="I19" i="48"/>
  <c r="H19" i="48"/>
  <c r="I18" i="48"/>
  <c r="H18" i="48"/>
  <c r="I17" i="48"/>
  <c r="H17" i="48"/>
  <c r="I16" i="48"/>
  <c r="H16" i="48"/>
  <c r="I15" i="48"/>
  <c r="H15" i="48"/>
  <c r="I14" i="48"/>
  <c r="I13" i="48" s="1"/>
  <c r="H14" i="48"/>
  <c r="H13" i="48"/>
  <c r="G13" i="48"/>
  <c r="F13" i="48"/>
  <c r="E13" i="48"/>
  <c r="D13" i="48"/>
  <c r="O301" i="47"/>
  <c r="L301" i="47"/>
  <c r="I301" i="47"/>
  <c r="F301" i="47"/>
  <c r="O300" i="47"/>
  <c r="L300" i="47"/>
  <c r="I300" i="47"/>
  <c r="F300" i="47"/>
  <c r="O299" i="47"/>
  <c r="L299" i="47"/>
  <c r="I299" i="47"/>
  <c r="F299" i="47"/>
  <c r="O298" i="47"/>
  <c r="L298" i="47"/>
  <c r="I298" i="47"/>
  <c r="F298" i="47"/>
  <c r="O297" i="47"/>
  <c r="L297" i="47"/>
  <c r="I297" i="47"/>
  <c r="F297" i="47"/>
  <c r="O296" i="47"/>
  <c r="L296" i="47"/>
  <c r="I296" i="47"/>
  <c r="F296" i="47"/>
  <c r="O295" i="47"/>
  <c r="L295" i="47"/>
  <c r="I295" i="47"/>
  <c r="F295" i="47"/>
  <c r="O294" i="47"/>
  <c r="L294" i="47"/>
  <c r="I294" i="47"/>
  <c r="I293" i="47" s="1"/>
  <c r="F294" i="47"/>
  <c r="N293" i="47"/>
  <c r="M293" i="47"/>
  <c r="K293" i="47"/>
  <c r="J293" i="47"/>
  <c r="H293" i="47"/>
  <c r="G293" i="47"/>
  <c r="E293" i="47"/>
  <c r="D293" i="47"/>
  <c r="O288" i="47"/>
  <c r="L288" i="47"/>
  <c r="I288" i="47"/>
  <c r="F288" i="47"/>
  <c r="O287" i="47"/>
  <c r="L287" i="47"/>
  <c r="L286" i="47" s="1"/>
  <c r="I287" i="47"/>
  <c r="F287" i="47"/>
  <c r="F286" i="47" s="1"/>
  <c r="O286" i="47"/>
  <c r="N286" i="47"/>
  <c r="M286" i="47"/>
  <c r="K286" i="47"/>
  <c r="J286" i="47"/>
  <c r="H286" i="47"/>
  <c r="G286" i="47"/>
  <c r="E286" i="47"/>
  <c r="D286" i="47"/>
  <c r="O285" i="47"/>
  <c r="L285" i="47"/>
  <c r="L284" i="47" s="1"/>
  <c r="L283" i="47" s="1"/>
  <c r="I285" i="47"/>
  <c r="I284" i="47" s="1"/>
  <c r="I283" i="47" s="1"/>
  <c r="F285" i="47"/>
  <c r="O284" i="47"/>
  <c r="O283" i="47" s="1"/>
  <c r="N284" i="47"/>
  <c r="M284" i="47"/>
  <c r="M283" i="47" s="1"/>
  <c r="K284" i="47"/>
  <c r="K283" i="47" s="1"/>
  <c r="J284" i="47"/>
  <c r="H284" i="47"/>
  <c r="H283" i="47" s="1"/>
  <c r="G284" i="47"/>
  <c r="G283" i="47" s="1"/>
  <c r="E284" i="47"/>
  <c r="E283" i="47" s="1"/>
  <c r="D284" i="47"/>
  <c r="N283" i="47"/>
  <c r="J283" i="47"/>
  <c r="D283" i="47"/>
  <c r="O282" i="47"/>
  <c r="O281" i="47" s="1"/>
  <c r="L282" i="47"/>
  <c r="L281" i="47" s="1"/>
  <c r="I282" i="47"/>
  <c r="I281" i="47" s="1"/>
  <c r="F282" i="47"/>
  <c r="F281" i="47" s="1"/>
  <c r="N281" i="47"/>
  <c r="M281" i="47"/>
  <c r="K281" i="47"/>
  <c r="J281" i="47"/>
  <c r="H281" i="47"/>
  <c r="G281" i="47"/>
  <c r="E281" i="47"/>
  <c r="D281" i="47"/>
  <c r="O280" i="47"/>
  <c r="L280" i="47"/>
  <c r="I280" i="47"/>
  <c r="C280" i="47" s="1"/>
  <c r="F280" i="47"/>
  <c r="O279" i="47"/>
  <c r="L279" i="47"/>
  <c r="I279" i="47"/>
  <c r="F279" i="47"/>
  <c r="O278" i="47"/>
  <c r="L278" i="47"/>
  <c r="I278" i="47"/>
  <c r="F278" i="47"/>
  <c r="O277" i="47"/>
  <c r="L277" i="47"/>
  <c r="L276" i="47" s="1"/>
  <c r="I277" i="47"/>
  <c r="I276" i="47" s="1"/>
  <c r="F277" i="47"/>
  <c r="N276" i="47"/>
  <c r="M276" i="47"/>
  <c r="K276" i="47"/>
  <c r="K270" i="47" s="1"/>
  <c r="K269" i="47" s="1"/>
  <c r="J276" i="47"/>
  <c r="H276" i="47"/>
  <c r="G276" i="47"/>
  <c r="E276" i="47"/>
  <c r="D276" i="47"/>
  <c r="O275" i="47"/>
  <c r="L275" i="47"/>
  <c r="I275" i="47"/>
  <c r="F275" i="47"/>
  <c r="O274" i="47"/>
  <c r="O272" i="47" s="1"/>
  <c r="L274" i="47"/>
  <c r="I274" i="47"/>
  <c r="F274" i="47"/>
  <c r="O273" i="47"/>
  <c r="L273" i="47"/>
  <c r="L272" i="47" s="1"/>
  <c r="I273" i="47"/>
  <c r="F273" i="47"/>
  <c r="N272" i="47"/>
  <c r="M272" i="47"/>
  <c r="K272" i="47"/>
  <c r="J272" i="47"/>
  <c r="H272" i="47"/>
  <c r="G272" i="47"/>
  <c r="E272" i="47"/>
  <c r="D272" i="47"/>
  <c r="O271" i="47"/>
  <c r="L271" i="47"/>
  <c r="I271" i="47"/>
  <c r="F271" i="47"/>
  <c r="N270" i="47"/>
  <c r="N269" i="47" s="1"/>
  <c r="J270" i="47"/>
  <c r="G270" i="47"/>
  <c r="G269" i="47" s="1"/>
  <c r="D270" i="47"/>
  <c r="O268" i="47"/>
  <c r="L268" i="47"/>
  <c r="I268" i="47"/>
  <c r="F268" i="47"/>
  <c r="O267" i="47"/>
  <c r="L267" i="47"/>
  <c r="I267" i="47"/>
  <c r="F267" i="47"/>
  <c r="O266" i="47"/>
  <c r="L266" i="47"/>
  <c r="I266" i="47"/>
  <c r="C266" i="47" s="1"/>
  <c r="F266" i="47"/>
  <c r="O265" i="47"/>
  <c r="L265" i="47"/>
  <c r="L264" i="47" s="1"/>
  <c r="I265" i="47"/>
  <c r="F265" i="47"/>
  <c r="N264" i="47"/>
  <c r="M264" i="47"/>
  <c r="K264" i="47"/>
  <c r="J264" i="47"/>
  <c r="H264" i="47"/>
  <c r="G264" i="47"/>
  <c r="E264" i="47"/>
  <c r="D264" i="47"/>
  <c r="O263" i="47"/>
  <c r="L263" i="47"/>
  <c r="I263" i="47"/>
  <c r="F263" i="47"/>
  <c r="O262" i="47"/>
  <c r="L262" i="47"/>
  <c r="I262" i="47"/>
  <c r="F262" i="47"/>
  <c r="O261" i="47"/>
  <c r="L261" i="47"/>
  <c r="I261" i="47"/>
  <c r="I260" i="47" s="1"/>
  <c r="F261" i="47"/>
  <c r="N260" i="47"/>
  <c r="N259" i="47" s="1"/>
  <c r="M260" i="47"/>
  <c r="K260" i="47"/>
  <c r="K259" i="47" s="1"/>
  <c r="J260" i="47"/>
  <c r="H260" i="47"/>
  <c r="G260" i="47"/>
  <c r="E260" i="47"/>
  <c r="D260" i="47"/>
  <c r="D259" i="47" s="1"/>
  <c r="J259" i="47"/>
  <c r="H259" i="47"/>
  <c r="O258" i="47"/>
  <c r="L258" i="47"/>
  <c r="I258" i="47"/>
  <c r="F258" i="47"/>
  <c r="C258" i="47" s="1"/>
  <c r="O257" i="47"/>
  <c r="L257" i="47"/>
  <c r="I257" i="47"/>
  <c r="F257" i="47"/>
  <c r="O256" i="47"/>
  <c r="L256" i="47"/>
  <c r="I256" i="47"/>
  <c r="F256" i="47"/>
  <c r="O255" i="47"/>
  <c r="L255" i="47"/>
  <c r="I255" i="47"/>
  <c r="F255" i="47"/>
  <c r="O254" i="47"/>
  <c r="L254" i="47"/>
  <c r="I254" i="47"/>
  <c r="F254" i="47"/>
  <c r="O253" i="47"/>
  <c r="L253" i="47"/>
  <c r="I253" i="47"/>
  <c r="I252" i="47" s="1"/>
  <c r="I251" i="47" s="1"/>
  <c r="F253" i="47"/>
  <c r="N252" i="47"/>
  <c r="M252" i="47"/>
  <c r="M251" i="47" s="1"/>
  <c r="K252" i="47"/>
  <c r="J252" i="47"/>
  <c r="J251" i="47" s="1"/>
  <c r="H252" i="47"/>
  <c r="G252" i="47"/>
  <c r="G251" i="47" s="1"/>
  <c r="E252" i="47"/>
  <c r="E251" i="47" s="1"/>
  <c r="D252" i="47"/>
  <c r="D251" i="47" s="1"/>
  <c r="N251" i="47"/>
  <c r="K251" i="47"/>
  <c r="H251" i="47"/>
  <c r="O250" i="47"/>
  <c r="L250" i="47"/>
  <c r="I250" i="47"/>
  <c r="F250" i="47"/>
  <c r="O249" i="47"/>
  <c r="L249" i="47"/>
  <c r="I249" i="47"/>
  <c r="F249" i="47"/>
  <c r="O248" i="47"/>
  <c r="L248" i="47"/>
  <c r="I248" i="47"/>
  <c r="F248" i="47"/>
  <c r="O247" i="47"/>
  <c r="L247" i="47"/>
  <c r="L246" i="47" s="1"/>
  <c r="I247" i="47"/>
  <c r="F247" i="47"/>
  <c r="N246" i="47"/>
  <c r="M246" i="47"/>
  <c r="K246" i="47"/>
  <c r="J246" i="47"/>
  <c r="H246" i="47"/>
  <c r="G246" i="47"/>
  <c r="E246" i="47"/>
  <c r="D246" i="47"/>
  <c r="O245" i="47"/>
  <c r="L245" i="47"/>
  <c r="I245" i="47"/>
  <c r="F245" i="47"/>
  <c r="O244" i="47"/>
  <c r="L244" i="47"/>
  <c r="I244" i="47"/>
  <c r="C244" i="47" s="1"/>
  <c r="F244" i="47"/>
  <c r="O243" i="47"/>
  <c r="L243" i="47"/>
  <c r="I243" i="47"/>
  <c r="F243" i="47"/>
  <c r="O242" i="47"/>
  <c r="L242" i="47"/>
  <c r="I242" i="47"/>
  <c r="F242" i="47"/>
  <c r="O241" i="47"/>
  <c r="L241" i="47"/>
  <c r="I241" i="47"/>
  <c r="F241" i="47"/>
  <c r="O240" i="47"/>
  <c r="L240" i="47"/>
  <c r="I240" i="47"/>
  <c r="F240" i="47"/>
  <c r="O239" i="47"/>
  <c r="L239" i="47"/>
  <c r="I239" i="47"/>
  <c r="F239" i="47"/>
  <c r="N238" i="47"/>
  <c r="M238" i="47"/>
  <c r="K238" i="47"/>
  <c r="J238" i="47"/>
  <c r="H238" i="47"/>
  <c r="G238" i="47"/>
  <c r="E238" i="47"/>
  <c r="E231" i="47" s="1"/>
  <c r="D238" i="47"/>
  <c r="O237" i="47"/>
  <c r="L237" i="47"/>
  <c r="I237" i="47"/>
  <c r="F237" i="47"/>
  <c r="O236" i="47"/>
  <c r="L236" i="47"/>
  <c r="L235" i="47" s="1"/>
  <c r="I236" i="47"/>
  <c r="I235" i="47" s="1"/>
  <c r="F236" i="47"/>
  <c r="O235" i="47"/>
  <c r="N235" i="47"/>
  <c r="M235" i="47"/>
  <c r="K235" i="47"/>
  <c r="J235" i="47"/>
  <c r="H235" i="47"/>
  <c r="G235" i="47"/>
  <c r="F235" i="47"/>
  <c r="E235" i="47"/>
  <c r="D235" i="47"/>
  <c r="O234" i="47"/>
  <c r="O233" i="47" s="1"/>
  <c r="L234" i="47"/>
  <c r="I234" i="47"/>
  <c r="I233" i="47" s="1"/>
  <c r="F234" i="47"/>
  <c r="N233" i="47"/>
  <c r="M233" i="47"/>
  <c r="L233" i="47"/>
  <c r="K233" i="47"/>
  <c r="J233" i="47"/>
  <c r="H233" i="47"/>
  <c r="H231" i="47" s="1"/>
  <c r="G233" i="47"/>
  <c r="F233" i="47"/>
  <c r="E233" i="47"/>
  <c r="D233" i="47"/>
  <c r="D231" i="47" s="1"/>
  <c r="O232" i="47"/>
  <c r="L232" i="47"/>
  <c r="I232" i="47"/>
  <c r="F232" i="47"/>
  <c r="O229" i="47"/>
  <c r="L229" i="47"/>
  <c r="I229" i="47"/>
  <c r="F229" i="47"/>
  <c r="O228" i="47"/>
  <c r="O227" i="47" s="1"/>
  <c r="L228" i="47"/>
  <c r="I228" i="47"/>
  <c r="F228" i="47"/>
  <c r="F227" i="47" s="1"/>
  <c r="N227" i="47"/>
  <c r="M227" i="47"/>
  <c r="L227" i="47"/>
  <c r="K227" i="47"/>
  <c r="J227" i="47"/>
  <c r="H227" i="47"/>
  <c r="G227" i="47"/>
  <c r="E227" i="47"/>
  <c r="D227" i="47"/>
  <c r="O226" i="47"/>
  <c r="L226" i="47"/>
  <c r="I226" i="47"/>
  <c r="F226" i="47"/>
  <c r="C226" i="47" s="1"/>
  <c r="O225" i="47"/>
  <c r="L225" i="47"/>
  <c r="I225" i="47"/>
  <c r="F225" i="47"/>
  <c r="O224" i="47"/>
  <c r="L224" i="47"/>
  <c r="I224" i="47"/>
  <c r="F224" i="47"/>
  <c r="O223" i="47"/>
  <c r="L223" i="47"/>
  <c r="I223" i="47"/>
  <c r="F223" i="47"/>
  <c r="O222" i="47"/>
  <c r="L222" i="47"/>
  <c r="I222" i="47"/>
  <c r="F222" i="47"/>
  <c r="C222" i="47" s="1"/>
  <c r="O221" i="47"/>
  <c r="L221" i="47"/>
  <c r="I221" i="47"/>
  <c r="F221" i="47"/>
  <c r="O220" i="47"/>
  <c r="L220" i="47"/>
  <c r="I220" i="47"/>
  <c r="F220" i="47"/>
  <c r="O219" i="47"/>
  <c r="L219" i="47"/>
  <c r="I219" i="47"/>
  <c r="F219" i="47"/>
  <c r="O218" i="47"/>
  <c r="L218" i="47"/>
  <c r="I218" i="47"/>
  <c r="F218" i="47"/>
  <c r="O217" i="47"/>
  <c r="L217" i="47"/>
  <c r="I217" i="47"/>
  <c r="I216" i="47" s="1"/>
  <c r="F217" i="47"/>
  <c r="N216" i="47"/>
  <c r="M216" i="47"/>
  <c r="K216" i="47"/>
  <c r="J216" i="47"/>
  <c r="H216" i="47"/>
  <c r="G216" i="47"/>
  <c r="E216" i="47"/>
  <c r="D216" i="47"/>
  <c r="O215" i="47"/>
  <c r="L215" i="47"/>
  <c r="I215" i="47"/>
  <c r="F215" i="47"/>
  <c r="O214" i="47"/>
  <c r="L214" i="47"/>
  <c r="I214" i="47"/>
  <c r="F214" i="47"/>
  <c r="O213" i="47"/>
  <c r="L213" i="47"/>
  <c r="I213" i="47"/>
  <c r="F213" i="47"/>
  <c r="O212" i="47"/>
  <c r="L212" i="47"/>
  <c r="I212" i="47"/>
  <c r="F212" i="47"/>
  <c r="O211" i="47"/>
  <c r="L211" i="47"/>
  <c r="I211" i="47"/>
  <c r="F211" i="47"/>
  <c r="O210" i="47"/>
  <c r="L210" i="47"/>
  <c r="I210" i="47"/>
  <c r="C210" i="47" s="1"/>
  <c r="F210" i="47"/>
  <c r="O209" i="47"/>
  <c r="L209" i="47"/>
  <c r="I209" i="47"/>
  <c r="F209" i="47"/>
  <c r="O208" i="47"/>
  <c r="L208" i="47"/>
  <c r="I208" i="47"/>
  <c r="F208" i="47"/>
  <c r="O207" i="47"/>
  <c r="L207" i="47"/>
  <c r="I207" i="47"/>
  <c r="F207" i="47"/>
  <c r="O206" i="47"/>
  <c r="L206" i="47"/>
  <c r="I206" i="47"/>
  <c r="F206" i="47"/>
  <c r="N205" i="47"/>
  <c r="M205" i="47"/>
  <c r="M204" i="47" s="1"/>
  <c r="K205" i="47"/>
  <c r="J205" i="47"/>
  <c r="H205" i="47"/>
  <c r="H204" i="47" s="1"/>
  <c r="G205" i="47"/>
  <c r="G204" i="47" s="1"/>
  <c r="E205" i="47"/>
  <c r="D205" i="47"/>
  <c r="O203" i="47"/>
  <c r="L203" i="47"/>
  <c r="I203" i="47"/>
  <c r="F203" i="47"/>
  <c r="O202" i="47"/>
  <c r="L202" i="47"/>
  <c r="I202" i="47"/>
  <c r="F202" i="47"/>
  <c r="C202" i="47" s="1"/>
  <c r="O201" i="47"/>
  <c r="L201" i="47"/>
  <c r="I201" i="47"/>
  <c r="F201" i="47"/>
  <c r="O200" i="47"/>
  <c r="L200" i="47"/>
  <c r="I200" i="47"/>
  <c r="F200" i="47"/>
  <c r="O199" i="47"/>
  <c r="L199" i="47"/>
  <c r="L198" i="47" s="1"/>
  <c r="I199" i="47"/>
  <c r="F199" i="47"/>
  <c r="F198" i="47" s="1"/>
  <c r="O198" i="47"/>
  <c r="N198" i="47"/>
  <c r="M198" i="47"/>
  <c r="K198" i="47"/>
  <c r="K196" i="47" s="1"/>
  <c r="J198" i="47"/>
  <c r="H198" i="47"/>
  <c r="H196" i="47" s="1"/>
  <c r="G198" i="47"/>
  <c r="G196" i="47" s="1"/>
  <c r="E198" i="47"/>
  <c r="E196" i="47" s="1"/>
  <c r="D198" i="47"/>
  <c r="O197" i="47"/>
  <c r="L197" i="47"/>
  <c r="I197" i="47"/>
  <c r="F197" i="47"/>
  <c r="N196" i="47"/>
  <c r="M196" i="47"/>
  <c r="J196" i="47"/>
  <c r="D196" i="47"/>
  <c r="O193" i="47"/>
  <c r="L193" i="47"/>
  <c r="L192" i="47" s="1"/>
  <c r="L191" i="47" s="1"/>
  <c r="I193" i="47"/>
  <c r="I192" i="47" s="1"/>
  <c r="I191" i="47" s="1"/>
  <c r="F193" i="47"/>
  <c r="O192" i="47"/>
  <c r="N192" i="47"/>
  <c r="N191" i="47" s="1"/>
  <c r="M192" i="47"/>
  <c r="M191" i="47" s="1"/>
  <c r="K192" i="47"/>
  <c r="J192" i="47"/>
  <c r="H192" i="47"/>
  <c r="H191" i="47" s="1"/>
  <c r="G192" i="47"/>
  <c r="G191" i="47" s="1"/>
  <c r="E192" i="47"/>
  <c r="E191" i="47" s="1"/>
  <c r="D192" i="47"/>
  <c r="D191" i="47" s="1"/>
  <c r="O191" i="47"/>
  <c r="K191" i="47"/>
  <c r="J191" i="47"/>
  <c r="O190" i="47"/>
  <c r="L190" i="47"/>
  <c r="I190" i="47"/>
  <c r="F190" i="47"/>
  <c r="C190" i="47"/>
  <c r="O189" i="47"/>
  <c r="L189" i="47"/>
  <c r="I189" i="47"/>
  <c r="I188" i="47" s="1"/>
  <c r="F189" i="47"/>
  <c r="N188" i="47"/>
  <c r="M188" i="47"/>
  <c r="K188" i="47"/>
  <c r="J188" i="47"/>
  <c r="J187" i="47" s="1"/>
  <c r="H188" i="47"/>
  <c r="G188" i="47"/>
  <c r="E188" i="47"/>
  <c r="E187" i="47" s="1"/>
  <c r="D188" i="47"/>
  <c r="K187" i="47"/>
  <c r="O186" i="47"/>
  <c r="L186" i="47"/>
  <c r="I186" i="47"/>
  <c r="F186" i="47"/>
  <c r="O185" i="47"/>
  <c r="O184" i="47" s="1"/>
  <c r="L185" i="47"/>
  <c r="L184" i="47" s="1"/>
  <c r="I185" i="47"/>
  <c r="F185" i="47"/>
  <c r="N184" i="47"/>
  <c r="M184" i="47"/>
  <c r="K184" i="47"/>
  <c r="J184" i="47"/>
  <c r="I184" i="47"/>
  <c r="H184" i="47"/>
  <c r="G184" i="47"/>
  <c r="E184" i="47"/>
  <c r="D184" i="47"/>
  <c r="O183" i="47"/>
  <c r="L183" i="47"/>
  <c r="I183" i="47"/>
  <c r="F183" i="47"/>
  <c r="O182" i="47"/>
  <c r="L182" i="47"/>
  <c r="I182" i="47"/>
  <c r="F182" i="47"/>
  <c r="C182" i="47" s="1"/>
  <c r="O181" i="47"/>
  <c r="L181" i="47"/>
  <c r="I181" i="47"/>
  <c r="F181" i="47"/>
  <c r="O180" i="47"/>
  <c r="L180" i="47"/>
  <c r="I180" i="47"/>
  <c r="F180" i="47"/>
  <c r="N179" i="47"/>
  <c r="M179" i="47"/>
  <c r="K179" i="47"/>
  <c r="J179" i="47"/>
  <c r="H179" i="47"/>
  <c r="G179" i="47"/>
  <c r="E179" i="47"/>
  <c r="D179" i="47"/>
  <c r="O178" i="47"/>
  <c r="L178" i="47"/>
  <c r="I178" i="47"/>
  <c r="F178" i="47"/>
  <c r="C178" i="47" s="1"/>
  <c r="O177" i="47"/>
  <c r="L177" i="47"/>
  <c r="I177" i="47"/>
  <c r="F177" i="47"/>
  <c r="O176" i="47"/>
  <c r="L176" i="47"/>
  <c r="I176" i="47"/>
  <c r="I175" i="47" s="1"/>
  <c r="F176" i="47"/>
  <c r="N175" i="47"/>
  <c r="N174" i="47" s="1"/>
  <c r="M175" i="47"/>
  <c r="K175" i="47"/>
  <c r="K174" i="47" s="1"/>
  <c r="K173" i="47" s="1"/>
  <c r="J175" i="47"/>
  <c r="J174" i="47" s="1"/>
  <c r="H175" i="47"/>
  <c r="H174" i="47" s="1"/>
  <c r="H173" i="47" s="1"/>
  <c r="G175" i="47"/>
  <c r="E175" i="47"/>
  <c r="E174" i="47" s="1"/>
  <c r="D175" i="47"/>
  <c r="D174" i="47" s="1"/>
  <c r="D173" i="47" s="1"/>
  <c r="O172" i="47"/>
  <c r="L172" i="47"/>
  <c r="I172" i="47"/>
  <c r="F172" i="47"/>
  <c r="O171" i="47"/>
  <c r="L171" i="47"/>
  <c r="I171" i="47"/>
  <c r="F171" i="47"/>
  <c r="O170" i="47"/>
  <c r="L170" i="47"/>
  <c r="I170" i="47"/>
  <c r="F170" i="47"/>
  <c r="O169" i="47"/>
  <c r="L169" i="47"/>
  <c r="I169" i="47"/>
  <c r="F169" i="47"/>
  <c r="O168" i="47"/>
  <c r="L168" i="47"/>
  <c r="I168" i="47"/>
  <c r="F168" i="47"/>
  <c r="O167" i="47"/>
  <c r="L167" i="47"/>
  <c r="I167" i="47"/>
  <c r="F167" i="47"/>
  <c r="O166" i="47"/>
  <c r="O165" i="47" s="1"/>
  <c r="N166" i="47"/>
  <c r="N165" i="47" s="1"/>
  <c r="M166" i="47"/>
  <c r="M165" i="47" s="1"/>
  <c r="K166" i="47"/>
  <c r="K165" i="47" s="1"/>
  <c r="J166" i="47"/>
  <c r="J165" i="47" s="1"/>
  <c r="H166" i="47"/>
  <c r="H165" i="47" s="1"/>
  <c r="G166" i="47"/>
  <c r="G165" i="47" s="1"/>
  <c r="E166" i="47"/>
  <c r="D166" i="47"/>
  <c r="D165" i="47" s="1"/>
  <c r="E165" i="47"/>
  <c r="O164" i="47"/>
  <c r="L164" i="47"/>
  <c r="I164" i="47"/>
  <c r="F164" i="47"/>
  <c r="O163" i="47"/>
  <c r="L163" i="47"/>
  <c r="I163" i="47"/>
  <c r="F163" i="47"/>
  <c r="O162" i="47"/>
  <c r="L162" i="47"/>
  <c r="I162" i="47"/>
  <c r="F162" i="47"/>
  <c r="C162" i="47"/>
  <c r="O161" i="47"/>
  <c r="L161" i="47"/>
  <c r="L160" i="47" s="1"/>
  <c r="I161" i="47"/>
  <c r="F161" i="47"/>
  <c r="N160" i="47"/>
  <c r="M160" i="47"/>
  <c r="K160" i="47"/>
  <c r="J160" i="47"/>
  <c r="I160" i="47"/>
  <c r="H160" i="47"/>
  <c r="G160" i="47"/>
  <c r="E160" i="47"/>
  <c r="D160" i="47"/>
  <c r="O159" i="47"/>
  <c r="L159" i="47"/>
  <c r="C159" i="47" s="1"/>
  <c r="I159" i="47"/>
  <c r="F159" i="47"/>
  <c r="O158" i="47"/>
  <c r="L158" i="47"/>
  <c r="I158" i="47"/>
  <c r="F158" i="47"/>
  <c r="O157" i="47"/>
  <c r="L157" i="47"/>
  <c r="I157" i="47"/>
  <c r="F157" i="47"/>
  <c r="O156" i="47"/>
  <c r="L156" i="47"/>
  <c r="I156" i="47"/>
  <c r="F156" i="47"/>
  <c r="O155" i="47"/>
  <c r="L155" i="47"/>
  <c r="I155" i="47"/>
  <c r="F155" i="47"/>
  <c r="O154" i="47"/>
  <c r="L154" i="47"/>
  <c r="I154" i="47"/>
  <c r="F154" i="47"/>
  <c r="O153" i="47"/>
  <c r="L153" i="47"/>
  <c r="I153" i="47"/>
  <c r="F153" i="47"/>
  <c r="O152" i="47"/>
  <c r="L152" i="47"/>
  <c r="I152" i="47"/>
  <c r="I151" i="47" s="1"/>
  <c r="F152" i="47"/>
  <c r="F151" i="47" s="1"/>
  <c r="N151" i="47"/>
  <c r="M151" i="47"/>
  <c r="K151" i="47"/>
  <c r="J151" i="47"/>
  <c r="H151" i="47"/>
  <c r="G151" i="47"/>
  <c r="E151" i="47"/>
  <c r="D151" i="47"/>
  <c r="O150" i="47"/>
  <c r="L150" i="47"/>
  <c r="I150" i="47"/>
  <c r="F150" i="47"/>
  <c r="O149" i="47"/>
  <c r="L149" i="47"/>
  <c r="I149" i="47"/>
  <c r="F149" i="47"/>
  <c r="O148" i="47"/>
  <c r="L148" i="47"/>
  <c r="I148" i="47"/>
  <c r="F148" i="47"/>
  <c r="O147" i="47"/>
  <c r="L147" i="47"/>
  <c r="I147" i="47"/>
  <c r="F147" i="47"/>
  <c r="O146" i="47"/>
  <c r="L146" i="47"/>
  <c r="I146" i="47"/>
  <c r="F146" i="47"/>
  <c r="O145" i="47"/>
  <c r="L145" i="47"/>
  <c r="I145" i="47"/>
  <c r="F145" i="47"/>
  <c r="N144" i="47"/>
  <c r="M144" i="47"/>
  <c r="K144" i="47"/>
  <c r="J144" i="47"/>
  <c r="H144" i="47"/>
  <c r="G144" i="47"/>
  <c r="E144" i="47"/>
  <c r="D144" i="47"/>
  <c r="O143" i="47"/>
  <c r="L143" i="47"/>
  <c r="I143" i="47"/>
  <c r="F143" i="47"/>
  <c r="O142" i="47"/>
  <c r="O141" i="47" s="1"/>
  <c r="L142" i="47"/>
  <c r="I142" i="47"/>
  <c r="I141" i="47" s="1"/>
  <c r="F142" i="47"/>
  <c r="F141" i="47" s="1"/>
  <c r="C142" i="47"/>
  <c r="N141" i="47"/>
  <c r="M141" i="47"/>
  <c r="K141" i="47"/>
  <c r="J141" i="47"/>
  <c r="H141" i="47"/>
  <c r="G141" i="47"/>
  <c r="E141" i="47"/>
  <c r="D141" i="47"/>
  <c r="O140" i="47"/>
  <c r="L140" i="47"/>
  <c r="I140" i="47"/>
  <c r="F140" i="47"/>
  <c r="O139" i="47"/>
  <c r="L139" i="47"/>
  <c r="I139" i="47"/>
  <c r="F139" i="47"/>
  <c r="O138" i="47"/>
  <c r="L138" i="47"/>
  <c r="I138" i="47"/>
  <c r="F138" i="47"/>
  <c r="O137" i="47"/>
  <c r="O136" i="47" s="1"/>
  <c r="L137" i="47"/>
  <c r="I137" i="47"/>
  <c r="F137" i="47"/>
  <c r="N136" i="47"/>
  <c r="M136" i="47"/>
  <c r="K136" i="47"/>
  <c r="J136" i="47"/>
  <c r="H136" i="47"/>
  <c r="G136" i="47"/>
  <c r="E136" i="47"/>
  <c r="D136" i="47"/>
  <c r="O135" i="47"/>
  <c r="L135" i="47"/>
  <c r="I135" i="47"/>
  <c r="F135" i="47"/>
  <c r="O134" i="47"/>
  <c r="O131" i="47" s="1"/>
  <c r="L134" i="47"/>
  <c r="I134" i="47"/>
  <c r="C134" i="47" s="1"/>
  <c r="F134" i="47"/>
  <c r="O133" i="47"/>
  <c r="L133" i="47"/>
  <c r="I133" i="47"/>
  <c r="F133" i="47"/>
  <c r="O132" i="47"/>
  <c r="L132" i="47"/>
  <c r="I132" i="47"/>
  <c r="F132" i="47"/>
  <c r="F131" i="47" s="1"/>
  <c r="N131" i="47"/>
  <c r="M131" i="47"/>
  <c r="K131" i="47"/>
  <c r="J131" i="47"/>
  <c r="H131" i="47"/>
  <c r="G131" i="47"/>
  <c r="E131" i="47"/>
  <c r="D131" i="47"/>
  <c r="D130" i="47"/>
  <c r="O129" i="47"/>
  <c r="O128" i="47" s="1"/>
  <c r="L129" i="47"/>
  <c r="L128" i="47" s="1"/>
  <c r="I129" i="47"/>
  <c r="I128" i="47" s="1"/>
  <c r="F129" i="47"/>
  <c r="N128" i="47"/>
  <c r="M128" i="47"/>
  <c r="K128" i="47"/>
  <c r="J128" i="47"/>
  <c r="H128" i="47"/>
  <c r="G128" i="47"/>
  <c r="F128" i="47"/>
  <c r="E128" i="47"/>
  <c r="D128" i="47"/>
  <c r="O127" i="47"/>
  <c r="L127" i="47"/>
  <c r="C127" i="47" s="1"/>
  <c r="I127" i="47"/>
  <c r="F127" i="47"/>
  <c r="O126" i="47"/>
  <c r="L126" i="47"/>
  <c r="C126" i="47" s="1"/>
  <c r="I126" i="47"/>
  <c r="F126" i="47"/>
  <c r="O125" i="47"/>
  <c r="L125" i="47"/>
  <c r="I125" i="47"/>
  <c r="F125" i="47"/>
  <c r="O124" i="47"/>
  <c r="L124" i="47"/>
  <c r="I124" i="47"/>
  <c r="F124" i="47"/>
  <c r="O123" i="47"/>
  <c r="L123" i="47"/>
  <c r="I123" i="47"/>
  <c r="F123" i="47"/>
  <c r="N122" i="47"/>
  <c r="M122" i="47"/>
  <c r="K122" i="47"/>
  <c r="J122" i="47"/>
  <c r="H122" i="47"/>
  <c r="G122" i="47"/>
  <c r="E122" i="47"/>
  <c r="D122" i="47"/>
  <c r="O121" i="47"/>
  <c r="L121" i="47"/>
  <c r="I121" i="47"/>
  <c r="F121" i="47"/>
  <c r="O120" i="47"/>
  <c r="L120" i="47"/>
  <c r="I120" i="47"/>
  <c r="F120" i="47"/>
  <c r="O119" i="47"/>
  <c r="L119" i="47"/>
  <c r="I119" i="47"/>
  <c r="F119" i="47"/>
  <c r="O118" i="47"/>
  <c r="L118" i="47"/>
  <c r="I118" i="47"/>
  <c r="F118" i="47"/>
  <c r="C118" i="47" s="1"/>
  <c r="O117" i="47"/>
  <c r="L117" i="47"/>
  <c r="I117" i="47"/>
  <c r="I116" i="47" s="1"/>
  <c r="F117" i="47"/>
  <c r="N116" i="47"/>
  <c r="M116" i="47"/>
  <c r="K116" i="47"/>
  <c r="J116" i="47"/>
  <c r="H116" i="47"/>
  <c r="G116" i="47"/>
  <c r="E116" i="47"/>
  <c r="D116" i="47"/>
  <c r="O115" i="47"/>
  <c r="L115" i="47"/>
  <c r="I115" i="47"/>
  <c r="F115" i="47"/>
  <c r="O114" i="47"/>
  <c r="L114" i="47"/>
  <c r="I114" i="47"/>
  <c r="F114" i="47"/>
  <c r="O113" i="47"/>
  <c r="L113" i="47"/>
  <c r="I113" i="47"/>
  <c r="I112" i="47" s="1"/>
  <c r="F113" i="47"/>
  <c r="N112" i="47"/>
  <c r="M112" i="47"/>
  <c r="K112" i="47"/>
  <c r="J112" i="47"/>
  <c r="H112" i="47"/>
  <c r="H83" i="47" s="1"/>
  <c r="G112" i="47"/>
  <c r="F112" i="47"/>
  <c r="E112" i="47"/>
  <c r="D112" i="47"/>
  <c r="O111" i="47"/>
  <c r="L111" i="47"/>
  <c r="I111" i="47"/>
  <c r="F111" i="47"/>
  <c r="O110" i="47"/>
  <c r="L110" i="47"/>
  <c r="I110" i="47"/>
  <c r="F110" i="47"/>
  <c r="O109" i="47"/>
  <c r="L109" i="47"/>
  <c r="I109" i="47"/>
  <c r="F109" i="47"/>
  <c r="O108" i="47"/>
  <c r="L108" i="47"/>
  <c r="I108" i="47"/>
  <c r="F108" i="47"/>
  <c r="O107" i="47"/>
  <c r="L107" i="47"/>
  <c r="I107" i="47"/>
  <c r="F107" i="47"/>
  <c r="O106" i="47"/>
  <c r="L106" i="47"/>
  <c r="I106" i="47"/>
  <c r="F106" i="47"/>
  <c r="C106" i="47" s="1"/>
  <c r="O105" i="47"/>
  <c r="L105" i="47"/>
  <c r="I105" i="47"/>
  <c r="F105" i="47"/>
  <c r="O104" i="47"/>
  <c r="L104" i="47"/>
  <c r="I104" i="47"/>
  <c r="F104" i="47"/>
  <c r="N103" i="47"/>
  <c r="M103" i="47"/>
  <c r="K103" i="47"/>
  <c r="J103" i="47"/>
  <c r="H103" i="47"/>
  <c r="G103" i="47"/>
  <c r="E103" i="47"/>
  <c r="D103" i="47"/>
  <c r="O102" i="47"/>
  <c r="L102" i="47"/>
  <c r="I102" i="47"/>
  <c r="F102" i="47"/>
  <c r="O101" i="47"/>
  <c r="L101" i="47"/>
  <c r="I101" i="47"/>
  <c r="F101" i="47"/>
  <c r="O100" i="47"/>
  <c r="L100" i="47"/>
  <c r="I100" i="47"/>
  <c r="F100" i="47"/>
  <c r="O99" i="47"/>
  <c r="L99" i="47"/>
  <c r="I99" i="47"/>
  <c r="F99" i="47"/>
  <c r="O98" i="47"/>
  <c r="L98" i="47"/>
  <c r="I98" i="47"/>
  <c r="F98" i="47"/>
  <c r="O97" i="47"/>
  <c r="L97" i="47"/>
  <c r="I97" i="47"/>
  <c r="F97" i="47"/>
  <c r="O96" i="47"/>
  <c r="O95" i="47" s="1"/>
  <c r="L96" i="47"/>
  <c r="L95" i="47" s="1"/>
  <c r="I96" i="47"/>
  <c r="F96" i="47"/>
  <c r="N95" i="47"/>
  <c r="M95" i="47"/>
  <c r="K95" i="47"/>
  <c r="J95" i="47"/>
  <c r="H95" i="47"/>
  <c r="G95" i="47"/>
  <c r="E95" i="47"/>
  <c r="D95" i="47"/>
  <c r="O94" i="47"/>
  <c r="L94" i="47"/>
  <c r="I94" i="47"/>
  <c r="F94" i="47"/>
  <c r="O93" i="47"/>
  <c r="L93" i="47"/>
  <c r="I93" i="47"/>
  <c r="F93" i="47"/>
  <c r="O92" i="47"/>
  <c r="L92" i="47"/>
  <c r="I92" i="47"/>
  <c r="F92" i="47"/>
  <c r="O91" i="47"/>
  <c r="L91" i="47"/>
  <c r="I91" i="47"/>
  <c r="F91" i="47"/>
  <c r="O90" i="47"/>
  <c r="O89" i="47" s="1"/>
  <c r="L90" i="47"/>
  <c r="I90" i="47"/>
  <c r="I89" i="47" s="1"/>
  <c r="F90" i="47"/>
  <c r="F89" i="47" s="1"/>
  <c r="N89" i="47"/>
  <c r="M89" i="47"/>
  <c r="K89" i="47"/>
  <c r="J89" i="47"/>
  <c r="H89" i="47"/>
  <c r="G89" i="47"/>
  <c r="E89" i="47"/>
  <c r="D89" i="47"/>
  <c r="O88" i="47"/>
  <c r="L88" i="47"/>
  <c r="I88" i="47"/>
  <c r="F88" i="47"/>
  <c r="O87" i="47"/>
  <c r="L87" i="47"/>
  <c r="I87" i="47"/>
  <c r="F87" i="47"/>
  <c r="O86" i="47"/>
  <c r="L86" i="47"/>
  <c r="I86" i="47"/>
  <c r="F86" i="47"/>
  <c r="O85" i="47"/>
  <c r="L85" i="47"/>
  <c r="L84" i="47" s="1"/>
  <c r="I85" i="47"/>
  <c r="F85" i="47"/>
  <c r="F84" i="47" s="1"/>
  <c r="O84" i="47"/>
  <c r="N84" i="47"/>
  <c r="M84" i="47"/>
  <c r="M83" i="47" s="1"/>
  <c r="K84" i="47"/>
  <c r="J84" i="47"/>
  <c r="H84" i="47"/>
  <c r="G84" i="47"/>
  <c r="G83" i="47" s="1"/>
  <c r="E84" i="47"/>
  <c r="D84" i="47"/>
  <c r="O82" i="47"/>
  <c r="L82" i="47"/>
  <c r="I82" i="47"/>
  <c r="F82" i="47"/>
  <c r="O81" i="47"/>
  <c r="L81" i="47"/>
  <c r="L80" i="47" s="1"/>
  <c r="I81" i="47"/>
  <c r="F81" i="47"/>
  <c r="F80" i="47" s="1"/>
  <c r="O80" i="47"/>
  <c r="N80" i="47"/>
  <c r="M80" i="47"/>
  <c r="K80" i="47"/>
  <c r="J80" i="47"/>
  <c r="H80" i="47"/>
  <c r="G80" i="47"/>
  <c r="E80" i="47"/>
  <c r="D80" i="47"/>
  <c r="O79" i="47"/>
  <c r="L79" i="47"/>
  <c r="I79" i="47"/>
  <c r="F79" i="47"/>
  <c r="O78" i="47"/>
  <c r="O77" i="47" s="1"/>
  <c r="L78" i="47"/>
  <c r="L77" i="47" s="1"/>
  <c r="L76" i="47" s="1"/>
  <c r="I78" i="47"/>
  <c r="I77" i="47" s="1"/>
  <c r="F78" i="47"/>
  <c r="F77" i="47" s="1"/>
  <c r="N77" i="47"/>
  <c r="N76" i="47" s="1"/>
  <c r="M77" i="47"/>
  <c r="M76" i="47" s="1"/>
  <c r="K77" i="47"/>
  <c r="J77" i="47"/>
  <c r="J76" i="47" s="1"/>
  <c r="H77" i="47"/>
  <c r="H76" i="47" s="1"/>
  <c r="G77" i="47"/>
  <c r="G76" i="47" s="1"/>
  <c r="E77" i="47"/>
  <c r="E76" i="47" s="1"/>
  <c r="D77" i="47"/>
  <c r="K76" i="47"/>
  <c r="O74" i="47"/>
  <c r="L74" i="47"/>
  <c r="I74" i="47"/>
  <c r="F74" i="47"/>
  <c r="O73" i="47"/>
  <c r="L73" i="47"/>
  <c r="I73" i="47"/>
  <c r="F73" i="47"/>
  <c r="O72" i="47"/>
  <c r="L72" i="47"/>
  <c r="I72" i="47"/>
  <c r="F72" i="47"/>
  <c r="O71" i="47"/>
  <c r="L71" i="47"/>
  <c r="I71" i="47"/>
  <c r="F71" i="47"/>
  <c r="O70" i="47"/>
  <c r="O69" i="47" s="1"/>
  <c r="L70" i="47"/>
  <c r="I70" i="47"/>
  <c r="I69" i="47" s="1"/>
  <c r="F70" i="47"/>
  <c r="N69" i="47"/>
  <c r="N67" i="47" s="1"/>
  <c r="M69" i="47"/>
  <c r="K69" i="47"/>
  <c r="K67" i="47" s="1"/>
  <c r="J69" i="47"/>
  <c r="J67" i="47" s="1"/>
  <c r="H69" i="47"/>
  <c r="H67" i="47" s="1"/>
  <c r="G69" i="47"/>
  <c r="F69" i="47"/>
  <c r="E69" i="47"/>
  <c r="D69" i="47"/>
  <c r="D67" i="47" s="1"/>
  <c r="O68" i="47"/>
  <c r="L68" i="47"/>
  <c r="I68" i="47"/>
  <c r="F68" i="47"/>
  <c r="C68" i="47" s="1"/>
  <c r="M67" i="47"/>
  <c r="G67" i="47"/>
  <c r="E67" i="47"/>
  <c r="O66" i="47"/>
  <c r="L66" i="47"/>
  <c r="I66" i="47"/>
  <c r="C66" i="47" s="1"/>
  <c r="F66" i="47"/>
  <c r="O65" i="47"/>
  <c r="L65" i="47"/>
  <c r="I65" i="47"/>
  <c r="F65" i="47"/>
  <c r="O64" i="47"/>
  <c r="L64" i="47"/>
  <c r="I64" i="47"/>
  <c r="F64" i="47"/>
  <c r="O63" i="47"/>
  <c r="L63" i="47"/>
  <c r="I63" i="47"/>
  <c r="F63" i="47"/>
  <c r="O62" i="47"/>
  <c r="L62" i="47"/>
  <c r="I62" i="47"/>
  <c r="C62" i="47" s="1"/>
  <c r="F62" i="47"/>
  <c r="O61" i="47"/>
  <c r="L61" i="47"/>
  <c r="I61" i="47"/>
  <c r="F61" i="47"/>
  <c r="O60" i="47"/>
  <c r="L60" i="47"/>
  <c r="I60" i="47"/>
  <c r="C60" i="47" s="1"/>
  <c r="F60" i="47"/>
  <c r="O59" i="47"/>
  <c r="L59" i="47"/>
  <c r="L58" i="47" s="1"/>
  <c r="I59" i="47"/>
  <c r="F59" i="47"/>
  <c r="N58" i="47"/>
  <c r="M58" i="47"/>
  <c r="K58" i="47"/>
  <c r="J58" i="47"/>
  <c r="H58" i="47"/>
  <c r="G58" i="47"/>
  <c r="E58" i="47"/>
  <c r="D58" i="47"/>
  <c r="O57" i="47"/>
  <c r="L57" i="47"/>
  <c r="I57" i="47"/>
  <c r="F57" i="47"/>
  <c r="O56" i="47"/>
  <c r="O55" i="47" s="1"/>
  <c r="L56" i="47"/>
  <c r="I56" i="47"/>
  <c r="I55" i="47" s="1"/>
  <c r="F56" i="47"/>
  <c r="N55" i="47"/>
  <c r="N54" i="47" s="1"/>
  <c r="M55" i="47"/>
  <c r="L55" i="47"/>
  <c r="K55" i="47"/>
  <c r="J55" i="47"/>
  <c r="J54" i="47" s="1"/>
  <c r="J53" i="47" s="1"/>
  <c r="H55" i="47"/>
  <c r="G55" i="47"/>
  <c r="G54" i="47" s="1"/>
  <c r="G53" i="47" s="1"/>
  <c r="F55" i="47"/>
  <c r="E55" i="47"/>
  <c r="D55" i="47"/>
  <c r="D54" i="47" s="1"/>
  <c r="K54" i="47"/>
  <c r="O47" i="47"/>
  <c r="C47" i="47" s="1"/>
  <c r="O46" i="47"/>
  <c r="N45" i="47"/>
  <c r="M45" i="47"/>
  <c r="L44" i="47"/>
  <c r="L43" i="47" s="1"/>
  <c r="I44" i="47"/>
  <c r="F44" i="47"/>
  <c r="F43" i="47" s="1"/>
  <c r="K43" i="47"/>
  <c r="J43" i="47"/>
  <c r="H43" i="47"/>
  <c r="G43" i="47"/>
  <c r="E43" i="47"/>
  <c r="D43" i="47"/>
  <c r="F42" i="47"/>
  <c r="E41" i="47"/>
  <c r="D41" i="47"/>
  <c r="L40" i="47"/>
  <c r="L39" i="47"/>
  <c r="C39" i="47" s="1"/>
  <c r="L38" i="47"/>
  <c r="C38" i="47"/>
  <c r="L37" i="47"/>
  <c r="C37" i="47" s="1"/>
  <c r="K36" i="47"/>
  <c r="J36" i="47"/>
  <c r="L35" i="47"/>
  <c r="C35" i="47"/>
  <c r="L34" i="47"/>
  <c r="L33" i="47" s="1"/>
  <c r="C33" i="47" s="1"/>
  <c r="K33" i="47"/>
  <c r="J33" i="47"/>
  <c r="L32" i="47"/>
  <c r="L31" i="47" s="1"/>
  <c r="K31" i="47"/>
  <c r="J31" i="47"/>
  <c r="J26" i="47" s="1"/>
  <c r="L30" i="47"/>
  <c r="C30" i="47" s="1"/>
  <c r="L29" i="47"/>
  <c r="C29" i="47" s="1"/>
  <c r="L28" i="47"/>
  <c r="K27" i="47"/>
  <c r="J27" i="47"/>
  <c r="F25" i="47"/>
  <c r="C25" i="47" s="1"/>
  <c r="I24" i="47"/>
  <c r="O23" i="47"/>
  <c r="L23" i="47"/>
  <c r="I23" i="47"/>
  <c r="F23" i="47"/>
  <c r="O22" i="47"/>
  <c r="L22" i="47"/>
  <c r="L21" i="47" s="1"/>
  <c r="I22" i="47"/>
  <c r="F22" i="47"/>
  <c r="F21" i="47" s="1"/>
  <c r="O21" i="47"/>
  <c r="N21" i="47"/>
  <c r="N292" i="47" s="1"/>
  <c r="N291" i="47" s="1"/>
  <c r="M21" i="47"/>
  <c r="M292" i="47" s="1"/>
  <c r="M291" i="47" s="1"/>
  <c r="K21" i="47"/>
  <c r="K292" i="47" s="1"/>
  <c r="K291" i="47" s="1"/>
  <c r="J21" i="47"/>
  <c r="H21" i="47"/>
  <c r="H292" i="47" s="1"/>
  <c r="H291" i="47" s="1"/>
  <c r="G21" i="47"/>
  <c r="G292" i="47" s="1"/>
  <c r="G291" i="47" s="1"/>
  <c r="E21" i="47"/>
  <c r="E292" i="47" s="1"/>
  <c r="E291" i="47" s="1"/>
  <c r="D21" i="47"/>
  <c r="H20" i="47"/>
  <c r="O301" i="46"/>
  <c r="L301" i="46"/>
  <c r="I301" i="46"/>
  <c r="F301" i="46"/>
  <c r="O300" i="46"/>
  <c r="L300" i="46"/>
  <c r="I300" i="46"/>
  <c r="F300" i="46"/>
  <c r="O299" i="46"/>
  <c r="L299" i="46"/>
  <c r="I299" i="46"/>
  <c r="F299" i="46"/>
  <c r="O298" i="46"/>
  <c r="L298" i="46"/>
  <c r="I298" i="46"/>
  <c r="F298" i="46"/>
  <c r="C298" i="46" s="1"/>
  <c r="O297" i="46"/>
  <c r="L297" i="46"/>
  <c r="I297" i="46"/>
  <c r="F297" i="46"/>
  <c r="O296" i="46"/>
  <c r="L296" i="46"/>
  <c r="I296" i="46"/>
  <c r="F296" i="46"/>
  <c r="O295" i="46"/>
  <c r="L295" i="46"/>
  <c r="I295" i="46"/>
  <c r="F295" i="46"/>
  <c r="O294" i="46"/>
  <c r="L294" i="46"/>
  <c r="I294" i="46"/>
  <c r="I293" i="46" s="1"/>
  <c r="F294" i="46"/>
  <c r="C294" i="46" s="1"/>
  <c r="N293" i="46"/>
  <c r="M293" i="46"/>
  <c r="K293" i="46"/>
  <c r="J293" i="46"/>
  <c r="H293" i="46"/>
  <c r="G293" i="46"/>
  <c r="E293" i="46"/>
  <c r="D293" i="46"/>
  <c r="O288" i="46"/>
  <c r="L288" i="46"/>
  <c r="I288" i="46"/>
  <c r="F288" i="46"/>
  <c r="O287" i="46"/>
  <c r="L287" i="46"/>
  <c r="L286" i="46" s="1"/>
  <c r="I287" i="46"/>
  <c r="F287" i="46"/>
  <c r="F286" i="46" s="1"/>
  <c r="O286" i="46"/>
  <c r="N286" i="46"/>
  <c r="M286" i="46"/>
  <c r="K286" i="46"/>
  <c r="J286" i="46"/>
  <c r="H286" i="46"/>
  <c r="G286" i="46"/>
  <c r="E286" i="46"/>
  <c r="D286" i="46"/>
  <c r="O285" i="46"/>
  <c r="L285" i="46"/>
  <c r="L284" i="46" s="1"/>
  <c r="L283" i="46" s="1"/>
  <c r="I285" i="46"/>
  <c r="F285" i="46"/>
  <c r="O284" i="46"/>
  <c r="O283" i="46" s="1"/>
  <c r="N284" i="46"/>
  <c r="N283" i="46" s="1"/>
  <c r="M284" i="46"/>
  <c r="M283" i="46" s="1"/>
  <c r="K284" i="46"/>
  <c r="K283" i="46" s="1"/>
  <c r="J284" i="46"/>
  <c r="J283" i="46" s="1"/>
  <c r="I284" i="46"/>
  <c r="I283" i="46" s="1"/>
  <c r="H284" i="46"/>
  <c r="G284" i="46"/>
  <c r="G283" i="46" s="1"/>
  <c r="E284" i="46"/>
  <c r="E283" i="46" s="1"/>
  <c r="D284" i="46"/>
  <c r="D283" i="46" s="1"/>
  <c r="H283" i="46"/>
  <c r="O282" i="46"/>
  <c r="O281" i="46" s="1"/>
  <c r="L282" i="46"/>
  <c r="L281" i="46" s="1"/>
  <c r="I282" i="46"/>
  <c r="I281" i="46" s="1"/>
  <c r="F282" i="46"/>
  <c r="N281" i="46"/>
  <c r="M281" i="46"/>
  <c r="K281" i="46"/>
  <c r="J281" i="46"/>
  <c r="H281" i="46"/>
  <c r="G281" i="46"/>
  <c r="E281" i="46"/>
  <c r="D281" i="46"/>
  <c r="O280" i="46"/>
  <c r="L280" i="46"/>
  <c r="I280" i="46"/>
  <c r="F280" i="46"/>
  <c r="O279" i="46"/>
  <c r="L279" i="46"/>
  <c r="I279" i="46"/>
  <c r="F279" i="46"/>
  <c r="O278" i="46"/>
  <c r="O276" i="46" s="1"/>
  <c r="L278" i="46"/>
  <c r="I278" i="46"/>
  <c r="F278" i="46"/>
  <c r="O277" i="46"/>
  <c r="L277" i="46"/>
  <c r="L276" i="46" s="1"/>
  <c r="I277" i="46"/>
  <c r="I276" i="46" s="1"/>
  <c r="F277" i="46"/>
  <c r="N276" i="46"/>
  <c r="M276" i="46"/>
  <c r="K276" i="46"/>
  <c r="J276" i="46"/>
  <c r="H276" i="46"/>
  <c r="G276" i="46"/>
  <c r="E276" i="46"/>
  <c r="D276" i="46"/>
  <c r="O275" i="46"/>
  <c r="L275" i="46"/>
  <c r="I275" i="46"/>
  <c r="F275" i="46"/>
  <c r="O274" i="46"/>
  <c r="L274" i="46"/>
  <c r="I274" i="46"/>
  <c r="F274" i="46"/>
  <c r="O273" i="46"/>
  <c r="L273" i="46"/>
  <c r="L272" i="46" s="1"/>
  <c r="I273" i="46"/>
  <c r="F273" i="46"/>
  <c r="N272" i="46"/>
  <c r="M272" i="46"/>
  <c r="M270" i="46" s="1"/>
  <c r="K272" i="46"/>
  <c r="K270" i="46" s="1"/>
  <c r="K269" i="46" s="1"/>
  <c r="J272" i="46"/>
  <c r="H272" i="46"/>
  <c r="H270" i="46" s="1"/>
  <c r="G272" i="46"/>
  <c r="E272" i="46"/>
  <c r="D272" i="46"/>
  <c r="O271" i="46"/>
  <c r="L271" i="46"/>
  <c r="I271" i="46"/>
  <c r="F271" i="46"/>
  <c r="N270" i="46"/>
  <c r="N269" i="46" s="1"/>
  <c r="G270" i="46"/>
  <c r="D270" i="46"/>
  <c r="O268" i="46"/>
  <c r="L268" i="46"/>
  <c r="I268" i="46"/>
  <c r="F268" i="46"/>
  <c r="O267" i="46"/>
  <c r="L267" i="46"/>
  <c r="I267" i="46"/>
  <c r="F267" i="46"/>
  <c r="O266" i="46"/>
  <c r="L266" i="46"/>
  <c r="I266" i="46"/>
  <c r="F266" i="46"/>
  <c r="O265" i="46"/>
  <c r="L265" i="46"/>
  <c r="L264" i="46" s="1"/>
  <c r="I265" i="46"/>
  <c r="F265" i="46"/>
  <c r="N264" i="46"/>
  <c r="M264" i="46"/>
  <c r="K264" i="46"/>
  <c r="J264" i="46"/>
  <c r="H264" i="46"/>
  <c r="G264" i="46"/>
  <c r="E264" i="46"/>
  <c r="D264" i="46"/>
  <c r="O263" i="46"/>
  <c r="L263" i="46"/>
  <c r="I263" i="46"/>
  <c r="F263" i="46"/>
  <c r="O262" i="46"/>
  <c r="L262" i="46"/>
  <c r="I262" i="46"/>
  <c r="F262" i="46"/>
  <c r="O261" i="46"/>
  <c r="L261" i="46"/>
  <c r="I261" i="46"/>
  <c r="I260" i="46" s="1"/>
  <c r="F261" i="46"/>
  <c r="N260" i="46"/>
  <c r="M260" i="46"/>
  <c r="K260" i="46"/>
  <c r="J260" i="46"/>
  <c r="H260" i="46"/>
  <c r="H259" i="46" s="1"/>
  <c r="G260" i="46"/>
  <c r="G259" i="46" s="1"/>
  <c r="E260" i="46"/>
  <c r="D260" i="46"/>
  <c r="N259" i="46"/>
  <c r="J259" i="46"/>
  <c r="D259" i="46"/>
  <c r="O258" i="46"/>
  <c r="L258" i="46"/>
  <c r="I258" i="46"/>
  <c r="F258" i="46"/>
  <c r="C258" i="46" s="1"/>
  <c r="O257" i="46"/>
  <c r="L257" i="46"/>
  <c r="I257" i="46"/>
  <c r="F257" i="46"/>
  <c r="O256" i="46"/>
  <c r="L256" i="46"/>
  <c r="I256" i="46"/>
  <c r="F256" i="46"/>
  <c r="O255" i="46"/>
  <c r="L255" i="46"/>
  <c r="I255" i="46"/>
  <c r="F255" i="46"/>
  <c r="O254" i="46"/>
  <c r="L254" i="46"/>
  <c r="I254" i="46"/>
  <c r="F254" i="46"/>
  <c r="O253" i="46"/>
  <c r="L253" i="46"/>
  <c r="I253" i="46"/>
  <c r="F253" i="46"/>
  <c r="N252" i="46"/>
  <c r="M252" i="46"/>
  <c r="M251" i="46" s="1"/>
  <c r="K252" i="46"/>
  <c r="K251" i="46" s="1"/>
  <c r="J252" i="46"/>
  <c r="H252" i="46"/>
  <c r="G252" i="46"/>
  <c r="G251" i="46" s="1"/>
  <c r="E252" i="46"/>
  <c r="E251" i="46" s="1"/>
  <c r="D252" i="46"/>
  <c r="N251" i="46"/>
  <c r="J251" i="46"/>
  <c r="H251" i="46"/>
  <c r="D251" i="46"/>
  <c r="O250" i="46"/>
  <c r="L250" i="46"/>
  <c r="I250" i="46"/>
  <c r="C250" i="46" s="1"/>
  <c r="F250" i="46"/>
  <c r="O249" i="46"/>
  <c r="L249" i="46"/>
  <c r="I249" i="46"/>
  <c r="F249" i="46"/>
  <c r="O248" i="46"/>
  <c r="L248" i="46"/>
  <c r="I248" i="46"/>
  <c r="F248" i="46"/>
  <c r="O247" i="46"/>
  <c r="L247" i="46"/>
  <c r="I247" i="46"/>
  <c r="F247" i="46"/>
  <c r="F246" i="46" s="1"/>
  <c r="O246" i="46"/>
  <c r="N246" i="46"/>
  <c r="M246" i="46"/>
  <c r="K246" i="46"/>
  <c r="J246" i="46"/>
  <c r="H246" i="46"/>
  <c r="G246" i="46"/>
  <c r="E246" i="46"/>
  <c r="D246" i="46"/>
  <c r="O245" i="46"/>
  <c r="L245" i="46"/>
  <c r="I245" i="46"/>
  <c r="F245" i="46"/>
  <c r="O244" i="46"/>
  <c r="L244" i="46"/>
  <c r="I244" i="46"/>
  <c r="F244" i="46"/>
  <c r="O243" i="46"/>
  <c r="L243" i="46"/>
  <c r="I243" i="46"/>
  <c r="F243" i="46"/>
  <c r="O242" i="46"/>
  <c r="L242" i="46"/>
  <c r="I242" i="46"/>
  <c r="F242" i="46"/>
  <c r="O241" i="46"/>
  <c r="L241" i="46"/>
  <c r="I241" i="46"/>
  <c r="F241" i="46"/>
  <c r="O240" i="46"/>
  <c r="L240" i="46"/>
  <c r="I240" i="46"/>
  <c r="F240" i="46"/>
  <c r="O239" i="46"/>
  <c r="L239" i="46"/>
  <c r="L238" i="46" s="1"/>
  <c r="I239" i="46"/>
  <c r="F239" i="46"/>
  <c r="O238" i="46"/>
  <c r="N238" i="46"/>
  <c r="M238" i="46"/>
  <c r="K238" i="46"/>
  <c r="J238" i="46"/>
  <c r="H238" i="46"/>
  <c r="G238" i="46"/>
  <c r="E238" i="46"/>
  <c r="D238" i="46"/>
  <c r="O237" i="46"/>
  <c r="L237" i="46"/>
  <c r="I237" i="46"/>
  <c r="F237" i="46"/>
  <c r="O236" i="46"/>
  <c r="O235" i="46" s="1"/>
  <c r="L236" i="46"/>
  <c r="L235" i="46" s="1"/>
  <c r="I236" i="46"/>
  <c r="F236" i="46"/>
  <c r="N235" i="46"/>
  <c r="M235" i="46"/>
  <c r="K235" i="46"/>
  <c r="J235" i="46"/>
  <c r="H235" i="46"/>
  <c r="G235" i="46"/>
  <c r="F235" i="46"/>
  <c r="E235" i="46"/>
  <c r="D235" i="46"/>
  <c r="O234" i="46"/>
  <c r="O233" i="46" s="1"/>
  <c r="L234" i="46"/>
  <c r="L233" i="46" s="1"/>
  <c r="I234" i="46"/>
  <c r="I233" i="46" s="1"/>
  <c r="F234" i="46"/>
  <c r="C234" i="46" s="1"/>
  <c r="N233" i="46"/>
  <c r="M233" i="46"/>
  <c r="K233" i="46"/>
  <c r="J233" i="46"/>
  <c r="H233" i="46"/>
  <c r="G233" i="46"/>
  <c r="E233" i="46"/>
  <c r="E231" i="46" s="1"/>
  <c r="D233" i="46"/>
  <c r="O232" i="46"/>
  <c r="L232" i="46"/>
  <c r="I232" i="46"/>
  <c r="F232" i="46"/>
  <c r="O229" i="46"/>
  <c r="L229" i="46"/>
  <c r="I229" i="46"/>
  <c r="F229" i="46"/>
  <c r="O228" i="46"/>
  <c r="O227" i="46" s="1"/>
  <c r="L228" i="46"/>
  <c r="L227" i="46" s="1"/>
  <c r="I228" i="46"/>
  <c r="F228" i="46"/>
  <c r="N227" i="46"/>
  <c r="M227" i="46"/>
  <c r="K227" i="46"/>
  <c r="J227" i="46"/>
  <c r="H227" i="46"/>
  <c r="G227" i="46"/>
  <c r="F227" i="46"/>
  <c r="E227" i="46"/>
  <c r="D227" i="46"/>
  <c r="O226" i="46"/>
  <c r="L226" i="46"/>
  <c r="I226" i="46"/>
  <c r="F226" i="46"/>
  <c r="C226" i="46" s="1"/>
  <c r="O225" i="46"/>
  <c r="L225" i="46"/>
  <c r="I225" i="46"/>
  <c r="F225" i="46"/>
  <c r="O224" i="46"/>
  <c r="L224" i="46"/>
  <c r="I224" i="46"/>
  <c r="F224" i="46"/>
  <c r="O223" i="46"/>
  <c r="L223" i="46"/>
  <c r="I223" i="46"/>
  <c r="F223" i="46"/>
  <c r="O222" i="46"/>
  <c r="L222" i="46"/>
  <c r="I222" i="46"/>
  <c r="F222" i="46"/>
  <c r="O221" i="46"/>
  <c r="L221" i="46"/>
  <c r="I221" i="46"/>
  <c r="F221" i="46"/>
  <c r="O220" i="46"/>
  <c r="L220" i="46"/>
  <c r="I220" i="46"/>
  <c r="F220" i="46"/>
  <c r="O219" i="46"/>
  <c r="L219" i="46"/>
  <c r="I219" i="46"/>
  <c r="F219" i="46"/>
  <c r="O218" i="46"/>
  <c r="L218" i="46"/>
  <c r="I218" i="46"/>
  <c r="F218" i="46"/>
  <c r="O217" i="46"/>
  <c r="L217" i="46"/>
  <c r="L216" i="46" s="1"/>
  <c r="I217" i="46"/>
  <c r="F217" i="46"/>
  <c r="N216" i="46"/>
  <c r="M216" i="46"/>
  <c r="K216" i="46"/>
  <c r="K204" i="46" s="1"/>
  <c r="J216" i="46"/>
  <c r="H216" i="46"/>
  <c r="G216" i="46"/>
  <c r="E216" i="46"/>
  <c r="D216" i="46"/>
  <c r="O215" i="46"/>
  <c r="L215" i="46"/>
  <c r="I215" i="46"/>
  <c r="F215" i="46"/>
  <c r="O214" i="46"/>
  <c r="L214" i="46"/>
  <c r="I214" i="46"/>
  <c r="C214" i="46" s="1"/>
  <c r="F214" i="46"/>
  <c r="O213" i="46"/>
  <c r="L213" i="46"/>
  <c r="I213" i="46"/>
  <c r="F213" i="46"/>
  <c r="O212" i="46"/>
  <c r="L212" i="46"/>
  <c r="I212" i="46"/>
  <c r="F212" i="46"/>
  <c r="O211" i="46"/>
  <c r="L211" i="46"/>
  <c r="I211" i="46"/>
  <c r="F211" i="46"/>
  <c r="O210" i="46"/>
  <c r="L210" i="46"/>
  <c r="I210" i="46"/>
  <c r="C210" i="46" s="1"/>
  <c r="F210" i="46"/>
  <c r="O209" i="46"/>
  <c r="L209" i="46"/>
  <c r="I209" i="46"/>
  <c r="F209" i="46"/>
  <c r="O208" i="46"/>
  <c r="L208" i="46"/>
  <c r="I208" i="46"/>
  <c r="F208" i="46"/>
  <c r="O207" i="46"/>
  <c r="L207" i="46"/>
  <c r="I207" i="46"/>
  <c r="F207" i="46"/>
  <c r="O206" i="46"/>
  <c r="L206" i="46"/>
  <c r="L205" i="46" s="1"/>
  <c r="I206" i="46"/>
  <c r="F206" i="46"/>
  <c r="N205" i="46"/>
  <c r="N204" i="46" s="1"/>
  <c r="M205" i="46"/>
  <c r="K205" i="46"/>
  <c r="J205" i="46"/>
  <c r="J204" i="46" s="1"/>
  <c r="H205" i="46"/>
  <c r="H204" i="46" s="1"/>
  <c r="G205" i="46"/>
  <c r="G204" i="46" s="1"/>
  <c r="E205" i="46"/>
  <c r="E204" i="46" s="1"/>
  <c r="D205" i="46"/>
  <c r="O203" i="46"/>
  <c r="L203" i="46"/>
  <c r="I203" i="46"/>
  <c r="F203" i="46"/>
  <c r="O202" i="46"/>
  <c r="L202" i="46"/>
  <c r="I202" i="46"/>
  <c r="F202" i="46"/>
  <c r="O201" i="46"/>
  <c r="L201" i="46"/>
  <c r="I201" i="46"/>
  <c r="F201" i="46"/>
  <c r="O200" i="46"/>
  <c r="L200" i="46"/>
  <c r="I200" i="46"/>
  <c r="F200" i="46"/>
  <c r="O199" i="46"/>
  <c r="O198" i="46" s="1"/>
  <c r="L199" i="46"/>
  <c r="L198" i="46" s="1"/>
  <c r="I199" i="46"/>
  <c r="F199" i="46"/>
  <c r="F198" i="46" s="1"/>
  <c r="N198" i="46"/>
  <c r="M198" i="46"/>
  <c r="K198" i="46"/>
  <c r="K196" i="46" s="1"/>
  <c r="J198" i="46"/>
  <c r="J196" i="46" s="1"/>
  <c r="J195" i="46" s="1"/>
  <c r="H198" i="46"/>
  <c r="G198" i="46"/>
  <c r="G196" i="46" s="1"/>
  <c r="E198" i="46"/>
  <c r="E196" i="46" s="1"/>
  <c r="D198" i="46"/>
  <c r="D196" i="46" s="1"/>
  <c r="O197" i="46"/>
  <c r="L197" i="46"/>
  <c r="I197" i="46"/>
  <c r="F197" i="46"/>
  <c r="N196" i="46"/>
  <c r="M196" i="46"/>
  <c r="H196" i="46"/>
  <c r="N195" i="46"/>
  <c r="O193" i="46"/>
  <c r="L193" i="46"/>
  <c r="L192" i="46" s="1"/>
  <c r="I193" i="46"/>
  <c r="I192" i="46" s="1"/>
  <c r="I191" i="46" s="1"/>
  <c r="F193" i="46"/>
  <c r="F192" i="46" s="1"/>
  <c r="O192" i="46"/>
  <c r="O191" i="46" s="1"/>
  <c r="N192" i="46"/>
  <c r="N191" i="46" s="1"/>
  <c r="M192" i="46"/>
  <c r="M191" i="46" s="1"/>
  <c r="M187" i="46" s="1"/>
  <c r="K192" i="46"/>
  <c r="K191" i="46" s="1"/>
  <c r="J192" i="46"/>
  <c r="J191" i="46" s="1"/>
  <c r="H192" i="46"/>
  <c r="H191" i="46" s="1"/>
  <c r="G192" i="46"/>
  <c r="G191" i="46" s="1"/>
  <c r="E192" i="46"/>
  <c r="E191" i="46" s="1"/>
  <c r="D192" i="46"/>
  <c r="L191" i="46"/>
  <c r="D191" i="46"/>
  <c r="O190" i="46"/>
  <c r="L190" i="46"/>
  <c r="I190" i="46"/>
  <c r="F190" i="46"/>
  <c r="O189" i="46"/>
  <c r="L189" i="46"/>
  <c r="L188" i="46" s="1"/>
  <c r="I189" i="46"/>
  <c r="I188" i="46" s="1"/>
  <c r="F189" i="46"/>
  <c r="O188" i="46"/>
  <c r="N188" i="46"/>
  <c r="N187" i="46" s="1"/>
  <c r="M188" i="46"/>
  <c r="K188" i="46"/>
  <c r="J188" i="46"/>
  <c r="H188" i="46"/>
  <c r="G188" i="46"/>
  <c r="F188" i="46"/>
  <c r="E188" i="46"/>
  <c r="D188" i="46"/>
  <c r="D187" i="46" s="1"/>
  <c r="O186" i="46"/>
  <c r="L186" i="46"/>
  <c r="I186" i="46"/>
  <c r="F186" i="46"/>
  <c r="C186" i="46" s="1"/>
  <c r="O185" i="46"/>
  <c r="L185" i="46"/>
  <c r="L184" i="46" s="1"/>
  <c r="I185" i="46"/>
  <c r="I184" i="46" s="1"/>
  <c r="F185" i="46"/>
  <c r="O184" i="46"/>
  <c r="N184" i="46"/>
  <c r="M184" i="46"/>
  <c r="K184" i="46"/>
  <c r="J184" i="46"/>
  <c r="H184" i="46"/>
  <c r="G184" i="46"/>
  <c r="F184" i="46"/>
  <c r="E184" i="46"/>
  <c r="D184" i="46"/>
  <c r="O183" i="46"/>
  <c r="L183" i="46"/>
  <c r="I183" i="46"/>
  <c r="F183" i="46"/>
  <c r="O182" i="46"/>
  <c r="L182" i="46"/>
  <c r="I182" i="46"/>
  <c r="F182" i="46"/>
  <c r="O181" i="46"/>
  <c r="L181" i="46"/>
  <c r="I181" i="46"/>
  <c r="F181" i="46"/>
  <c r="O180" i="46"/>
  <c r="O179" i="46" s="1"/>
  <c r="L180" i="46"/>
  <c r="L179" i="46" s="1"/>
  <c r="I180" i="46"/>
  <c r="F180" i="46"/>
  <c r="F179" i="46" s="1"/>
  <c r="N179" i="46"/>
  <c r="M179" i="46"/>
  <c r="K179" i="46"/>
  <c r="J179" i="46"/>
  <c r="H179" i="46"/>
  <c r="G179" i="46"/>
  <c r="E179" i="46"/>
  <c r="D179" i="46"/>
  <c r="O178" i="46"/>
  <c r="L178" i="46"/>
  <c r="I178" i="46"/>
  <c r="F178" i="46"/>
  <c r="O177" i="46"/>
  <c r="L177" i="46"/>
  <c r="I177" i="46"/>
  <c r="F177" i="46"/>
  <c r="O176" i="46"/>
  <c r="O175" i="46" s="1"/>
  <c r="O174" i="46" s="1"/>
  <c r="O173" i="46" s="1"/>
  <c r="L176" i="46"/>
  <c r="I176" i="46"/>
  <c r="F176" i="46"/>
  <c r="F175" i="46" s="1"/>
  <c r="N175" i="46"/>
  <c r="M175" i="46"/>
  <c r="M174" i="46" s="1"/>
  <c r="M173" i="46" s="1"/>
  <c r="K175" i="46"/>
  <c r="K174" i="46" s="1"/>
  <c r="J175" i="46"/>
  <c r="H175" i="46"/>
  <c r="G175" i="46"/>
  <c r="G174" i="46" s="1"/>
  <c r="E175" i="46"/>
  <c r="E174" i="46" s="1"/>
  <c r="E173" i="46" s="1"/>
  <c r="D175" i="46"/>
  <c r="J174" i="46"/>
  <c r="J173" i="46" s="1"/>
  <c r="O172" i="46"/>
  <c r="L172" i="46"/>
  <c r="I172" i="46"/>
  <c r="F172" i="46"/>
  <c r="C172" i="46" s="1"/>
  <c r="O171" i="46"/>
  <c r="L171" i="46"/>
  <c r="I171" i="46"/>
  <c r="F171" i="46"/>
  <c r="O170" i="46"/>
  <c r="L170" i="46"/>
  <c r="I170" i="46"/>
  <c r="F170" i="46"/>
  <c r="O169" i="46"/>
  <c r="L169" i="46"/>
  <c r="I169" i="46"/>
  <c r="F169" i="46"/>
  <c r="O168" i="46"/>
  <c r="L168" i="46"/>
  <c r="I168" i="46"/>
  <c r="F168" i="46"/>
  <c r="O167" i="46"/>
  <c r="O166" i="46" s="1"/>
  <c r="O165" i="46" s="1"/>
  <c r="L167" i="46"/>
  <c r="I167" i="46"/>
  <c r="I166" i="46" s="1"/>
  <c r="I165" i="46" s="1"/>
  <c r="F167" i="46"/>
  <c r="N166" i="46"/>
  <c r="N165" i="46" s="1"/>
  <c r="M166" i="46"/>
  <c r="M165" i="46" s="1"/>
  <c r="K166" i="46"/>
  <c r="K165" i="46" s="1"/>
  <c r="J166" i="46"/>
  <c r="H166" i="46"/>
  <c r="H165" i="46" s="1"/>
  <c r="G166" i="46"/>
  <c r="G165" i="46" s="1"/>
  <c r="E166" i="46"/>
  <c r="E165" i="46" s="1"/>
  <c r="D166" i="46"/>
  <c r="D165" i="46" s="1"/>
  <c r="J165" i="46"/>
  <c r="O164" i="46"/>
  <c r="L164" i="46"/>
  <c r="I164" i="46"/>
  <c r="F164" i="46"/>
  <c r="O163" i="46"/>
  <c r="L163" i="46"/>
  <c r="I163" i="46"/>
  <c r="F163" i="46"/>
  <c r="O162" i="46"/>
  <c r="L162" i="46"/>
  <c r="I162" i="46"/>
  <c r="F162" i="46"/>
  <c r="O161" i="46"/>
  <c r="L161" i="46"/>
  <c r="L160" i="46" s="1"/>
  <c r="I161" i="46"/>
  <c r="I160" i="46" s="1"/>
  <c r="F161" i="46"/>
  <c r="O160" i="46"/>
  <c r="N160" i="46"/>
  <c r="M160" i="46"/>
  <c r="K160" i="46"/>
  <c r="J160" i="46"/>
  <c r="H160" i="46"/>
  <c r="G160" i="46"/>
  <c r="F160" i="46"/>
  <c r="E160" i="46"/>
  <c r="D160" i="46"/>
  <c r="O159" i="46"/>
  <c r="L159" i="46"/>
  <c r="I159" i="46"/>
  <c r="F159" i="46"/>
  <c r="O158" i="46"/>
  <c r="L158" i="46"/>
  <c r="I158" i="46"/>
  <c r="F158" i="46"/>
  <c r="O157" i="46"/>
  <c r="L157" i="46"/>
  <c r="I157" i="46"/>
  <c r="C157" i="46" s="1"/>
  <c r="F157" i="46"/>
  <c r="O156" i="46"/>
  <c r="L156" i="46"/>
  <c r="I156" i="46"/>
  <c r="F156" i="46"/>
  <c r="O155" i="46"/>
  <c r="L155" i="46"/>
  <c r="I155" i="46"/>
  <c r="F155" i="46"/>
  <c r="O154" i="46"/>
  <c r="L154" i="46"/>
  <c r="I154" i="46"/>
  <c r="F154" i="46"/>
  <c r="O153" i="46"/>
  <c r="L153" i="46"/>
  <c r="I153" i="46"/>
  <c r="F153" i="46"/>
  <c r="O152" i="46"/>
  <c r="L152" i="46"/>
  <c r="I152" i="46"/>
  <c r="F152" i="46"/>
  <c r="F151" i="46" s="1"/>
  <c r="N151" i="46"/>
  <c r="M151" i="46"/>
  <c r="K151" i="46"/>
  <c r="J151" i="46"/>
  <c r="H151" i="46"/>
  <c r="G151" i="46"/>
  <c r="E151" i="46"/>
  <c r="D151" i="46"/>
  <c r="O150" i="46"/>
  <c r="L150" i="46"/>
  <c r="I150" i="46"/>
  <c r="F150" i="46"/>
  <c r="O149" i="46"/>
  <c r="L149" i="46"/>
  <c r="I149" i="46"/>
  <c r="F149" i="46"/>
  <c r="O148" i="46"/>
  <c r="L148" i="46"/>
  <c r="I148" i="46"/>
  <c r="C148" i="46" s="1"/>
  <c r="F148" i="46"/>
  <c r="O147" i="46"/>
  <c r="L147" i="46"/>
  <c r="I147" i="46"/>
  <c r="F147" i="46"/>
  <c r="O146" i="46"/>
  <c r="L146" i="46"/>
  <c r="I146" i="46"/>
  <c r="F146" i="46"/>
  <c r="O145" i="46"/>
  <c r="L145" i="46"/>
  <c r="I145" i="46"/>
  <c r="F145" i="46"/>
  <c r="N144" i="46"/>
  <c r="M144" i="46"/>
  <c r="K144" i="46"/>
  <c r="J144" i="46"/>
  <c r="H144" i="46"/>
  <c r="G144" i="46"/>
  <c r="E144" i="46"/>
  <c r="D144" i="46"/>
  <c r="O143" i="46"/>
  <c r="L143" i="46"/>
  <c r="I143" i="46"/>
  <c r="F143" i="46"/>
  <c r="O142" i="46"/>
  <c r="L142" i="46"/>
  <c r="L141" i="46" s="1"/>
  <c r="I142" i="46"/>
  <c r="I141" i="46" s="1"/>
  <c r="F142" i="46"/>
  <c r="F141" i="46" s="1"/>
  <c r="N141" i="46"/>
  <c r="M141" i="46"/>
  <c r="M130" i="46" s="1"/>
  <c r="K141" i="46"/>
  <c r="J141" i="46"/>
  <c r="H141" i="46"/>
  <c r="G141" i="46"/>
  <c r="E141" i="46"/>
  <c r="D141" i="46"/>
  <c r="O140" i="46"/>
  <c r="L140" i="46"/>
  <c r="I140" i="46"/>
  <c r="F140" i="46"/>
  <c r="O139" i="46"/>
  <c r="L139" i="46"/>
  <c r="I139" i="46"/>
  <c r="F139" i="46"/>
  <c r="O138" i="46"/>
  <c r="L138" i="46"/>
  <c r="I138" i="46"/>
  <c r="F138" i="46"/>
  <c r="O137" i="46"/>
  <c r="L137" i="46"/>
  <c r="L136" i="46" s="1"/>
  <c r="I137" i="46"/>
  <c r="I136" i="46" s="1"/>
  <c r="F137" i="46"/>
  <c r="O136" i="46"/>
  <c r="N136" i="46"/>
  <c r="M136" i="46"/>
  <c r="K136" i="46"/>
  <c r="J136" i="46"/>
  <c r="H136" i="46"/>
  <c r="G136" i="46"/>
  <c r="E136" i="46"/>
  <c r="D136" i="46"/>
  <c r="O135" i="46"/>
  <c r="L135" i="46"/>
  <c r="I135" i="46"/>
  <c r="F135" i="46"/>
  <c r="C135" i="46" s="1"/>
  <c r="O134" i="46"/>
  <c r="L134" i="46"/>
  <c r="I134" i="46"/>
  <c r="F134" i="46"/>
  <c r="O133" i="46"/>
  <c r="L133" i="46"/>
  <c r="I133" i="46"/>
  <c r="F133" i="46"/>
  <c r="O132" i="46"/>
  <c r="O131" i="46" s="1"/>
  <c r="L132" i="46"/>
  <c r="I132" i="46"/>
  <c r="F132" i="46"/>
  <c r="F131" i="46" s="1"/>
  <c r="N131" i="46"/>
  <c r="M131" i="46"/>
  <c r="K131" i="46"/>
  <c r="J131" i="46"/>
  <c r="H131" i="46"/>
  <c r="G131" i="46"/>
  <c r="E131" i="46"/>
  <c r="D131" i="46"/>
  <c r="O129" i="46"/>
  <c r="L129" i="46"/>
  <c r="L128" i="46" s="1"/>
  <c r="I129" i="46"/>
  <c r="I128" i="46" s="1"/>
  <c r="F129" i="46"/>
  <c r="O128" i="46"/>
  <c r="N128" i="46"/>
  <c r="M128" i="46"/>
  <c r="K128" i="46"/>
  <c r="J128" i="46"/>
  <c r="H128" i="46"/>
  <c r="G128" i="46"/>
  <c r="F128" i="46"/>
  <c r="E128" i="46"/>
  <c r="D128" i="46"/>
  <c r="O127" i="46"/>
  <c r="L127" i="46"/>
  <c r="I127" i="46"/>
  <c r="F127" i="46"/>
  <c r="O126" i="46"/>
  <c r="L126" i="46"/>
  <c r="I126" i="46"/>
  <c r="F126" i="46"/>
  <c r="O125" i="46"/>
  <c r="L125" i="46"/>
  <c r="I125" i="46"/>
  <c r="F125" i="46"/>
  <c r="O124" i="46"/>
  <c r="L124" i="46"/>
  <c r="I124" i="46"/>
  <c r="F124" i="46"/>
  <c r="O123" i="46"/>
  <c r="L123" i="46"/>
  <c r="I123" i="46"/>
  <c r="F123" i="46"/>
  <c r="N122" i="46"/>
  <c r="M122" i="46"/>
  <c r="K122" i="46"/>
  <c r="J122" i="46"/>
  <c r="H122" i="46"/>
  <c r="G122" i="46"/>
  <c r="E122" i="46"/>
  <c r="D122" i="46"/>
  <c r="O121" i="46"/>
  <c r="L121" i="46"/>
  <c r="I121" i="46"/>
  <c r="F121" i="46"/>
  <c r="O120" i="46"/>
  <c r="L120" i="46"/>
  <c r="I120" i="46"/>
  <c r="F120" i="46"/>
  <c r="O119" i="46"/>
  <c r="L119" i="46"/>
  <c r="I119" i="46"/>
  <c r="F119" i="46"/>
  <c r="O118" i="46"/>
  <c r="L118" i="46"/>
  <c r="I118" i="46"/>
  <c r="F118" i="46"/>
  <c r="O117" i="46"/>
  <c r="L117" i="46"/>
  <c r="L116" i="46" s="1"/>
  <c r="I117" i="46"/>
  <c r="I116" i="46" s="1"/>
  <c r="F117" i="46"/>
  <c r="N116" i="46"/>
  <c r="M116" i="46"/>
  <c r="K116" i="46"/>
  <c r="J116" i="46"/>
  <c r="H116" i="46"/>
  <c r="G116" i="46"/>
  <c r="E116" i="46"/>
  <c r="D116" i="46"/>
  <c r="O115" i="46"/>
  <c r="L115" i="46"/>
  <c r="I115" i="46"/>
  <c r="F115" i="46"/>
  <c r="O114" i="46"/>
  <c r="L114" i="46"/>
  <c r="I114" i="46"/>
  <c r="F114" i="46"/>
  <c r="O113" i="46"/>
  <c r="L113" i="46"/>
  <c r="L112" i="46" s="1"/>
  <c r="I113" i="46"/>
  <c r="I112" i="46" s="1"/>
  <c r="F113" i="46"/>
  <c r="O112" i="46"/>
  <c r="N112" i="46"/>
  <c r="M112" i="46"/>
  <c r="K112" i="46"/>
  <c r="J112" i="46"/>
  <c r="H112" i="46"/>
  <c r="G112" i="46"/>
  <c r="E112" i="46"/>
  <c r="D112" i="46"/>
  <c r="O111" i="46"/>
  <c r="L111" i="46"/>
  <c r="I111" i="46"/>
  <c r="F111" i="46"/>
  <c r="O110" i="46"/>
  <c r="L110" i="46"/>
  <c r="I110" i="46"/>
  <c r="F110" i="46"/>
  <c r="O109" i="46"/>
  <c r="L109" i="46"/>
  <c r="I109" i="46"/>
  <c r="F109" i="46"/>
  <c r="O108" i="46"/>
  <c r="L108" i="46"/>
  <c r="I108" i="46"/>
  <c r="F108" i="46"/>
  <c r="O107" i="46"/>
  <c r="L107" i="46"/>
  <c r="I107" i="46"/>
  <c r="F107" i="46"/>
  <c r="O106" i="46"/>
  <c r="L106" i="46"/>
  <c r="I106" i="46"/>
  <c r="F106" i="46"/>
  <c r="O105" i="46"/>
  <c r="L105" i="46"/>
  <c r="I105" i="46"/>
  <c r="F105" i="46"/>
  <c r="O104" i="46"/>
  <c r="L104" i="46"/>
  <c r="I104" i="46"/>
  <c r="F104" i="46"/>
  <c r="N103" i="46"/>
  <c r="M103" i="46"/>
  <c r="K103" i="46"/>
  <c r="J103" i="46"/>
  <c r="H103" i="46"/>
  <c r="G103" i="46"/>
  <c r="E103" i="46"/>
  <c r="D103" i="46"/>
  <c r="O102" i="46"/>
  <c r="L102" i="46"/>
  <c r="I102" i="46"/>
  <c r="F102" i="46"/>
  <c r="O101" i="46"/>
  <c r="L101" i="46"/>
  <c r="I101" i="46"/>
  <c r="C101" i="46" s="1"/>
  <c r="F101" i="46"/>
  <c r="O100" i="46"/>
  <c r="L100" i="46"/>
  <c r="I100" i="46"/>
  <c r="F100" i="46"/>
  <c r="O99" i="46"/>
  <c r="L99" i="46"/>
  <c r="I99" i="46"/>
  <c r="F99" i="46"/>
  <c r="O98" i="46"/>
  <c r="L98" i="46"/>
  <c r="I98" i="46"/>
  <c r="F98" i="46"/>
  <c r="O97" i="46"/>
  <c r="L97" i="46"/>
  <c r="I97" i="46"/>
  <c r="F97" i="46"/>
  <c r="O96" i="46"/>
  <c r="L96" i="46"/>
  <c r="I96" i="46"/>
  <c r="F96" i="46"/>
  <c r="N95" i="46"/>
  <c r="M95" i="46"/>
  <c r="K95" i="46"/>
  <c r="J95" i="46"/>
  <c r="H95" i="46"/>
  <c r="G95" i="46"/>
  <c r="E95" i="46"/>
  <c r="D95" i="46"/>
  <c r="O94" i="46"/>
  <c r="L94" i="46"/>
  <c r="I94" i="46"/>
  <c r="F94" i="46"/>
  <c r="O93" i="46"/>
  <c r="L93" i="46"/>
  <c r="I93" i="46"/>
  <c r="F93" i="46"/>
  <c r="O92" i="46"/>
  <c r="L92" i="46"/>
  <c r="I92" i="46"/>
  <c r="F92" i="46"/>
  <c r="O91" i="46"/>
  <c r="L91" i="46"/>
  <c r="I91" i="46"/>
  <c r="F91" i="46"/>
  <c r="O90" i="46"/>
  <c r="L90" i="46"/>
  <c r="I90" i="46"/>
  <c r="I89" i="46" s="1"/>
  <c r="F90" i="46"/>
  <c r="N89" i="46"/>
  <c r="M89" i="46"/>
  <c r="K89" i="46"/>
  <c r="J89" i="46"/>
  <c r="H89" i="46"/>
  <c r="G89" i="46"/>
  <c r="E89" i="46"/>
  <c r="D89" i="46"/>
  <c r="O88" i="46"/>
  <c r="L88" i="46"/>
  <c r="I88" i="46"/>
  <c r="F88" i="46"/>
  <c r="O87" i="46"/>
  <c r="L87" i="46"/>
  <c r="I87" i="46"/>
  <c r="F87" i="46"/>
  <c r="O86" i="46"/>
  <c r="L86" i="46"/>
  <c r="I86" i="46"/>
  <c r="F86" i="46"/>
  <c r="O85" i="46"/>
  <c r="L85" i="46"/>
  <c r="L84" i="46" s="1"/>
  <c r="I85" i="46"/>
  <c r="F85" i="46"/>
  <c r="N84" i="46"/>
  <c r="M84" i="46"/>
  <c r="K84" i="46"/>
  <c r="J84" i="46"/>
  <c r="H84" i="46"/>
  <c r="G84" i="46"/>
  <c r="E84" i="46"/>
  <c r="D84" i="46"/>
  <c r="O82" i="46"/>
  <c r="L82" i="46"/>
  <c r="I82" i="46"/>
  <c r="F82" i="46"/>
  <c r="O81" i="46"/>
  <c r="O80" i="46" s="1"/>
  <c r="L81" i="46"/>
  <c r="I81" i="46"/>
  <c r="I80" i="46" s="1"/>
  <c r="F81" i="46"/>
  <c r="N80" i="46"/>
  <c r="M80" i="46"/>
  <c r="K80" i="46"/>
  <c r="J80" i="46"/>
  <c r="H80" i="46"/>
  <c r="G80" i="46"/>
  <c r="E80" i="46"/>
  <c r="D80" i="46"/>
  <c r="O79" i="46"/>
  <c r="L79" i="46"/>
  <c r="I79" i="46"/>
  <c r="F79" i="46"/>
  <c r="O78" i="46"/>
  <c r="L78" i="46"/>
  <c r="L77" i="46" s="1"/>
  <c r="I78" i="46"/>
  <c r="F78" i="46"/>
  <c r="N77" i="46"/>
  <c r="M77" i="46"/>
  <c r="M76" i="46" s="1"/>
  <c r="K77" i="46"/>
  <c r="K76" i="46" s="1"/>
  <c r="J77" i="46"/>
  <c r="I77" i="46"/>
  <c r="I76" i="46" s="1"/>
  <c r="H77" i="46"/>
  <c r="H76" i="46" s="1"/>
  <c r="G77" i="46"/>
  <c r="E77" i="46"/>
  <c r="E76" i="46" s="1"/>
  <c r="D77" i="46"/>
  <c r="D76" i="46" s="1"/>
  <c r="J76" i="46"/>
  <c r="O74" i="46"/>
  <c r="L74" i="46"/>
  <c r="I74" i="46"/>
  <c r="F74" i="46"/>
  <c r="O73" i="46"/>
  <c r="L73" i="46"/>
  <c r="I73" i="46"/>
  <c r="F73" i="46"/>
  <c r="O72" i="46"/>
  <c r="L72" i="46"/>
  <c r="I72" i="46"/>
  <c r="F72" i="46"/>
  <c r="O71" i="46"/>
  <c r="L71" i="46"/>
  <c r="I71" i="46"/>
  <c r="F71" i="46"/>
  <c r="O70" i="46"/>
  <c r="L70" i="46"/>
  <c r="I70" i="46"/>
  <c r="I69" i="46" s="1"/>
  <c r="F70" i="46"/>
  <c r="N69" i="46"/>
  <c r="N67" i="46" s="1"/>
  <c r="M69" i="46"/>
  <c r="K69" i="46"/>
  <c r="J69" i="46"/>
  <c r="J67" i="46" s="1"/>
  <c r="H69" i="46"/>
  <c r="H67" i="46" s="1"/>
  <c r="G69" i="46"/>
  <c r="E69" i="46"/>
  <c r="E67" i="46" s="1"/>
  <c r="D69" i="46"/>
  <c r="D67" i="46" s="1"/>
  <c r="O68" i="46"/>
  <c r="L68" i="46"/>
  <c r="I68" i="46"/>
  <c r="F68" i="46"/>
  <c r="C68" i="46" s="1"/>
  <c r="M67" i="46"/>
  <c r="K67" i="46"/>
  <c r="G67" i="46"/>
  <c r="O66" i="46"/>
  <c r="L66" i="46"/>
  <c r="I66" i="46"/>
  <c r="F66" i="46"/>
  <c r="O65" i="46"/>
  <c r="L65" i="46"/>
  <c r="I65" i="46"/>
  <c r="F65" i="46"/>
  <c r="O64" i="46"/>
  <c r="L64" i="46"/>
  <c r="I64" i="46"/>
  <c r="F64" i="46"/>
  <c r="O63" i="46"/>
  <c r="L63" i="46"/>
  <c r="I63" i="46"/>
  <c r="F63" i="46"/>
  <c r="O62" i="46"/>
  <c r="L62" i="46"/>
  <c r="I62" i="46"/>
  <c r="F62" i="46"/>
  <c r="O61" i="46"/>
  <c r="L61" i="46"/>
  <c r="C61" i="46" s="1"/>
  <c r="I61" i="46"/>
  <c r="F61" i="46"/>
  <c r="O60" i="46"/>
  <c r="L60" i="46"/>
  <c r="I60" i="46"/>
  <c r="F60" i="46"/>
  <c r="O59" i="46"/>
  <c r="L59" i="46"/>
  <c r="I59" i="46"/>
  <c r="F59" i="46"/>
  <c r="N58" i="46"/>
  <c r="N54" i="46" s="1"/>
  <c r="M58" i="46"/>
  <c r="K58" i="46"/>
  <c r="J58" i="46"/>
  <c r="I58" i="46"/>
  <c r="H58" i="46"/>
  <c r="G58" i="46"/>
  <c r="E58" i="46"/>
  <c r="D58" i="46"/>
  <c r="O57" i="46"/>
  <c r="L57" i="46"/>
  <c r="I57" i="46"/>
  <c r="F57" i="46"/>
  <c r="O56" i="46"/>
  <c r="L56" i="46"/>
  <c r="L55" i="46" s="1"/>
  <c r="I56" i="46"/>
  <c r="F56" i="46"/>
  <c r="F55" i="46" s="1"/>
  <c r="O55" i="46"/>
  <c r="N55" i="46"/>
  <c r="M55" i="46"/>
  <c r="M54" i="46" s="1"/>
  <c r="M53" i="46" s="1"/>
  <c r="K55" i="46"/>
  <c r="K54" i="46" s="1"/>
  <c r="K53" i="46" s="1"/>
  <c r="J55" i="46"/>
  <c r="H55" i="46"/>
  <c r="H54" i="46" s="1"/>
  <c r="G55" i="46"/>
  <c r="G54" i="46" s="1"/>
  <c r="E55" i="46"/>
  <c r="D55" i="46"/>
  <c r="J54" i="46"/>
  <c r="D54" i="46"/>
  <c r="O47" i="46"/>
  <c r="C47" i="46" s="1"/>
  <c r="O46" i="46"/>
  <c r="C46" i="46" s="1"/>
  <c r="N45" i="46"/>
  <c r="M45" i="46"/>
  <c r="L44" i="46"/>
  <c r="L43" i="46" s="1"/>
  <c r="I44" i="46"/>
  <c r="I43" i="46" s="1"/>
  <c r="F44" i="46"/>
  <c r="K43" i="46"/>
  <c r="J43" i="46"/>
  <c r="H43" i="46"/>
  <c r="G43" i="46"/>
  <c r="E43" i="46"/>
  <c r="D43" i="46"/>
  <c r="F42" i="46"/>
  <c r="C42" i="46" s="1"/>
  <c r="E41" i="46"/>
  <c r="D41" i="46"/>
  <c r="L40" i="46"/>
  <c r="C40" i="46" s="1"/>
  <c r="L39" i="46"/>
  <c r="C39" i="46" s="1"/>
  <c r="L38" i="46"/>
  <c r="C38" i="46" s="1"/>
  <c r="L37" i="46"/>
  <c r="C37" i="46" s="1"/>
  <c r="K36" i="46"/>
  <c r="J36" i="46"/>
  <c r="L35" i="46"/>
  <c r="C35" i="46" s="1"/>
  <c r="L34" i="46"/>
  <c r="C34" i="46" s="1"/>
  <c r="K33" i="46"/>
  <c r="K26" i="46" s="1"/>
  <c r="J33" i="46"/>
  <c r="L32" i="46"/>
  <c r="L31" i="46" s="1"/>
  <c r="C32" i="46"/>
  <c r="K31" i="46"/>
  <c r="J31" i="46"/>
  <c r="L30" i="46"/>
  <c r="C30" i="46"/>
  <c r="L29" i="46"/>
  <c r="C29" i="46" s="1"/>
  <c r="L28" i="46"/>
  <c r="C28" i="46"/>
  <c r="K27" i="46"/>
  <c r="J27" i="46"/>
  <c r="F25" i="46"/>
  <c r="C25" i="46"/>
  <c r="I24" i="46"/>
  <c r="O23" i="46"/>
  <c r="L23" i="46"/>
  <c r="I23" i="46"/>
  <c r="I21" i="46" s="1"/>
  <c r="F23" i="46"/>
  <c r="O22" i="46"/>
  <c r="L22" i="46"/>
  <c r="L21" i="46" s="1"/>
  <c r="I22" i="46"/>
  <c r="F22" i="46"/>
  <c r="F21" i="46" s="1"/>
  <c r="O21" i="46"/>
  <c r="O292" i="46" s="1"/>
  <c r="N21" i="46"/>
  <c r="N292" i="46" s="1"/>
  <c r="N291" i="46" s="1"/>
  <c r="M21" i="46"/>
  <c r="K21" i="46"/>
  <c r="K292" i="46" s="1"/>
  <c r="K291" i="46" s="1"/>
  <c r="J21" i="46"/>
  <c r="J292" i="46" s="1"/>
  <c r="J291" i="46" s="1"/>
  <c r="H21" i="46"/>
  <c r="H292" i="46" s="1"/>
  <c r="G21" i="46"/>
  <c r="E21" i="46"/>
  <c r="E292" i="46" s="1"/>
  <c r="E291" i="46" s="1"/>
  <c r="D21" i="46"/>
  <c r="D292" i="46" s="1"/>
  <c r="D291" i="46" s="1"/>
  <c r="C40" i="47" l="1"/>
  <c r="L36" i="47"/>
  <c r="C36" i="47" s="1"/>
  <c r="L33" i="46"/>
  <c r="C33" i="46" s="1"/>
  <c r="J53" i="46"/>
  <c r="G53" i="46"/>
  <c r="C57" i="46"/>
  <c r="E54" i="46"/>
  <c r="E53" i="46" s="1"/>
  <c r="C60" i="46"/>
  <c r="O77" i="46"/>
  <c r="O76" i="46" s="1"/>
  <c r="G83" i="46"/>
  <c r="H187" i="46"/>
  <c r="H55" i="48"/>
  <c r="M20" i="46"/>
  <c r="H20" i="46"/>
  <c r="C64" i="46"/>
  <c r="C81" i="46"/>
  <c r="C86" i="46"/>
  <c r="C88" i="46"/>
  <c r="J130" i="46"/>
  <c r="D53" i="46"/>
  <c r="L80" i="46"/>
  <c r="I252" i="46"/>
  <c r="I251" i="46" s="1"/>
  <c r="L27" i="46"/>
  <c r="C27" i="46" s="1"/>
  <c r="L36" i="46"/>
  <c r="C36" i="46" s="1"/>
  <c r="C91" i="46"/>
  <c r="C100" i="46"/>
  <c r="C104" i="46"/>
  <c r="C107" i="46"/>
  <c r="C108" i="46"/>
  <c r="C28" i="47"/>
  <c r="L27" i="47"/>
  <c r="C27" i="47" s="1"/>
  <c r="C42" i="47"/>
  <c r="F41" i="47"/>
  <c r="C41" i="47" s="1"/>
  <c r="I136" i="47"/>
  <c r="C154" i="47"/>
  <c r="C274" i="47"/>
  <c r="I272" i="47"/>
  <c r="E130" i="46"/>
  <c r="K130" i="46"/>
  <c r="C140" i="46"/>
  <c r="L151" i="46"/>
  <c r="C164" i="46"/>
  <c r="N174" i="46"/>
  <c r="N173" i="46" s="1"/>
  <c r="D204" i="46"/>
  <c r="M204" i="46"/>
  <c r="J270" i="46"/>
  <c r="J269" i="46" s="1"/>
  <c r="O45" i="47"/>
  <c r="C45" i="47" s="1"/>
  <c r="D53" i="47"/>
  <c r="M54" i="47"/>
  <c r="M53" i="47" s="1"/>
  <c r="C72" i="47"/>
  <c r="C73" i="47"/>
  <c r="C114" i="47"/>
  <c r="C117" i="47"/>
  <c r="C150" i="47"/>
  <c r="C153" i="47"/>
  <c r="C186" i="47"/>
  <c r="G195" i="47"/>
  <c r="C229" i="47"/>
  <c r="C234" i="47"/>
  <c r="N231" i="47"/>
  <c r="N230" i="47" s="1"/>
  <c r="C294" i="47"/>
  <c r="C298" i="47"/>
  <c r="C299" i="47"/>
  <c r="C124" i="46"/>
  <c r="C125" i="46"/>
  <c r="O144" i="46"/>
  <c r="E187" i="46"/>
  <c r="C206" i="46"/>
  <c r="C207" i="46"/>
  <c r="C242" i="46"/>
  <c r="C243" i="46"/>
  <c r="C245" i="46"/>
  <c r="C274" i="46"/>
  <c r="C282" i="46"/>
  <c r="L293" i="46"/>
  <c r="K26" i="47"/>
  <c r="E54" i="47"/>
  <c r="E53" i="47" s="1"/>
  <c r="N53" i="47"/>
  <c r="O58" i="47"/>
  <c r="O54" i="47" s="1"/>
  <c r="O53" i="47" s="1"/>
  <c r="F67" i="47"/>
  <c r="C82" i="47"/>
  <c r="C110" i="47"/>
  <c r="C111" i="47"/>
  <c r="C133" i="47"/>
  <c r="H130" i="47"/>
  <c r="C170" i="47"/>
  <c r="G174" i="47"/>
  <c r="G173" i="47" s="1"/>
  <c r="D204" i="47"/>
  <c r="C206" i="47"/>
  <c r="H230" i="47"/>
  <c r="J231" i="47"/>
  <c r="O246" i="47"/>
  <c r="J269" i="47"/>
  <c r="E270" i="47"/>
  <c r="E269" i="47" s="1"/>
  <c r="H270" i="47"/>
  <c r="H269" i="47" s="1"/>
  <c r="H194" i="47" s="1"/>
  <c r="C296" i="47"/>
  <c r="C156" i="46"/>
  <c r="C168" i="46"/>
  <c r="C170" i="46"/>
  <c r="C171" i="46"/>
  <c r="K173" i="46"/>
  <c r="C202" i="46"/>
  <c r="I205" i="46"/>
  <c r="C218" i="46"/>
  <c r="C222" i="46"/>
  <c r="C223" i="46"/>
  <c r="C225" i="46"/>
  <c r="M231" i="46"/>
  <c r="C254" i="46"/>
  <c r="C257" i="46"/>
  <c r="C262" i="46"/>
  <c r="C266" i="46"/>
  <c r="C267" i="46"/>
  <c r="M269" i="46"/>
  <c r="C23" i="47"/>
  <c r="O67" i="47"/>
  <c r="D76" i="47"/>
  <c r="O76" i="47"/>
  <c r="C88" i="47"/>
  <c r="J83" i="47"/>
  <c r="C91" i="47"/>
  <c r="C93" i="47"/>
  <c r="D83" i="47"/>
  <c r="D75" i="47" s="1"/>
  <c r="D289" i="47" s="1"/>
  <c r="C102" i="47"/>
  <c r="C104" i="47"/>
  <c r="C105" i="47"/>
  <c r="O103" i="47"/>
  <c r="K130" i="47"/>
  <c r="I131" i="47"/>
  <c r="C138" i="47"/>
  <c r="C146" i="47"/>
  <c r="C158" i="47"/>
  <c r="N173" i="47"/>
  <c r="O179" i="47"/>
  <c r="N187" i="47"/>
  <c r="L188" i="47"/>
  <c r="L187" i="47" s="1"/>
  <c r="K204" i="47"/>
  <c r="C214" i="47"/>
  <c r="C218" i="47"/>
  <c r="C221" i="47"/>
  <c r="M231" i="47"/>
  <c r="C242" i="47"/>
  <c r="C250" i="47"/>
  <c r="E259" i="47"/>
  <c r="C262" i="47"/>
  <c r="C278" i="47"/>
  <c r="G187" i="47"/>
  <c r="C34" i="47"/>
  <c r="C46" i="47"/>
  <c r="H54" i="47"/>
  <c r="H53" i="47" s="1"/>
  <c r="C61" i="47"/>
  <c r="C63" i="47"/>
  <c r="C65" i="47"/>
  <c r="C71" i="47"/>
  <c r="C86" i="47"/>
  <c r="N83" i="47"/>
  <c r="C92" i="47"/>
  <c r="I95" i="47"/>
  <c r="C98" i="47"/>
  <c r="C107" i="47"/>
  <c r="C113" i="47"/>
  <c r="L116" i="47"/>
  <c r="C123" i="47"/>
  <c r="J130" i="47"/>
  <c r="J75" i="47" s="1"/>
  <c r="C135" i="47"/>
  <c r="C140" i="47"/>
  <c r="C143" i="47"/>
  <c r="I144" i="47"/>
  <c r="I130" i="47" s="1"/>
  <c r="C155" i="47"/>
  <c r="O160" i="47"/>
  <c r="C163" i="47"/>
  <c r="I166" i="47"/>
  <c r="I165" i="47" s="1"/>
  <c r="C172" i="47"/>
  <c r="M174" i="47"/>
  <c r="M173" i="47" s="1"/>
  <c r="L175" i="47"/>
  <c r="L174" i="47" s="1"/>
  <c r="L173" i="47" s="1"/>
  <c r="I179" i="47"/>
  <c r="I174" i="47" s="1"/>
  <c r="I173" i="47" s="1"/>
  <c r="O188" i="47"/>
  <c r="O187" i="47" s="1"/>
  <c r="C193" i="47"/>
  <c r="K195" i="47"/>
  <c r="C201" i="47"/>
  <c r="D195" i="47"/>
  <c r="O205" i="47"/>
  <c r="C211" i="47"/>
  <c r="E204" i="47"/>
  <c r="E195" i="47" s="1"/>
  <c r="O216" i="47"/>
  <c r="J204" i="47"/>
  <c r="J195" i="47" s="1"/>
  <c r="N204" i="47"/>
  <c r="N195" i="47" s="1"/>
  <c r="D230" i="47"/>
  <c r="K231" i="47"/>
  <c r="K230" i="47" s="1"/>
  <c r="C243" i="47"/>
  <c r="C245" i="47"/>
  <c r="F246" i="47"/>
  <c r="C249" i="47"/>
  <c r="E230" i="47"/>
  <c r="C255" i="47"/>
  <c r="C256" i="47"/>
  <c r="C257" i="47"/>
  <c r="I270" i="47"/>
  <c r="I269" i="47" s="1"/>
  <c r="C279" i="47"/>
  <c r="D269" i="47"/>
  <c r="L179" i="47"/>
  <c r="M20" i="47"/>
  <c r="C44" i="47"/>
  <c r="N20" i="47"/>
  <c r="K53" i="47"/>
  <c r="C57" i="47"/>
  <c r="I58" i="47"/>
  <c r="C74" i="47"/>
  <c r="C94" i="47"/>
  <c r="C96" i="47"/>
  <c r="F103" i="47"/>
  <c r="C109" i="47"/>
  <c r="C120" i="47"/>
  <c r="C121" i="47"/>
  <c r="C124" i="47"/>
  <c r="O122" i="47"/>
  <c r="G130" i="47"/>
  <c r="M130" i="47"/>
  <c r="M75" i="47" s="1"/>
  <c r="C156" i="47"/>
  <c r="C157" i="47"/>
  <c r="C164" i="47"/>
  <c r="C171" i="47"/>
  <c r="J173" i="47"/>
  <c r="C176" i="47"/>
  <c r="C177" i="47"/>
  <c r="O175" i="47"/>
  <c r="O174" i="47" s="1"/>
  <c r="O173" i="47" s="1"/>
  <c r="C183" i="47"/>
  <c r="H187" i="47"/>
  <c r="C213" i="47"/>
  <c r="C220" i="47"/>
  <c r="C225" i="47"/>
  <c r="C233" i="47"/>
  <c r="C235" i="47"/>
  <c r="L252" i="47"/>
  <c r="L251" i="47" s="1"/>
  <c r="O260" i="47"/>
  <c r="C282" i="47"/>
  <c r="L293" i="47"/>
  <c r="H75" i="47"/>
  <c r="D292" i="47"/>
  <c r="D291" i="47" s="1"/>
  <c r="J292" i="47"/>
  <c r="J291" i="47" s="1"/>
  <c r="O292" i="47"/>
  <c r="C32" i="47"/>
  <c r="I54" i="47"/>
  <c r="C59" i="47"/>
  <c r="C64" i="47"/>
  <c r="L69" i="47"/>
  <c r="L67" i="47" s="1"/>
  <c r="C79" i="47"/>
  <c r="E83" i="47"/>
  <c r="K83" i="47"/>
  <c r="C87" i="47"/>
  <c r="L89" i="47"/>
  <c r="C97" i="47"/>
  <c r="C99" i="47"/>
  <c r="C100" i="47"/>
  <c r="C101" i="47"/>
  <c r="L112" i="47"/>
  <c r="I122" i="47"/>
  <c r="C149" i="47"/>
  <c r="E173" i="47"/>
  <c r="C180" i="47"/>
  <c r="C181" i="47"/>
  <c r="D187" i="47"/>
  <c r="M187" i="47"/>
  <c r="F192" i="47"/>
  <c r="F191" i="47" s="1"/>
  <c r="C191" i="47" s="1"/>
  <c r="O196" i="47"/>
  <c r="H195" i="47"/>
  <c r="C215" i="47"/>
  <c r="C224" i="47"/>
  <c r="C237" i="47"/>
  <c r="C239" i="47"/>
  <c r="O238" i="47"/>
  <c r="O252" i="47"/>
  <c r="O251" i="47" s="1"/>
  <c r="G259" i="47"/>
  <c r="C263" i="47"/>
  <c r="O264" i="47"/>
  <c r="O276" i="47"/>
  <c r="O270" i="47" s="1"/>
  <c r="O269" i="47" s="1"/>
  <c r="F191" i="46"/>
  <c r="C191" i="46" s="1"/>
  <c r="C192" i="46"/>
  <c r="C278" i="46"/>
  <c r="G292" i="46"/>
  <c r="G291" i="46" s="1"/>
  <c r="N53" i="46"/>
  <c r="H53" i="46"/>
  <c r="C59" i="46"/>
  <c r="C63" i="46"/>
  <c r="C71" i="46"/>
  <c r="O89" i="46"/>
  <c r="C105" i="46"/>
  <c r="C110" i="46"/>
  <c r="C111" i="46"/>
  <c r="O116" i="46"/>
  <c r="L122" i="46"/>
  <c r="K83" i="46"/>
  <c r="K75" i="46" s="1"/>
  <c r="C133" i="46"/>
  <c r="I144" i="46"/>
  <c r="C150" i="46"/>
  <c r="C152" i="46"/>
  <c r="C162" i="46"/>
  <c r="C163" i="46"/>
  <c r="C177" i="46"/>
  <c r="C180" i="46"/>
  <c r="K195" i="46"/>
  <c r="C201" i="46"/>
  <c r="H195" i="46"/>
  <c r="H194" i="46" s="1"/>
  <c r="C208" i="46"/>
  <c r="C211" i="46"/>
  <c r="C213" i="46"/>
  <c r="C224" i="46"/>
  <c r="D231" i="46"/>
  <c r="D230" i="46" s="1"/>
  <c r="H231" i="46"/>
  <c r="H230" i="46" s="1"/>
  <c r="J231" i="46"/>
  <c r="J230" i="46" s="1"/>
  <c r="N231" i="46"/>
  <c r="N230" i="46" s="1"/>
  <c r="C244" i="46"/>
  <c r="C249" i="46"/>
  <c r="C256" i="46"/>
  <c r="I272" i="46"/>
  <c r="I270" i="46" s="1"/>
  <c r="I269" i="46" s="1"/>
  <c r="C279" i="46"/>
  <c r="D269" i="46"/>
  <c r="H269" i="46"/>
  <c r="C295" i="46"/>
  <c r="N76" i="46"/>
  <c r="I122" i="46"/>
  <c r="J26" i="46"/>
  <c r="L58" i="46"/>
  <c r="L54" i="46" s="1"/>
  <c r="C66" i="46"/>
  <c r="I67" i="46"/>
  <c r="G76" i="46"/>
  <c r="C79" i="46"/>
  <c r="F80" i="46"/>
  <c r="C80" i="46" s="1"/>
  <c r="C94" i="46"/>
  <c r="C98" i="46"/>
  <c r="C99" i="46"/>
  <c r="O95" i="46"/>
  <c r="L103" i="46"/>
  <c r="C114" i="46"/>
  <c r="C118" i="46"/>
  <c r="H130" i="46"/>
  <c r="L131" i="46"/>
  <c r="O141" i="46"/>
  <c r="C154" i="46"/>
  <c r="C155" i="46"/>
  <c r="L166" i="46"/>
  <c r="L165" i="46" s="1"/>
  <c r="L175" i="46"/>
  <c r="L174" i="46" s="1"/>
  <c r="L173" i="46" s="1"/>
  <c r="C183" i="46"/>
  <c r="C184" i="46"/>
  <c r="F187" i="46"/>
  <c r="C190" i="46"/>
  <c r="L196" i="46"/>
  <c r="G195" i="46"/>
  <c r="C203" i="46"/>
  <c r="D195" i="46"/>
  <c r="C212" i="46"/>
  <c r="C237" i="46"/>
  <c r="E259" i="46"/>
  <c r="E230" i="46" s="1"/>
  <c r="O260" i="46"/>
  <c r="O272" i="46"/>
  <c r="O270" i="46" s="1"/>
  <c r="O269" i="46" s="1"/>
  <c r="C280" i="46"/>
  <c r="C296" i="46"/>
  <c r="C299" i="46"/>
  <c r="O69" i="46"/>
  <c r="O67" i="46" s="1"/>
  <c r="G231" i="46"/>
  <c r="G230" i="46" s="1"/>
  <c r="C44" i="46"/>
  <c r="C65" i="46"/>
  <c r="C73" i="46"/>
  <c r="D83" i="46"/>
  <c r="J83" i="46"/>
  <c r="J75" i="46" s="1"/>
  <c r="J289" i="46" s="1"/>
  <c r="N83" i="46"/>
  <c r="C87" i="46"/>
  <c r="M83" i="46"/>
  <c r="M75" i="46" s="1"/>
  <c r="M52" i="46" s="1"/>
  <c r="O103" i="46"/>
  <c r="C121" i="46"/>
  <c r="E83" i="46"/>
  <c r="E75" i="46" s="1"/>
  <c r="E52" i="46" s="1"/>
  <c r="C127" i="46"/>
  <c r="C128" i="46"/>
  <c r="C132" i="46"/>
  <c r="C143" i="46"/>
  <c r="C159" i="46"/>
  <c r="C160" i="46"/>
  <c r="D174" i="46"/>
  <c r="D173" i="46" s="1"/>
  <c r="C176" i="46"/>
  <c r="C181" i="46"/>
  <c r="I187" i="46"/>
  <c r="C219" i="46"/>
  <c r="C221" i="46"/>
  <c r="C229" i="46"/>
  <c r="F233" i="46"/>
  <c r="F238" i="46"/>
  <c r="F231" i="46" s="1"/>
  <c r="C241" i="46"/>
  <c r="L246" i="46"/>
  <c r="L231" i="46" s="1"/>
  <c r="O252" i="46"/>
  <c r="O251" i="46" s="1"/>
  <c r="K259" i="46"/>
  <c r="O264" i="46"/>
  <c r="G269" i="46"/>
  <c r="F281" i="46"/>
  <c r="C281" i="46" s="1"/>
  <c r="J20" i="47"/>
  <c r="L292" i="47"/>
  <c r="C55" i="47"/>
  <c r="G75" i="47"/>
  <c r="C89" i="47"/>
  <c r="L54" i="47"/>
  <c r="K75" i="47"/>
  <c r="F76" i="47"/>
  <c r="F292" i="47"/>
  <c r="L26" i="47"/>
  <c r="L20" i="47" s="1"/>
  <c r="C31" i="47"/>
  <c r="H52" i="47"/>
  <c r="I67" i="47"/>
  <c r="I53" i="47" s="1"/>
  <c r="F58" i="47"/>
  <c r="C58" i="47" s="1"/>
  <c r="C77" i="47"/>
  <c r="C81" i="47"/>
  <c r="C85" i="47"/>
  <c r="I103" i="47"/>
  <c r="C103" i="47" s="1"/>
  <c r="O112" i="47"/>
  <c r="O116" i="47"/>
  <c r="C129" i="47"/>
  <c r="N130" i="47"/>
  <c r="L131" i="47"/>
  <c r="C137" i="47"/>
  <c r="F136" i="47"/>
  <c r="L141" i="47"/>
  <c r="C141" i="47"/>
  <c r="O144" i="47"/>
  <c r="L144" i="47"/>
  <c r="C147" i="47"/>
  <c r="C152" i="47"/>
  <c r="O151" i="47"/>
  <c r="C161" i="47"/>
  <c r="F160" i="47"/>
  <c r="C160" i="47" s="1"/>
  <c r="C168" i="47"/>
  <c r="C169" i="47"/>
  <c r="F166" i="47"/>
  <c r="F175" i="47"/>
  <c r="C185" i="47"/>
  <c r="F184" i="47"/>
  <c r="C184" i="47" s="1"/>
  <c r="C189" i="47"/>
  <c r="F188" i="47"/>
  <c r="C197" i="47"/>
  <c r="F196" i="47"/>
  <c r="C232" i="47"/>
  <c r="C248" i="47"/>
  <c r="I246" i="47"/>
  <c r="C246" i="47" s="1"/>
  <c r="C56" i="47"/>
  <c r="L136" i="47"/>
  <c r="C139" i="47"/>
  <c r="C301" i="47"/>
  <c r="C22" i="47"/>
  <c r="I21" i="47"/>
  <c r="I43" i="47"/>
  <c r="C43" i="47" s="1"/>
  <c r="C70" i="47"/>
  <c r="C78" i="47"/>
  <c r="I80" i="47"/>
  <c r="I76" i="47" s="1"/>
  <c r="I84" i="47"/>
  <c r="I83" i="47" s="1"/>
  <c r="C90" i="47"/>
  <c r="F95" i="47"/>
  <c r="C95" i="47" s="1"/>
  <c r="L103" i="47"/>
  <c r="C108" i="47"/>
  <c r="C112" i="47"/>
  <c r="F116" i="47"/>
  <c r="E130" i="47"/>
  <c r="C145" i="47"/>
  <c r="F144" i="47"/>
  <c r="C207" i="47"/>
  <c r="L205" i="47"/>
  <c r="L216" i="47"/>
  <c r="C219" i="47"/>
  <c r="J230" i="47"/>
  <c r="C268" i="47"/>
  <c r="I264" i="47"/>
  <c r="I259" i="47" s="1"/>
  <c r="C125" i="47"/>
  <c r="F122" i="47"/>
  <c r="C128" i="47"/>
  <c r="C253" i="47"/>
  <c r="F252" i="47"/>
  <c r="C254" i="47"/>
  <c r="G20" i="47"/>
  <c r="K20" i="47"/>
  <c r="O20" i="47"/>
  <c r="C115" i="47"/>
  <c r="C119" i="47"/>
  <c r="L122" i="47"/>
  <c r="C132" i="47"/>
  <c r="C148" i="47"/>
  <c r="L151" i="47"/>
  <c r="C167" i="47"/>
  <c r="L166" i="47"/>
  <c r="L165" i="47" s="1"/>
  <c r="F179" i="47"/>
  <c r="I187" i="47"/>
  <c r="J194" i="47"/>
  <c r="C241" i="47"/>
  <c r="F238" i="47"/>
  <c r="C261" i="47"/>
  <c r="F260" i="47"/>
  <c r="C217" i="47"/>
  <c r="F216" i="47"/>
  <c r="G231" i="47"/>
  <c r="G230" i="47" s="1"/>
  <c r="G194" i="47" s="1"/>
  <c r="C240" i="47"/>
  <c r="I238" i="47"/>
  <c r="C273" i="47"/>
  <c r="F272" i="47"/>
  <c r="C272" i="47" s="1"/>
  <c r="C288" i="47"/>
  <c r="I286" i="47"/>
  <c r="C286" i="47" s="1"/>
  <c r="C300" i="47"/>
  <c r="M195" i="47"/>
  <c r="L196" i="47"/>
  <c r="C209" i="47"/>
  <c r="F205" i="47"/>
  <c r="O231" i="47"/>
  <c r="C236" i="47"/>
  <c r="L238" i="47"/>
  <c r="L231" i="47" s="1"/>
  <c r="M259" i="47"/>
  <c r="M230" i="47" s="1"/>
  <c r="L260" i="47"/>
  <c r="L259" i="47" s="1"/>
  <c r="C265" i="47"/>
  <c r="F264" i="47"/>
  <c r="L270" i="47"/>
  <c r="L269" i="47" s="1"/>
  <c r="C275" i="47"/>
  <c r="C281" i="47"/>
  <c r="C285" i="47"/>
  <c r="F284" i="47"/>
  <c r="O293" i="47"/>
  <c r="C200" i="47"/>
  <c r="I198" i="47"/>
  <c r="C203" i="47"/>
  <c r="C208" i="47"/>
  <c r="I205" i="47"/>
  <c r="C212" i="47"/>
  <c r="C223" i="47"/>
  <c r="I227" i="47"/>
  <c r="C227" i="47" s="1"/>
  <c r="C228" i="47"/>
  <c r="C267" i="47"/>
  <c r="M270" i="47"/>
  <c r="M269" i="47" s="1"/>
  <c r="C277" i="47"/>
  <c r="F276" i="47"/>
  <c r="C276" i="47" s="1"/>
  <c r="C295" i="47"/>
  <c r="C297" i="47"/>
  <c r="F293" i="47"/>
  <c r="O291" i="47"/>
  <c r="C199" i="47"/>
  <c r="C247" i="47"/>
  <c r="C271" i="47"/>
  <c r="C287" i="47"/>
  <c r="F292" i="46"/>
  <c r="C21" i="46"/>
  <c r="I20" i="46"/>
  <c r="C31" i="46"/>
  <c r="L26" i="46"/>
  <c r="L20" i="46" s="1"/>
  <c r="L292" i="46"/>
  <c r="L291" i="46" s="1"/>
  <c r="J20" i="46"/>
  <c r="L76" i="46"/>
  <c r="C96" i="46"/>
  <c r="L95" i="46"/>
  <c r="L83" i="46" s="1"/>
  <c r="C119" i="46"/>
  <c r="F116" i="46"/>
  <c r="C116" i="46" s="1"/>
  <c r="C120" i="46"/>
  <c r="M292" i="46"/>
  <c r="M291" i="46" s="1"/>
  <c r="C301" i="46"/>
  <c r="H291" i="46"/>
  <c r="C22" i="46"/>
  <c r="F41" i="46"/>
  <c r="C41" i="46" s="1"/>
  <c r="O45" i="46"/>
  <c r="O20" i="46" s="1"/>
  <c r="C56" i="46"/>
  <c r="F58" i="46"/>
  <c r="C62" i="46"/>
  <c r="L69" i="46"/>
  <c r="L67" i="46" s="1"/>
  <c r="H83" i="46"/>
  <c r="H75" i="46" s="1"/>
  <c r="H52" i="46" s="1"/>
  <c r="I84" i="46"/>
  <c r="C123" i="46"/>
  <c r="F122" i="46"/>
  <c r="C72" i="46"/>
  <c r="C23" i="46"/>
  <c r="F43" i="46"/>
  <c r="C43" i="46" s="1"/>
  <c r="C74" i="46"/>
  <c r="C92" i="46"/>
  <c r="L89" i="46"/>
  <c r="C232" i="46"/>
  <c r="C268" i="46"/>
  <c r="I264" i="46"/>
  <c r="I259" i="46" s="1"/>
  <c r="N20" i="46"/>
  <c r="I55" i="46"/>
  <c r="I54" i="46" s="1"/>
  <c r="I53" i="46" s="1"/>
  <c r="O58" i="46"/>
  <c r="O54" i="46" s="1"/>
  <c r="F69" i="46"/>
  <c r="F77" i="46"/>
  <c r="C78" i="46"/>
  <c r="C82" i="46"/>
  <c r="G20" i="46"/>
  <c r="K20" i="46"/>
  <c r="F67" i="46"/>
  <c r="C70" i="46"/>
  <c r="F84" i="46"/>
  <c r="C85" i="46"/>
  <c r="O84" i="46"/>
  <c r="C90" i="46"/>
  <c r="F89" i="46"/>
  <c r="C115" i="46"/>
  <c r="F112" i="46"/>
  <c r="C112" i="46" s="1"/>
  <c r="C188" i="46"/>
  <c r="L187" i="46"/>
  <c r="F103" i="46"/>
  <c r="C106" i="46"/>
  <c r="C126" i="46"/>
  <c r="G130" i="46"/>
  <c r="C134" i="46"/>
  <c r="N130" i="46"/>
  <c r="C142" i="46"/>
  <c r="L144" i="46"/>
  <c r="C149" i="46"/>
  <c r="O151" i="46"/>
  <c r="C151" i="46" s="1"/>
  <c r="C167" i="46"/>
  <c r="F166" i="46"/>
  <c r="G173" i="46"/>
  <c r="F174" i="46"/>
  <c r="C178" i="46"/>
  <c r="J187" i="46"/>
  <c r="O187" i="46"/>
  <c r="J194" i="46"/>
  <c r="C220" i="46"/>
  <c r="I216" i="46"/>
  <c r="I227" i="46"/>
  <c r="C227" i="46" s="1"/>
  <c r="C228" i="46"/>
  <c r="C261" i="46"/>
  <c r="F260" i="46"/>
  <c r="C141" i="46"/>
  <c r="H174" i="46"/>
  <c r="H173" i="46" s="1"/>
  <c r="K187" i="46"/>
  <c r="C253" i="46"/>
  <c r="F252" i="46"/>
  <c r="C93" i="46"/>
  <c r="C97" i="46"/>
  <c r="C102" i="46"/>
  <c r="C109" i="46"/>
  <c r="O122" i="46"/>
  <c r="D130" i="46"/>
  <c r="D75" i="46" s="1"/>
  <c r="C138" i="46"/>
  <c r="C139" i="46"/>
  <c r="F136" i="46"/>
  <c r="C136" i="46" s="1"/>
  <c r="C146" i="46"/>
  <c r="C147" i="46"/>
  <c r="F144" i="46"/>
  <c r="C144" i="46" s="1"/>
  <c r="C153" i="46"/>
  <c r="C158" i="46"/>
  <c r="C169" i="46"/>
  <c r="C182" i="46"/>
  <c r="G187" i="46"/>
  <c r="G194" i="46"/>
  <c r="C200" i="46"/>
  <c r="I198" i="46"/>
  <c r="I196" i="46" s="1"/>
  <c r="I95" i="46"/>
  <c r="I103" i="46"/>
  <c r="C113" i="46"/>
  <c r="C117" i="46"/>
  <c r="C129" i="46"/>
  <c r="I131" i="46"/>
  <c r="I130" i="46" s="1"/>
  <c r="C137" i="46"/>
  <c r="C145" i="46"/>
  <c r="I151" i="46"/>
  <c r="C161" i="46"/>
  <c r="I175" i="46"/>
  <c r="I179" i="46"/>
  <c r="C179" i="46" s="1"/>
  <c r="C185" i="46"/>
  <c r="C189" i="46"/>
  <c r="C193" i="46"/>
  <c r="N194" i="46"/>
  <c r="C197" i="46"/>
  <c r="F196" i="46"/>
  <c r="C215" i="46"/>
  <c r="C233" i="46"/>
  <c r="I235" i="46"/>
  <c r="C235" i="46" s="1"/>
  <c r="C236" i="46"/>
  <c r="C255" i="46"/>
  <c r="C263" i="46"/>
  <c r="E270" i="46"/>
  <c r="E269" i="46" s="1"/>
  <c r="C273" i="46"/>
  <c r="F272" i="46"/>
  <c r="C272" i="46" s="1"/>
  <c r="C288" i="46"/>
  <c r="I286" i="46"/>
  <c r="C300" i="46"/>
  <c r="F95" i="46"/>
  <c r="O196" i="46"/>
  <c r="O205" i="46"/>
  <c r="C217" i="46"/>
  <c r="F216" i="46"/>
  <c r="O216" i="46"/>
  <c r="O231" i="46"/>
  <c r="K231" i="46"/>
  <c r="K230" i="46" s="1"/>
  <c r="K194" i="46" s="1"/>
  <c r="C248" i="46"/>
  <c r="I246" i="46"/>
  <c r="C246" i="46" s="1"/>
  <c r="L252" i="46"/>
  <c r="L251" i="46" s="1"/>
  <c r="M259" i="46"/>
  <c r="M230" i="46" s="1"/>
  <c r="L260" i="46"/>
  <c r="L259" i="46" s="1"/>
  <c r="C265" i="46"/>
  <c r="F264" i="46"/>
  <c r="L270" i="46"/>
  <c r="L269" i="46" s="1"/>
  <c r="C275" i="46"/>
  <c r="C285" i="46"/>
  <c r="F284" i="46"/>
  <c r="O293" i="46"/>
  <c r="E195" i="46"/>
  <c r="M195" i="46"/>
  <c r="L204" i="46"/>
  <c r="L195" i="46" s="1"/>
  <c r="C209" i="46"/>
  <c r="F205" i="46"/>
  <c r="C240" i="46"/>
  <c r="I238" i="46"/>
  <c r="C277" i="46"/>
  <c r="F276" i="46"/>
  <c r="C276" i="46" s="1"/>
  <c r="C297" i="46"/>
  <c r="F293" i="46"/>
  <c r="O291" i="46"/>
  <c r="C199" i="46"/>
  <c r="C239" i="46"/>
  <c r="C247" i="46"/>
  <c r="C271" i="46"/>
  <c r="C287" i="46"/>
  <c r="I174" i="46" l="1"/>
  <c r="I173" i="46" s="1"/>
  <c r="K289" i="47"/>
  <c r="G52" i="47"/>
  <c r="G51" i="47" s="1"/>
  <c r="H51" i="46"/>
  <c r="E75" i="47"/>
  <c r="E52" i="47" s="1"/>
  <c r="F54" i="47"/>
  <c r="H289" i="47"/>
  <c r="D52" i="47"/>
  <c r="M52" i="47"/>
  <c r="K194" i="47"/>
  <c r="C293" i="46"/>
  <c r="I204" i="46"/>
  <c r="J52" i="46"/>
  <c r="J51" i="46" s="1"/>
  <c r="C192" i="47"/>
  <c r="L83" i="47"/>
  <c r="O130" i="47"/>
  <c r="F291" i="47"/>
  <c r="D194" i="46"/>
  <c r="K52" i="47"/>
  <c r="K51" i="47" s="1"/>
  <c r="K50" i="47" s="1"/>
  <c r="F231" i="47"/>
  <c r="E194" i="47"/>
  <c r="N75" i="47"/>
  <c r="N52" i="47" s="1"/>
  <c r="E51" i="47"/>
  <c r="E24" i="47" s="1"/>
  <c r="J289" i="47"/>
  <c r="J52" i="47"/>
  <c r="J51" i="47" s="1"/>
  <c r="J50" i="47" s="1"/>
  <c r="N51" i="47"/>
  <c r="N290" i="47" s="1"/>
  <c r="C293" i="47"/>
  <c r="C151" i="47"/>
  <c r="I75" i="47"/>
  <c r="I52" i="47" s="1"/>
  <c r="O83" i="47"/>
  <c r="L53" i="47"/>
  <c r="N194" i="47"/>
  <c r="M289" i="47"/>
  <c r="I204" i="47"/>
  <c r="L230" i="47"/>
  <c r="G289" i="47"/>
  <c r="I231" i="47"/>
  <c r="I230" i="47" s="1"/>
  <c r="C179" i="47"/>
  <c r="C116" i="47"/>
  <c r="C69" i="47"/>
  <c r="C80" i="47"/>
  <c r="C84" i="47"/>
  <c r="O259" i="47"/>
  <c r="O230" i="47" s="1"/>
  <c r="O204" i="47"/>
  <c r="O195" i="47" s="1"/>
  <c r="H51" i="47"/>
  <c r="H290" i="47" s="1"/>
  <c r="L291" i="47"/>
  <c r="D194" i="47"/>
  <c r="D51" i="47" s="1"/>
  <c r="M194" i="46"/>
  <c r="M51" i="46" s="1"/>
  <c r="M50" i="46" s="1"/>
  <c r="K289" i="46"/>
  <c r="L130" i="46"/>
  <c r="G75" i="46"/>
  <c r="C187" i="46"/>
  <c r="C89" i="46"/>
  <c r="L53" i="46"/>
  <c r="F291" i="46"/>
  <c r="E194" i="46"/>
  <c r="E51" i="46" s="1"/>
  <c r="E24" i="46" s="1"/>
  <c r="O204" i="46"/>
  <c r="H289" i="46"/>
  <c r="O259" i="46"/>
  <c r="O230" i="46" s="1"/>
  <c r="C238" i="46"/>
  <c r="C175" i="46"/>
  <c r="N75" i="46"/>
  <c r="N52" i="46" s="1"/>
  <c r="N51" i="46" s="1"/>
  <c r="O53" i="46"/>
  <c r="N50" i="47"/>
  <c r="O75" i="47"/>
  <c r="C231" i="47"/>
  <c r="C238" i="47"/>
  <c r="C122" i="47"/>
  <c r="F53" i="47"/>
  <c r="C54" i="47"/>
  <c r="C198" i="47"/>
  <c r="I196" i="47"/>
  <c r="C264" i="47"/>
  <c r="F270" i="47"/>
  <c r="C252" i="47"/>
  <c r="F251" i="47"/>
  <c r="C251" i="47" s="1"/>
  <c r="L204" i="47"/>
  <c r="C188" i="47"/>
  <c r="F187" i="47"/>
  <c r="C187" i="47" s="1"/>
  <c r="C205" i="47"/>
  <c r="F204" i="47"/>
  <c r="C204" i="47" s="1"/>
  <c r="C260" i="47"/>
  <c r="F259" i="47"/>
  <c r="C259" i="47" s="1"/>
  <c r="F174" i="47"/>
  <c r="C175" i="47"/>
  <c r="K290" i="47"/>
  <c r="C67" i="47"/>
  <c r="C284" i="47"/>
  <c r="F283" i="47"/>
  <c r="C283" i="47" s="1"/>
  <c r="L195" i="47"/>
  <c r="L194" i="47" s="1"/>
  <c r="G290" i="47"/>
  <c r="G50" i="47"/>
  <c r="M194" i="47"/>
  <c r="M51" i="47" s="1"/>
  <c r="C144" i="47"/>
  <c r="L130" i="47"/>
  <c r="L75" i="47" s="1"/>
  <c r="L52" i="47" s="1"/>
  <c r="C131" i="47"/>
  <c r="C26" i="47"/>
  <c r="C76" i="47"/>
  <c r="C216" i="47"/>
  <c r="F130" i="47"/>
  <c r="E289" i="47"/>
  <c r="I292" i="47"/>
  <c r="I291" i="47" s="1"/>
  <c r="C291" i="47" s="1"/>
  <c r="I20" i="47"/>
  <c r="F165" i="47"/>
  <c r="C165" i="47" s="1"/>
  <c r="C166" i="47"/>
  <c r="C136" i="47"/>
  <c r="C21" i="47"/>
  <c r="F83" i="47"/>
  <c r="E50" i="46"/>
  <c r="D52" i="46"/>
  <c r="D51" i="46" s="1"/>
  <c r="D289" i="46"/>
  <c r="H290" i="46"/>
  <c r="H50" i="46"/>
  <c r="N289" i="46"/>
  <c r="J50" i="46"/>
  <c r="J290" i="46"/>
  <c r="M290" i="46"/>
  <c r="E289" i="46"/>
  <c r="O195" i="46"/>
  <c r="F270" i="46"/>
  <c r="C286" i="46"/>
  <c r="C260" i="46"/>
  <c r="F259" i="46"/>
  <c r="I231" i="46"/>
  <c r="I230" i="46" s="1"/>
  <c r="I83" i="46"/>
  <c r="I75" i="46" s="1"/>
  <c r="I52" i="46" s="1"/>
  <c r="K52" i="46"/>
  <c r="K51" i="46" s="1"/>
  <c r="C196" i="46"/>
  <c r="C45" i="46"/>
  <c r="L75" i="46"/>
  <c r="L52" i="46" s="1"/>
  <c r="C26" i="46"/>
  <c r="C284" i="46"/>
  <c r="F283" i="46"/>
  <c r="C283" i="46" s="1"/>
  <c r="C216" i="46"/>
  <c r="C95" i="46"/>
  <c r="C252" i="46"/>
  <c r="F251" i="46"/>
  <c r="C251" i="46" s="1"/>
  <c r="C198" i="46"/>
  <c r="C166" i="46"/>
  <c r="F165" i="46"/>
  <c r="C165" i="46" s="1"/>
  <c r="F130" i="46"/>
  <c r="O83" i="46"/>
  <c r="O75" i="46" s="1"/>
  <c r="O52" i="46" s="1"/>
  <c r="C77" i="46"/>
  <c r="F76" i="46"/>
  <c r="F230" i="46"/>
  <c r="C231" i="46"/>
  <c r="O130" i="46"/>
  <c r="C58" i="46"/>
  <c r="F54" i="46"/>
  <c r="C55" i="46"/>
  <c r="C84" i="46"/>
  <c r="F83" i="46"/>
  <c r="C205" i="46"/>
  <c r="F204" i="46"/>
  <c r="C204" i="46" s="1"/>
  <c r="C264" i="46"/>
  <c r="L230" i="46"/>
  <c r="M289" i="46"/>
  <c r="I195" i="46"/>
  <c r="I194" i="46" s="1"/>
  <c r="C174" i="46"/>
  <c r="F173" i="46"/>
  <c r="C173" i="46" s="1"/>
  <c r="C131" i="46"/>
  <c r="C103" i="46"/>
  <c r="C67" i="46"/>
  <c r="C69" i="46"/>
  <c r="C122" i="46"/>
  <c r="I292" i="46"/>
  <c r="I291" i="46" s="1"/>
  <c r="I51" i="46" l="1"/>
  <c r="C130" i="46"/>
  <c r="I289" i="46"/>
  <c r="L51" i="47"/>
  <c r="C291" i="46"/>
  <c r="N289" i="47"/>
  <c r="D24" i="47"/>
  <c r="D290" i="47" s="1"/>
  <c r="D50" i="47"/>
  <c r="E20" i="47"/>
  <c r="E290" i="47"/>
  <c r="J290" i="47"/>
  <c r="H50" i="47"/>
  <c r="E50" i="47"/>
  <c r="O194" i="47"/>
  <c r="C83" i="47"/>
  <c r="I195" i="47"/>
  <c r="I194" i="47" s="1"/>
  <c r="I51" i="47" s="1"/>
  <c r="I50" i="47" s="1"/>
  <c r="E20" i="46"/>
  <c r="E290" i="46"/>
  <c r="C230" i="46"/>
  <c r="G52" i="46"/>
  <c r="G51" i="46" s="1"/>
  <c r="G289" i="46"/>
  <c r="L289" i="46"/>
  <c r="C83" i="46"/>
  <c r="C259" i="46"/>
  <c r="O194" i="46"/>
  <c r="O51" i="46" s="1"/>
  <c r="M50" i="47"/>
  <c r="M290" i="47"/>
  <c r="I290" i="47"/>
  <c r="L50" i="47"/>
  <c r="L290" i="47"/>
  <c r="F230" i="47"/>
  <c r="C230" i="47" s="1"/>
  <c r="O52" i="47"/>
  <c r="O289" i="47"/>
  <c r="F195" i="47"/>
  <c r="F75" i="47"/>
  <c r="C75" i="47" s="1"/>
  <c r="F269" i="47"/>
  <c r="C270" i="47"/>
  <c r="L289" i="47"/>
  <c r="D20" i="47"/>
  <c r="F173" i="47"/>
  <c r="C173" i="47" s="1"/>
  <c r="C174" i="47"/>
  <c r="C53" i="47"/>
  <c r="C196" i="47"/>
  <c r="C130" i="47"/>
  <c r="C292" i="47"/>
  <c r="I289" i="47"/>
  <c r="C76" i="46"/>
  <c r="F75" i="46"/>
  <c r="C75" i="46" s="1"/>
  <c r="K50" i="46"/>
  <c r="K290" i="46"/>
  <c r="L194" i="46"/>
  <c r="L51" i="46" s="1"/>
  <c r="N50" i="46"/>
  <c r="N290" i="46"/>
  <c r="D24" i="46"/>
  <c r="D50" i="46"/>
  <c r="C292" i="46"/>
  <c r="O289" i="46"/>
  <c r="C54" i="46"/>
  <c r="F53" i="46"/>
  <c r="F195" i="46"/>
  <c r="I290" i="46"/>
  <c r="I50" i="46"/>
  <c r="F269" i="46"/>
  <c r="C270" i="46"/>
  <c r="F52" i="47" l="1"/>
  <c r="F24" i="47"/>
  <c r="F20" i="47" s="1"/>
  <c r="C20" i="47" s="1"/>
  <c r="O51" i="47"/>
  <c r="O290" i="46"/>
  <c r="O50" i="46"/>
  <c r="G290" i="46"/>
  <c r="G50" i="46"/>
  <c r="C24" i="47"/>
  <c r="C269" i="47"/>
  <c r="F289" i="47"/>
  <c r="C289" i="47" s="1"/>
  <c r="C52" i="47"/>
  <c r="F194" i="47"/>
  <c r="C194" i="47" s="1"/>
  <c r="C195" i="47"/>
  <c r="O50" i="47"/>
  <c r="O290" i="47"/>
  <c r="L50" i="46"/>
  <c r="L290" i="46"/>
  <c r="C269" i="46"/>
  <c r="F289" i="46"/>
  <c r="C289" i="46" s="1"/>
  <c r="F24" i="46"/>
  <c r="D20" i="46"/>
  <c r="D290" i="46"/>
  <c r="F194" i="46"/>
  <c r="C194" i="46" s="1"/>
  <c r="C195" i="46"/>
  <c r="C53" i="46"/>
  <c r="F52" i="46"/>
  <c r="F51" i="47" l="1"/>
  <c r="C24" i="46"/>
  <c r="F20" i="46"/>
  <c r="C20" i="46" s="1"/>
  <c r="F51" i="46"/>
  <c r="C52" i="46"/>
  <c r="F290" i="47" l="1"/>
  <c r="C290" i="47" s="1"/>
  <c r="C51" i="47"/>
  <c r="F50" i="47"/>
  <c r="C50" i="47" s="1"/>
  <c r="F290" i="46"/>
  <c r="C290" i="46" s="1"/>
  <c r="F50" i="46"/>
  <c r="C50" i="46" s="1"/>
  <c r="C51" i="46"/>
  <c r="D125" i="45" l="1"/>
  <c r="O301" i="45"/>
  <c r="L301" i="45"/>
  <c r="I301" i="45"/>
  <c r="F301" i="45"/>
  <c r="O300" i="45"/>
  <c r="L300" i="45"/>
  <c r="I300" i="45"/>
  <c r="F300" i="45"/>
  <c r="O299" i="45"/>
  <c r="L299" i="45"/>
  <c r="I299" i="45"/>
  <c r="F299" i="45"/>
  <c r="O298" i="45"/>
  <c r="L298" i="45"/>
  <c r="I298" i="45"/>
  <c r="F298" i="45"/>
  <c r="O297" i="45"/>
  <c r="L297" i="45"/>
  <c r="I297" i="45"/>
  <c r="F297" i="45"/>
  <c r="O296" i="45"/>
  <c r="L296" i="45"/>
  <c r="I296" i="45"/>
  <c r="F296" i="45"/>
  <c r="O295" i="45"/>
  <c r="L295" i="45"/>
  <c r="I295" i="45"/>
  <c r="F295" i="45"/>
  <c r="O294" i="45"/>
  <c r="L294" i="45"/>
  <c r="I294" i="45"/>
  <c r="F294" i="45"/>
  <c r="N293" i="45"/>
  <c r="M293" i="45"/>
  <c r="K293" i="45"/>
  <c r="J293" i="45"/>
  <c r="H293" i="45"/>
  <c r="G293" i="45"/>
  <c r="E293" i="45"/>
  <c r="D293" i="45"/>
  <c r="O288" i="45"/>
  <c r="L288" i="45"/>
  <c r="I288" i="45"/>
  <c r="F288" i="45"/>
  <c r="O287" i="45"/>
  <c r="L287" i="45"/>
  <c r="L286" i="45" s="1"/>
  <c r="I287" i="45"/>
  <c r="F287" i="45"/>
  <c r="O286" i="45"/>
  <c r="N286" i="45"/>
  <c r="M286" i="45"/>
  <c r="K286" i="45"/>
  <c r="J286" i="45"/>
  <c r="H286" i="45"/>
  <c r="G286" i="45"/>
  <c r="F286" i="45"/>
  <c r="E286" i="45"/>
  <c r="D286" i="45"/>
  <c r="O285" i="45"/>
  <c r="L285" i="45"/>
  <c r="I285" i="45"/>
  <c r="F285" i="45"/>
  <c r="O284" i="45"/>
  <c r="O283" i="45" s="1"/>
  <c r="N284" i="45"/>
  <c r="M284" i="45"/>
  <c r="M283" i="45" s="1"/>
  <c r="L284" i="45"/>
  <c r="L283" i="45" s="1"/>
  <c r="K284" i="45"/>
  <c r="K283" i="45" s="1"/>
  <c r="J284" i="45"/>
  <c r="I284" i="45"/>
  <c r="I283" i="45" s="1"/>
  <c r="H284" i="45"/>
  <c r="H283" i="45" s="1"/>
  <c r="G284" i="45"/>
  <c r="G283" i="45" s="1"/>
  <c r="E284" i="45"/>
  <c r="E283" i="45" s="1"/>
  <c r="D284" i="45"/>
  <c r="D283" i="45" s="1"/>
  <c r="N283" i="45"/>
  <c r="J283" i="45"/>
  <c r="O282" i="45"/>
  <c r="O281" i="45" s="1"/>
  <c r="L282" i="45"/>
  <c r="I282" i="45"/>
  <c r="I281" i="45" s="1"/>
  <c r="F282" i="45"/>
  <c r="N281" i="45"/>
  <c r="M281" i="45"/>
  <c r="K281" i="45"/>
  <c r="J281" i="45"/>
  <c r="H281" i="45"/>
  <c r="G281" i="45"/>
  <c r="F281" i="45"/>
  <c r="E281" i="45"/>
  <c r="D281" i="45"/>
  <c r="O280" i="45"/>
  <c r="L280" i="45"/>
  <c r="I280" i="45"/>
  <c r="F280" i="45"/>
  <c r="O279" i="45"/>
  <c r="L279" i="45"/>
  <c r="I279" i="45"/>
  <c r="F279" i="45"/>
  <c r="O278" i="45"/>
  <c r="L278" i="45"/>
  <c r="I278" i="45"/>
  <c r="F278" i="45"/>
  <c r="O277" i="45"/>
  <c r="L277" i="45"/>
  <c r="I277" i="45"/>
  <c r="I276" i="45" s="1"/>
  <c r="F277" i="45"/>
  <c r="N276" i="45"/>
  <c r="M276" i="45"/>
  <c r="K276" i="45"/>
  <c r="J276" i="45"/>
  <c r="H276" i="45"/>
  <c r="G276" i="45"/>
  <c r="E276" i="45"/>
  <c r="D276" i="45"/>
  <c r="O275" i="45"/>
  <c r="L275" i="45"/>
  <c r="I275" i="45"/>
  <c r="F275" i="45"/>
  <c r="O274" i="45"/>
  <c r="L274" i="45"/>
  <c r="I274" i="45"/>
  <c r="F274" i="45"/>
  <c r="O273" i="45"/>
  <c r="L273" i="45"/>
  <c r="L272" i="45" s="1"/>
  <c r="I273" i="45"/>
  <c r="I272" i="45" s="1"/>
  <c r="F273" i="45"/>
  <c r="N272" i="45"/>
  <c r="M272" i="45"/>
  <c r="M270" i="45" s="1"/>
  <c r="M269" i="45" s="1"/>
  <c r="K272" i="45"/>
  <c r="J272" i="45"/>
  <c r="H272" i="45"/>
  <c r="H270" i="45" s="1"/>
  <c r="H269" i="45" s="1"/>
  <c r="G272" i="45"/>
  <c r="E272" i="45"/>
  <c r="D272" i="45"/>
  <c r="D270" i="45" s="1"/>
  <c r="D269" i="45" s="1"/>
  <c r="O271" i="45"/>
  <c r="L271" i="45"/>
  <c r="I271" i="45"/>
  <c r="F271" i="45"/>
  <c r="K270" i="45"/>
  <c r="O268" i="45"/>
  <c r="L268" i="45"/>
  <c r="I268" i="45"/>
  <c r="F268" i="45"/>
  <c r="O267" i="45"/>
  <c r="L267" i="45"/>
  <c r="I267" i="45"/>
  <c r="F267" i="45"/>
  <c r="O266" i="45"/>
  <c r="L266" i="45"/>
  <c r="I266" i="45"/>
  <c r="F266" i="45"/>
  <c r="O265" i="45"/>
  <c r="L265" i="45"/>
  <c r="I265" i="45"/>
  <c r="F265" i="45"/>
  <c r="N264" i="45"/>
  <c r="M264" i="45"/>
  <c r="K264" i="45"/>
  <c r="J264" i="45"/>
  <c r="H264" i="45"/>
  <c r="G264" i="45"/>
  <c r="E264" i="45"/>
  <c r="D264" i="45"/>
  <c r="O263" i="45"/>
  <c r="L263" i="45"/>
  <c r="I263" i="45"/>
  <c r="F263" i="45"/>
  <c r="O262" i="45"/>
  <c r="L262" i="45"/>
  <c r="I262" i="45"/>
  <c r="F262" i="45"/>
  <c r="O261" i="45"/>
  <c r="L261" i="45"/>
  <c r="I261" i="45"/>
  <c r="F261" i="45"/>
  <c r="N260" i="45"/>
  <c r="M260" i="45"/>
  <c r="K260" i="45"/>
  <c r="J260" i="45"/>
  <c r="J259" i="45" s="1"/>
  <c r="H260" i="45"/>
  <c r="G260" i="45"/>
  <c r="G259" i="45" s="1"/>
  <c r="E260" i="45"/>
  <c r="D260" i="45"/>
  <c r="D259" i="45" s="1"/>
  <c r="O258" i="45"/>
  <c r="L258" i="45"/>
  <c r="I258" i="45"/>
  <c r="F258" i="45"/>
  <c r="O257" i="45"/>
  <c r="L257" i="45"/>
  <c r="I257" i="45"/>
  <c r="F257" i="45"/>
  <c r="O256" i="45"/>
  <c r="L256" i="45"/>
  <c r="I256" i="45"/>
  <c r="F256" i="45"/>
  <c r="O255" i="45"/>
  <c r="L255" i="45"/>
  <c r="I255" i="45"/>
  <c r="F255" i="45"/>
  <c r="O254" i="45"/>
  <c r="L254" i="45"/>
  <c r="I254" i="45"/>
  <c r="F254" i="45"/>
  <c r="O253" i="45"/>
  <c r="L253" i="45"/>
  <c r="I253" i="45"/>
  <c r="F253" i="45"/>
  <c r="N252" i="45"/>
  <c r="M252" i="45"/>
  <c r="M251" i="45" s="1"/>
  <c r="K252" i="45"/>
  <c r="K251" i="45" s="1"/>
  <c r="J252" i="45"/>
  <c r="J251" i="45" s="1"/>
  <c r="H252" i="45"/>
  <c r="H251" i="45" s="1"/>
  <c r="G252" i="45"/>
  <c r="G251" i="45" s="1"/>
  <c r="E252" i="45"/>
  <c r="E251" i="45" s="1"/>
  <c r="D252" i="45"/>
  <c r="D251" i="45" s="1"/>
  <c r="N251" i="45"/>
  <c r="O250" i="45"/>
  <c r="L250" i="45"/>
  <c r="I250" i="45"/>
  <c r="F250" i="45"/>
  <c r="O249" i="45"/>
  <c r="L249" i="45"/>
  <c r="I249" i="45"/>
  <c r="F249" i="45"/>
  <c r="O248" i="45"/>
  <c r="L248" i="45"/>
  <c r="I248" i="45"/>
  <c r="F248" i="45"/>
  <c r="O247" i="45"/>
  <c r="L247" i="45"/>
  <c r="I247" i="45"/>
  <c r="F247" i="45"/>
  <c r="N246" i="45"/>
  <c r="M246" i="45"/>
  <c r="K246" i="45"/>
  <c r="J246" i="45"/>
  <c r="H246" i="45"/>
  <c r="G246" i="45"/>
  <c r="E246" i="45"/>
  <c r="D246" i="45"/>
  <c r="O245" i="45"/>
  <c r="L245" i="45"/>
  <c r="I245" i="45"/>
  <c r="F245" i="45"/>
  <c r="O244" i="45"/>
  <c r="L244" i="45"/>
  <c r="I244" i="45"/>
  <c r="F244" i="45"/>
  <c r="O243" i="45"/>
  <c r="L243" i="45"/>
  <c r="I243" i="45"/>
  <c r="F243" i="45"/>
  <c r="O242" i="45"/>
  <c r="L242" i="45"/>
  <c r="I242" i="45"/>
  <c r="F242" i="45"/>
  <c r="O241" i="45"/>
  <c r="L241" i="45"/>
  <c r="I241" i="45"/>
  <c r="F241" i="45"/>
  <c r="O240" i="45"/>
  <c r="L240" i="45"/>
  <c r="I240" i="45"/>
  <c r="F240" i="45"/>
  <c r="O239" i="45"/>
  <c r="L239" i="45"/>
  <c r="L238" i="45" s="1"/>
  <c r="I239" i="45"/>
  <c r="F239" i="45"/>
  <c r="N238" i="45"/>
  <c r="M238" i="45"/>
  <c r="K238" i="45"/>
  <c r="J238" i="45"/>
  <c r="H238" i="45"/>
  <c r="G238" i="45"/>
  <c r="E238" i="45"/>
  <c r="D238" i="45"/>
  <c r="O237" i="45"/>
  <c r="L237" i="45"/>
  <c r="I237" i="45"/>
  <c r="F237" i="45"/>
  <c r="O236" i="45"/>
  <c r="O235" i="45" s="1"/>
  <c r="L236" i="45"/>
  <c r="L235" i="45" s="1"/>
  <c r="I236" i="45"/>
  <c r="I235" i="45" s="1"/>
  <c r="F236" i="45"/>
  <c r="N235" i="45"/>
  <c r="M235" i="45"/>
  <c r="K235" i="45"/>
  <c r="J235" i="45"/>
  <c r="H235" i="45"/>
  <c r="G235" i="45"/>
  <c r="E235" i="45"/>
  <c r="E231" i="45" s="1"/>
  <c r="D235" i="45"/>
  <c r="O234" i="45"/>
  <c r="O233" i="45" s="1"/>
  <c r="L234" i="45"/>
  <c r="I234" i="45"/>
  <c r="I233" i="45" s="1"/>
  <c r="F234" i="45"/>
  <c r="N233" i="45"/>
  <c r="M233" i="45"/>
  <c r="L233" i="45"/>
  <c r="K233" i="45"/>
  <c r="J233" i="45"/>
  <c r="H233" i="45"/>
  <c r="G233" i="45"/>
  <c r="E233" i="45"/>
  <c r="D233" i="45"/>
  <c r="O232" i="45"/>
  <c r="L232" i="45"/>
  <c r="I232" i="45"/>
  <c r="F232" i="45"/>
  <c r="O229" i="45"/>
  <c r="L229" i="45"/>
  <c r="I229" i="45"/>
  <c r="F229" i="45"/>
  <c r="O228" i="45"/>
  <c r="O227" i="45" s="1"/>
  <c r="L228" i="45"/>
  <c r="L227" i="45" s="1"/>
  <c r="I228" i="45"/>
  <c r="I227" i="45" s="1"/>
  <c r="F228" i="45"/>
  <c r="F227" i="45" s="1"/>
  <c r="N227" i="45"/>
  <c r="M227" i="45"/>
  <c r="K227" i="45"/>
  <c r="J227" i="45"/>
  <c r="H227" i="45"/>
  <c r="G227" i="45"/>
  <c r="E227" i="45"/>
  <c r="D227" i="45"/>
  <c r="O226" i="45"/>
  <c r="L226" i="45"/>
  <c r="I226" i="45"/>
  <c r="F226" i="45"/>
  <c r="O225" i="45"/>
  <c r="L225" i="45"/>
  <c r="I225" i="45"/>
  <c r="F225" i="45"/>
  <c r="O224" i="45"/>
  <c r="L224" i="45"/>
  <c r="I224" i="45"/>
  <c r="F224" i="45"/>
  <c r="O223" i="45"/>
  <c r="L223" i="45"/>
  <c r="I223" i="45"/>
  <c r="F223" i="45"/>
  <c r="O222" i="45"/>
  <c r="L222" i="45"/>
  <c r="I222" i="45"/>
  <c r="F222" i="45"/>
  <c r="O221" i="45"/>
  <c r="L221" i="45"/>
  <c r="I221" i="45"/>
  <c r="F221" i="45"/>
  <c r="O220" i="45"/>
  <c r="L220" i="45"/>
  <c r="I220" i="45"/>
  <c r="F220" i="45"/>
  <c r="O219" i="45"/>
  <c r="L219" i="45"/>
  <c r="I219" i="45"/>
  <c r="F219" i="45"/>
  <c r="O218" i="45"/>
  <c r="L218" i="45"/>
  <c r="I218" i="45"/>
  <c r="F218" i="45"/>
  <c r="O217" i="45"/>
  <c r="L217" i="45"/>
  <c r="I217" i="45"/>
  <c r="F217" i="45"/>
  <c r="N216" i="45"/>
  <c r="M216" i="45"/>
  <c r="K216" i="45"/>
  <c r="J216" i="45"/>
  <c r="H216" i="45"/>
  <c r="G216" i="45"/>
  <c r="E216" i="45"/>
  <c r="D216" i="45"/>
  <c r="O215" i="45"/>
  <c r="L215" i="45"/>
  <c r="I215" i="45"/>
  <c r="F215" i="45"/>
  <c r="O214" i="45"/>
  <c r="L214" i="45"/>
  <c r="I214" i="45"/>
  <c r="F214" i="45"/>
  <c r="O213" i="45"/>
  <c r="L213" i="45"/>
  <c r="I213" i="45"/>
  <c r="F213" i="45"/>
  <c r="O212" i="45"/>
  <c r="L212" i="45"/>
  <c r="I212" i="45"/>
  <c r="F212" i="45"/>
  <c r="O211" i="45"/>
  <c r="L211" i="45"/>
  <c r="I211" i="45"/>
  <c r="F211" i="45"/>
  <c r="O210" i="45"/>
  <c r="L210" i="45"/>
  <c r="I210" i="45"/>
  <c r="F210" i="45"/>
  <c r="O209" i="45"/>
  <c r="L209" i="45"/>
  <c r="I209" i="45"/>
  <c r="F209" i="45"/>
  <c r="O208" i="45"/>
  <c r="L208" i="45"/>
  <c r="I208" i="45"/>
  <c r="F208" i="45"/>
  <c r="O207" i="45"/>
  <c r="L207" i="45"/>
  <c r="I207" i="45"/>
  <c r="F207" i="45"/>
  <c r="O206" i="45"/>
  <c r="L206" i="45"/>
  <c r="I206" i="45"/>
  <c r="F206" i="45"/>
  <c r="N205" i="45"/>
  <c r="M205" i="45"/>
  <c r="K205" i="45"/>
  <c r="K204" i="45" s="1"/>
  <c r="J205" i="45"/>
  <c r="H205" i="45"/>
  <c r="G205" i="45"/>
  <c r="E205" i="45"/>
  <c r="E204" i="45" s="1"/>
  <c r="D205" i="45"/>
  <c r="G204" i="45"/>
  <c r="O203" i="45"/>
  <c r="L203" i="45"/>
  <c r="I203" i="45"/>
  <c r="F203" i="45"/>
  <c r="O202" i="45"/>
  <c r="L202" i="45"/>
  <c r="I202" i="45"/>
  <c r="F202" i="45"/>
  <c r="O201" i="45"/>
  <c r="L201" i="45"/>
  <c r="I201" i="45"/>
  <c r="F201" i="45"/>
  <c r="O200" i="45"/>
  <c r="L200" i="45"/>
  <c r="I200" i="45"/>
  <c r="F200" i="45"/>
  <c r="O199" i="45"/>
  <c r="L199" i="45"/>
  <c r="L198" i="45" s="1"/>
  <c r="I199" i="45"/>
  <c r="F199" i="45"/>
  <c r="F198" i="45" s="1"/>
  <c r="O198" i="45"/>
  <c r="N198" i="45"/>
  <c r="M198" i="45"/>
  <c r="K198" i="45"/>
  <c r="K196" i="45" s="1"/>
  <c r="J198" i="45"/>
  <c r="J196" i="45" s="1"/>
  <c r="H198" i="45"/>
  <c r="H196" i="45" s="1"/>
  <c r="G198" i="45"/>
  <c r="G196" i="45" s="1"/>
  <c r="E198" i="45"/>
  <c r="D198" i="45"/>
  <c r="D196" i="45" s="1"/>
  <c r="O197" i="45"/>
  <c r="L197" i="45"/>
  <c r="I197" i="45"/>
  <c r="F197" i="45"/>
  <c r="N196" i="45"/>
  <c r="M196" i="45"/>
  <c r="E196" i="45"/>
  <c r="O193" i="45"/>
  <c r="L193" i="45"/>
  <c r="L192" i="45" s="1"/>
  <c r="L191" i="45" s="1"/>
  <c r="I193" i="45"/>
  <c r="I192" i="45" s="1"/>
  <c r="I191" i="45" s="1"/>
  <c r="F193" i="45"/>
  <c r="O192" i="45"/>
  <c r="N192" i="45"/>
  <c r="N191" i="45" s="1"/>
  <c r="M192" i="45"/>
  <c r="M191" i="45" s="1"/>
  <c r="K192" i="45"/>
  <c r="K191" i="45" s="1"/>
  <c r="J192" i="45"/>
  <c r="H192" i="45"/>
  <c r="H191" i="45" s="1"/>
  <c r="G192" i="45"/>
  <c r="G191" i="45" s="1"/>
  <c r="F192" i="45"/>
  <c r="F191" i="45" s="1"/>
  <c r="E192" i="45"/>
  <c r="D192" i="45"/>
  <c r="D191" i="45" s="1"/>
  <c r="O191" i="45"/>
  <c r="J191" i="45"/>
  <c r="E191" i="45"/>
  <c r="O190" i="45"/>
  <c r="L190" i="45"/>
  <c r="I190" i="45"/>
  <c r="F190" i="45"/>
  <c r="O189" i="45"/>
  <c r="L189" i="45"/>
  <c r="L188" i="45" s="1"/>
  <c r="I189" i="45"/>
  <c r="I188" i="45" s="1"/>
  <c r="I187" i="45" s="1"/>
  <c r="F189" i="45"/>
  <c r="N188" i="45"/>
  <c r="M188" i="45"/>
  <c r="M187" i="45" s="1"/>
  <c r="K188" i="45"/>
  <c r="K187" i="45" s="1"/>
  <c r="J188" i="45"/>
  <c r="H188" i="45"/>
  <c r="G188" i="45"/>
  <c r="G187" i="45" s="1"/>
  <c r="E188" i="45"/>
  <c r="D188" i="45"/>
  <c r="O186" i="45"/>
  <c r="L186" i="45"/>
  <c r="I186" i="45"/>
  <c r="F186" i="45"/>
  <c r="O185" i="45"/>
  <c r="L185" i="45"/>
  <c r="L184" i="45" s="1"/>
  <c r="I185" i="45"/>
  <c r="F185" i="45"/>
  <c r="N184" i="45"/>
  <c r="M184" i="45"/>
  <c r="K184" i="45"/>
  <c r="J184" i="45"/>
  <c r="H184" i="45"/>
  <c r="G184" i="45"/>
  <c r="E184" i="45"/>
  <c r="D184" i="45"/>
  <c r="O183" i="45"/>
  <c r="L183" i="45"/>
  <c r="I183" i="45"/>
  <c r="F183" i="45"/>
  <c r="O182" i="45"/>
  <c r="L182" i="45"/>
  <c r="I182" i="45"/>
  <c r="F182" i="45"/>
  <c r="O181" i="45"/>
  <c r="L181" i="45"/>
  <c r="I181" i="45"/>
  <c r="F181" i="45"/>
  <c r="O180" i="45"/>
  <c r="L180" i="45"/>
  <c r="I180" i="45"/>
  <c r="F180" i="45"/>
  <c r="N179" i="45"/>
  <c r="M179" i="45"/>
  <c r="K179" i="45"/>
  <c r="J179" i="45"/>
  <c r="H179" i="45"/>
  <c r="G179" i="45"/>
  <c r="E179" i="45"/>
  <c r="D179" i="45"/>
  <c r="O178" i="45"/>
  <c r="L178" i="45"/>
  <c r="I178" i="45"/>
  <c r="F178" i="45"/>
  <c r="O177" i="45"/>
  <c r="L177" i="45"/>
  <c r="I177" i="45"/>
  <c r="F177" i="45"/>
  <c r="O176" i="45"/>
  <c r="L176" i="45"/>
  <c r="L175" i="45" s="1"/>
  <c r="I176" i="45"/>
  <c r="F176" i="45"/>
  <c r="N175" i="45"/>
  <c r="M175" i="45"/>
  <c r="M174" i="45" s="1"/>
  <c r="K175" i="45"/>
  <c r="J175" i="45"/>
  <c r="H175" i="45"/>
  <c r="G175" i="45"/>
  <c r="G174" i="45" s="1"/>
  <c r="E175" i="45"/>
  <c r="E174" i="45" s="1"/>
  <c r="E173" i="45" s="1"/>
  <c r="D175" i="45"/>
  <c r="O172" i="45"/>
  <c r="L172" i="45"/>
  <c r="I172" i="45"/>
  <c r="F172" i="45"/>
  <c r="O171" i="45"/>
  <c r="L171" i="45"/>
  <c r="I171" i="45"/>
  <c r="F171" i="45"/>
  <c r="O170" i="45"/>
  <c r="L170" i="45"/>
  <c r="I170" i="45"/>
  <c r="F170" i="45"/>
  <c r="O169" i="45"/>
  <c r="L169" i="45"/>
  <c r="I169" i="45"/>
  <c r="F169" i="45"/>
  <c r="O168" i="45"/>
  <c r="L168" i="45"/>
  <c r="I168" i="45"/>
  <c r="F168" i="45"/>
  <c r="O167" i="45"/>
  <c r="L167" i="45"/>
  <c r="I167" i="45"/>
  <c r="F167" i="45"/>
  <c r="O166" i="45"/>
  <c r="O165" i="45" s="1"/>
  <c r="N166" i="45"/>
  <c r="M166" i="45"/>
  <c r="M165" i="45" s="1"/>
  <c r="K166" i="45"/>
  <c r="K165" i="45" s="1"/>
  <c r="J166" i="45"/>
  <c r="J165" i="45" s="1"/>
  <c r="H166" i="45"/>
  <c r="H165" i="45" s="1"/>
  <c r="G166" i="45"/>
  <c r="G165" i="45" s="1"/>
  <c r="E166" i="45"/>
  <c r="E165" i="45" s="1"/>
  <c r="D166" i="45"/>
  <c r="D165" i="45" s="1"/>
  <c r="N165" i="45"/>
  <c r="O164" i="45"/>
  <c r="L164" i="45"/>
  <c r="I164" i="45"/>
  <c r="F164" i="45"/>
  <c r="O163" i="45"/>
  <c r="L163" i="45"/>
  <c r="I163" i="45"/>
  <c r="F163" i="45"/>
  <c r="O162" i="45"/>
  <c r="L162" i="45"/>
  <c r="I162" i="45"/>
  <c r="F162" i="45"/>
  <c r="O161" i="45"/>
  <c r="L161" i="45"/>
  <c r="L160" i="45" s="1"/>
  <c r="I161" i="45"/>
  <c r="F161" i="45"/>
  <c r="N160" i="45"/>
  <c r="M160" i="45"/>
  <c r="K160" i="45"/>
  <c r="J160" i="45"/>
  <c r="H160" i="45"/>
  <c r="G160" i="45"/>
  <c r="E160" i="45"/>
  <c r="D160" i="45"/>
  <c r="O159" i="45"/>
  <c r="L159" i="45"/>
  <c r="I159" i="45"/>
  <c r="F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L152" i="45"/>
  <c r="I152" i="45"/>
  <c r="F152" i="45"/>
  <c r="N151" i="45"/>
  <c r="M151" i="45"/>
  <c r="K151" i="45"/>
  <c r="J151" i="45"/>
  <c r="H151" i="45"/>
  <c r="G151" i="45"/>
  <c r="E151" i="45"/>
  <c r="D151" i="45"/>
  <c r="O150" i="45"/>
  <c r="L150" i="45"/>
  <c r="I150" i="45"/>
  <c r="F150" i="45"/>
  <c r="O149" i="45"/>
  <c r="L149" i="45"/>
  <c r="I149" i="45"/>
  <c r="F149" i="45"/>
  <c r="O148" i="45"/>
  <c r="L148" i="45"/>
  <c r="I148" i="45"/>
  <c r="F148" i="45"/>
  <c r="O147" i="45"/>
  <c r="L147" i="45"/>
  <c r="I147" i="45"/>
  <c r="F147" i="45"/>
  <c r="O146" i="45"/>
  <c r="L146" i="45"/>
  <c r="I146" i="45"/>
  <c r="F146" i="45"/>
  <c r="O145" i="45"/>
  <c r="L145" i="45"/>
  <c r="L144" i="45" s="1"/>
  <c r="I145" i="45"/>
  <c r="F145" i="45"/>
  <c r="N144" i="45"/>
  <c r="M144" i="45"/>
  <c r="K144" i="45"/>
  <c r="J144" i="45"/>
  <c r="H144" i="45"/>
  <c r="G144" i="45"/>
  <c r="E144" i="45"/>
  <c r="D144" i="45"/>
  <c r="O143" i="45"/>
  <c r="L143" i="45"/>
  <c r="I143" i="45"/>
  <c r="F143" i="45"/>
  <c r="O142" i="45"/>
  <c r="O141" i="45" s="1"/>
  <c r="L142" i="45"/>
  <c r="L141" i="45" s="1"/>
  <c r="I142" i="45"/>
  <c r="F142" i="45"/>
  <c r="N141" i="45"/>
  <c r="M141" i="45"/>
  <c r="K141" i="45"/>
  <c r="J141" i="45"/>
  <c r="H141" i="45"/>
  <c r="G141" i="45"/>
  <c r="E141" i="45"/>
  <c r="D141" i="45"/>
  <c r="O140" i="45"/>
  <c r="L140" i="45"/>
  <c r="I140" i="45"/>
  <c r="F140" i="45"/>
  <c r="O139" i="45"/>
  <c r="L139" i="45"/>
  <c r="I139" i="45"/>
  <c r="F139" i="45"/>
  <c r="O138" i="45"/>
  <c r="L138" i="45"/>
  <c r="I138" i="45"/>
  <c r="F138" i="45"/>
  <c r="O137" i="45"/>
  <c r="L137" i="45"/>
  <c r="L136" i="45" s="1"/>
  <c r="I137" i="45"/>
  <c r="I136" i="45" s="1"/>
  <c r="F137" i="45"/>
  <c r="N136" i="45"/>
  <c r="M136" i="45"/>
  <c r="K136" i="45"/>
  <c r="J136" i="45"/>
  <c r="H136" i="45"/>
  <c r="G136" i="45"/>
  <c r="E136" i="45"/>
  <c r="D136" i="45"/>
  <c r="O135" i="45"/>
  <c r="L135" i="45"/>
  <c r="I135" i="45"/>
  <c r="F135" i="45"/>
  <c r="O134" i="45"/>
  <c r="L134" i="45"/>
  <c r="I134" i="45"/>
  <c r="F134" i="45"/>
  <c r="O133" i="45"/>
  <c r="L133" i="45"/>
  <c r="I133" i="45"/>
  <c r="F133" i="45"/>
  <c r="O132" i="45"/>
  <c r="L132" i="45"/>
  <c r="I132" i="45"/>
  <c r="F132" i="45"/>
  <c r="N131" i="45"/>
  <c r="M131" i="45"/>
  <c r="K131" i="45"/>
  <c r="J131" i="45"/>
  <c r="H131" i="45"/>
  <c r="G131" i="45"/>
  <c r="E131" i="45"/>
  <c r="D131" i="45"/>
  <c r="G130" i="45"/>
  <c r="O129" i="45"/>
  <c r="L129" i="45"/>
  <c r="L128" i="45" s="1"/>
  <c r="I129" i="45"/>
  <c r="I128" i="45" s="1"/>
  <c r="F129" i="45"/>
  <c r="O128" i="45"/>
  <c r="N128" i="45"/>
  <c r="M128" i="45"/>
  <c r="K128" i="45"/>
  <c r="J128" i="45"/>
  <c r="H128" i="45"/>
  <c r="G128" i="45"/>
  <c r="E128" i="45"/>
  <c r="D128" i="45"/>
  <c r="O127" i="45"/>
  <c r="L127" i="45"/>
  <c r="I127" i="45"/>
  <c r="F127" i="45"/>
  <c r="O126" i="45"/>
  <c r="L126" i="45"/>
  <c r="I126" i="45"/>
  <c r="F126" i="45"/>
  <c r="O125" i="45"/>
  <c r="L125" i="45"/>
  <c r="I125" i="45"/>
  <c r="F125" i="45"/>
  <c r="O124" i="45"/>
  <c r="L124" i="45"/>
  <c r="I124" i="45"/>
  <c r="F124" i="45"/>
  <c r="O123" i="45"/>
  <c r="O122" i="45" s="1"/>
  <c r="L123" i="45"/>
  <c r="I123" i="45"/>
  <c r="F123" i="45"/>
  <c r="N122" i="45"/>
  <c r="M122" i="45"/>
  <c r="K122" i="45"/>
  <c r="J122" i="45"/>
  <c r="H122" i="45"/>
  <c r="G122" i="45"/>
  <c r="E122" i="45"/>
  <c r="D122" i="45"/>
  <c r="O121" i="45"/>
  <c r="L121" i="45"/>
  <c r="I121" i="45"/>
  <c r="F121" i="45"/>
  <c r="O120" i="45"/>
  <c r="L120" i="45"/>
  <c r="I120" i="45"/>
  <c r="F120" i="45"/>
  <c r="O119" i="45"/>
  <c r="L119" i="45"/>
  <c r="I119" i="45"/>
  <c r="F119" i="45"/>
  <c r="O118" i="45"/>
  <c r="L118" i="45"/>
  <c r="I118" i="45"/>
  <c r="F118" i="45"/>
  <c r="O117" i="45"/>
  <c r="L117" i="45"/>
  <c r="I117" i="45"/>
  <c r="F117" i="45"/>
  <c r="N116" i="45"/>
  <c r="M116" i="45"/>
  <c r="K116" i="45"/>
  <c r="J116" i="45"/>
  <c r="H116" i="45"/>
  <c r="G116" i="45"/>
  <c r="E116" i="45"/>
  <c r="D116" i="45"/>
  <c r="O115" i="45"/>
  <c r="L115" i="45"/>
  <c r="I115" i="45"/>
  <c r="F115" i="45"/>
  <c r="O114" i="45"/>
  <c r="L114" i="45"/>
  <c r="I114" i="45"/>
  <c r="F114" i="45"/>
  <c r="O113" i="45"/>
  <c r="L113" i="45"/>
  <c r="I113" i="45"/>
  <c r="I112" i="45" s="1"/>
  <c r="F113" i="45"/>
  <c r="N112" i="45"/>
  <c r="M112" i="45"/>
  <c r="L112" i="45"/>
  <c r="K112" i="45"/>
  <c r="J112" i="45"/>
  <c r="H112" i="45"/>
  <c r="G112" i="45"/>
  <c r="E112" i="45"/>
  <c r="D112" i="45"/>
  <c r="O111" i="45"/>
  <c r="L111" i="45"/>
  <c r="I111" i="45"/>
  <c r="F111" i="45"/>
  <c r="O110" i="45"/>
  <c r="L110" i="45"/>
  <c r="I110" i="45"/>
  <c r="F110" i="45"/>
  <c r="O109" i="45"/>
  <c r="L109" i="45"/>
  <c r="I109" i="45"/>
  <c r="F109" i="45"/>
  <c r="O108" i="45"/>
  <c r="L108" i="45"/>
  <c r="I108" i="45"/>
  <c r="F108" i="45"/>
  <c r="O107" i="45"/>
  <c r="L107" i="45"/>
  <c r="I107" i="45"/>
  <c r="F107" i="45"/>
  <c r="O106" i="45"/>
  <c r="L106" i="45"/>
  <c r="I106" i="45"/>
  <c r="F106" i="45"/>
  <c r="O105" i="45"/>
  <c r="L105" i="45"/>
  <c r="I105" i="45"/>
  <c r="F105" i="45"/>
  <c r="O104" i="45"/>
  <c r="L104" i="45"/>
  <c r="I104" i="45"/>
  <c r="F104" i="45"/>
  <c r="N103" i="45"/>
  <c r="M103" i="45"/>
  <c r="K103" i="45"/>
  <c r="J103" i="45"/>
  <c r="H103" i="45"/>
  <c r="G103" i="45"/>
  <c r="E103" i="45"/>
  <c r="D103" i="45"/>
  <c r="O102" i="45"/>
  <c r="L102" i="45"/>
  <c r="I102" i="45"/>
  <c r="F102" i="45"/>
  <c r="O101" i="45"/>
  <c r="L101" i="45"/>
  <c r="I101" i="45"/>
  <c r="F101" i="45"/>
  <c r="O100" i="45"/>
  <c r="L100" i="45"/>
  <c r="I100" i="45"/>
  <c r="F100" i="45"/>
  <c r="O99" i="45"/>
  <c r="L99" i="45"/>
  <c r="I99" i="45"/>
  <c r="F99" i="45"/>
  <c r="O98" i="45"/>
  <c r="L98" i="45"/>
  <c r="I98" i="45"/>
  <c r="F98" i="45"/>
  <c r="O97" i="45"/>
  <c r="L97" i="45"/>
  <c r="I97" i="45"/>
  <c r="F97" i="45"/>
  <c r="O96" i="45"/>
  <c r="L96" i="45"/>
  <c r="I96" i="45"/>
  <c r="F96" i="45"/>
  <c r="N95" i="45"/>
  <c r="M95" i="45"/>
  <c r="K95" i="45"/>
  <c r="J95" i="45"/>
  <c r="H95" i="45"/>
  <c r="G95" i="45"/>
  <c r="E95" i="45"/>
  <c r="D95" i="45"/>
  <c r="O94" i="45"/>
  <c r="L94" i="45"/>
  <c r="I94" i="45"/>
  <c r="F94" i="45"/>
  <c r="O93" i="45"/>
  <c r="L93" i="45"/>
  <c r="I93" i="45"/>
  <c r="F93" i="45"/>
  <c r="O92" i="45"/>
  <c r="L92" i="45"/>
  <c r="I92" i="45"/>
  <c r="F92" i="45"/>
  <c r="O91" i="45"/>
  <c r="L91" i="45"/>
  <c r="I91" i="45"/>
  <c r="F91" i="45"/>
  <c r="O90" i="45"/>
  <c r="L90" i="45"/>
  <c r="I90" i="45"/>
  <c r="F90" i="45"/>
  <c r="N89" i="45"/>
  <c r="M89" i="45"/>
  <c r="K89" i="45"/>
  <c r="J89" i="45"/>
  <c r="H89" i="45"/>
  <c r="G89" i="45"/>
  <c r="E89" i="45"/>
  <c r="D89" i="45"/>
  <c r="O88" i="45"/>
  <c r="L88" i="45"/>
  <c r="I88" i="45"/>
  <c r="F88" i="45"/>
  <c r="O87" i="45"/>
  <c r="L87" i="45"/>
  <c r="I87" i="45"/>
  <c r="F87" i="45"/>
  <c r="O86" i="45"/>
  <c r="L86" i="45"/>
  <c r="I86" i="45"/>
  <c r="F86" i="45"/>
  <c r="O85" i="45"/>
  <c r="L85" i="45"/>
  <c r="I85" i="45"/>
  <c r="F85" i="45"/>
  <c r="N84" i="45"/>
  <c r="M84" i="45"/>
  <c r="K84" i="45"/>
  <c r="J84" i="45"/>
  <c r="H84" i="45"/>
  <c r="G84" i="45"/>
  <c r="E84" i="45"/>
  <c r="D84" i="45"/>
  <c r="O82" i="45"/>
  <c r="L82" i="45"/>
  <c r="I82" i="45"/>
  <c r="F82" i="45"/>
  <c r="O81" i="45"/>
  <c r="L81" i="45"/>
  <c r="L80" i="45" s="1"/>
  <c r="I81" i="45"/>
  <c r="F81" i="45"/>
  <c r="N80" i="45"/>
  <c r="M80" i="45"/>
  <c r="K80" i="45"/>
  <c r="J80" i="45"/>
  <c r="H80" i="45"/>
  <c r="G80" i="45"/>
  <c r="E80" i="45"/>
  <c r="D80" i="45"/>
  <c r="O79" i="45"/>
  <c r="L79" i="45"/>
  <c r="I79" i="45"/>
  <c r="F79" i="45"/>
  <c r="O78" i="45"/>
  <c r="L78" i="45"/>
  <c r="L77" i="45" s="1"/>
  <c r="L76" i="45" s="1"/>
  <c r="I78" i="45"/>
  <c r="I77" i="45" s="1"/>
  <c r="F78" i="45"/>
  <c r="N77" i="45"/>
  <c r="M77" i="45"/>
  <c r="K77" i="45"/>
  <c r="K76" i="45" s="1"/>
  <c r="J77" i="45"/>
  <c r="H77" i="45"/>
  <c r="H76" i="45" s="1"/>
  <c r="G77" i="45"/>
  <c r="E77" i="45"/>
  <c r="E76" i="45" s="1"/>
  <c r="D77" i="45"/>
  <c r="N76" i="45"/>
  <c r="O74" i="45"/>
  <c r="L74" i="45"/>
  <c r="I74" i="45"/>
  <c r="F74" i="45"/>
  <c r="O73" i="45"/>
  <c r="L73" i="45"/>
  <c r="I73" i="45"/>
  <c r="F73" i="45"/>
  <c r="O72" i="45"/>
  <c r="L72" i="45"/>
  <c r="I72" i="45"/>
  <c r="F72" i="45"/>
  <c r="O71" i="45"/>
  <c r="L71" i="45"/>
  <c r="I71" i="45"/>
  <c r="F71" i="45"/>
  <c r="O70" i="45"/>
  <c r="L70" i="45"/>
  <c r="L69" i="45" s="1"/>
  <c r="I70" i="45"/>
  <c r="F70" i="45"/>
  <c r="N69" i="45"/>
  <c r="M69" i="45"/>
  <c r="M67" i="45" s="1"/>
  <c r="K69" i="45"/>
  <c r="J69" i="45"/>
  <c r="J67" i="45" s="1"/>
  <c r="H69" i="45"/>
  <c r="H67" i="45" s="1"/>
  <c r="G69" i="45"/>
  <c r="G67" i="45" s="1"/>
  <c r="E69" i="45"/>
  <c r="E67" i="45" s="1"/>
  <c r="D69" i="45"/>
  <c r="D67" i="45" s="1"/>
  <c r="O68" i="45"/>
  <c r="L68" i="45"/>
  <c r="I68" i="45"/>
  <c r="F68" i="45"/>
  <c r="N67" i="45"/>
  <c r="K67" i="45"/>
  <c r="O66" i="45"/>
  <c r="L66" i="45"/>
  <c r="I66" i="45"/>
  <c r="F66" i="45"/>
  <c r="O65" i="45"/>
  <c r="L65" i="45"/>
  <c r="I65" i="45"/>
  <c r="F65" i="45"/>
  <c r="O64" i="45"/>
  <c r="L64" i="45"/>
  <c r="I64" i="45"/>
  <c r="F64" i="45"/>
  <c r="O63" i="45"/>
  <c r="L63" i="45"/>
  <c r="L58" i="45" s="1"/>
  <c r="I63" i="45"/>
  <c r="F63" i="45"/>
  <c r="C63" i="45"/>
  <c r="O62" i="45"/>
  <c r="L62" i="45"/>
  <c r="I62" i="45"/>
  <c r="F62" i="45"/>
  <c r="C62" i="45" s="1"/>
  <c r="O61" i="45"/>
  <c r="L61" i="45"/>
  <c r="I61" i="45"/>
  <c r="F61" i="45"/>
  <c r="O60" i="45"/>
  <c r="L60" i="45"/>
  <c r="I60" i="45"/>
  <c r="F60" i="45"/>
  <c r="O59" i="45"/>
  <c r="L59" i="45"/>
  <c r="I59" i="45"/>
  <c r="F59" i="45"/>
  <c r="C59" i="45" s="1"/>
  <c r="N58" i="45"/>
  <c r="M58" i="45"/>
  <c r="K58" i="45"/>
  <c r="J58" i="45"/>
  <c r="H58" i="45"/>
  <c r="G58" i="45"/>
  <c r="E58" i="45"/>
  <c r="D58" i="45"/>
  <c r="O57" i="45"/>
  <c r="L57" i="45"/>
  <c r="I57" i="45"/>
  <c r="F57" i="45"/>
  <c r="O56" i="45"/>
  <c r="L56" i="45"/>
  <c r="L55" i="45" s="1"/>
  <c r="I56" i="45"/>
  <c r="I55" i="45" s="1"/>
  <c r="F56" i="45"/>
  <c r="O55" i="45"/>
  <c r="N55" i="45"/>
  <c r="N54" i="45" s="1"/>
  <c r="M55" i="45"/>
  <c r="M54" i="45" s="1"/>
  <c r="K55" i="45"/>
  <c r="J55" i="45"/>
  <c r="J54" i="45" s="1"/>
  <c r="H55" i="45"/>
  <c r="H54" i="45" s="1"/>
  <c r="G55" i="45"/>
  <c r="F55" i="45"/>
  <c r="E55" i="45"/>
  <c r="D55" i="45"/>
  <c r="K54" i="45"/>
  <c r="O47" i="45"/>
  <c r="C47" i="45" s="1"/>
  <c r="O46" i="45"/>
  <c r="O45" i="45" s="1"/>
  <c r="C45" i="45" s="1"/>
  <c r="N45" i="45"/>
  <c r="M45" i="45"/>
  <c r="L44" i="45"/>
  <c r="L43" i="45" s="1"/>
  <c r="I44" i="45"/>
  <c r="F44" i="45"/>
  <c r="F43" i="45" s="1"/>
  <c r="K43" i="45"/>
  <c r="J43" i="45"/>
  <c r="H43" i="45"/>
  <c r="G43" i="45"/>
  <c r="E43" i="45"/>
  <c r="D43" i="45"/>
  <c r="F42" i="45"/>
  <c r="F41" i="45" s="1"/>
  <c r="C41" i="45" s="1"/>
  <c r="C42" i="45"/>
  <c r="E41" i="45"/>
  <c r="D41" i="45"/>
  <c r="L40" i="45"/>
  <c r="C40" i="45" s="1"/>
  <c r="L39" i="45"/>
  <c r="C39" i="45" s="1"/>
  <c r="L38" i="45"/>
  <c r="C38" i="45" s="1"/>
  <c r="L37" i="45"/>
  <c r="K36" i="45"/>
  <c r="J36" i="45"/>
  <c r="L35" i="45"/>
  <c r="C35" i="45" s="1"/>
  <c r="L34" i="45"/>
  <c r="K33" i="45"/>
  <c r="J33" i="45"/>
  <c r="L32" i="45"/>
  <c r="C32" i="45" s="1"/>
  <c r="K31" i="45"/>
  <c r="J31" i="45"/>
  <c r="L30" i="45"/>
  <c r="C30" i="45" s="1"/>
  <c r="L29" i="45"/>
  <c r="C29" i="45" s="1"/>
  <c r="L28" i="45"/>
  <c r="C28" i="45" s="1"/>
  <c r="K27" i="45"/>
  <c r="K26" i="45" s="1"/>
  <c r="J27" i="45"/>
  <c r="F25" i="45"/>
  <c r="C25" i="45" s="1"/>
  <c r="I24" i="45"/>
  <c r="O23" i="45"/>
  <c r="L23" i="45"/>
  <c r="I23" i="45"/>
  <c r="F23" i="45"/>
  <c r="O22" i="45"/>
  <c r="L22" i="45"/>
  <c r="L21" i="45" s="1"/>
  <c r="I22" i="45"/>
  <c r="F22" i="45"/>
  <c r="F21" i="45" s="1"/>
  <c r="O21" i="45"/>
  <c r="O292" i="45" s="1"/>
  <c r="N21" i="45"/>
  <c r="M21" i="45"/>
  <c r="K21" i="45"/>
  <c r="K292" i="45" s="1"/>
  <c r="J21" i="45"/>
  <c r="J292" i="45" s="1"/>
  <c r="J291" i="45" s="1"/>
  <c r="H21" i="45"/>
  <c r="G21" i="45"/>
  <c r="E21" i="45"/>
  <c r="E292" i="45" s="1"/>
  <c r="D21" i="45"/>
  <c r="D292" i="45" s="1"/>
  <c r="D291" i="45" s="1"/>
  <c r="H187" i="45" l="1"/>
  <c r="N187" i="45"/>
  <c r="O272" i="45"/>
  <c r="L54" i="45"/>
  <c r="C214" i="45"/>
  <c r="C226" i="45"/>
  <c r="N20" i="45"/>
  <c r="C118" i="45"/>
  <c r="C123" i="45"/>
  <c r="D187" i="45"/>
  <c r="C250" i="45"/>
  <c r="C262" i="45"/>
  <c r="K259" i="45"/>
  <c r="E291" i="45"/>
  <c r="E54" i="45"/>
  <c r="C79" i="45"/>
  <c r="J76" i="45"/>
  <c r="C110" i="45"/>
  <c r="C191" i="45"/>
  <c r="E195" i="45"/>
  <c r="C258" i="45"/>
  <c r="K291" i="45"/>
  <c r="G76" i="45"/>
  <c r="C182" i="45"/>
  <c r="L187" i="45"/>
  <c r="J231" i="45"/>
  <c r="J230" i="45" s="1"/>
  <c r="G270" i="45"/>
  <c r="G269" i="45" s="1"/>
  <c r="C298" i="45"/>
  <c r="J83" i="45"/>
  <c r="C105" i="45"/>
  <c r="C140" i="45"/>
  <c r="C227" i="45"/>
  <c r="H231" i="45"/>
  <c r="C266" i="45"/>
  <c r="C278" i="45"/>
  <c r="J53" i="45"/>
  <c r="M76" i="45"/>
  <c r="M83" i="45"/>
  <c r="C99" i="45"/>
  <c r="C125" i="45"/>
  <c r="K130" i="45"/>
  <c r="C138" i="45"/>
  <c r="C148" i="45"/>
  <c r="C150" i="45"/>
  <c r="C154" i="45"/>
  <c r="C164" i="45"/>
  <c r="G173" i="45"/>
  <c r="K174" i="45"/>
  <c r="K173" i="45" s="1"/>
  <c r="O188" i="45"/>
  <c r="J187" i="45"/>
  <c r="C218" i="45"/>
  <c r="C254" i="45"/>
  <c r="C255" i="45"/>
  <c r="C257" i="45"/>
  <c r="O260" i="45"/>
  <c r="H259" i="45"/>
  <c r="N259" i="45"/>
  <c r="C274" i="45"/>
  <c r="C275" i="45"/>
  <c r="N270" i="45"/>
  <c r="N269" i="45" s="1"/>
  <c r="C294" i="45"/>
  <c r="C295" i="45"/>
  <c r="C44" i="45"/>
  <c r="C82" i="45"/>
  <c r="C86" i="45"/>
  <c r="I89" i="45"/>
  <c r="C242" i="45"/>
  <c r="O246" i="45"/>
  <c r="H292" i="45"/>
  <c r="H291" i="45" s="1"/>
  <c r="N292" i="45"/>
  <c r="N291" i="45" s="1"/>
  <c r="J26" i="45"/>
  <c r="J20" i="45" s="1"/>
  <c r="C91" i="45"/>
  <c r="N83" i="45"/>
  <c r="I144" i="45"/>
  <c r="C156" i="45"/>
  <c r="C158" i="45"/>
  <c r="E130" i="45"/>
  <c r="C162" i="45"/>
  <c r="H174" i="45"/>
  <c r="H173" i="45" s="1"/>
  <c r="C190" i="45"/>
  <c r="C206" i="45"/>
  <c r="C210" i="45"/>
  <c r="C211" i="45"/>
  <c r="C213" i="45"/>
  <c r="N231" i="45"/>
  <c r="L246" i="45"/>
  <c r="E259" i="45"/>
  <c r="E230" i="45" s="1"/>
  <c r="I260" i="45"/>
  <c r="I270" i="45"/>
  <c r="I269" i="45" s="1"/>
  <c r="J270" i="45"/>
  <c r="J269" i="45" s="1"/>
  <c r="I69" i="45"/>
  <c r="I67" i="45" s="1"/>
  <c r="L264" i="45"/>
  <c r="L281" i="45"/>
  <c r="C281" i="45" s="1"/>
  <c r="C282" i="45"/>
  <c r="L131" i="45"/>
  <c r="L130" i="45" s="1"/>
  <c r="C186" i="45"/>
  <c r="I184" i="45"/>
  <c r="D231" i="45"/>
  <c r="D230" i="45" s="1"/>
  <c r="M231" i="45"/>
  <c r="L27" i="45"/>
  <c r="L31" i="45"/>
  <c r="C31" i="45" s="1"/>
  <c r="C115" i="45"/>
  <c r="F112" i="45"/>
  <c r="L151" i="45"/>
  <c r="C152" i="45"/>
  <c r="L276" i="45"/>
  <c r="L270" i="45" s="1"/>
  <c r="L269" i="45" s="1"/>
  <c r="L36" i="45"/>
  <c r="C36" i="45" s="1"/>
  <c r="C37" i="45"/>
  <c r="H20" i="45"/>
  <c r="I80" i="45"/>
  <c r="I76" i="45" s="1"/>
  <c r="G292" i="45"/>
  <c r="G291" i="45" s="1"/>
  <c r="M292" i="45"/>
  <c r="M291" i="45" s="1"/>
  <c r="C23" i="45"/>
  <c r="L33" i="45"/>
  <c r="C33" i="45" s="1"/>
  <c r="C34" i="45"/>
  <c r="H53" i="45"/>
  <c r="N53" i="45"/>
  <c r="C71" i="45"/>
  <c r="G83" i="45"/>
  <c r="G75" i="45" s="1"/>
  <c r="C178" i="45"/>
  <c r="F175" i="45"/>
  <c r="C202" i="45"/>
  <c r="C222" i="45"/>
  <c r="C234" i="45"/>
  <c r="F233" i="45"/>
  <c r="C55" i="45"/>
  <c r="C66" i="45"/>
  <c r="D76" i="45"/>
  <c r="D83" i="45"/>
  <c r="H83" i="45"/>
  <c r="L84" i="45"/>
  <c r="C93" i="45"/>
  <c r="C94" i="45"/>
  <c r="C96" i="45"/>
  <c r="C97" i="45"/>
  <c r="O95" i="45"/>
  <c r="C121" i="45"/>
  <c r="C126" i="45"/>
  <c r="N130" i="45"/>
  <c r="N75" i="45" s="1"/>
  <c r="M130" i="45"/>
  <c r="C143" i="45"/>
  <c r="O144" i="45"/>
  <c r="C171" i="45"/>
  <c r="D174" i="45"/>
  <c r="D173" i="45" s="1"/>
  <c r="O196" i="45"/>
  <c r="H204" i="45"/>
  <c r="C212" i="45"/>
  <c r="O216" i="45"/>
  <c r="C223" i="45"/>
  <c r="J204" i="45"/>
  <c r="J195" i="45" s="1"/>
  <c r="N204" i="45"/>
  <c r="N195" i="45" s="1"/>
  <c r="I246" i="45"/>
  <c r="O264" i="45"/>
  <c r="C271" i="45"/>
  <c r="O276" i="45"/>
  <c r="O270" i="45" s="1"/>
  <c r="O269" i="45" s="1"/>
  <c r="I293" i="45"/>
  <c r="C299" i="45"/>
  <c r="C300" i="45"/>
  <c r="D54" i="45"/>
  <c r="D53" i="45" s="1"/>
  <c r="E53" i="45"/>
  <c r="C70" i="45"/>
  <c r="C81" i="45"/>
  <c r="E83" i="45"/>
  <c r="E75" i="45" s="1"/>
  <c r="C85" i="45"/>
  <c r="K83" i="45"/>
  <c r="K75" i="45" s="1"/>
  <c r="C102" i="45"/>
  <c r="O103" i="45"/>
  <c r="L122" i="45"/>
  <c r="J130" i="45"/>
  <c r="J75" i="45" s="1"/>
  <c r="F131" i="45"/>
  <c r="C135" i="45"/>
  <c r="O136" i="45"/>
  <c r="C147" i="45"/>
  <c r="O160" i="45"/>
  <c r="C168" i="45"/>
  <c r="C172" i="45"/>
  <c r="O184" i="45"/>
  <c r="K195" i="45"/>
  <c r="C201" i="45"/>
  <c r="D204" i="45"/>
  <c r="D195" i="45" s="1"/>
  <c r="L205" i="45"/>
  <c r="C221" i="45"/>
  <c r="C236" i="45"/>
  <c r="C240" i="45"/>
  <c r="O238" i="45"/>
  <c r="L252" i="45"/>
  <c r="L251" i="45" s="1"/>
  <c r="C267" i="45"/>
  <c r="G54" i="45"/>
  <c r="G53" i="45" s="1"/>
  <c r="G52" i="45" s="1"/>
  <c r="M53" i="45"/>
  <c r="O58" i="45"/>
  <c r="O54" i="45" s="1"/>
  <c r="C74" i="45"/>
  <c r="F77" i="45"/>
  <c r="F84" i="45"/>
  <c r="I84" i="45"/>
  <c r="C88" i="45"/>
  <c r="O89" i="45"/>
  <c r="L89" i="45"/>
  <c r="L95" i="45"/>
  <c r="C106" i="45"/>
  <c r="C109" i="45"/>
  <c r="C113" i="45"/>
  <c r="C114" i="45"/>
  <c r="L116" i="45"/>
  <c r="C132" i="45"/>
  <c r="C134" i="45"/>
  <c r="C139" i="45"/>
  <c r="C146" i="45"/>
  <c r="C149" i="45"/>
  <c r="C159" i="45"/>
  <c r="C163" i="45"/>
  <c r="C177" i="45"/>
  <c r="L179" i="45"/>
  <c r="L174" i="45" s="1"/>
  <c r="L173" i="45" s="1"/>
  <c r="E187" i="45"/>
  <c r="G195" i="45"/>
  <c r="C203" i="45"/>
  <c r="C207" i="45"/>
  <c r="M204" i="45"/>
  <c r="M195" i="45" s="1"/>
  <c r="I216" i="45"/>
  <c r="C224" i="45"/>
  <c r="C225" i="45"/>
  <c r="C228" i="45"/>
  <c r="C229" i="45"/>
  <c r="K231" i="45"/>
  <c r="K230" i="45" s="1"/>
  <c r="I238" i="45"/>
  <c r="C243" i="45"/>
  <c r="C245" i="45"/>
  <c r="O252" i="45"/>
  <c r="O251" i="45" s="1"/>
  <c r="K269" i="45"/>
  <c r="C287" i="45"/>
  <c r="O293" i="45"/>
  <c r="O291" i="45" s="1"/>
  <c r="L293" i="45"/>
  <c r="L292" i="45"/>
  <c r="F292" i="45"/>
  <c r="C27" i="45"/>
  <c r="C98" i="45"/>
  <c r="F95" i="45"/>
  <c r="C107" i="45"/>
  <c r="I103" i="45"/>
  <c r="F128" i="45"/>
  <c r="C128" i="45" s="1"/>
  <c r="C129" i="45"/>
  <c r="I141" i="45"/>
  <c r="C142" i="45"/>
  <c r="C153" i="45"/>
  <c r="F151" i="45"/>
  <c r="C301" i="45"/>
  <c r="M20" i="45"/>
  <c r="C22" i="45"/>
  <c r="C46" i="45"/>
  <c r="C56" i="45"/>
  <c r="C57" i="45"/>
  <c r="C60" i="45"/>
  <c r="C61" i="45"/>
  <c r="F58" i="45"/>
  <c r="F54" i="45" s="1"/>
  <c r="L67" i="45"/>
  <c r="L53" i="45" s="1"/>
  <c r="O69" i="45"/>
  <c r="O67" i="45" s="1"/>
  <c r="O84" i="45"/>
  <c r="C90" i="45"/>
  <c r="F89" i="45"/>
  <c r="I95" i="45"/>
  <c r="C100" i="45"/>
  <c r="C101" i="45"/>
  <c r="C111" i="45"/>
  <c r="C117" i="45"/>
  <c r="F116" i="45"/>
  <c r="I160" i="45"/>
  <c r="C181" i="45"/>
  <c r="F179" i="45"/>
  <c r="N230" i="45"/>
  <c r="I43" i="45"/>
  <c r="C43" i="45" s="1"/>
  <c r="I58" i="45"/>
  <c r="I54" i="45" s="1"/>
  <c r="F69" i="45"/>
  <c r="C92" i="45"/>
  <c r="C104" i="45"/>
  <c r="F103" i="45"/>
  <c r="I166" i="45"/>
  <c r="I165" i="45" s="1"/>
  <c r="C170" i="45"/>
  <c r="C208" i="45"/>
  <c r="I205" i="45"/>
  <c r="I21" i="45"/>
  <c r="C21" i="45" s="1"/>
  <c r="G20" i="45"/>
  <c r="K20" i="45"/>
  <c r="O20" i="45"/>
  <c r="K53" i="45"/>
  <c r="C64" i="45"/>
  <c r="C65" i="45"/>
  <c r="C68" i="45"/>
  <c r="C72" i="45"/>
  <c r="C73" i="45"/>
  <c r="C78" i="45"/>
  <c r="O77" i="45"/>
  <c r="F80" i="45"/>
  <c r="O80" i="45"/>
  <c r="C87" i="45"/>
  <c r="C119" i="45"/>
  <c r="C124" i="45"/>
  <c r="F122" i="45"/>
  <c r="C277" i="45"/>
  <c r="F276" i="45"/>
  <c r="O112" i="45"/>
  <c r="I116" i="45"/>
  <c r="I122" i="45"/>
  <c r="O131" i="45"/>
  <c r="I151" i="45"/>
  <c r="C155" i="45"/>
  <c r="F166" i="45"/>
  <c r="C167" i="45"/>
  <c r="J174" i="45"/>
  <c r="J173" i="45" s="1"/>
  <c r="N174" i="45"/>
  <c r="N173" i="45" s="1"/>
  <c r="O175" i="45"/>
  <c r="I179" i="45"/>
  <c r="C180" i="45"/>
  <c r="C183" i="45"/>
  <c r="C189" i="45"/>
  <c r="F188" i="45"/>
  <c r="O187" i="45"/>
  <c r="C268" i="45"/>
  <c r="I264" i="45"/>
  <c r="L103" i="45"/>
  <c r="C120" i="45"/>
  <c r="C133" i="45"/>
  <c r="C137" i="45"/>
  <c r="F136" i="45"/>
  <c r="F141" i="45"/>
  <c r="C145" i="45"/>
  <c r="F144" i="45"/>
  <c r="C157" i="45"/>
  <c r="C161" i="45"/>
  <c r="F160" i="45"/>
  <c r="C169" i="45"/>
  <c r="M173" i="45"/>
  <c r="C185" i="45"/>
  <c r="F184" i="45"/>
  <c r="C184" i="45" s="1"/>
  <c r="C192" i="45"/>
  <c r="C200" i="45"/>
  <c r="I198" i="45"/>
  <c r="I196" i="45" s="1"/>
  <c r="C261" i="45"/>
  <c r="F260" i="45"/>
  <c r="C108" i="45"/>
  <c r="O116" i="45"/>
  <c r="C127" i="45"/>
  <c r="D130" i="45"/>
  <c r="D75" i="45" s="1"/>
  <c r="D52" i="45" s="1"/>
  <c r="H130" i="45"/>
  <c r="I131" i="45"/>
  <c r="O151" i="45"/>
  <c r="L166" i="45"/>
  <c r="L165" i="45" s="1"/>
  <c r="I175" i="45"/>
  <c r="I174" i="45" s="1"/>
  <c r="I173" i="45" s="1"/>
  <c r="C176" i="45"/>
  <c r="O179" i="45"/>
  <c r="C237" i="45"/>
  <c r="F235" i="45"/>
  <c r="C256" i="45"/>
  <c r="I252" i="45"/>
  <c r="I251" i="45" s="1"/>
  <c r="C193" i="45"/>
  <c r="C197" i="45"/>
  <c r="F196" i="45"/>
  <c r="H195" i="45"/>
  <c r="C215" i="45"/>
  <c r="L216" i="45"/>
  <c r="C219" i="45"/>
  <c r="L231" i="45"/>
  <c r="C247" i="45"/>
  <c r="C248" i="45"/>
  <c r="C249" i="45"/>
  <c r="F246" i="45"/>
  <c r="C246" i="45" s="1"/>
  <c r="E270" i="45"/>
  <c r="E269" i="45" s="1"/>
  <c r="C279" i="45"/>
  <c r="C280" i="45"/>
  <c r="C285" i="45"/>
  <c r="F284" i="45"/>
  <c r="C288" i="45"/>
  <c r="I286" i="45"/>
  <c r="O205" i="45"/>
  <c r="O204" i="45" s="1"/>
  <c r="O195" i="45" s="1"/>
  <c r="C217" i="45"/>
  <c r="F216" i="45"/>
  <c r="I231" i="45"/>
  <c r="C232" i="45"/>
  <c r="C239" i="45"/>
  <c r="C241" i="45"/>
  <c r="F238" i="45"/>
  <c r="C238" i="45" s="1"/>
  <c r="C253" i="45"/>
  <c r="F252" i="45"/>
  <c r="M259" i="45"/>
  <c r="C265" i="45"/>
  <c r="F264" i="45"/>
  <c r="C273" i="45"/>
  <c r="F272" i="45"/>
  <c r="L196" i="45"/>
  <c r="C209" i="45"/>
  <c r="F205" i="45"/>
  <c r="C220" i="45"/>
  <c r="C233" i="45"/>
  <c r="G231" i="45"/>
  <c r="G230" i="45" s="1"/>
  <c r="C244" i="45"/>
  <c r="L260" i="45"/>
  <c r="C263" i="45"/>
  <c r="C296" i="45"/>
  <c r="C297" i="45"/>
  <c r="F293" i="45"/>
  <c r="C199" i="45"/>
  <c r="J194" i="45" l="1"/>
  <c r="I130" i="45"/>
  <c r="L291" i="45"/>
  <c r="O231" i="45"/>
  <c r="J52" i="45"/>
  <c r="O259" i="45"/>
  <c r="I204" i="45"/>
  <c r="I195" i="45" s="1"/>
  <c r="C77" i="45"/>
  <c r="D194" i="45"/>
  <c r="D51" i="45" s="1"/>
  <c r="M75" i="45"/>
  <c r="I259" i="45"/>
  <c r="N194" i="45"/>
  <c r="E194" i="45"/>
  <c r="G289" i="45"/>
  <c r="C293" i="45"/>
  <c r="C264" i="45"/>
  <c r="L204" i="45"/>
  <c r="H75" i="45"/>
  <c r="C136" i="45"/>
  <c r="C112" i="45"/>
  <c r="K52" i="45"/>
  <c r="O174" i="45"/>
  <c r="O173" i="45" s="1"/>
  <c r="L259" i="45"/>
  <c r="L230" i="45" s="1"/>
  <c r="C144" i="45"/>
  <c r="I53" i="45"/>
  <c r="C179" i="45"/>
  <c r="H230" i="45"/>
  <c r="H289" i="45" s="1"/>
  <c r="E289" i="45"/>
  <c r="M52" i="45"/>
  <c r="L83" i="45"/>
  <c r="L75" i="45" s="1"/>
  <c r="L52" i="45" s="1"/>
  <c r="C198" i="45"/>
  <c r="N52" i="45"/>
  <c r="N51" i="45" s="1"/>
  <c r="N50" i="45" s="1"/>
  <c r="I83" i="45"/>
  <c r="I75" i="45" s="1"/>
  <c r="I52" i="45" s="1"/>
  <c r="M230" i="45"/>
  <c r="I230" i="45"/>
  <c r="C151" i="45"/>
  <c r="L26" i="45"/>
  <c r="L20" i="45" s="1"/>
  <c r="K194" i="45"/>
  <c r="C160" i="45"/>
  <c r="C276" i="45"/>
  <c r="N289" i="45"/>
  <c r="C84" i="45"/>
  <c r="E52" i="45"/>
  <c r="E51" i="45" s="1"/>
  <c r="N290" i="45"/>
  <c r="H52" i="45"/>
  <c r="L195" i="45"/>
  <c r="C252" i="45"/>
  <c r="F251" i="45"/>
  <c r="C251" i="45" s="1"/>
  <c r="C54" i="45"/>
  <c r="C131" i="45"/>
  <c r="J289" i="45"/>
  <c r="C216" i="45"/>
  <c r="K289" i="45"/>
  <c r="G194" i="45"/>
  <c r="C175" i="45"/>
  <c r="O76" i="45"/>
  <c r="D289" i="45"/>
  <c r="C89" i="45"/>
  <c r="F83" i="45"/>
  <c r="O53" i="45"/>
  <c r="F130" i="45"/>
  <c r="G51" i="45"/>
  <c r="C235" i="45"/>
  <c r="F231" i="45"/>
  <c r="C260" i="45"/>
  <c r="F259" i="45"/>
  <c r="C80" i="45"/>
  <c r="F76" i="45"/>
  <c r="C205" i="45"/>
  <c r="F204" i="45"/>
  <c r="C204" i="45" s="1"/>
  <c r="C196" i="45"/>
  <c r="F174" i="45"/>
  <c r="C141" i="45"/>
  <c r="C188" i="45"/>
  <c r="F187" i="45"/>
  <c r="C187" i="45" s="1"/>
  <c r="O130" i="45"/>
  <c r="I292" i="45"/>
  <c r="I291" i="45" s="1"/>
  <c r="I20" i="45"/>
  <c r="C103" i="45"/>
  <c r="F291" i="45"/>
  <c r="C95" i="45"/>
  <c r="F270" i="45"/>
  <c r="C272" i="45"/>
  <c r="C286" i="45"/>
  <c r="C284" i="45"/>
  <c r="F283" i="45"/>
  <c r="C283" i="45" s="1"/>
  <c r="C166" i="45"/>
  <c r="F165" i="45"/>
  <c r="C165" i="45" s="1"/>
  <c r="C122" i="45"/>
  <c r="C69" i="45"/>
  <c r="F67" i="45"/>
  <c r="C67" i="45" s="1"/>
  <c r="C116" i="45"/>
  <c r="O83" i="45"/>
  <c r="C58" i="45"/>
  <c r="J51" i="45"/>
  <c r="D24" i="45" l="1"/>
  <c r="D50" i="45"/>
  <c r="C291" i="45"/>
  <c r="F195" i="45"/>
  <c r="I289" i="45"/>
  <c r="O230" i="45"/>
  <c r="O194" i="45" s="1"/>
  <c r="C292" i="45"/>
  <c r="K51" i="45"/>
  <c r="K50" i="45" s="1"/>
  <c r="M289" i="45"/>
  <c r="H194" i="45"/>
  <c r="H51" i="45" s="1"/>
  <c r="I194" i="45"/>
  <c r="I51" i="45" s="1"/>
  <c r="I290" i="45" s="1"/>
  <c r="C259" i="45"/>
  <c r="E50" i="45"/>
  <c r="E24" i="45"/>
  <c r="F24" i="45" s="1"/>
  <c r="C26" i="45"/>
  <c r="L194" i="45"/>
  <c r="L51" i="45" s="1"/>
  <c r="M194" i="45"/>
  <c r="M51" i="45" s="1"/>
  <c r="M290" i="45" s="1"/>
  <c r="C83" i="45"/>
  <c r="M50" i="45"/>
  <c r="J50" i="45"/>
  <c r="J290" i="45"/>
  <c r="F269" i="45"/>
  <c r="C270" i="45"/>
  <c r="G290" i="45"/>
  <c r="G50" i="45"/>
  <c r="F53" i="45"/>
  <c r="F173" i="45"/>
  <c r="C173" i="45" s="1"/>
  <c r="C174" i="45"/>
  <c r="C130" i="45"/>
  <c r="D20" i="45"/>
  <c r="C195" i="45"/>
  <c r="C76" i="45"/>
  <c r="F75" i="45"/>
  <c r="F230" i="45"/>
  <c r="C230" i="45" s="1"/>
  <c r="C231" i="45"/>
  <c r="O75" i="45"/>
  <c r="L289" i="45"/>
  <c r="D290" i="45"/>
  <c r="K290" i="45" l="1"/>
  <c r="O289" i="45"/>
  <c r="H290" i="45"/>
  <c r="H50" i="45"/>
  <c r="I50" i="45"/>
  <c r="O52" i="45"/>
  <c r="O51" i="45" s="1"/>
  <c r="O290" i="45" s="1"/>
  <c r="E20" i="45"/>
  <c r="E290" i="45"/>
  <c r="F194" i="45"/>
  <c r="C194" i="45" s="1"/>
  <c r="C75" i="45"/>
  <c r="C269" i="45"/>
  <c r="F289" i="45"/>
  <c r="L50" i="45"/>
  <c r="L290" i="45"/>
  <c r="C24" i="45"/>
  <c r="F20" i="45"/>
  <c r="C20" i="45" s="1"/>
  <c r="C53" i="45"/>
  <c r="F52" i="45"/>
  <c r="C289" i="45" l="1"/>
  <c r="O50" i="45"/>
  <c r="C52" i="45"/>
  <c r="F51" i="45"/>
  <c r="F290" i="45" l="1"/>
  <c r="C290" i="45" s="1"/>
  <c r="F50" i="45"/>
  <c r="C50" i="45" s="1"/>
  <c r="C51" i="45"/>
  <c r="D12" i="17" l="1"/>
  <c r="F55" i="17"/>
  <c r="E25" i="17"/>
  <c r="E24" i="16"/>
  <c r="E125" i="16"/>
  <c r="E178" i="16"/>
  <c r="E24" i="25" l="1"/>
  <c r="E226" i="25"/>
  <c r="G123" i="44"/>
  <c r="E122" i="44"/>
  <c r="G122" i="44" s="1"/>
  <c r="G121" i="44" s="1"/>
  <c r="F121" i="44"/>
  <c r="G116" i="44"/>
  <c r="G115" i="44"/>
  <c r="G114" i="44"/>
  <c r="G113" i="44"/>
  <c r="F112" i="44"/>
  <c r="E112" i="44"/>
  <c r="G107" i="44"/>
  <c r="G106" i="44"/>
  <c r="G105" i="44"/>
  <c r="G104" i="44"/>
  <c r="G103" i="44"/>
  <c r="G102" i="44"/>
  <c r="G101" i="44"/>
  <c r="G100" i="44"/>
  <c r="G99" i="44"/>
  <c r="G98" i="44"/>
  <c r="G97" i="44"/>
  <c r="F96" i="44"/>
  <c r="E96" i="44"/>
  <c r="G91" i="44"/>
  <c r="G90" i="44"/>
  <c r="G89" i="44"/>
  <c r="G88" i="44"/>
  <c r="G87" i="44"/>
  <c r="G86" i="44"/>
  <c r="G85" i="44"/>
  <c r="G84" i="44"/>
  <c r="G83" i="44"/>
  <c r="G82" i="44"/>
  <c r="F81" i="44"/>
  <c r="E81" i="44"/>
  <c r="G76" i="44"/>
  <c r="G75" i="44"/>
  <c r="F74" i="44"/>
  <c r="E74" i="44"/>
  <c r="G69" i="44"/>
  <c r="G68" i="44" s="1"/>
  <c r="F68" i="44"/>
  <c r="E68" i="44"/>
  <c r="G63" i="44"/>
  <c r="G62" i="44" s="1"/>
  <c r="F62" i="44"/>
  <c r="E62" i="44"/>
  <c r="G57" i="44"/>
  <c r="G56" i="44"/>
  <c r="G55" i="44"/>
  <c r="G54" i="44"/>
  <c r="G53" i="44"/>
  <c r="G52" i="44"/>
  <c r="G51" i="44"/>
  <c r="F50" i="44"/>
  <c r="E50" i="44"/>
  <c r="G45" i="44"/>
  <c r="G44" i="44"/>
  <c r="G43" i="44"/>
  <c r="G42" i="44"/>
  <c r="G41" i="44"/>
  <c r="G40" i="44"/>
  <c r="G39" i="44"/>
  <c r="G38" i="44"/>
  <c r="G37" i="44"/>
  <c r="G36" i="44"/>
  <c r="G35" i="44"/>
  <c r="G34" i="44"/>
  <c r="G33" i="44"/>
  <c r="G32" i="44"/>
  <c r="F31" i="44"/>
  <c r="E31" i="44"/>
  <c r="G26" i="44"/>
  <c r="G25" i="44" s="1"/>
  <c r="F25" i="44"/>
  <c r="E25" i="44"/>
  <c r="G20" i="44"/>
  <c r="G19" i="44" s="1"/>
  <c r="F19" i="44"/>
  <c r="E19" i="44"/>
  <c r="E14" i="44"/>
  <c r="G14" i="44" s="1"/>
  <c r="G13" i="44"/>
  <c r="F12" i="44"/>
  <c r="E12" i="44"/>
  <c r="O301" i="43"/>
  <c r="L301" i="43"/>
  <c r="I301" i="43"/>
  <c r="F301" i="43"/>
  <c r="O300" i="43"/>
  <c r="L300" i="43"/>
  <c r="I300" i="43"/>
  <c r="F300" i="43"/>
  <c r="O299" i="43"/>
  <c r="L299" i="43"/>
  <c r="I299" i="43"/>
  <c r="F299" i="43"/>
  <c r="O298" i="43"/>
  <c r="L298" i="43"/>
  <c r="C298" i="43" s="1"/>
  <c r="I298" i="43"/>
  <c r="F298" i="43"/>
  <c r="O297" i="43"/>
  <c r="L297" i="43"/>
  <c r="I297" i="43"/>
  <c r="F297" i="43"/>
  <c r="O296" i="43"/>
  <c r="L296" i="43"/>
  <c r="I296" i="43"/>
  <c r="F296" i="43"/>
  <c r="O295" i="43"/>
  <c r="L295" i="43"/>
  <c r="I295" i="43"/>
  <c r="F295" i="43"/>
  <c r="O294" i="43"/>
  <c r="L294" i="43"/>
  <c r="L293" i="43" s="1"/>
  <c r="I294" i="43"/>
  <c r="F294" i="43"/>
  <c r="N293" i="43"/>
  <c r="M293" i="43"/>
  <c r="K293" i="43"/>
  <c r="J293" i="43"/>
  <c r="H293" i="43"/>
  <c r="G293" i="43"/>
  <c r="E293" i="43"/>
  <c r="D293" i="43"/>
  <c r="O288" i="43"/>
  <c r="L288" i="43"/>
  <c r="I288" i="43"/>
  <c r="F288" i="43"/>
  <c r="C288" i="43" s="1"/>
  <c r="O287" i="43"/>
  <c r="L287" i="43"/>
  <c r="I287" i="43"/>
  <c r="I286" i="43" s="1"/>
  <c r="F287" i="43"/>
  <c r="N286" i="43"/>
  <c r="M286" i="43"/>
  <c r="L286" i="43"/>
  <c r="K286" i="43"/>
  <c r="J286" i="43"/>
  <c r="H286" i="43"/>
  <c r="G286" i="43"/>
  <c r="E286" i="43"/>
  <c r="D286" i="43"/>
  <c r="O285" i="43"/>
  <c r="L285" i="43"/>
  <c r="L284" i="43" s="1"/>
  <c r="I285" i="43"/>
  <c r="I284" i="43" s="1"/>
  <c r="I283" i="43" s="1"/>
  <c r="F285" i="43"/>
  <c r="O284" i="43"/>
  <c r="O283" i="43" s="1"/>
  <c r="N284" i="43"/>
  <c r="N283" i="43" s="1"/>
  <c r="M284" i="43"/>
  <c r="M283" i="43" s="1"/>
  <c r="K284" i="43"/>
  <c r="K283" i="43" s="1"/>
  <c r="J284" i="43"/>
  <c r="J283" i="43" s="1"/>
  <c r="H284" i="43"/>
  <c r="H283" i="43" s="1"/>
  <c r="G284" i="43"/>
  <c r="G283" i="43" s="1"/>
  <c r="F284" i="43"/>
  <c r="F283" i="43" s="1"/>
  <c r="E284" i="43"/>
  <c r="E283" i="43" s="1"/>
  <c r="D284" i="43"/>
  <c r="D283" i="43" s="1"/>
  <c r="L283" i="43"/>
  <c r="O282" i="43"/>
  <c r="O281" i="43" s="1"/>
  <c r="L282" i="43"/>
  <c r="L281" i="43" s="1"/>
  <c r="I282" i="43"/>
  <c r="F282" i="43"/>
  <c r="F281" i="43" s="1"/>
  <c r="N281" i="43"/>
  <c r="M281" i="43"/>
  <c r="K281" i="43"/>
  <c r="J281" i="43"/>
  <c r="H281" i="43"/>
  <c r="G281" i="43"/>
  <c r="E281" i="43"/>
  <c r="D281" i="43"/>
  <c r="O280" i="43"/>
  <c r="L280" i="43"/>
  <c r="I280" i="43"/>
  <c r="F280" i="43"/>
  <c r="O279" i="43"/>
  <c r="L279" i="43"/>
  <c r="I279" i="43"/>
  <c r="F279" i="43"/>
  <c r="O278" i="43"/>
  <c r="L278" i="43"/>
  <c r="I278" i="43"/>
  <c r="F278" i="43"/>
  <c r="O277" i="43"/>
  <c r="L277" i="43"/>
  <c r="L276" i="43" s="1"/>
  <c r="I277" i="43"/>
  <c r="F277" i="43"/>
  <c r="O276" i="43"/>
  <c r="N276" i="43"/>
  <c r="M276" i="43"/>
  <c r="K276" i="43"/>
  <c r="J276" i="43"/>
  <c r="H276" i="43"/>
  <c r="G276" i="43"/>
  <c r="E276" i="43"/>
  <c r="D276" i="43"/>
  <c r="O275" i="43"/>
  <c r="L275" i="43"/>
  <c r="I275" i="43"/>
  <c r="F275" i="43"/>
  <c r="C275" i="43" s="1"/>
  <c r="O274" i="43"/>
  <c r="L274" i="43"/>
  <c r="I274" i="43"/>
  <c r="F274" i="43"/>
  <c r="C274" i="43" s="1"/>
  <c r="O273" i="43"/>
  <c r="L273" i="43"/>
  <c r="L272" i="43" s="1"/>
  <c r="I273" i="43"/>
  <c r="F273" i="43"/>
  <c r="C273" i="43" s="1"/>
  <c r="O272" i="43"/>
  <c r="N272" i="43"/>
  <c r="M272" i="43"/>
  <c r="K272" i="43"/>
  <c r="K270" i="43" s="1"/>
  <c r="J272" i="43"/>
  <c r="H272" i="43"/>
  <c r="G272" i="43"/>
  <c r="F272" i="43"/>
  <c r="E272" i="43"/>
  <c r="E270" i="43" s="1"/>
  <c r="E269" i="43" s="1"/>
  <c r="D272" i="43"/>
  <c r="D270" i="43" s="1"/>
  <c r="D269" i="43" s="1"/>
  <c r="O271" i="43"/>
  <c r="L271" i="43"/>
  <c r="I271" i="43"/>
  <c r="F271" i="43"/>
  <c r="M270" i="43"/>
  <c r="M269" i="43" s="1"/>
  <c r="H270" i="43"/>
  <c r="H269" i="43" s="1"/>
  <c r="O268" i="43"/>
  <c r="L268" i="43"/>
  <c r="I268" i="43"/>
  <c r="F268" i="43"/>
  <c r="O267" i="43"/>
  <c r="L267" i="43"/>
  <c r="I267" i="43"/>
  <c r="F267" i="43"/>
  <c r="O266" i="43"/>
  <c r="L266" i="43"/>
  <c r="I266" i="43"/>
  <c r="F266" i="43"/>
  <c r="O265" i="43"/>
  <c r="L265" i="43"/>
  <c r="L264" i="43" s="1"/>
  <c r="I265" i="43"/>
  <c r="F265" i="43"/>
  <c r="N264" i="43"/>
  <c r="M264" i="43"/>
  <c r="K264" i="43"/>
  <c r="J264" i="43"/>
  <c r="H264" i="43"/>
  <c r="G264" i="43"/>
  <c r="E264" i="43"/>
  <c r="D264" i="43"/>
  <c r="O263" i="43"/>
  <c r="L263" i="43"/>
  <c r="I263" i="43"/>
  <c r="F263" i="43"/>
  <c r="O262" i="43"/>
  <c r="L262" i="43"/>
  <c r="I262" i="43"/>
  <c r="F262" i="43"/>
  <c r="O261" i="43"/>
  <c r="L261" i="43"/>
  <c r="L260" i="43" s="1"/>
  <c r="L259" i="43" s="1"/>
  <c r="I261" i="43"/>
  <c r="F261" i="43"/>
  <c r="O260" i="43"/>
  <c r="N260" i="43"/>
  <c r="M260" i="43"/>
  <c r="K260" i="43"/>
  <c r="K259" i="43" s="1"/>
  <c r="J260" i="43"/>
  <c r="J259" i="43" s="1"/>
  <c r="H260" i="43"/>
  <c r="G260" i="43"/>
  <c r="E260" i="43"/>
  <c r="E259" i="43" s="1"/>
  <c r="D260" i="43"/>
  <c r="D259" i="43" s="1"/>
  <c r="H259" i="43"/>
  <c r="O258" i="43"/>
  <c r="L258" i="43"/>
  <c r="I258" i="43"/>
  <c r="F258" i="43"/>
  <c r="O257" i="43"/>
  <c r="L257" i="43"/>
  <c r="I257" i="43"/>
  <c r="F257" i="43"/>
  <c r="O256" i="43"/>
  <c r="L256" i="43"/>
  <c r="I256" i="43"/>
  <c r="F256" i="43"/>
  <c r="O255" i="43"/>
  <c r="L255" i="43"/>
  <c r="I255" i="43"/>
  <c r="F255" i="43"/>
  <c r="O254" i="43"/>
  <c r="L254" i="43"/>
  <c r="I254" i="43"/>
  <c r="F254" i="43"/>
  <c r="O253" i="43"/>
  <c r="L253" i="43"/>
  <c r="L252" i="43" s="1"/>
  <c r="I253" i="43"/>
  <c r="F253" i="43"/>
  <c r="N252" i="43"/>
  <c r="M252" i="43"/>
  <c r="M251" i="43" s="1"/>
  <c r="K252" i="43"/>
  <c r="K251" i="43" s="1"/>
  <c r="J252" i="43"/>
  <c r="H252" i="43"/>
  <c r="H251" i="43" s="1"/>
  <c r="G252" i="43"/>
  <c r="G251" i="43" s="1"/>
  <c r="E252" i="43"/>
  <c r="E251" i="43" s="1"/>
  <c r="D252" i="43"/>
  <c r="N251" i="43"/>
  <c r="L251" i="43"/>
  <c r="J251" i="43"/>
  <c r="D251" i="43"/>
  <c r="O250" i="43"/>
  <c r="L250" i="43"/>
  <c r="I250" i="43"/>
  <c r="F250" i="43"/>
  <c r="O249" i="43"/>
  <c r="L249" i="43"/>
  <c r="I249" i="43"/>
  <c r="F249" i="43"/>
  <c r="O248" i="43"/>
  <c r="O246" i="43" s="1"/>
  <c r="L248" i="43"/>
  <c r="I248" i="43"/>
  <c r="F248" i="43"/>
  <c r="C248" i="43"/>
  <c r="O247" i="43"/>
  <c r="L247" i="43"/>
  <c r="I247" i="43"/>
  <c r="F247" i="43"/>
  <c r="N246" i="43"/>
  <c r="M246" i="43"/>
  <c r="K246" i="43"/>
  <c r="J246" i="43"/>
  <c r="H246" i="43"/>
  <c r="G246" i="43"/>
  <c r="E246" i="43"/>
  <c r="D246" i="43"/>
  <c r="O245" i="43"/>
  <c r="L245" i="43"/>
  <c r="I245" i="43"/>
  <c r="F245" i="43"/>
  <c r="O244" i="43"/>
  <c r="L244" i="43"/>
  <c r="I244" i="43"/>
  <c r="F244" i="43"/>
  <c r="C244" i="43" s="1"/>
  <c r="O243" i="43"/>
  <c r="L243" i="43"/>
  <c r="I243" i="43"/>
  <c r="F243" i="43"/>
  <c r="O242" i="43"/>
  <c r="L242" i="43"/>
  <c r="I242" i="43"/>
  <c r="F242" i="43"/>
  <c r="O241" i="43"/>
  <c r="L241" i="43"/>
  <c r="I241" i="43"/>
  <c r="F241" i="43"/>
  <c r="O240" i="43"/>
  <c r="L240" i="43"/>
  <c r="I240" i="43"/>
  <c r="F240" i="43"/>
  <c r="O239" i="43"/>
  <c r="L239" i="43"/>
  <c r="I239" i="43"/>
  <c r="F239" i="43"/>
  <c r="N238" i="43"/>
  <c r="M238" i="43"/>
  <c r="K238" i="43"/>
  <c r="J238" i="43"/>
  <c r="H238" i="43"/>
  <c r="G238" i="43"/>
  <c r="E238" i="43"/>
  <c r="D238" i="43"/>
  <c r="O237" i="43"/>
  <c r="L237" i="43"/>
  <c r="I237" i="43"/>
  <c r="F237" i="43"/>
  <c r="O236" i="43"/>
  <c r="O235" i="43" s="1"/>
  <c r="L236" i="43"/>
  <c r="I236" i="43"/>
  <c r="I235" i="43" s="1"/>
  <c r="F236" i="43"/>
  <c r="C236" i="43" s="1"/>
  <c r="N235" i="43"/>
  <c r="M235" i="43"/>
  <c r="L235" i="43"/>
  <c r="K235" i="43"/>
  <c r="K231" i="43" s="1"/>
  <c r="J235" i="43"/>
  <c r="H235" i="43"/>
  <c r="G235" i="43"/>
  <c r="E235" i="43"/>
  <c r="D235" i="43"/>
  <c r="O234" i="43"/>
  <c r="O233" i="43" s="1"/>
  <c r="L234" i="43"/>
  <c r="L233" i="43" s="1"/>
  <c r="I234" i="43"/>
  <c r="I233" i="43" s="1"/>
  <c r="F234" i="43"/>
  <c r="F233" i="43" s="1"/>
  <c r="N233" i="43"/>
  <c r="N231" i="43" s="1"/>
  <c r="M233" i="43"/>
  <c r="K233" i="43"/>
  <c r="J233" i="43"/>
  <c r="H233" i="43"/>
  <c r="G233" i="43"/>
  <c r="E233" i="43"/>
  <c r="E231" i="43" s="1"/>
  <c r="D233" i="43"/>
  <c r="D231" i="43" s="1"/>
  <c r="D230" i="43" s="1"/>
  <c r="O232" i="43"/>
  <c r="L232" i="43"/>
  <c r="I232" i="43"/>
  <c r="F232" i="43"/>
  <c r="C232" i="43" s="1"/>
  <c r="G231" i="43"/>
  <c r="O229" i="43"/>
  <c r="L229" i="43"/>
  <c r="I229" i="43"/>
  <c r="F229" i="43"/>
  <c r="O228" i="43"/>
  <c r="O227" i="43" s="1"/>
  <c r="L228" i="43"/>
  <c r="L227" i="43" s="1"/>
  <c r="I228" i="43"/>
  <c r="F228" i="43"/>
  <c r="N227" i="43"/>
  <c r="M227" i="43"/>
  <c r="K227" i="43"/>
  <c r="J227" i="43"/>
  <c r="H227" i="43"/>
  <c r="G227" i="43"/>
  <c r="F227" i="43"/>
  <c r="E227" i="43"/>
  <c r="D227" i="43"/>
  <c r="O226" i="43"/>
  <c r="L226" i="43"/>
  <c r="I226" i="43"/>
  <c r="F226" i="43"/>
  <c r="O225" i="43"/>
  <c r="L225" i="43"/>
  <c r="I225" i="43"/>
  <c r="F225" i="43"/>
  <c r="O224" i="43"/>
  <c r="L224" i="43"/>
  <c r="I224" i="43"/>
  <c r="F224" i="43"/>
  <c r="O223" i="43"/>
  <c r="L223" i="43"/>
  <c r="I223" i="43"/>
  <c r="F223" i="43"/>
  <c r="O222" i="43"/>
  <c r="L222" i="43"/>
  <c r="I222" i="43"/>
  <c r="F222" i="43"/>
  <c r="O221" i="43"/>
  <c r="L221" i="43"/>
  <c r="I221" i="43"/>
  <c r="F221" i="43"/>
  <c r="O220" i="43"/>
  <c r="L220" i="43"/>
  <c r="I220" i="43"/>
  <c r="F220" i="43"/>
  <c r="O219" i="43"/>
  <c r="L219" i="43"/>
  <c r="I219" i="43"/>
  <c r="F219" i="43"/>
  <c r="O218" i="43"/>
  <c r="L218" i="43"/>
  <c r="I218" i="43"/>
  <c r="F218" i="43"/>
  <c r="O217" i="43"/>
  <c r="L217" i="43"/>
  <c r="I217" i="43"/>
  <c r="F217" i="43"/>
  <c r="O216" i="43"/>
  <c r="N216" i="43"/>
  <c r="M216" i="43"/>
  <c r="K216" i="43"/>
  <c r="J216" i="43"/>
  <c r="H216" i="43"/>
  <c r="G216" i="43"/>
  <c r="E216" i="43"/>
  <c r="D216" i="43"/>
  <c r="O215" i="43"/>
  <c r="L215" i="43"/>
  <c r="I215" i="43"/>
  <c r="F215" i="43"/>
  <c r="O214" i="43"/>
  <c r="L214" i="43"/>
  <c r="I214" i="43"/>
  <c r="F214" i="43"/>
  <c r="O213" i="43"/>
  <c r="L213" i="43"/>
  <c r="I213" i="43"/>
  <c r="F213" i="43"/>
  <c r="O212" i="43"/>
  <c r="L212" i="43"/>
  <c r="I212" i="43"/>
  <c r="F212" i="43"/>
  <c r="C212" i="43"/>
  <c r="O211" i="43"/>
  <c r="L211" i="43"/>
  <c r="I211" i="43"/>
  <c r="F211" i="43"/>
  <c r="C211" i="43" s="1"/>
  <c r="O210" i="43"/>
  <c r="L210" i="43"/>
  <c r="I210" i="43"/>
  <c r="F210" i="43"/>
  <c r="C210" i="43" s="1"/>
  <c r="O209" i="43"/>
  <c r="L209" i="43"/>
  <c r="I209" i="43"/>
  <c r="F209" i="43"/>
  <c r="O208" i="43"/>
  <c r="L208" i="43"/>
  <c r="I208" i="43"/>
  <c r="F208" i="43"/>
  <c r="C208" i="43" s="1"/>
  <c r="O207" i="43"/>
  <c r="L207" i="43"/>
  <c r="I207" i="43"/>
  <c r="F207" i="43"/>
  <c r="O206" i="43"/>
  <c r="L206" i="43"/>
  <c r="I206" i="43"/>
  <c r="F206" i="43"/>
  <c r="N205" i="43"/>
  <c r="M205" i="43"/>
  <c r="K205" i="43"/>
  <c r="K204" i="43" s="1"/>
  <c r="J205" i="43"/>
  <c r="J204" i="43" s="1"/>
  <c r="H205" i="43"/>
  <c r="G205" i="43"/>
  <c r="E205" i="43"/>
  <c r="E204" i="43" s="1"/>
  <c r="D205" i="43"/>
  <c r="G204" i="43"/>
  <c r="O203" i="43"/>
  <c r="L203" i="43"/>
  <c r="I203" i="43"/>
  <c r="F203" i="43"/>
  <c r="O202" i="43"/>
  <c r="L202" i="43"/>
  <c r="I202" i="43"/>
  <c r="C202" i="43" s="1"/>
  <c r="F202" i="43"/>
  <c r="O201" i="43"/>
  <c r="L201" i="43"/>
  <c r="I201" i="43"/>
  <c r="F201" i="43"/>
  <c r="O200" i="43"/>
  <c r="L200" i="43"/>
  <c r="I200" i="43"/>
  <c r="F200" i="43"/>
  <c r="O199" i="43"/>
  <c r="L199" i="43"/>
  <c r="L198" i="43" s="1"/>
  <c r="I199" i="43"/>
  <c r="F199" i="43"/>
  <c r="N198" i="43"/>
  <c r="M198" i="43"/>
  <c r="M196" i="43" s="1"/>
  <c r="K198" i="43"/>
  <c r="K196" i="43" s="1"/>
  <c r="J198" i="43"/>
  <c r="H198" i="43"/>
  <c r="H196" i="43" s="1"/>
  <c r="G198" i="43"/>
  <c r="E198" i="43"/>
  <c r="E196" i="43" s="1"/>
  <c r="D198" i="43"/>
  <c r="D196" i="43" s="1"/>
  <c r="O197" i="43"/>
  <c r="L197" i="43"/>
  <c r="I197" i="43"/>
  <c r="F197" i="43"/>
  <c r="N196" i="43"/>
  <c r="J196" i="43"/>
  <c r="J195" i="43" s="1"/>
  <c r="G196" i="43"/>
  <c r="O193" i="43"/>
  <c r="O192" i="43" s="1"/>
  <c r="O191" i="43" s="1"/>
  <c r="L193" i="43"/>
  <c r="I193" i="43"/>
  <c r="I192" i="43" s="1"/>
  <c r="I191" i="43" s="1"/>
  <c r="I187" i="43" s="1"/>
  <c r="F193" i="43"/>
  <c r="F192" i="43" s="1"/>
  <c r="N192" i="43"/>
  <c r="M192" i="43"/>
  <c r="M191" i="43" s="1"/>
  <c r="L192" i="43"/>
  <c r="L191" i="43" s="1"/>
  <c r="K192" i="43"/>
  <c r="K191" i="43" s="1"/>
  <c r="K187" i="43" s="1"/>
  <c r="J192" i="43"/>
  <c r="H192" i="43"/>
  <c r="H191" i="43" s="1"/>
  <c r="G192" i="43"/>
  <c r="G191" i="43" s="1"/>
  <c r="G187" i="43" s="1"/>
  <c r="E192" i="43"/>
  <c r="E191" i="43" s="1"/>
  <c r="D192" i="43"/>
  <c r="D191" i="43" s="1"/>
  <c r="N191" i="43"/>
  <c r="J191" i="43"/>
  <c r="O190" i="43"/>
  <c r="L190" i="43"/>
  <c r="I190" i="43"/>
  <c r="F190" i="43"/>
  <c r="O189" i="43"/>
  <c r="O188" i="43" s="1"/>
  <c r="L189" i="43"/>
  <c r="C189" i="43" s="1"/>
  <c r="I189" i="43"/>
  <c r="F189" i="43"/>
  <c r="F188" i="43" s="1"/>
  <c r="N188" i="43"/>
  <c r="N187" i="43" s="1"/>
  <c r="M188" i="43"/>
  <c r="K188" i="43"/>
  <c r="J188" i="43"/>
  <c r="J187" i="43" s="1"/>
  <c r="I188" i="43"/>
  <c r="H188" i="43"/>
  <c r="G188" i="43"/>
  <c r="E188" i="43"/>
  <c r="D188" i="43"/>
  <c r="O186" i="43"/>
  <c r="L186" i="43"/>
  <c r="C186" i="43" s="1"/>
  <c r="I186" i="43"/>
  <c r="F186" i="43"/>
  <c r="O185" i="43"/>
  <c r="O184" i="43" s="1"/>
  <c r="L185" i="43"/>
  <c r="L184" i="43" s="1"/>
  <c r="I185" i="43"/>
  <c r="F185" i="43"/>
  <c r="F184" i="43" s="1"/>
  <c r="N184" i="43"/>
  <c r="M184" i="43"/>
  <c r="K184" i="43"/>
  <c r="J184" i="43"/>
  <c r="I184" i="43"/>
  <c r="H184" i="43"/>
  <c r="G184" i="43"/>
  <c r="E184" i="43"/>
  <c r="D184" i="43"/>
  <c r="O183" i="43"/>
  <c r="L183" i="43"/>
  <c r="I183" i="43"/>
  <c r="F183" i="43"/>
  <c r="O182" i="43"/>
  <c r="L182" i="43"/>
  <c r="I182" i="43"/>
  <c r="F182" i="43"/>
  <c r="O181" i="43"/>
  <c r="L181" i="43"/>
  <c r="I181" i="43"/>
  <c r="F181" i="43"/>
  <c r="O180" i="43"/>
  <c r="L180" i="43"/>
  <c r="I180" i="43"/>
  <c r="I179" i="43" s="1"/>
  <c r="F180" i="43"/>
  <c r="N179" i="43"/>
  <c r="N174" i="43" s="1"/>
  <c r="M179" i="43"/>
  <c r="K179" i="43"/>
  <c r="J179" i="43"/>
  <c r="H179" i="43"/>
  <c r="H174" i="43" s="1"/>
  <c r="G179" i="43"/>
  <c r="E179" i="43"/>
  <c r="D179" i="43"/>
  <c r="O178" i="43"/>
  <c r="L178" i="43"/>
  <c r="I178" i="43"/>
  <c r="F178" i="43"/>
  <c r="O177" i="43"/>
  <c r="O175" i="43" s="1"/>
  <c r="L177" i="43"/>
  <c r="I177" i="43"/>
  <c r="F177" i="43"/>
  <c r="C177" i="43"/>
  <c r="O176" i="43"/>
  <c r="L176" i="43"/>
  <c r="I176" i="43"/>
  <c r="I175" i="43" s="1"/>
  <c r="F176" i="43"/>
  <c r="N175" i="43"/>
  <c r="M175" i="43"/>
  <c r="K175" i="43"/>
  <c r="J175" i="43"/>
  <c r="J174" i="43" s="1"/>
  <c r="J173" i="43" s="1"/>
  <c r="H175" i="43"/>
  <c r="G175" i="43"/>
  <c r="E175" i="43"/>
  <c r="D175" i="43"/>
  <c r="G174" i="43"/>
  <c r="G173" i="43" s="1"/>
  <c r="O172" i="43"/>
  <c r="L172" i="43"/>
  <c r="I172" i="43"/>
  <c r="F172" i="43"/>
  <c r="O171" i="43"/>
  <c r="L171" i="43"/>
  <c r="I171" i="43"/>
  <c r="F171" i="43"/>
  <c r="O170" i="43"/>
  <c r="L170" i="43"/>
  <c r="I170" i="43"/>
  <c r="F170" i="43"/>
  <c r="O169" i="43"/>
  <c r="L169" i="43"/>
  <c r="I169" i="43"/>
  <c r="F169" i="43"/>
  <c r="O168" i="43"/>
  <c r="L168" i="43"/>
  <c r="I168" i="43"/>
  <c r="F168" i="43"/>
  <c r="O167" i="43"/>
  <c r="L167" i="43"/>
  <c r="I167" i="43"/>
  <c r="F167" i="43"/>
  <c r="N166" i="43"/>
  <c r="N165" i="43" s="1"/>
  <c r="M166" i="43"/>
  <c r="M165" i="43" s="1"/>
  <c r="K166" i="43"/>
  <c r="J166" i="43"/>
  <c r="J165" i="43" s="1"/>
  <c r="H166" i="43"/>
  <c r="H165" i="43" s="1"/>
  <c r="G166" i="43"/>
  <c r="G165" i="43" s="1"/>
  <c r="F166" i="43"/>
  <c r="E166" i="43"/>
  <c r="D166" i="43"/>
  <c r="D165" i="43" s="1"/>
  <c r="K165" i="43"/>
  <c r="E165" i="43"/>
  <c r="O164" i="43"/>
  <c r="L164" i="43"/>
  <c r="I164" i="43"/>
  <c r="F164" i="43"/>
  <c r="O163" i="43"/>
  <c r="L163" i="43"/>
  <c r="I163" i="43"/>
  <c r="F163" i="43"/>
  <c r="O162" i="43"/>
  <c r="L162" i="43"/>
  <c r="I162" i="43"/>
  <c r="F162" i="43"/>
  <c r="O161" i="43"/>
  <c r="O160" i="43" s="1"/>
  <c r="L161" i="43"/>
  <c r="L160" i="43" s="1"/>
  <c r="I161" i="43"/>
  <c r="I160" i="43" s="1"/>
  <c r="F161" i="43"/>
  <c r="F160" i="43" s="1"/>
  <c r="N160" i="43"/>
  <c r="M160" i="43"/>
  <c r="K160" i="43"/>
  <c r="J160" i="43"/>
  <c r="H160" i="43"/>
  <c r="G160" i="43"/>
  <c r="E160" i="43"/>
  <c r="D160" i="43"/>
  <c r="O159" i="43"/>
  <c r="L159" i="43"/>
  <c r="I159" i="43"/>
  <c r="F159" i="43"/>
  <c r="O158" i="43"/>
  <c r="L158" i="43"/>
  <c r="I158" i="43"/>
  <c r="F158" i="43"/>
  <c r="O157" i="43"/>
  <c r="L157" i="43"/>
  <c r="I157" i="43"/>
  <c r="F157" i="43"/>
  <c r="O156" i="43"/>
  <c r="L156" i="43"/>
  <c r="I156" i="43"/>
  <c r="F156" i="43"/>
  <c r="O155" i="43"/>
  <c r="L155" i="43"/>
  <c r="I155" i="43"/>
  <c r="F155" i="43"/>
  <c r="O154" i="43"/>
  <c r="L154" i="43"/>
  <c r="I154" i="43"/>
  <c r="F154" i="43"/>
  <c r="O153" i="43"/>
  <c r="L153" i="43"/>
  <c r="I153" i="43"/>
  <c r="F153" i="43"/>
  <c r="O152" i="43"/>
  <c r="L152" i="43"/>
  <c r="I152" i="43"/>
  <c r="I151" i="43" s="1"/>
  <c r="F152" i="43"/>
  <c r="N151" i="43"/>
  <c r="M151" i="43"/>
  <c r="K151" i="43"/>
  <c r="J151" i="43"/>
  <c r="H151" i="43"/>
  <c r="G151" i="43"/>
  <c r="E151" i="43"/>
  <c r="D151" i="43"/>
  <c r="O150" i="43"/>
  <c r="L150" i="43"/>
  <c r="I150" i="43"/>
  <c r="F150" i="43"/>
  <c r="O149" i="43"/>
  <c r="L149" i="43"/>
  <c r="C149" i="43" s="1"/>
  <c r="I149" i="43"/>
  <c r="F149" i="43"/>
  <c r="O148" i="43"/>
  <c r="L148" i="43"/>
  <c r="I148" i="43"/>
  <c r="F148" i="43"/>
  <c r="O147" i="43"/>
  <c r="L147" i="43"/>
  <c r="I147" i="43"/>
  <c r="F147" i="43"/>
  <c r="O146" i="43"/>
  <c r="L146" i="43"/>
  <c r="I146" i="43"/>
  <c r="F146" i="43"/>
  <c r="O145" i="43"/>
  <c r="L145" i="43"/>
  <c r="I145" i="43"/>
  <c r="F145" i="43"/>
  <c r="F144" i="43" s="1"/>
  <c r="N144" i="43"/>
  <c r="N130" i="43" s="1"/>
  <c r="M144" i="43"/>
  <c r="K144" i="43"/>
  <c r="J144" i="43"/>
  <c r="H144" i="43"/>
  <c r="G144" i="43"/>
  <c r="E144" i="43"/>
  <c r="D144" i="43"/>
  <c r="O143" i="43"/>
  <c r="L143" i="43"/>
  <c r="I143" i="43"/>
  <c r="F143" i="43"/>
  <c r="O142" i="43"/>
  <c r="L142" i="43"/>
  <c r="I142" i="43"/>
  <c r="F142" i="43"/>
  <c r="O141" i="43"/>
  <c r="N141" i="43"/>
  <c r="M141" i="43"/>
  <c r="K141" i="43"/>
  <c r="J141" i="43"/>
  <c r="H141" i="43"/>
  <c r="G141" i="43"/>
  <c r="F141" i="43"/>
  <c r="E141" i="43"/>
  <c r="D141" i="43"/>
  <c r="O140" i="43"/>
  <c r="L140" i="43"/>
  <c r="I140" i="43"/>
  <c r="F140" i="43"/>
  <c r="O139" i="43"/>
  <c r="L139" i="43"/>
  <c r="I139" i="43"/>
  <c r="F139" i="43"/>
  <c r="O138" i="43"/>
  <c r="L138" i="43"/>
  <c r="I138" i="43"/>
  <c r="F138" i="43"/>
  <c r="O137" i="43"/>
  <c r="O136" i="43" s="1"/>
  <c r="L137" i="43"/>
  <c r="L136" i="43" s="1"/>
  <c r="I137" i="43"/>
  <c r="F137" i="43"/>
  <c r="N136" i="43"/>
  <c r="M136" i="43"/>
  <c r="K136" i="43"/>
  <c r="J136" i="43"/>
  <c r="H136" i="43"/>
  <c r="G136" i="43"/>
  <c r="E136" i="43"/>
  <c r="D136" i="43"/>
  <c r="O135" i="43"/>
  <c r="L135" i="43"/>
  <c r="I135" i="43"/>
  <c r="F135" i="43"/>
  <c r="O134" i="43"/>
  <c r="L134" i="43"/>
  <c r="I134" i="43"/>
  <c r="F134" i="43"/>
  <c r="O133" i="43"/>
  <c r="L133" i="43"/>
  <c r="I133" i="43"/>
  <c r="C133" i="43" s="1"/>
  <c r="F133" i="43"/>
  <c r="O132" i="43"/>
  <c r="L132" i="43"/>
  <c r="I132" i="43"/>
  <c r="I131" i="43" s="1"/>
  <c r="F132" i="43"/>
  <c r="N131" i="43"/>
  <c r="M131" i="43"/>
  <c r="M130" i="43" s="1"/>
  <c r="K131" i="43"/>
  <c r="J131" i="43"/>
  <c r="H131" i="43"/>
  <c r="G131" i="43"/>
  <c r="E131" i="43"/>
  <c r="D131" i="43"/>
  <c r="O129" i="43"/>
  <c r="O128" i="43" s="1"/>
  <c r="L129" i="43"/>
  <c r="L128" i="43" s="1"/>
  <c r="I129" i="43"/>
  <c r="F129" i="43"/>
  <c r="F128" i="43" s="1"/>
  <c r="N128" i="43"/>
  <c r="M128" i="43"/>
  <c r="K128" i="43"/>
  <c r="J128" i="43"/>
  <c r="H128" i="43"/>
  <c r="G128" i="43"/>
  <c r="E128" i="43"/>
  <c r="D128" i="43"/>
  <c r="O127" i="43"/>
  <c r="L127" i="43"/>
  <c r="I127" i="43"/>
  <c r="F127" i="43"/>
  <c r="O126" i="43"/>
  <c r="L126" i="43"/>
  <c r="I126" i="43"/>
  <c r="F126" i="43"/>
  <c r="O125" i="43"/>
  <c r="L125" i="43"/>
  <c r="I125" i="43"/>
  <c r="F125" i="43"/>
  <c r="O124" i="43"/>
  <c r="L124" i="43"/>
  <c r="I124" i="43"/>
  <c r="F124" i="43"/>
  <c r="O123" i="43"/>
  <c r="L123" i="43"/>
  <c r="I123" i="43"/>
  <c r="F123" i="43"/>
  <c r="F122" i="43" s="1"/>
  <c r="N122" i="43"/>
  <c r="M122" i="43"/>
  <c r="K122" i="43"/>
  <c r="J122" i="43"/>
  <c r="H122" i="43"/>
  <c r="G122" i="43"/>
  <c r="E122" i="43"/>
  <c r="D122" i="43"/>
  <c r="O121" i="43"/>
  <c r="L121" i="43"/>
  <c r="I121" i="43"/>
  <c r="F121" i="43"/>
  <c r="C121" i="43"/>
  <c r="O120" i="43"/>
  <c r="L120" i="43"/>
  <c r="I120" i="43"/>
  <c r="F120" i="43"/>
  <c r="O119" i="43"/>
  <c r="L119" i="43"/>
  <c r="I119" i="43"/>
  <c r="F119" i="43"/>
  <c r="O118" i="43"/>
  <c r="L118" i="43"/>
  <c r="I118" i="43"/>
  <c r="F118" i="43"/>
  <c r="O117" i="43"/>
  <c r="L117" i="43"/>
  <c r="I117" i="43"/>
  <c r="F117" i="43"/>
  <c r="C117" i="43" s="1"/>
  <c r="N116" i="43"/>
  <c r="M116" i="43"/>
  <c r="K116" i="43"/>
  <c r="J116" i="43"/>
  <c r="H116" i="43"/>
  <c r="G116" i="43"/>
  <c r="E116" i="43"/>
  <c r="D116" i="43"/>
  <c r="O115" i="43"/>
  <c r="L115" i="43"/>
  <c r="I115" i="43"/>
  <c r="F115" i="43"/>
  <c r="O114" i="43"/>
  <c r="L114" i="43"/>
  <c r="I114" i="43"/>
  <c r="F114" i="43"/>
  <c r="O113" i="43"/>
  <c r="O112" i="43" s="1"/>
  <c r="L113" i="43"/>
  <c r="I113" i="43"/>
  <c r="F113" i="43"/>
  <c r="N112" i="43"/>
  <c r="M112" i="43"/>
  <c r="L112" i="43"/>
  <c r="K112" i="43"/>
  <c r="J112" i="43"/>
  <c r="H112" i="43"/>
  <c r="G112" i="43"/>
  <c r="F112" i="43"/>
  <c r="E112" i="43"/>
  <c r="D112" i="43"/>
  <c r="O111" i="43"/>
  <c r="L111" i="43"/>
  <c r="I111" i="43"/>
  <c r="F111" i="43"/>
  <c r="O110" i="43"/>
  <c r="L110" i="43"/>
  <c r="I110" i="43"/>
  <c r="F110" i="43"/>
  <c r="O109" i="43"/>
  <c r="L109" i="43"/>
  <c r="I109" i="43"/>
  <c r="F109" i="43"/>
  <c r="O108" i="43"/>
  <c r="L108" i="43"/>
  <c r="I108" i="43"/>
  <c r="F108" i="43"/>
  <c r="O107" i="43"/>
  <c r="L107" i="43"/>
  <c r="I107" i="43"/>
  <c r="F107" i="43"/>
  <c r="O106" i="43"/>
  <c r="L106" i="43"/>
  <c r="I106" i="43"/>
  <c r="F106" i="43"/>
  <c r="O105" i="43"/>
  <c r="L105" i="43"/>
  <c r="I105" i="43"/>
  <c r="F105" i="43"/>
  <c r="O104" i="43"/>
  <c r="L104" i="43"/>
  <c r="I104" i="43"/>
  <c r="F104" i="43"/>
  <c r="N103" i="43"/>
  <c r="M103" i="43"/>
  <c r="K103" i="43"/>
  <c r="J103" i="43"/>
  <c r="H103" i="43"/>
  <c r="G103" i="43"/>
  <c r="E103" i="43"/>
  <c r="D103" i="43"/>
  <c r="O102" i="43"/>
  <c r="L102" i="43"/>
  <c r="I102" i="43"/>
  <c r="F102" i="43"/>
  <c r="O101" i="43"/>
  <c r="L101" i="43"/>
  <c r="I101" i="43"/>
  <c r="F101" i="43"/>
  <c r="O100" i="43"/>
  <c r="L100" i="43"/>
  <c r="I100" i="43"/>
  <c r="F100" i="43"/>
  <c r="O99" i="43"/>
  <c r="L99" i="43"/>
  <c r="I99" i="43"/>
  <c r="F99" i="43"/>
  <c r="O98" i="43"/>
  <c r="L98" i="43"/>
  <c r="I98" i="43"/>
  <c r="F98" i="43"/>
  <c r="O97" i="43"/>
  <c r="L97" i="43"/>
  <c r="C97" i="43" s="1"/>
  <c r="I97" i="43"/>
  <c r="F97" i="43"/>
  <c r="O96" i="43"/>
  <c r="L96" i="43"/>
  <c r="I96" i="43"/>
  <c r="F96" i="43"/>
  <c r="N95" i="43"/>
  <c r="M95" i="43"/>
  <c r="K95" i="43"/>
  <c r="J95" i="43"/>
  <c r="I95" i="43"/>
  <c r="H95" i="43"/>
  <c r="G95" i="43"/>
  <c r="E95" i="43"/>
  <c r="D95" i="43"/>
  <c r="O94" i="43"/>
  <c r="L94" i="43"/>
  <c r="I94" i="43"/>
  <c r="F94" i="43"/>
  <c r="O93" i="43"/>
  <c r="L93" i="43"/>
  <c r="I93" i="43"/>
  <c r="F93" i="43"/>
  <c r="C93" i="43" s="1"/>
  <c r="O92" i="43"/>
  <c r="L92" i="43"/>
  <c r="I92" i="43"/>
  <c r="F92" i="43"/>
  <c r="O91" i="43"/>
  <c r="L91" i="43"/>
  <c r="I91" i="43"/>
  <c r="F91" i="43"/>
  <c r="O90" i="43"/>
  <c r="L90" i="43"/>
  <c r="I90" i="43"/>
  <c r="F90" i="43"/>
  <c r="O89" i="43"/>
  <c r="N89" i="43"/>
  <c r="M89" i="43"/>
  <c r="K89" i="43"/>
  <c r="J89" i="43"/>
  <c r="H89" i="43"/>
  <c r="G89" i="43"/>
  <c r="F89" i="43"/>
  <c r="E89" i="43"/>
  <c r="D89" i="43"/>
  <c r="O88" i="43"/>
  <c r="L88" i="43"/>
  <c r="I88" i="43"/>
  <c r="F88" i="43"/>
  <c r="O87" i="43"/>
  <c r="L87" i="43"/>
  <c r="I87" i="43"/>
  <c r="F87" i="43"/>
  <c r="O86" i="43"/>
  <c r="L86" i="43"/>
  <c r="I86" i="43"/>
  <c r="F86" i="43"/>
  <c r="O85" i="43"/>
  <c r="L85" i="43"/>
  <c r="L84" i="43" s="1"/>
  <c r="I85" i="43"/>
  <c r="I84" i="43" s="1"/>
  <c r="F85" i="43"/>
  <c r="N84" i="43"/>
  <c r="M84" i="43"/>
  <c r="K84" i="43"/>
  <c r="J84" i="43"/>
  <c r="H84" i="43"/>
  <c r="H83" i="43" s="1"/>
  <c r="G84" i="43"/>
  <c r="E84" i="43"/>
  <c r="D84" i="43"/>
  <c r="N83" i="43"/>
  <c r="O82" i="43"/>
  <c r="L82" i="43"/>
  <c r="I82" i="43"/>
  <c r="F82" i="43"/>
  <c r="C82" i="43" s="1"/>
  <c r="O81" i="43"/>
  <c r="O80" i="43" s="1"/>
  <c r="L81" i="43"/>
  <c r="L80" i="43" s="1"/>
  <c r="I81" i="43"/>
  <c r="I80" i="43" s="1"/>
  <c r="F81" i="43"/>
  <c r="N80" i="43"/>
  <c r="M80" i="43"/>
  <c r="K80" i="43"/>
  <c r="J80" i="43"/>
  <c r="H80" i="43"/>
  <c r="G80" i="43"/>
  <c r="E80" i="43"/>
  <c r="E76" i="43" s="1"/>
  <c r="D80" i="43"/>
  <c r="O79" i="43"/>
  <c r="L79" i="43"/>
  <c r="I79" i="43"/>
  <c r="F79" i="43"/>
  <c r="O78" i="43"/>
  <c r="O77" i="43" s="1"/>
  <c r="L78" i="43"/>
  <c r="I78" i="43"/>
  <c r="I77" i="43" s="1"/>
  <c r="F78" i="43"/>
  <c r="N77" i="43"/>
  <c r="M77" i="43"/>
  <c r="L77" i="43"/>
  <c r="L76" i="43" s="1"/>
  <c r="K77" i="43"/>
  <c r="K76" i="43" s="1"/>
  <c r="J77" i="43"/>
  <c r="H77" i="43"/>
  <c r="H76" i="43" s="1"/>
  <c r="G77" i="43"/>
  <c r="G76" i="43" s="1"/>
  <c r="E77" i="43"/>
  <c r="D77" i="43"/>
  <c r="O74" i="43"/>
  <c r="L74" i="43"/>
  <c r="I74" i="43"/>
  <c r="F74" i="43"/>
  <c r="O73" i="43"/>
  <c r="L73" i="43"/>
  <c r="I73" i="43"/>
  <c r="F73" i="43"/>
  <c r="O72" i="43"/>
  <c r="L72" i="43"/>
  <c r="I72" i="43"/>
  <c r="F72" i="43"/>
  <c r="O71" i="43"/>
  <c r="L71" i="43"/>
  <c r="I71" i="43"/>
  <c r="F71" i="43"/>
  <c r="O70" i="43"/>
  <c r="O69" i="43" s="1"/>
  <c r="L70" i="43"/>
  <c r="L69" i="43" s="1"/>
  <c r="I70" i="43"/>
  <c r="I69" i="43" s="1"/>
  <c r="F70" i="43"/>
  <c r="N69" i="43"/>
  <c r="M69" i="43"/>
  <c r="M67" i="43" s="1"/>
  <c r="K69" i="43"/>
  <c r="K67" i="43" s="1"/>
  <c r="J69" i="43"/>
  <c r="J67" i="43" s="1"/>
  <c r="H69" i="43"/>
  <c r="H67" i="43" s="1"/>
  <c r="G69" i="43"/>
  <c r="G67" i="43" s="1"/>
  <c r="E69" i="43"/>
  <c r="D69" i="43"/>
  <c r="D67" i="43" s="1"/>
  <c r="O68" i="43"/>
  <c r="L68" i="43"/>
  <c r="I68" i="43"/>
  <c r="F68" i="43"/>
  <c r="N67" i="43"/>
  <c r="E67" i="43"/>
  <c r="O66" i="43"/>
  <c r="L66" i="43"/>
  <c r="I66" i="43"/>
  <c r="F66" i="43"/>
  <c r="O65" i="43"/>
  <c r="L65" i="43"/>
  <c r="I65" i="43"/>
  <c r="F65" i="43"/>
  <c r="O64" i="43"/>
  <c r="L64" i="43"/>
  <c r="I64" i="43"/>
  <c r="F64" i="43"/>
  <c r="O63" i="43"/>
  <c r="L63" i="43"/>
  <c r="I63" i="43"/>
  <c r="F63" i="43"/>
  <c r="O62" i="43"/>
  <c r="L62" i="43"/>
  <c r="I62" i="43"/>
  <c r="F62" i="43"/>
  <c r="C62" i="43" s="1"/>
  <c r="O61" i="43"/>
  <c r="L61" i="43"/>
  <c r="I61" i="43"/>
  <c r="F61" i="43"/>
  <c r="O60" i="43"/>
  <c r="L60" i="43"/>
  <c r="I60" i="43"/>
  <c r="F60" i="43"/>
  <c r="O59" i="43"/>
  <c r="L59" i="43"/>
  <c r="I59" i="43"/>
  <c r="I58" i="43" s="1"/>
  <c r="F59" i="43"/>
  <c r="N58" i="43"/>
  <c r="M58" i="43"/>
  <c r="K58" i="43"/>
  <c r="J58" i="43"/>
  <c r="H58" i="43"/>
  <c r="G58" i="43"/>
  <c r="E58" i="43"/>
  <c r="E54" i="43" s="1"/>
  <c r="E53" i="43" s="1"/>
  <c r="D58" i="43"/>
  <c r="O57" i="43"/>
  <c r="L57" i="43"/>
  <c r="I57" i="43"/>
  <c r="F57" i="43"/>
  <c r="O56" i="43"/>
  <c r="O55" i="43" s="1"/>
  <c r="L56" i="43"/>
  <c r="I56" i="43"/>
  <c r="I55" i="43" s="1"/>
  <c r="F56" i="43"/>
  <c r="N55" i="43"/>
  <c r="N54" i="43" s="1"/>
  <c r="M55" i="43"/>
  <c r="M54" i="43" s="1"/>
  <c r="L55" i="43"/>
  <c r="K55" i="43"/>
  <c r="J55" i="43"/>
  <c r="J54" i="43" s="1"/>
  <c r="H55" i="43"/>
  <c r="H54" i="43" s="1"/>
  <c r="G55" i="43"/>
  <c r="G54" i="43" s="1"/>
  <c r="G53" i="43" s="1"/>
  <c r="F55" i="43"/>
  <c r="E55" i="43"/>
  <c r="D55" i="43"/>
  <c r="D54" i="43" s="1"/>
  <c r="D53" i="43" s="1"/>
  <c r="K54" i="43"/>
  <c r="K53" i="43" s="1"/>
  <c r="O47" i="43"/>
  <c r="C47" i="43" s="1"/>
  <c r="O46" i="43"/>
  <c r="C46" i="43"/>
  <c r="O45" i="43"/>
  <c r="C45" i="43" s="1"/>
  <c r="N45" i="43"/>
  <c r="M45" i="43"/>
  <c r="L44" i="43"/>
  <c r="I44" i="43"/>
  <c r="I43" i="43" s="1"/>
  <c r="F44" i="43"/>
  <c r="K43" i="43"/>
  <c r="J43" i="43"/>
  <c r="H43" i="43"/>
  <c r="G43" i="43"/>
  <c r="F43" i="43"/>
  <c r="E43" i="43"/>
  <c r="D43" i="43"/>
  <c r="F42" i="43"/>
  <c r="F41" i="43" s="1"/>
  <c r="C41" i="43" s="1"/>
  <c r="C42" i="43"/>
  <c r="E41" i="43"/>
  <c r="D41" i="43"/>
  <c r="L40" i="43"/>
  <c r="C40" i="43" s="1"/>
  <c r="L39" i="43"/>
  <c r="C39" i="43" s="1"/>
  <c r="L38" i="43"/>
  <c r="C38" i="43" s="1"/>
  <c r="L37" i="43"/>
  <c r="C37" i="43"/>
  <c r="K36" i="43"/>
  <c r="J36" i="43"/>
  <c r="L35" i="43"/>
  <c r="C35" i="43" s="1"/>
  <c r="L34" i="43"/>
  <c r="C34" i="43"/>
  <c r="K33" i="43"/>
  <c r="J33" i="43"/>
  <c r="L32" i="43"/>
  <c r="C32" i="43" s="1"/>
  <c r="K31" i="43"/>
  <c r="J31" i="43"/>
  <c r="L30" i="43"/>
  <c r="C30" i="43"/>
  <c r="L29" i="43"/>
  <c r="C29" i="43" s="1"/>
  <c r="L28" i="43"/>
  <c r="L27" i="43" s="1"/>
  <c r="C27" i="43" s="1"/>
  <c r="K27" i="43"/>
  <c r="J27" i="43"/>
  <c r="F25" i="43"/>
  <c r="C25" i="43" s="1"/>
  <c r="I24" i="43"/>
  <c r="O23" i="43"/>
  <c r="L23" i="43"/>
  <c r="I23" i="43"/>
  <c r="F23" i="43"/>
  <c r="O22" i="43"/>
  <c r="O21" i="43" s="1"/>
  <c r="L22" i="43"/>
  <c r="L21" i="43" s="1"/>
  <c r="L292" i="43" s="1"/>
  <c r="I22" i="43"/>
  <c r="F22" i="43"/>
  <c r="N21" i="43"/>
  <c r="M21" i="43"/>
  <c r="K21" i="43"/>
  <c r="K292" i="43" s="1"/>
  <c r="K291" i="43" s="1"/>
  <c r="J21" i="43"/>
  <c r="I21" i="43"/>
  <c r="H21" i="43"/>
  <c r="G21" i="43"/>
  <c r="G292" i="43" s="1"/>
  <c r="G291" i="43" s="1"/>
  <c r="E21" i="43"/>
  <c r="D21" i="43"/>
  <c r="D292" i="43" s="1"/>
  <c r="D291" i="43" s="1"/>
  <c r="C23" i="43" l="1"/>
  <c r="C28" i="43"/>
  <c r="C59" i="43"/>
  <c r="C60" i="43"/>
  <c r="C61" i="43"/>
  <c r="O58" i="43"/>
  <c r="C66" i="43"/>
  <c r="C79" i="43"/>
  <c r="C105" i="43"/>
  <c r="C106" i="43"/>
  <c r="C129" i="43"/>
  <c r="J130" i="43"/>
  <c r="C137" i="43"/>
  <c r="C153" i="43"/>
  <c r="C171" i="43"/>
  <c r="D174" i="43"/>
  <c r="C200" i="43"/>
  <c r="F235" i="43"/>
  <c r="C258" i="43"/>
  <c r="N259" i="43"/>
  <c r="O264" i="43"/>
  <c r="C296" i="43"/>
  <c r="C297" i="43"/>
  <c r="L67" i="43"/>
  <c r="O122" i="43"/>
  <c r="O179" i="43"/>
  <c r="I198" i="43"/>
  <c r="I196" i="43" s="1"/>
  <c r="C268" i="43"/>
  <c r="E121" i="44"/>
  <c r="L33" i="43"/>
  <c r="C33" i="43" s="1"/>
  <c r="L36" i="43"/>
  <c r="C36" i="43" s="1"/>
  <c r="C44" i="43"/>
  <c r="J83" i="43"/>
  <c r="C113" i="43"/>
  <c r="C138" i="43"/>
  <c r="K130" i="43"/>
  <c r="C148" i="43"/>
  <c r="C162" i="43"/>
  <c r="O166" i="43"/>
  <c r="O165" i="43" s="1"/>
  <c r="E187" i="43"/>
  <c r="E195" i="43"/>
  <c r="M204" i="43"/>
  <c r="M195" i="43" s="1"/>
  <c r="C242" i="43"/>
  <c r="O286" i="43"/>
  <c r="I293" i="43"/>
  <c r="L291" i="43"/>
  <c r="H20" i="43"/>
  <c r="L43" i="43"/>
  <c r="M76" i="43"/>
  <c r="C86" i="43"/>
  <c r="C88" i="43"/>
  <c r="C109" i="43"/>
  <c r="C111" i="43"/>
  <c r="C125" i="43"/>
  <c r="K174" i="43"/>
  <c r="K173" i="43" s="1"/>
  <c r="C183" i="43"/>
  <c r="M187" i="43"/>
  <c r="O198" i="43"/>
  <c r="C224" i="43"/>
  <c r="C256" i="43"/>
  <c r="G74" i="44"/>
  <c r="G96" i="44"/>
  <c r="G50" i="44"/>
  <c r="G81" i="44"/>
  <c r="G112" i="44"/>
  <c r="G12" i="44"/>
  <c r="G31" i="44"/>
  <c r="C70" i="43"/>
  <c r="I112" i="43"/>
  <c r="C112" i="43" s="1"/>
  <c r="I128" i="43"/>
  <c r="C220" i="43"/>
  <c r="C240" i="43"/>
  <c r="I238" i="43"/>
  <c r="K269" i="43"/>
  <c r="C101" i="43"/>
  <c r="C181" i="43"/>
  <c r="C280" i="43"/>
  <c r="J292" i="43"/>
  <c r="J291" i="43" s="1"/>
  <c r="N292" i="43"/>
  <c r="N291" i="43" s="1"/>
  <c r="N20" i="43"/>
  <c r="C78" i="43"/>
  <c r="F77" i="43"/>
  <c r="C77" i="43" s="1"/>
  <c r="I103" i="43"/>
  <c r="C169" i="43"/>
  <c r="K195" i="43"/>
  <c r="I227" i="43"/>
  <c r="C228" i="43"/>
  <c r="M231" i="43"/>
  <c r="C294" i="43"/>
  <c r="F293" i="43"/>
  <c r="C43" i="43"/>
  <c r="H53" i="43"/>
  <c r="M53" i="43"/>
  <c r="C63" i="43"/>
  <c r="C64" i="43"/>
  <c r="C65" i="43"/>
  <c r="C68" i="43"/>
  <c r="D76" i="43"/>
  <c r="D83" i="43"/>
  <c r="M83" i="43"/>
  <c r="C99" i="43"/>
  <c r="C100" i="43"/>
  <c r="C114" i="43"/>
  <c r="I116" i="43"/>
  <c r="L122" i="43"/>
  <c r="F136" i="43"/>
  <c r="G130" i="43"/>
  <c r="C158" i="43"/>
  <c r="C161" i="43"/>
  <c r="C170" i="43"/>
  <c r="C182" i="43"/>
  <c r="C185" i="43"/>
  <c r="C215" i="43"/>
  <c r="J231" i="43"/>
  <c r="J230" i="43" s="1"/>
  <c r="N230" i="43"/>
  <c r="C237" i="43"/>
  <c r="L238" i="43"/>
  <c r="C249" i="43"/>
  <c r="C261" i="43"/>
  <c r="C262" i="43"/>
  <c r="G270" i="43"/>
  <c r="G269" i="43" s="1"/>
  <c r="I272" i="43"/>
  <c r="C272" i="43" s="1"/>
  <c r="C300" i="43"/>
  <c r="C301" i="43"/>
  <c r="J26" i="43"/>
  <c r="J20" i="43" s="1"/>
  <c r="J53" i="43"/>
  <c r="N53" i="43"/>
  <c r="O54" i="43"/>
  <c r="L58" i="43"/>
  <c r="I67" i="43"/>
  <c r="C74" i="43"/>
  <c r="J76" i="43"/>
  <c r="J75" i="43" s="1"/>
  <c r="N76" i="43"/>
  <c r="N75" i="43" s="1"/>
  <c r="C81" i="43"/>
  <c r="E83" i="43"/>
  <c r="O84" i="43"/>
  <c r="C92" i="43"/>
  <c r="L116" i="43"/>
  <c r="C124" i="43"/>
  <c r="E130" i="43"/>
  <c r="C140" i="43"/>
  <c r="C146" i="43"/>
  <c r="C157" i="43"/>
  <c r="C164" i="43"/>
  <c r="C168" i="43"/>
  <c r="N173" i="43"/>
  <c r="M174" i="43"/>
  <c r="M173" i="43" s="1"/>
  <c r="L175" i="43"/>
  <c r="H173" i="43"/>
  <c r="C193" i="43"/>
  <c r="G195" i="43"/>
  <c r="O196" i="43"/>
  <c r="H204" i="43"/>
  <c r="N204" i="43"/>
  <c r="N195" i="43" s="1"/>
  <c r="O205" i="43"/>
  <c r="L205" i="43"/>
  <c r="C217" i="43"/>
  <c r="C218" i="43"/>
  <c r="C234" i="43"/>
  <c r="H231" i="43"/>
  <c r="H230" i="43" s="1"/>
  <c r="O238" i="43"/>
  <c r="L246" i="43"/>
  <c r="C250" i="43"/>
  <c r="C253" i="43"/>
  <c r="O252" i="43"/>
  <c r="O251" i="43" s="1"/>
  <c r="G259" i="43"/>
  <c r="G230" i="43" s="1"/>
  <c r="M259" i="43"/>
  <c r="I260" i="43"/>
  <c r="C266" i="43"/>
  <c r="N270" i="43"/>
  <c r="C295" i="43"/>
  <c r="H292" i="43"/>
  <c r="H291" i="43" s="1"/>
  <c r="K26" i="43"/>
  <c r="C56" i="43"/>
  <c r="C57" i="43"/>
  <c r="C71" i="43"/>
  <c r="C72" i="43"/>
  <c r="C73" i="43"/>
  <c r="G83" i="43"/>
  <c r="G75" i="43" s="1"/>
  <c r="G52" i="43" s="1"/>
  <c r="K83" i="43"/>
  <c r="K75" i="43" s="1"/>
  <c r="K52" i="43" s="1"/>
  <c r="C85" i="43"/>
  <c r="I89" i="43"/>
  <c r="C108" i="43"/>
  <c r="O116" i="43"/>
  <c r="I122" i="43"/>
  <c r="C127" i="43"/>
  <c r="C128" i="43"/>
  <c r="O144" i="43"/>
  <c r="C150" i="43"/>
  <c r="C155" i="43"/>
  <c r="C156" i="43"/>
  <c r="C163" i="43"/>
  <c r="C172" i="43"/>
  <c r="C178" i="43"/>
  <c r="D173" i="43"/>
  <c r="D187" i="43"/>
  <c r="C190" i="43"/>
  <c r="H195" i="43"/>
  <c r="H194" i="43" s="1"/>
  <c r="C203" i="43"/>
  <c r="D204" i="43"/>
  <c r="D195" i="43" s="1"/>
  <c r="D194" i="43" s="1"/>
  <c r="C206" i="43"/>
  <c r="C207" i="43"/>
  <c r="I216" i="43"/>
  <c r="C222" i="43"/>
  <c r="C223" i="43"/>
  <c r="C243" i="43"/>
  <c r="K230" i="43"/>
  <c r="C257" i="43"/>
  <c r="I264" i="43"/>
  <c r="J270" i="43"/>
  <c r="J269" i="43" s="1"/>
  <c r="J289" i="43" s="1"/>
  <c r="N269" i="43"/>
  <c r="C284" i="43"/>
  <c r="O293" i="43"/>
  <c r="C299" i="43"/>
  <c r="E292" i="43"/>
  <c r="E291" i="43" s="1"/>
  <c r="C22" i="43"/>
  <c r="F21" i="43"/>
  <c r="O292" i="43"/>
  <c r="O20" i="43"/>
  <c r="O76" i="43"/>
  <c r="I76" i="43"/>
  <c r="I292" i="43"/>
  <c r="I20" i="43"/>
  <c r="M292" i="43"/>
  <c r="M291" i="43" s="1"/>
  <c r="M20" i="43"/>
  <c r="L54" i="43"/>
  <c r="L53" i="43" s="1"/>
  <c r="I54" i="43"/>
  <c r="I53" i="43" s="1"/>
  <c r="O67" i="43"/>
  <c r="M75" i="43"/>
  <c r="C132" i="43"/>
  <c r="F131" i="43"/>
  <c r="C145" i="43"/>
  <c r="C184" i="43"/>
  <c r="C192" i="43"/>
  <c r="F191" i="43"/>
  <c r="C191" i="43" s="1"/>
  <c r="G20" i="43"/>
  <c r="K20" i="43"/>
  <c r="L31" i="43"/>
  <c r="C55" i="43"/>
  <c r="F80" i="43"/>
  <c r="C80" i="43" s="1"/>
  <c r="F84" i="43"/>
  <c r="C87" i="43"/>
  <c r="C91" i="43"/>
  <c r="C98" i="43"/>
  <c r="O103" i="43"/>
  <c r="L103" i="43"/>
  <c r="C110" i="43"/>
  <c r="C119" i="43"/>
  <c r="C120" i="43"/>
  <c r="F116" i="43"/>
  <c r="C116" i="43" s="1"/>
  <c r="C126" i="43"/>
  <c r="C135" i="43"/>
  <c r="D130" i="43"/>
  <c r="D75" i="43" s="1"/>
  <c r="H130" i="43"/>
  <c r="H75" i="43" s="1"/>
  <c r="H289" i="43" s="1"/>
  <c r="C139" i="43"/>
  <c r="I136" i="43"/>
  <c r="C142" i="43"/>
  <c r="L141" i="43"/>
  <c r="L144" i="43"/>
  <c r="C159" i="43"/>
  <c r="I174" i="43"/>
  <c r="I173" i="43" s="1"/>
  <c r="O187" i="43"/>
  <c r="F246" i="43"/>
  <c r="C247" i="43"/>
  <c r="C160" i="43"/>
  <c r="F69" i="43"/>
  <c r="O95" i="43"/>
  <c r="L95" i="43"/>
  <c r="C102" i="43"/>
  <c r="C104" i="43"/>
  <c r="F103" i="43"/>
  <c r="C118" i="43"/>
  <c r="C147" i="43"/>
  <c r="I144" i="43"/>
  <c r="C144" i="43" s="1"/>
  <c r="L151" i="43"/>
  <c r="C154" i="43"/>
  <c r="F165" i="43"/>
  <c r="I166" i="43"/>
  <c r="I165" i="43" s="1"/>
  <c r="C167" i="43"/>
  <c r="E174" i="43"/>
  <c r="E173" i="43" s="1"/>
  <c r="C176" i="43"/>
  <c r="F175" i="43"/>
  <c r="O174" i="43"/>
  <c r="O173" i="43" s="1"/>
  <c r="L179" i="43"/>
  <c r="L174" i="43" s="1"/>
  <c r="L173" i="43" s="1"/>
  <c r="H187" i="43"/>
  <c r="L188" i="43"/>
  <c r="L187" i="43" s="1"/>
  <c r="E230" i="43"/>
  <c r="E194" i="43" s="1"/>
  <c r="C263" i="43"/>
  <c r="F260" i="43"/>
  <c r="C143" i="43"/>
  <c r="I141" i="43"/>
  <c r="C141" i="43" s="1"/>
  <c r="C180" i="43"/>
  <c r="F179" i="43"/>
  <c r="F58" i="43"/>
  <c r="C58" i="43" s="1"/>
  <c r="L89" i="43"/>
  <c r="C89" i="43" s="1"/>
  <c r="C94" i="43"/>
  <c r="C96" i="43"/>
  <c r="F95" i="43"/>
  <c r="C107" i="43"/>
  <c r="C115" i="43"/>
  <c r="C123" i="43"/>
  <c r="I130" i="43"/>
  <c r="O131" i="43"/>
  <c r="L131" i="43"/>
  <c r="L130" i="43" s="1"/>
  <c r="C134" i="43"/>
  <c r="C152" i="43"/>
  <c r="F151" i="43"/>
  <c r="O151" i="43"/>
  <c r="L166" i="43"/>
  <c r="L165" i="43" s="1"/>
  <c r="O204" i="43"/>
  <c r="O195" i="43" s="1"/>
  <c r="C255" i="43"/>
  <c r="F252" i="43"/>
  <c r="C90" i="43"/>
  <c r="L196" i="43"/>
  <c r="F198" i="43"/>
  <c r="C199" i="43"/>
  <c r="C219" i="43"/>
  <c r="F216" i="43"/>
  <c r="C233" i="43"/>
  <c r="C235" i="43"/>
  <c r="F238" i="43"/>
  <c r="C238" i="43" s="1"/>
  <c r="C239" i="43"/>
  <c r="C254" i="43"/>
  <c r="I252" i="43"/>
  <c r="I251" i="43" s="1"/>
  <c r="C271" i="43"/>
  <c r="F286" i="43"/>
  <c r="C287" i="43"/>
  <c r="I291" i="43"/>
  <c r="C201" i="43"/>
  <c r="F205" i="43"/>
  <c r="I205" i="43"/>
  <c r="I204" i="43" s="1"/>
  <c r="I195" i="43" s="1"/>
  <c r="C209" i="43"/>
  <c r="C221" i="43"/>
  <c r="C229" i="43"/>
  <c r="O231" i="43"/>
  <c r="C241" i="43"/>
  <c r="C265" i="43"/>
  <c r="C267" i="43"/>
  <c r="F264" i="43"/>
  <c r="C264" i="43" s="1"/>
  <c r="L270" i="43"/>
  <c r="L269" i="43" s="1"/>
  <c r="C277" i="43"/>
  <c r="C279" i="43"/>
  <c r="F276" i="43"/>
  <c r="F270" i="43" s="1"/>
  <c r="I281" i="43"/>
  <c r="C281" i="43" s="1"/>
  <c r="C282" i="43"/>
  <c r="C283" i="43"/>
  <c r="C197" i="43"/>
  <c r="C213" i="43"/>
  <c r="C214" i="43"/>
  <c r="L216" i="43"/>
  <c r="L204" i="43" s="1"/>
  <c r="C225" i="43"/>
  <c r="C226" i="43"/>
  <c r="C227" i="43"/>
  <c r="C245" i="43"/>
  <c r="I246" i="43"/>
  <c r="I231" i="43" s="1"/>
  <c r="O259" i="43"/>
  <c r="O270" i="43"/>
  <c r="O269" i="43" s="1"/>
  <c r="C278" i="43"/>
  <c r="I276" i="43"/>
  <c r="I270" i="43" s="1"/>
  <c r="I269" i="43" s="1"/>
  <c r="C285" i="43"/>
  <c r="O230" i="43" l="1"/>
  <c r="I83" i="43"/>
  <c r="L231" i="43"/>
  <c r="L230" i="43" s="1"/>
  <c r="I259" i="43"/>
  <c r="E75" i="43"/>
  <c r="G289" i="43"/>
  <c r="N194" i="43"/>
  <c r="N289" i="43"/>
  <c r="J194" i="43"/>
  <c r="K289" i="43"/>
  <c r="C179" i="43"/>
  <c r="F187" i="43"/>
  <c r="C187" i="43" s="1"/>
  <c r="C103" i="43"/>
  <c r="O83" i="43"/>
  <c r="C136" i="43"/>
  <c r="M52" i="43"/>
  <c r="G194" i="43"/>
  <c r="G51" i="43" s="1"/>
  <c r="N52" i="43"/>
  <c r="N51" i="43" s="1"/>
  <c r="M230" i="43"/>
  <c r="E52" i="43"/>
  <c r="E51" i="43" s="1"/>
  <c r="O53" i="43"/>
  <c r="J52" i="43"/>
  <c r="J51" i="43" s="1"/>
  <c r="J50" i="43" s="1"/>
  <c r="C122" i="43"/>
  <c r="I230" i="43"/>
  <c r="I289" i="43" s="1"/>
  <c r="O194" i="43"/>
  <c r="O291" i="43"/>
  <c r="K194" i="43"/>
  <c r="K51" i="43" s="1"/>
  <c r="C293" i="43"/>
  <c r="C270" i="43"/>
  <c r="F269" i="43"/>
  <c r="C269" i="43" s="1"/>
  <c r="D289" i="43"/>
  <c r="D52" i="43"/>
  <c r="D51" i="43" s="1"/>
  <c r="C198" i="43"/>
  <c r="F196" i="43"/>
  <c r="C84" i="43"/>
  <c r="F83" i="43"/>
  <c r="L26" i="43"/>
  <c r="C31" i="43"/>
  <c r="C216" i="43"/>
  <c r="L195" i="43"/>
  <c r="L194" i="43" s="1"/>
  <c r="F251" i="43"/>
  <c r="C251" i="43" s="1"/>
  <c r="C252" i="43"/>
  <c r="C151" i="43"/>
  <c r="O130" i="43"/>
  <c r="E289" i="43"/>
  <c r="C166" i="43"/>
  <c r="C69" i="43"/>
  <c r="F67" i="43"/>
  <c r="C67" i="43" s="1"/>
  <c r="C246" i="43"/>
  <c r="C131" i="43"/>
  <c r="F130" i="43"/>
  <c r="O75" i="43"/>
  <c r="O52" i="43" s="1"/>
  <c r="O51" i="43" s="1"/>
  <c r="H52" i="43"/>
  <c r="H51" i="43" s="1"/>
  <c r="C175" i="43"/>
  <c r="F174" i="43"/>
  <c r="C276" i="43"/>
  <c r="C95" i="43"/>
  <c r="F259" i="43"/>
  <c r="C259" i="43" s="1"/>
  <c r="C260" i="43"/>
  <c r="C165" i="43"/>
  <c r="I75" i="43"/>
  <c r="I52" i="43" s="1"/>
  <c r="F76" i="43"/>
  <c r="F292" i="43"/>
  <c r="C21" i="43"/>
  <c r="C286" i="43"/>
  <c r="C205" i="43"/>
  <c r="F204" i="43"/>
  <c r="C204" i="43" s="1"/>
  <c r="F231" i="43"/>
  <c r="C188" i="43"/>
  <c r="L83" i="43"/>
  <c r="L75" i="43" s="1"/>
  <c r="L52" i="43" s="1"/>
  <c r="L51" i="43" s="1"/>
  <c r="L50" i="43" s="1"/>
  <c r="F54" i="43"/>
  <c r="I194" i="43" l="1"/>
  <c r="I51" i="43"/>
  <c r="C130" i="43"/>
  <c r="O289" i="43"/>
  <c r="K50" i="43"/>
  <c r="K290" i="43"/>
  <c r="G290" i="43"/>
  <c r="G50" i="43"/>
  <c r="N50" i="43"/>
  <c r="N290" i="43"/>
  <c r="J290" i="43"/>
  <c r="L289" i="43"/>
  <c r="M194" i="43"/>
  <c r="M51" i="43" s="1"/>
  <c r="M289" i="43"/>
  <c r="O50" i="43"/>
  <c r="O290" i="43"/>
  <c r="I290" i="43"/>
  <c r="I50" i="43"/>
  <c r="D24" i="43"/>
  <c r="D50" i="43"/>
  <c r="F173" i="43"/>
  <c r="C173" i="43" s="1"/>
  <c r="C174" i="43"/>
  <c r="C196" i="43"/>
  <c r="F195" i="43"/>
  <c r="C54" i="43"/>
  <c r="F53" i="43"/>
  <c r="F230" i="43"/>
  <c r="C231" i="43"/>
  <c r="F291" i="43"/>
  <c r="C291" i="43" s="1"/>
  <c r="C292" i="43"/>
  <c r="E24" i="43"/>
  <c r="E20" i="43" s="1"/>
  <c r="E50" i="43"/>
  <c r="H290" i="43"/>
  <c r="H50" i="43"/>
  <c r="L290" i="43"/>
  <c r="L20" i="43"/>
  <c r="C26" i="43"/>
  <c r="F75" i="43"/>
  <c r="C75" i="43" s="1"/>
  <c r="C76" i="43"/>
  <c r="C83" i="43"/>
  <c r="M50" i="43" l="1"/>
  <c r="M290" i="43"/>
  <c r="C195" i="43"/>
  <c r="F194" i="43"/>
  <c r="C194" i="43" s="1"/>
  <c r="E290" i="43"/>
  <c r="C230" i="43"/>
  <c r="F289" i="43"/>
  <c r="C289" i="43" s="1"/>
  <c r="D20" i="43"/>
  <c r="F24" i="43"/>
  <c r="C53" i="43"/>
  <c r="F52" i="43"/>
  <c r="D290" i="43"/>
  <c r="C24" i="43" l="1"/>
  <c r="F20" i="43"/>
  <c r="C20" i="43" s="1"/>
  <c r="C52" i="43"/>
  <c r="F51" i="43"/>
  <c r="F290" i="43" l="1"/>
  <c r="C290" i="43" s="1"/>
  <c r="F50" i="43"/>
  <c r="C50" i="43" s="1"/>
  <c r="C51" i="43"/>
  <c r="O301" i="42" l="1"/>
  <c r="L301" i="42"/>
  <c r="I301" i="42"/>
  <c r="F301" i="42"/>
  <c r="O300" i="42"/>
  <c r="L300" i="42"/>
  <c r="I300" i="42"/>
  <c r="F300" i="42"/>
  <c r="O299" i="42"/>
  <c r="L299" i="42"/>
  <c r="I299" i="42"/>
  <c r="F299" i="42"/>
  <c r="O298" i="42"/>
  <c r="L298" i="42"/>
  <c r="I298" i="42"/>
  <c r="F298" i="42"/>
  <c r="C298" i="42" s="1"/>
  <c r="O297" i="42"/>
  <c r="L297" i="42"/>
  <c r="I297" i="42"/>
  <c r="F297" i="42"/>
  <c r="O296" i="42"/>
  <c r="L296" i="42"/>
  <c r="I296" i="42"/>
  <c r="F296" i="42"/>
  <c r="O295" i="42"/>
  <c r="L295" i="42"/>
  <c r="I295" i="42"/>
  <c r="F295" i="42"/>
  <c r="O294" i="42"/>
  <c r="L294" i="42"/>
  <c r="I294" i="42"/>
  <c r="C294" i="42" s="1"/>
  <c r="F294" i="42"/>
  <c r="N293" i="42"/>
  <c r="M293" i="42"/>
  <c r="K293" i="42"/>
  <c r="J293" i="42"/>
  <c r="H293" i="42"/>
  <c r="G293" i="42"/>
  <c r="E293" i="42"/>
  <c r="D293" i="42"/>
  <c r="O288" i="42"/>
  <c r="L288" i="42"/>
  <c r="I288" i="42"/>
  <c r="F288" i="42"/>
  <c r="O287" i="42"/>
  <c r="L287" i="42"/>
  <c r="I287" i="42"/>
  <c r="F287" i="42"/>
  <c r="F286" i="42" s="1"/>
  <c r="O286" i="42"/>
  <c r="N286" i="42"/>
  <c r="M286" i="42"/>
  <c r="K286" i="42"/>
  <c r="J286" i="42"/>
  <c r="H286" i="42"/>
  <c r="G286" i="42"/>
  <c r="E286" i="42"/>
  <c r="D286" i="42"/>
  <c r="O285" i="42"/>
  <c r="O284" i="42" s="1"/>
  <c r="O283" i="42" s="1"/>
  <c r="L285" i="42"/>
  <c r="L284" i="42" s="1"/>
  <c r="L283" i="42" s="1"/>
  <c r="I285" i="42"/>
  <c r="F285" i="42"/>
  <c r="N284" i="42"/>
  <c r="N283" i="42" s="1"/>
  <c r="M284" i="42"/>
  <c r="M283" i="42" s="1"/>
  <c r="K284" i="42"/>
  <c r="J284" i="42"/>
  <c r="J283" i="42" s="1"/>
  <c r="I284" i="42"/>
  <c r="I283" i="42" s="1"/>
  <c r="H284" i="42"/>
  <c r="H283" i="42" s="1"/>
  <c r="G284" i="42"/>
  <c r="G283" i="42" s="1"/>
  <c r="F284" i="42"/>
  <c r="E284" i="42"/>
  <c r="E283" i="42" s="1"/>
  <c r="D284" i="42"/>
  <c r="D283" i="42" s="1"/>
  <c r="K283" i="42"/>
  <c r="O282" i="42"/>
  <c r="O281" i="42" s="1"/>
  <c r="L282" i="42"/>
  <c r="L281" i="42" s="1"/>
  <c r="I282" i="42"/>
  <c r="F282" i="42"/>
  <c r="N281" i="42"/>
  <c r="M281" i="42"/>
  <c r="K281" i="42"/>
  <c r="J281" i="42"/>
  <c r="I281" i="42"/>
  <c r="H281" i="42"/>
  <c r="G281" i="42"/>
  <c r="E281" i="42"/>
  <c r="D281" i="42"/>
  <c r="O280" i="42"/>
  <c r="L280" i="42"/>
  <c r="I280" i="42"/>
  <c r="F280" i="42"/>
  <c r="O279" i="42"/>
  <c r="L279" i="42"/>
  <c r="I279" i="42"/>
  <c r="F279" i="42"/>
  <c r="O278" i="42"/>
  <c r="L278" i="42"/>
  <c r="I278" i="42"/>
  <c r="F278" i="42"/>
  <c r="C278" i="42" s="1"/>
  <c r="O277" i="42"/>
  <c r="L277" i="42"/>
  <c r="I277" i="42"/>
  <c r="F277" i="42"/>
  <c r="O276" i="42"/>
  <c r="N276" i="42"/>
  <c r="M276" i="42"/>
  <c r="K276" i="42"/>
  <c r="J276" i="42"/>
  <c r="H276" i="42"/>
  <c r="G276" i="42"/>
  <c r="E276" i="42"/>
  <c r="D276" i="42"/>
  <c r="O275" i="42"/>
  <c r="L275" i="42"/>
  <c r="I275" i="42"/>
  <c r="F275" i="42"/>
  <c r="O274" i="42"/>
  <c r="L274" i="42"/>
  <c r="I274" i="42"/>
  <c r="F274" i="42"/>
  <c r="O273" i="42"/>
  <c r="L273" i="42"/>
  <c r="L272" i="42" s="1"/>
  <c r="I273" i="42"/>
  <c r="I272" i="42" s="1"/>
  <c r="F273" i="42"/>
  <c r="O272" i="42"/>
  <c r="N272" i="42"/>
  <c r="M272" i="42"/>
  <c r="K272" i="42"/>
  <c r="J272" i="42"/>
  <c r="H272" i="42"/>
  <c r="G272" i="42"/>
  <c r="E272" i="42"/>
  <c r="D272" i="42"/>
  <c r="O271" i="42"/>
  <c r="L271" i="42"/>
  <c r="I271" i="42"/>
  <c r="F271" i="42"/>
  <c r="D270" i="42"/>
  <c r="D269" i="42" s="1"/>
  <c r="O268" i="42"/>
  <c r="L268" i="42"/>
  <c r="I268" i="42"/>
  <c r="F268" i="42"/>
  <c r="O267" i="42"/>
  <c r="L267" i="42"/>
  <c r="I267" i="42"/>
  <c r="F267" i="42"/>
  <c r="O266" i="42"/>
  <c r="L266" i="42"/>
  <c r="I266" i="42"/>
  <c r="F266" i="42"/>
  <c r="C266" i="42" s="1"/>
  <c r="O265" i="42"/>
  <c r="L265" i="42"/>
  <c r="I265" i="42"/>
  <c r="I264" i="42" s="1"/>
  <c r="F265" i="42"/>
  <c r="N264" i="42"/>
  <c r="M264" i="42"/>
  <c r="K264" i="42"/>
  <c r="J264" i="42"/>
  <c r="J259" i="42" s="1"/>
  <c r="H264" i="42"/>
  <c r="G264" i="42"/>
  <c r="E264" i="42"/>
  <c r="D264" i="42"/>
  <c r="D259" i="42" s="1"/>
  <c r="O263" i="42"/>
  <c r="L263" i="42"/>
  <c r="I263" i="42"/>
  <c r="F263" i="42"/>
  <c r="O262" i="42"/>
  <c r="L262" i="42"/>
  <c r="I262" i="42"/>
  <c r="F262" i="42"/>
  <c r="O261" i="42"/>
  <c r="L261" i="42"/>
  <c r="L260" i="42" s="1"/>
  <c r="I261" i="42"/>
  <c r="F261" i="42"/>
  <c r="O260" i="42"/>
  <c r="N260" i="42"/>
  <c r="N259" i="42" s="1"/>
  <c r="M260" i="42"/>
  <c r="K260" i="42"/>
  <c r="J260" i="42"/>
  <c r="H260" i="42"/>
  <c r="G260" i="42"/>
  <c r="G259" i="42" s="1"/>
  <c r="E260" i="42"/>
  <c r="D260" i="42"/>
  <c r="H259" i="42"/>
  <c r="O258" i="42"/>
  <c r="L258" i="42"/>
  <c r="I258" i="42"/>
  <c r="F258" i="42"/>
  <c r="O257" i="42"/>
  <c r="L257" i="42"/>
  <c r="I257" i="42"/>
  <c r="F257" i="42"/>
  <c r="O256" i="42"/>
  <c r="L256" i="42"/>
  <c r="I256" i="42"/>
  <c r="F256" i="42"/>
  <c r="O255" i="42"/>
  <c r="L255" i="42"/>
  <c r="I255" i="42"/>
  <c r="F255" i="42"/>
  <c r="O254" i="42"/>
  <c r="L254" i="42"/>
  <c r="I254" i="42"/>
  <c r="F254" i="42"/>
  <c r="O253" i="42"/>
  <c r="L253" i="42"/>
  <c r="I253" i="42"/>
  <c r="F253" i="42"/>
  <c r="N252" i="42"/>
  <c r="M252" i="42"/>
  <c r="M251" i="42" s="1"/>
  <c r="K252" i="42"/>
  <c r="K251" i="42" s="1"/>
  <c r="J252" i="42"/>
  <c r="H252" i="42"/>
  <c r="H251" i="42" s="1"/>
  <c r="G252" i="42"/>
  <c r="G251" i="42" s="1"/>
  <c r="E252" i="42"/>
  <c r="E251" i="42" s="1"/>
  <c r="D252" i="42"/>
  <c r="N251" i="42"/>
  <c r="J251" i="42"/>
  <c r="D251" i="42"/>
  <c r="O250" i="42"/>
  <c r="L250" i="42"/>
  <c r="I250" i="42"/>
  <c r="F250" i="42"/>
  <c r="C250" i="42" s="1"/>
  <c r="O249" i="42"/>
  <c r="L249" i="42"/>
  <c r="I249" i="42"/>
  <c r="F249" i="42"/>
  <c r="O248" i="42"/>
  <c r="L248" i="42"/>
  <c r="I248" i="42"/>
  <c r="F248" i="42"/>
  <c r="C248" i="42" s="1"/>
  <c r="O247" i="42"/>
  <c r="L247" i="42"/>
  <c r="L246" i="42" s="1"/>
  <c r="I247" i="42"/>
  <c r="I246" i="42" s="1"/>
  <c r="F247" i="42"/>
  <c r="N246" i="42"/>
  <c r="M246" i="42"/>
  <c r="K246" i="42"/>
  <c r="J246" i="42"/>
  <c r="H246" i="42"/>
  <c r="G246" i="42"/>
  <c r="E246" i="42"/>
  <c r="D246" i="42"/>
  <c r="O245" i="42"/>
  <c r="L245" i="42"/>
  <c r="I245" i="42"/>
  <c r="F245" i="42"/>
  <c r="O244" i="42"/>
  <c r="L244" i="42"/>
  <c r="I244" i="42"/>
  <c r="F244" i="42"/>
  <c r="O243" i="42"/>
  <c r="L243" i="42"/>
  <c r="I243" i="42"/>
  <c r="F243" i="42"/>
  <c r="O242" i="42"/>
  <c r="L242" i="42"/>
  <c r="I242" i="42"/>
  <c r="F242" i="42"/>
  <c r="C242" i="42" s="1"/>
  <c r="O241" i="42"/>
  <c r="L241" i="42"/>
  <c r="I241" i="42"/>
  <c r="F241" i="42"/>
  <c r="O240" i="42"/>
  <c r="L240" i="42"/>
  <c r="I240" i="42"/>
  <c r="F240" i="42"/>
  <c r="O239" i="42"/>
  <c r="L239" i="42"/>
  <c r="I239" i="42"/>
  <c r="F239" i="42"/>
  <c r="N238" i="42"/>
  <c r="M238" i="42"/>
  <c r="K238" i="42"/>
  <c r="J238" i="42"/>
  <c r="H238" i="42"/>
  <c r="G238" i="42"/>
  <c r="E238" i="42"/>
  <c r="D238" i="42"/>
  <c r="O237" i="42"/>
  <c r="L237" i="42"/>
  <c r="I237" i="42"/>
  <c r="F237" i="42"/>
  <c r="O236" i="42"/>
  <c r="O235" i="42" s="1"/>
  <c r="L236" i="42"/>
  <c r="I236" i="42"/>
  <c r="I235" i="42" s="1"/>
  <c r="F236" i="42"/>
  <c r="N235" i="42"/>
  <c r="M235" i="42"/>
  <c r="L235" i="42"/>
  <c r="K235" i="42"/>
  <c r="J235" i="42"/>
  <c r="H235" i="42"/>
  <c r="G235" i="42"/>
  <c r="G231" i="42" s="1"/>
  <c r="F235" i="42"/>
  <c r="E235" i="42"/>
  <c r="D235" i="42"/>
  <c r="O234" i="42"/>
  <c r="O233" i="42" s="1"/>
  <c r="L234" i="42"/>
  <c r="L233" i="42" s="1"/>
  <c r="I234" i="42"/>
  <c r="F234" i="42"/>
  <c r="N233" i="42"/>
  <c r="N231" i="42" s="1"/>
  <c r="M233" i="42"/>
  <c r="K233" i="42"/>
  <c r="J233" i="42"/>
  <c r="I233" i="42"/>
  <c r="H233" i="42"/>
  <c r="G233" i="42"/>
  <c r="E233" i="42"/>
  <c r="D233" i="42"/>
  <c r="O232" i="42"/>
  <c r="L232" i="42"/>
  <c r="I232" i="42"/>
  <c r="F232" i="42"/>
  <c r="K231" i="42"/>
  <c r="O229" i="42"/>
  <c r="L229" i="42"/>
  <c r="I229" i="42"/>
  <c r="F229" i="42"/>
  <c r="O228" i="42"/>
  <c r="L228" i="42"/>
  <c r="L227" i="42" s="1"/>
  <c r="I228" i="42"/>
  <c r="F228" i="42"/>
  <c r="O227" i="42"/>
  <c r="N227" i="42"/>
  <c r="M227" i="42"/>
  <c r="K227" i="42"/>
  <c r="J227" i="42"/>
  <c r="H227" i="42"/>
  <c r="G227" i="42"/>
  <c r="F227" i="42"/>
  <c r="E227" i="42"/>
  <c r="D227" i="42"/>
  <c r="O226" i="42"/>
  <c r="L226" i="42"/>
  <c r="I226" i="42"/>
  <c r="E226" i="42"/>
  <c r="F226" i="42" s="1"/>
  <c r="O225" i="42"/>
  <c r="L225" i="42"/>
  <c r="I225" i="42"/>
  <c r="F225" i="42"/>
  <c r="O224" i="42"/>
  <c r="L224" i="42"/>
  <c r="I224" i="42"/>
  <c r="F224" i="42"/>
  <c r="O223" i="42"/>
  <c r="L223" i="42"/>
  <c r="I223" i="42"/>
  <c r="F223" i="42"/>
  <c r="O222" i="42"/>
  <c r="L222" i="42"/>
  <c r="I222" i="42"/>
  <c r="F222" i="42"/>
  <c r="O221" i="42"/>
  <c r="L221" i="42"/>
  <c r="I221" i="42"/>
  <c r="F221" i="42"/>
  <c r="O220" i="42"/>
  <c r="L220" i="42"/>
  <c r="I220" i="42"/>
  <c r="F220" i="42"/>
  <c r="O219" i="42"/>
  <c r="L219" i="42"/>
  <c r="I219" i="42"/>
  <c r="F219" i="42"/>
  <c r="O218" i="42"/>
  <c r="L218" i="42"/>
  <c r="I218" i="42"/>
  <c r="F218" i="42"/>
  <c r="O217" i="42"/>
  <c r="L217" i="42"/>
  <c r="L216" i="42" s="1"/>
  <c r="I217" i="42"/>
  <c r="F217" i="42"/>
  <c r="N216" i="42"/>
  <c r="M216" i="42"/>
  <c r="K216" i="42"/>
  <c r="J216" i="42"/>
  <c r="H216" i="42"/>
  <c r="G216" i="42"/>
  <c r="E216" i="42"/>
  <c r="D216" i="42"/>
  <c r="O215" i="42"/>
  <c r="L215" i="42"/>
  <c r="I215" i="42"/>
  <c r="F215" i="42"/>
  <c r="O214" i="42"/>
  <c r="L214" i="42"/>
  <c r="I214" i="42"/>
  <c r="F214" i="42"/>
  <c r="O213" i="42"/>
  <c r="L213" i="42"/>
  <c r="I213" i="42"/>
  <c r="F213" i="42"/>
  <c r="O212" i="42"/>
  <c r="L212" i="42"/>
  <c r="I212" i="42"/>
  <c r="F212" i="42"/>
  <c r="O211" i="42"/>
  <c r="L211" i="42"/>
  <c r="I211" i="42"/>
  <c r="F211" i="42"/>
  <c r="O210" i="42"/>
  <c r="L210" i="42"/>
  <c r="I210" i="42"/>
  <c r="F210" i="42"/>
  <c r="O209" i="42"/>
  <c r="L209" i="42"/>
  <c r="I209" i="42"/>
  <c r="F209" i="42"/>
  <c r="O208" i="42"/>
  <c r="L208" i="42"/>
  <c r="I208" i="42"/>
  <c r="F208" i="42"/>
  <c r="O207" i="42"/>
  <c r="L207" i="42"/>
  <c r="I207" i="42"/>
  <c r="F207" i="42"/>
  <c r="O206" i="42"/>
  <c r="L206" i="42"/>
  <c r="I206" i="42"/>
  <c r="F206" i="42"/>
  <c r="N205" i="42"/>
  <c r="M205" i="42"/>
  <c r="M204" i="42" s="1"/>
  <c r="K205" i="42"/>
  <c r="J205" i="42"/>
  <c r="H205" i="42"/>
  <c r="G205" i="42"/>
  <c r="G204" i="42" s="1"/>
  <c r="E205" i="42"/>
  <c r="D205" i="42"/>
  <c r="O203" i="42"/>
  <c r="L203" i="42"/>
  <c r="I203" i="42"/>
  <c r="F203" i="42"/>
  <c r="O202" i="42"/>
  <c r="L202" i="42"/>
  <c r="I202" i="42"/>
  <c r="F202" i="42"/>
  <c r="O201" i="42"/>
  <c r="L201" i="42"/>
  <c r="I201" i="42"/>
  <c r="F201" i="42"/>
  <c r="O200" i="42"/>
  <c r="L200" i="42"/>
  <c r="I200" i="42"/>
  <c r="F200" i="42"/>
  <c r="O199" i="42"/>
  <c r="O198" i="42" s="1"/>
  <c r="L199" i="42"/>
  <c r="I199" i="42"/>
  <c r="F199" i="42"/>
  <c r="F198" i="42" s="1"/>
  <c r="N198" i="42"/>
  <c r="M198" i="42"/>
  <c r="M196" i="42" s="1"/>
  <c r="M195" i="42" s="1"/>
  <c r="K198" i="42"/>
  <c r="J198" i="42"/>
  <c r="H198" i="42"/>
  <c r="G198" i="42"/>
  <c r="E198" i="42"/>
  <c r="E196" i="42" s="1"/>
  <c r="D198" i="42"/>
  <c r="D196" i="42" s="1"/>
  <c r="O197" i="42"/>
  <c r="L197" i="42"/>
  <c r="I197" i="42"/>
  <c r="F197" i="42"/>
  <c r="N196" i="42"/>
  <c r="K196" i="42"/>
  <c r="J196" i="42"/>
  <c r="H196" i="42"/>
  <c r="G196" i="42"/>
  <c r="O193" i="42"/>
  <c r="L193" i="42"/>
  <c r="L192" i="42" s="1"/>
  <c r="L191" i="42" s="1"/>
  <c r="I193" i="42"/>
  <c r="I192" i="42" s="1"/>
  <c r="I191" i="42" s="1"/>
  <c r="F193" i="42"/>
  <c r="O192" i="42"/>
  <c r="O191" i="42" s="1"/>
  <c r="N192" i="42"/>
  <c r="N191" i="42" s="1"/>
  <c r="N187" i="42" s="1"/>
  <c r="M192" i="42"/>
  <c r="M191" i="42" s="1"/>
  <c r="K192" i="42"/>
  <c r="J192" i="42"/>
  <c r="J191" i="42" s="1"/>
  <c r="H192" i="42"/>
  <c r="H191" i="42" s="1"/>
  <c r="H187" i="42" s="1"/>
  <c r="G192" i="42"/>
  <c r="F192" i="42"/>
  <c r="E192" i="42"/>
  <c r="E191" i="42" s="1"/>
  <c r="D192" i="42"/>
  <c r="D191" i="42" s="1"/>
  <c r="K191" i="42"/>
  <c r="G191" i="42"/>
  <c r="G187" i="42" s="1"/>
  <c r="O190" i="42"/>
  <c r="L190" i="42"/>
  <c r="I190" i="42"/>
  <c r="F190" i="42"/>
  <c r="O189" i="42"/>
  <c r="L189" i="42"/>
  <c r="L188" i="42" s="1"/>
  <c r="I189" i="42"/>
  <c r="I188" i="42" s="1"/>
  <c r="F189" i="42"/>
  <c r="N188" i="42"/>
  <c r="M188" i="42"/>
  <c r="K188" i="42"/>
  <c r="K187" i="42" s="1"/>
  <c r="J188" i="42"/>
  <c r="H188" i="42"/>
  <c r="G188" i="42"/>
  <c r="E188" i="42"/>
  <c r="E187" i="42" s="1"/>
  <c r="D188" i="42"/>
  <c r="O186" i="42"/>
  <c r="L186" i="42"/>
  <c r="I186" i="42"/>
  <c r="F186" i="42"/>
  <c r="O185" i="42"/>
  <c r="L185" i="42"/>
  <c r="L184" i="42" s="1"/>
  <c r="I185" i="42"/>
  <c r="I184" i="42" s="1"/>
  <c r="F185" i="42"/>
  <c r="N184" i="42"/>
  <c r="M184" i="42"/>
  <c r="K184" i="42"/>
  <c r="J184" i="42"/>
  <c r="H184" i="42"/>
  <c r="G184" i="42"/>
  <c r="F184" i="42"/>
  <c r="E184" i="42"/>
  <c r="D184" i="42"/>
  <c r="O183" i="42"/>
  <c r="L183" i="42"/>
  <c r="I183" i="42"/>
  <c r="F183" i="42"/>
  <c r="O182" i="42"/>
  <c r="L182" i="42"/>
  <c r="I182" i="42"/>
  <c r="F182" i="42"/>
  <c r="O181" i="42"/>
  <c r="L181" i="42"/>
  <c r="I181" i="42"/>
  <c r="F181" i="42"/>
  <c r="C181" i="42" s="1"/>
  <c r="O180" i="42"/>
  <c r="L180" i="42"/>
  <c r="I180" i="42"/>
  <c r="F180" i="42"/>
  <c r="N179" i="42"/>
  <c r="M179" i="42"/>
  <c r="K179" i="42"/>
  <c r="J179" i="42"/>
  <c r="H179" i="42"/>
  <c r="G179" i="42"/>
  <c r="E179" i="42"/>
  <c r="D179" i="42"/>
  <c r="O178" i="42"/>
  <c r="L178" i="42"/>
  <c r="I178" i="42"/>
  <c r="F178" i="42"/>
  <c r="C178" i="42" s="1"/>
  <c r="O177" i="42"/>
  <c r="L177" i="42"/>
  <c r="I177" i="42"/>
  <c r="F177" i="42"/>
  <c r="O176" i="42"/>
  <c r="L176" i="42"/>
  <c r="L175" i="42" s="1"/>
  <c r="I176" i="42"/>
  <c r="F176" i="42"/>
  <c r="F175" i="42" s="1"/>
  <c r="N175" i="42"/>
  <c r="N174" i="42" s="1"/>
  <c r="M175" i="42"/>
  <c r="M174" i="42" s="1"/>
  <c r="K175" i="42"/>
  <c r="K174" i="42" s="1"/>
  <c r="J175" i="42"/>
  <c r="J174" i="42" s="1"/>
  <c r="H175" i="42"/>
  <c r="G175" i="42"/>
  <c r="E175" i="42"/>
  <c r="E174" i="42" s="1"/>
  <c r="E173" i="42" s="1"/>
  <c r="D175" i="42"/>
  <c r="D174" i="42" s="1"/>
  <c r="D173" i="42" s="1"/>
  <c r="H174" i="42"/>
  <c r="O172" i="42"/>
  <c r="L172" i="42"/>
  <c r="I172" i="42"/>
  <c r="F172" i="42"/>
  <c r="O171" i="42"/>
  <c r="L171" i="42"/>
  <c r="I171" i="42"/>
  <c r="F171" i="42"/>
  <c r="O170" i="42"/>
  <c r="L170" i="42"/>
  <c r="I170" i="42"/>
  <c r="F170" i="42"/>
  <c r="O169" i="42"/>
  <c r="L169" i="42"/>
  <c r="I169" i="42"/>
  <c r="F169" i="42"/>
  <c r="O168" i="42"/>
  <c r="L168" i="42"/>
  <c r="I168" i="42"/>
  <c r="F168" i="42"/>
  <c r="O167" i="42"/>
  <c r="L167" i="42"/>
  <c r="I167" i="42"/>
  <c r="F167" i="42"/>
  <c r="O166" i="42"/>
  <c r="N166" i="42"/>
  <c r="M166" i="42"/>
  <c r="K166" i="42"/>
  <c r="K165" i="42" s="1"/>
  <c r="J166" i="42"/>
  <c r="H166" i="42"/>
  <c r="H165" i="42" s="1"/>
  <c r="G166" i="42"/>
  <c r="G165" i="42" s="1"/>
  <c r="E166" i="42"/>
  <c r="E165" i="42" s="1"/>
  <c r="D166" i="42"/>
  <c r="N165" i="42"/>
  <c r="M165" i="42"/>
  <c r="J165" i="42"/>
  <c r="D165" i="42"/>
  <c r="O164" i="42"/>
  <c r="L164" i="42"/>
  <c r="I164" i="42"/>
  <c r="F164" i="42"/>
  <c r="O163" i="42"/>
  <c r="L163" i="42"/>
  <c r="I163" i="42"/>
  <c r="F163" i="42"/>
  <c r="O162" i="42"/>
  <c r="O160" i="42" s="1"/>
  <c r="L162" i="42"/>
  <c r="I162" i="42"/>
  <c r="F162" i="42"/>
  <c r="C162" i="42"/>
  <c r="O161" i="42"/>
  <c r="L161" i="42"/>
  <c r="I161" i="42"/>
  <c r="I160" i="42" s="1"/>
  <c r="F161" i="42"/>
  <c r="N160" i="42"/>
  <c r="M160" i="42"/>
  <c r="K160" i="42"/>
  <c r="J160" i="42"/>
  <c r="H160" i="42"/>
  <c r="G160" i="42"/>
  <c r="E160" i="42"/>
  <c r="D160" i="42"/>
  <c r="O159" i="42"/>
  <c r="L159" i="42"/>
  <c r="I159" i="42"/>
  <c r="F159" i="42"/>
  <c r="C159" i="42" s="1"/>
  <c r="O158" i="42"/>
  <c r="L158" i="42"/>
  <c r="I158" i="42"/>
  <c r="F158" i="42"/>
  <c r="O157" i="42"/>
  <c r="L157" i="42"/>
  <c r="I157" i="42"/>
  <c r="F157" i="42"/>
  <c r="O156" i="42"/>
  <c r="L156" i="42"/>
  <c r="I156" i="42"/>
  <c r="F156" i="42"/>
  <c r="O155" i="42"/>
  <c r="L155" i="42"/>
  <c r="I155" i="42"/>
  <c r="F155" i="42"/>
  <c r="O154" i="42"/>
  <c r="L154" i="42"/>
  <c r="I154" i="42"/>
  <c r="F154" i="42"/>
  <c r="O153" i="42"/>
  <c r="L153" i="42"/>
  <c r="I153" i="42"/>
  <c r="F153" i="42"/>
  <c r="O152" i="42"/>
  <c r="L152" i="42"/>
  <c r="I152" i="42"/>
  <c r="F152" i="42"/>
  <c r="N151" i="42"/>
  <c r="M151" i="42"/>
  <c r="K151" i="42"/>
  <c r="J151" i="42"/>
  <c r="H151" i="42"/>
  <c r="G151" i="42"/>
  <c r="E151" i="42"/>
  <c r="D151" i="42"/>
  <c r="O150" i="42"/>
  <c r="L150" i="42"/>
  <c r="I150" i="42"/>
  <c r="F150" i="42"/>
  <c r="O149" i="42"/>
  <c r="L149" i="42"/>
  <c r="I149" i="42"/>
  <c r="F149" i="42"/>
  <c r="O148" i="42"/>
  <c r="L148" i="42"/>
  <c r="I148" i="42"/>
  <c r="F148" i="42"/>
  <c r="O147" i="42"/>
  <c r="L147" i="42"/>
  <c r="I147" i="42"/>
  <c r="F147" i="42"/>
  <c r="O146" i="42"/>
  <c r="L146" i="42"/>
  <c r="I146" i="42"/>
  <c r="F146" i="42"/>
  <c r="O145" i="42"/>
  <c r="L145" i="42"/>
  <c r="I145" i="42"/>
  <c r="I144" i="42" s="1"/>
  <c r="F145" i="42"/>
  <c r="F144" i="42" s="1"/>
  <c r="N144" i="42"/>
  <c r="M144" i="42"/>
  <c r="K144" i="42"/>
  <c r="J144" i="42"/>
  <c r="H144" i="42"/>
  <c r="G144" i="42"/>
  <c r="E144" i="42"/>
  <c r="D144" i="42"/>
  <c r="O143" i="42"/>
  <c r="L143" i="42"/>
  <c r="I143" i="42"/>
  <c r="F143" i="42"/>
  <c r="O142" i="42"/>
  <c r="O141" i="42" s="1"/>
  <c r="L142" i="42"/>
  <c r="I142" i="42"/>
  <c r="I141" i="42" s="1"/>
  <c r="F142" i="42"/>
  <c r="N141" i="42"/>
  <c r="M141" i="42"/>
  <c r="K141" i="42"/>
  <c r="J141" i="42"/>
  <c r="H141" i="42"/>
  <c r="G141" i="42"/>
  <c r="F141" i="42"/>
  <c r="E141" i="42"/>
  <c r="D141" i="42"/>
  <c r="O140" i="42"/>
  <c r="L140" i="42"/>
  <c r="I140" i="42"/>
  <c r="F140" i="42"/>
  <c r="O139" i="42"/>
  <c r="L139" i="42"/>
  <c r="I139" i="42"/>
  <c r="F139" i="42"/>
  <c r="O138" i="42"/>
  <c r="L138" i="42"/>
  <c r="I138" i="42"/>
  <c r="F138" i="42"/>
  <c r="O137" i="42"/>
  <c r="L137" i="42"/>
  <c r="L136" i="42" s="1"/>
  <c r="I137" i="42"/>
  <c r="F137" i="42"/>
  <c r="N136" i="42"/>
  <c r="M136" i="42"/>
  <c r="K136" i="42"/>
  <c r="J136" i="42"/>
  <c r="H136" i="42"/>
  <c r="G136" i="42"/>
  <c r="E136" i="42"/>
  <c r="D136" i="42"/>
  <c r="O135" i="42"/>
  <c r="L135" i="42"/>
  <c r="I135" i="42"/>
  <c r="F135" i="42"/>
  <c r="O134" i="42"/>
  <c r="L134" i="42"/>
  <c r="I134" i="42"/>
  <c r="F134" i="42"/>
  <c r="O133" i="42"/>
  <c r="L133" i="42"/>
  <c r="I133" i="42"/>
  <c r="F133" i="42"/>
  <c r="O132" i="42"/>
  <c r="L132" i="42"/>
  <c r="I132" i="42"/>
  <c r="F132" i="42"/>
  <c r="N131" i="42"/>
  <c r="M131" i="42"/>
  <c r="K131" i="42"/>
  <c r="J131" i="42"/>
  <c r="I131" i="42"/>
  <c r="H131" i="42"/>
  <c r="G131" i="42"/>
  <c r="E131" i="42"/>
  <c r="D131" i="42"/>
  <c r="O129" i="42"/>
  <c r="O128" i="42" s="1"/>
  <c r="L129" i="42"/>
  <c r="L128" i="42" s="1"/>
  <c r="I129" i="42"/>
  <c r="I128" i="42" s="1"/>
  <c r="F129" i="42"/>
  <c r="F128" i="42" s="1"/>
  <c r="N128" i="42"/>
  <c r="M128" i="42"/>
  <c r="K128" i="42"/>
  <c r="J128" i="42"/>
  <c r="H128" i="42"/>
  <c r="G128" i="42"/>
  <c r="E128" i="42"/>
  <c r="D128" i="42"/>
  <c r="O127" i="42"/>
  <c r="L127" i="42"/>
  <c r="I127" i="42"/>
  <c r="F127" i="42"/>
  <c r="O126" i="42"/>
  <c r="L126" i="42"/>
  <c r="I126" i="42"/>
  <c r="F126" i="42"/>
  <c r="O125" i="42"/>
  <c r="L125" i="42"/>
  <c r="I125" i="42"/>
  <c r="F125" i="42"/>
  <c r="O124" i="42"/>
  <c r="L124" i="42"/>
  <c r="I124" i="42"/>
  <c r="F124" i="42"/>
  <c r="O123" i="42"/>
  <c r="L123" i="42"/>
  <c r="I123" i="42"/>
  <c r="I122" i="42" s="1"/>
  <c r="F123" i="42"/>
  <c r="N122" i="42"/>
  <c r="M122" i="42"/>
  <c r="K122" i="42"/>
  <c r="J122" i="42"/>
  <c r="H122" i="42"/>
  <c r="G122" i="42"/>
  <c r="E122" i="42"/>
  <c r="D122" i="42"/>
  <c r="O121" i="42"/>
  <c r="L121" i="42"/>
  <c r="I121" i="42"/>
  <c r="F121" i="42"/>
  <c r="O120" i="42"/>
  <c r="L120" i="42"/>
  <c r="I120" i="42"/>
  <c r="F120" i="42"/>
  <c r="O119" i="42"/>
  <c r="L119" i="42"/>
  <c r="I119" i="42"/>
  <c r="F119" i="42"/>
  <c r="O118" i="42"/>
  <c r="L118" i="42"/>
  <c r="I118" i="42"/>
  <c r="F118" i="42"/>
  <c r="O117" i="42"/>
  <c r="L117" i="42"/>
  <c r="I117" i="42"/>
  <c r="I116" i="42" s="1"/>
  <c r="F117" i="42"/>
  <c r="N116" i="42"/>
  <c r="M116" i="42"/>
  <c r="K116" i="42"/>
  <c r="J116" i="42"/>
  <c r="H116" i="42"/>
  <c r="G116" i="42"/>
  <c r="E116" i="42"/>
  <c r="D116" i="42"/>
  <c r="O115" i="42"/>
  <c r="L115" i="42"/>
  <c r="I115" i="42"/>
  <c r="F115" i="42"/>
  <c r="O114" i="42"/>
  <c r="L114" i="42"/>
  <c r="I114" i="42"/>
  <c r="F114" i="42"/>
  <c r="O113" i="42"/>
  <c r="L113" i="42"/>
  <c r="I113" i="42"/>
  <c r="I112" i="42" s="1"/>
  <c r="F113" i="42"/>
  <c r="O112" i="42"/>
  <c r="N112" i="42"/>
  <c r="M112" i="42"/>
  <c r="K112" i="42"/>
  <c r="J112" i="42"/>
  <c r="H112" i="42"/>
  <c r="G112" i="42"/>
  <c r="E112" i="42"/>
  <c r="D112" i="42"/>
  <c r="O111" i="42"/>
  <c r="L111" i="42"/>
  <c r="I111" i="42"/>
  <c r="F111" i="42"/>
  <c r="O110" i="42"/>
  <c r="L110" i="42"/>
  <c r="I110" i="42"/>
  <c r="F110" i="42"/>
  <c r="O109" i="42"/>
  <c r="L109" i="42"/>
  <c r="C109" i="42" s="1"/>
  <c r="I109" i="42"/>
  <c r="F109" i="42"/>
  <c r="O108" i="42"/>
  <c r="L108" i="42"/>
  <c r="I108" i="42"/>
  <c r="F108" i="42"/>
  <c r="O107" i="42"/>
  <c r="L107" i="42"/>
  <c r="I107" i="42"/>
  <c r="F107" i="42"/>
  <c r="O106" i="42"/>
  <c r="L106" i="42"/>
  <c r="I106" i="42"/>
  <c r="F106" i="42"/>
  <c r="O105" i="42"/>
  <c r="L105" i="42"/>
  <c r="I105" i="42"/>
  <c r="F105" i="42"/>
  <c r="O104" i="42"/>
  <c r="O103" i="42" s="1"/>
  <c r="L104" i="42"/>
  <c r="I104" i="42"/>
  <c r="F104" i="42"/>
  <c r="N103" i="42"/>
  <c r="M103" i="42"/>
  <c r="K103" i="42"/>
  <c r="J103" i="42"/>
  <c r="I103" i="42"/>
  <c r="H103" i="42"/>
  <c r="G103" i="42"/>
  <c r="E103" i="42"/>
  <c r="D103" i="42"/>
  <c r="O102" i="42"/>
  <c r="L102" i="42"/>
  <c r="I102" i="42"/>
  <c r="F102" i="42"/>
  <c r="O101" i="42"/>
  <c r="L101" i="42"/>
  <c r="I101" i="42"/>
  <c r="F101" i="42"/>
  <c r="O100" i="42"/>
  <c r="L100" i="42"/>
  <c r="I100" i="42"/>
  <c r="F100" i="42"/>
  <c r="O99" i="42"/>
  <c r="L99" i="42"/>
  <c r="I99" i="42"/>
  <c r="F99" i="42"/>
  <c r="O98" i="42"/>
  <c r="L98" i="42"/>
  <c r="I98" i="42"/>
  <c r="F98" i="42"/>
  <c r="O97" i="42"/>
  <c r="L97" i="42"/>
  <c r="I97" i="42"/>
  <c r="F97" i="42"/>
  <c r="O96" i="42"/>
  <c r="L96" i="42"/>
  <c r="I96" i="42"/>
  <c r="I95" i="42" s="1"/>
  <c r="F96" i="42"/>
  <c r="N95" i="42"/>
  <c r="M95" i="42"/>
  <c r="K95" i="42"/>
  <c r="J95" i="42"/>
  <c r="H95" i="42"/>
  <c r="G95" i="42"/>
  <c r="E95" i="42"/>
  <c r="D95" i="42"/>
  <c r="O94" i="42"/>
  <c r="L94" i="42"/>
  <c r="I94" i="42"/>
  <c r="F94" i="42"/>
  <c r="O93" i="42"/>
  <c r="L93" i="42"/>
  <c r="I93" i="42"/>
  <c r="F93" i="42"/>
  <c r="O92" i="42"/>
  <c r="O89" i="42" s="1"/>
  <c r="L92" i="42"/>
  <c r="I92" i="42"/>
  <c r="F92" i="42"/>
  <c r="O91" i="42"/>
  <c r="L91" i="42"/>
  <c r="I91" i="42"/>
  <c r="F91" i="42"/>
  <c r="C91" i="42" s="1"/>
  <c r="O90" i="42"/>
  <c r="L90" i="42"/>
  <c r="I90" i="42"/>
  <c r="F90" i="42"/>
  <c r="F89" i="42" s="1"/>
  <c r="N89" i="42"/>
  <c r="M89" i="42"/>
  <c r="K89" i="42"/>
  <c r="J89" i="42"/>
  <c r="H89" i="42"/>
  <c r="G89" i="42"/>
  <c r="E89" i="42"/>
  <c r="D89" i="42"/>
  <c r="O88" i="42"/>
  <c r="L88" i="42"/>
  <c r="I88" i="42"/>
  <c r="F88" i="42"/>
  <c r="O87" i="42"/>
  <c r="L87" i="42"/>
  <c r="I87" i="42"/>
  <c r="F87" i="42"/>
  <c r="O86" i="42"/>
  <c r="L86" i="42"/>
  <c r="I86" i="42"/>
  <c r="F86" i="42"/>
  <c r="O85" i="42"/>
  <c r="L85" i="42"/>
  <c r="I85" i="42"/>
  <c r="F85" i="42"/>
  <c r="O84" i="42"/>
  <c r="N84" i="42"/>
  <c r="M84" i="42"/>
  <c r="K84" i="42"/>
  <c r="J84" i="42"/>
  <c r="H84" i="42"/>
  <c r="G84" i="42"/>
  <c r="E84" i="42"/>
  <c r="D84" i="42"/>
  <c r="O82" i="42"/>
  <c r="L82" i="42"/>
  <c r="I82" i="42"/>
  <c r="F82" i="42"/>
  <c r="O81" i="42"/>
  <c r="L81" i="42"/>
  <c r="I81" i="42"/>
  <c r="F81" i="42"/>
  <c r="F80" i="42" s="1"/>
  <c r="O80" i="42"/>
  <c r="N80" i="42"/>
  <c r="M80" i="42"/>
  <c r="K80" i="42"/>
  <c r="J80" i="42"/>
  <c r="H80" i="42"/>
  <c r="G80" i="42"/>
  <c r="G76" i="42" s="1"/>
  <c r="E80" i="42"/>
  <c r="D80" i="42"/>
  <c r="O79" i="42"/>
  <c r="L79" i="42"/>
  <c r="I79" i="42"/>
  <c r="F79" i="42"/>
  <c r="O78" i="42"/>
  <c r="L78" i="42"/>
  <c r="L77" i="42" s="1"/>
  <c r="I78" i="42"/>
  <c r="F78" i="42"/>
  <c r="O77" i="42"/>
  <c r="O76" i="42" s="1"/>
  <c r="N77" i="42"/>
  <c r="N76" i="42" s="1"/>
  <c r="M77" i="42"/>
  <c r="K77" i="42"/>
  <c r="J77" i="42"/>
  <c r="J76" i="42" s="1"/>
  <c r="H77" i="42"/>
  <c r="H76" i="42" s="1"/>
  <c r="G77" i="42"/>
  <c r="F77" i="42"/>
  <c r="E77" i="42"/>
  <c r="D77" i="42"/>
  <c r="D76" i="42" s="1"/>
  <c r="E76" i="42"/>
  <c r="O74" i="42"/>
  <c r="L74" i="42"/>
  <c r="I74" i="42"/>
  <c r="F74" i="42"/>
  <c r="O73" i="42"/>
  <c r="L73" i="42"/>
  <c r="I73" i="42"/>
  <c r="F73" i="42"/>
  <c r="O72" i="42"/>
  <c r="L72" i="42"/>
  <c r="I72" i="42"/>
  <c r="F72" i="42"/>
  <c r="O71" i="42"/>
  <c r="L71" i="42"/>
  <c r="I71" i="42"/>
  <c r="F71" i="42"/>
  <c r="O70" i="42"/>
  <c r="L70" i="42"/>
  <c r="I70" i="42"/>
  <c r="F70" i="42"/>
  <c r="F69" i="42" s="1"/>
  <c r="N69" i="42"/>
  <c r="N67" i="42" s="1"/>
  <c r="M69" i="42"/>
  <c r="M67" i="42" s="1"/>
  <c r="K69" i="42"/>
  <c r="K67" i="42" s="1"/>
  <c r="J69" i="42"/>
  <c r="J67" i="42" s="1"/>
  <c r="H69" i="42"/>
  <c r="H67" i="42" s="1"/>
  <c r="G69" i="42"/>
  <c r="G67" i="42" s="1"/>
  <c r="E69" i="42"/>
  <c r="D69" i="42"/>
  <c r="D67" i="42" s="1"/>
  <c r="O68" i="42"/>
  <c r="L68" i="42"/>
  <c r="I68" i="42"/>
  <c r="F68" i="42"/>
  <c r="C68" i="42" s="1"/>
  <c r="E67" i="42"/>
  <c r="O66" i="42"/>
  <c r="L66" i="42"/>
  <c r="I66" i="42"/>
  <c r="F66" i="42"/>
  <c r="O65" i="42"/>
  <c r="L65" i="42"/>
  <c r="I65" i="42"/>
  <c r="F65" i="42"/>
  <c r="O64" i="42"/>
  <c r="L64" i="42"/>
  <c r="I64" i="42"/>
  <c r="F64" i="42"/>
  <c r="O63" i="42"/>
  <c r="L63" i="42"/>
  <c r="I63" i="42"/>
  <c r="F63" i="42"/>
  <c r="O62" i="42"/>
  <c r="L62" i="42"/>
  <c r="I62" i="42"/>
  <c r="F62" i="42"/>
  <c r="O61" i="42"/>
  <c r="L61" i="42"/>
  <c r="I61" i="42"/>
  <c r="F61" i="42"/>
  <c r="O60" i="42"/>
  <c r="L60" i="42"/>
  <c r="I60" i="42"/>
  <c r="F60" i="42"/>
  <c r="O59" i="42"/>
  <c r="L59" i="42"/>
  <c r="L58" i="42" s="1"/>
  <c r="I59" i="42"/>
  <c r="F59" i="42"/>
  <c r="N58" i="42"/>
  <c r="M58" i="42"/>
  <c r="K58" i="42"/>
  <c r="J58" i="42"/>
  <c r="H58" i="42"/>
  <c r="G58" i="42"/>
  <c r="E58" i="42"/>
  <c r="D58" i="42"/>
  <c r="O57" i="42"/>
  <c r="L57" i="42"/>
  <c r="I57" i="42"/>
  <c r="F57" i="42"/>
  <c r="O56" i="42"/>
  <c r="O55" i="42" s="1"/>
  <c r="L56" i="42"/>
  <c r="I56" i="42"/>
  <c r="I55" i="42" s="1"/>
  <c r="F56" i="42"/>
  <c r="F55" i="42" s="1"/>
  <c r="N55" i="42"/>
  <c r="N54" i="42" s="1"/>
  <c r="N53" i="42" s="1"/>
  <c r="M55" i="42"/>
  <c r="K55" i="42"/>
  <c r="K54" i="42" s="1"/>
  <c r="J55" i="42"/>
  <c r="H55" i="42"/>
  <c r="G55" i="42"/>
  <c r="E55" i="42"/>
  <c r="D55" i="42"/>
  <c r="D54" i="42" s="1"/>
  <c r="J54" i="42"/>
  <c r="J53" i="42" s="1"/>
  <c r="O47" i="42"/>
  <c r="C47" i="42" s="1"/>
  <c r="O46" i="42"/>
  <c r="O45" i="42" s="1"/>
  <c r="C46" i="42"/>
  <c r="N45" i="42"/>
  <c r="M45" i="42"/>
  <c r="M20" i="42" s="1"/>
  <c r="L44" i="42"/>
  <c r="L43" i="42" s="1"/>
  <c r="I44" i="42"/>
  <c r="F44" i="42"/>
  <c r="K43" i="42"/>
  <c r="J43" i="42"/>
  <c r="H43" i="42"/>
  <c r="G43" i="42"/>
  <c r="F43" i="42"/>
  <c r="E43" i="42"/>
  <c r="D43" i="42"/>
  <c r="F42" i="42"/>
  <c r="C42" i="42"/>
  <c r="F41" i="42"/>
  <c r="C41" i="42" s="1"/>
  <c r="E41" i="42"/>
  <c r="D41" i="42"/>
  <c r="L40" i="42"/>
  <c r="C40" i="42" s="1"/>
  <c r="L39" i="42"/>
  <c r="C39" i="42" s="1"/>
  <c r="L38" i="42"/>
  <c r="C38" i="42" s="1"/>
  <c r="L37" i="42"/>
  <c r="C37" i="42" s="1"/>
  <c r="K36" i="42"/>
  <c r="K26" i="42" s="1"/>
  <c r="K20" i="42" s="1"/>
  <c r="J36" i="42"/>
  <c r="L35" i="42"/>
  <c r="L34" i="42"/>
  <c r="C34" i="42" s="1"/>
  <c r="K33" i="42"/>
  <c r="J33" i="42"/>
  <c r="L32" i="42"/>
  <c r="L31" i="42" s="1"/>
  <c r="C31" i="42" s="1"/>
  <c r="K31" i="42"/>
  <c r="J31" i="42"/>
  <c r="L30" i="42"/>
  <c r="C30" i="42" s="1"/>
  <c r="L29" i="42"/>
  <c r="C29" i="42" s="1"/>
  <c r="L28" i="42"/>
  <c r="C28" i="42"/>
  <c r="K27" i="42"/>
  <c r="J27" i="42"/>
  <c r="F25" i="42"/>
  <c r="C25" i="42"/>
  <c r="I24" i="42"/>
  <c r="E24" i="42"/>
  <c r="O23" i="42"/>
  <c r="L23" i="42"/>
  <c r="I23" i="42"/>
  <c r="F23" i="42"/>
  <c r="O22" i="42"/>
  <c r="O21" i="42" s="1"/>
  <c r="O292" i="42" s="1"/>
  <c r="L22" i="42"/>
  <c r="L21" i="42" s="1"/>
  <c r="I22" i="42"/>
  <c r="F22" i="42"/>
  <c r="N21" i="42"/>
  <c r="M21" i="42"/>
  <c r="K21" i="42"/>
  <c r="J21" i="42"/>
  <c r="H21" i="42"/>
  <c r="G21" i="42"/>
  <c r="G20" i="42" s="1"/>
  <c r="F21" i="42"/>
  <c r="E21" i="42"/>
  <c r="D21" i="42"/>
  <c r="D292" i="42" s="1"/>
  <c r="D291" i="42" s="1"/>
  <c r="L36" i="42" l="1"/>
  <c r="C36" i="42" s="1"/>
  <c r="C56" i="42"/>
  <c r="C57" i="42"/>
  <c r="G54" i="42"/>
  <c r="G53" i="42" s="1"/>
  <c r="C61" i="42"/>
  <c r="E83" i="42"/>
  <c r="C96" i="42"/>
  <c r="C100" i="42"/>
  <c r="E130" i="42"/>
  <c r="C139" i="42"/>
  <c r="L141" i="42"/>
  <c r="M187" i="42"/>
  <c r="D231" i="42"/>
  <c r="D230" i="42" s="1"/>
  <c r="C254" i="42"/>
  <c r="K259" i="42"/>
  <c r="C280" i="42"/>
  <c r="C85" i="42"/>
  <c r="O116" i="42"/>
  <c r="C171" i="42"/>
  <c r="H173" i="42"/>
  <c r="O188" i="42"/>
  <c r="O187" i="42" s="1"/>
  <c r="C203" i="42"/>
  <c r="C212" i="42"/>
  <c r="C220" i="42"/>
  <c r="C224" i="42"/>
  <c r="J231" i="42"/>
  <c r="E270" i="42"/>
  <c r="H270" i="42"/>
  <c r="H269" i="42" s="1"/>
  <c r="C92" i="42"/>
  <c r="I187" i="42"/>
  <c r="K230" i="42"/>
  <c r="D53" i="42"/>
  <c r="M292" i="42"/>
  <c r="M291" i="42" s="1"/>
  <c r="E54" i="42"/>
  <c r="C64" i="42"/>
  <c r="C72" i="42"/>
  <c r="M83" i="42"/>
  <c r="C108" i="42"/>
  <c r="C120" i="42"/>
  <c r="C124" i="42"/>
  <c r="M130" i="42"/>
  <c r="C154" i="42"/>
  <c r="C158" i="42"/>
  <c r="O179" i="42"/>
  <c r="M173" i="42"/>
  <c r="D187" i="42"/>
  <c r="C190" i="42"/>
  <c r="C215" i="42"/>
  <c r="K204" i="42"/>
  <c r="O238" i="42"/>
  <c r="O264" i="42"/>
  <c r="O259" i="42" s="1"/>
  <c r="C275" i="42"/>
  <c r="C296" i="42"/>
  <c r="C297" i="42"/>
  <c r="L131" i="42"/>
  <c r="L27" i="42"/>
  <c r="C27" i="42" s="1"/>
  <c r="E53" i="42"/>
  <c r="C88" i="42"/>
  <c r="N130" i="42"/>
  <c r="C142" i="42"/>
  <c r="C161" i="42"/>
  <c r="F160" i="42"/>
  <c r="C201" i="42"/>
  <c r="C232" i="42"/>
  <c r="E75" i="42"/>
  <c r="E52" i="42" s="1"/>
  <c r="C182" i="42"/>
  <c r="K195" i="42"/>
  <c r="C208" i="42"/>
  <c r="D83" i="42"/>
  <c r="C32" i="42"/>
  <c r="C60" i="42"/>
  <c r="C73" i="42"/>
  <c r="M76" i="42"/>
  <c r="M75" i="42" s="1"/>
  <c r="C132" i="42"/>
  <c r="L198" i="42"/>
  <c r="L196" i="42" s="1"/>
  <c r="L195" i="42" s="1"/>
  <c r="H292" i="42"/>
  <c r="H291" i="42" s="1"/>
  <c r="J26" i="42"/>
  <c r="L33" i="42"/>
  <c r="C33" i="42" s="1"/>
  <c r="C59" i="42"/>
  <c r="C65" i="42"/>
  <c r="C71" i="42"/>
  <c r="O69" i="42"/>
  <c r="O67" i="42" s="1"/>
  <c r="C81" i="42"/>
  <c r="C97" i="42"/>
  <c r="C107" i="42"/>
  <c r="H83" i="42"/>
  <c r="C113" i="42"/>
  <c r="C117" i="42"/>
  <c r="L122" i="42"/>
  <c r="C129" i="42"/>
  <c r="G130" i="42"/>
  <c r="G75" i="42" s="1"/>
  <c r="K130" i="42"/>
  <c r="C134" i="42"/>
  <c r="C140" i="42"/>
  <c r="C141" i="42"/>
  <c r="C148" i="42"/>
  <c r="C167" i="42"/>
  <c r="K173" i="42"/>
  <c r="N173" i="42"/>
  <c r="O184" i="42"/>
  <c r="C193" i="42"/>
  <c r="C207" i="42"/>
  <c r="C213" i="42"/>
  <c r="C221" i="42"/>
  <c r="C255" i="42"/>
  <c r="M270" i="42"/>
  <c r="M269" i="42" s="1"/>
  <c r="O270" i="42"/>
  <c r="O269" i="42" s="1"/>
  <c r="C279" i="42"/>
  <c r="L293" i="42"/>
  <c r="C243" i="42"/>
  <c r="D20" i="42"/>
  <c r="H20" i="42"/>
  <c r="H54" i="42"/>
  <c r="H53" i="42" s="1"/>
  <c r="M54" i="42"/>
  <c r="M53" i="42" s="1"/>
  <c r="I58" i="42"/>
  <c r="I54" i="42" s="1"/>
  <c r="C63" i="42"/>
  <c r="K53" i="42"/>
  <c r="F76" i="42"/>
  <c r="K76" i="42"/>
  <c r="C79" i="42"/>
  <c r="K83" i="42"/>
  <c r="F84" i="42"/>
  <c r="C87" i="42"/>
  <c r="L89" i="42"/>
  <c r="C101" i="42"/>
  <c r="C110" i="42"/>
  <c r="C111" i="42"/>
  <c r="C121" i="42"/>
  <c r="F122" i="42"/>
  <c r="C123" i="42"/>
  <c r="H130" i="42"/>
  <c r="F136" i="42"/>
  <c r="C138" i="42"/>
  <c r="C143" i="42"/>
  <c r="C147" i="42"/>
  <c r="L151" i="42"/>
  <c r="L160" i="42"/>
  <c r="C164" i="42"/>
  <c r="C172" i="42"/>
  <c r="J173" i="42"/>
  <c r="C186" i="42"/>
  <c r="C200" i="42"/>
  <c r="E204" i="42"/>
  <c r="E195" i="42" s="1"/>
  <c r="C211" i="42"/>
  <c r="H204" i="42"/>
  <c r="H195" i="42" s="1"/>
  <c r="H194" i="42" s="1"/>
  <c r="N204" i="42"/>
  <c r="H231" i="42"/>
  <c r="H230" i="42" s="1"/>
  <c r="C235" i="42"/>
  <c r="C244" i="42"/>
  <c r="O246" i="42"/>
  <c r="O252" i="42"/>
  <c r="O251" i="42" s="1"/>
  <c r="C267" i="42"/>
  <c r="N270" i="42"/>
  <c r="N269" i="42" s="1"/>
  <c r="F276" i="42"/>
  <c r="K270" i="42"/>
  <c r="K269" i="42" s="1"/>
  <c r="C277" i="42"/>
  <c r="I293" i="42"/>
  <c r="N83" i="42"/>
  <c r="N75" i="42" s="1"/>
  <c r="N52" i="42" s="1"/>
  <c r="C93" i="42"/>
  <c r="C98" i="42"/>
  <c r="C99" i="42"/>
  <c r="C105" i="42"/>
  <c r="C114" i="42"/>
  <c r="C118" i="42"/>
  <c r="C127" i="42"/>
  <c r="I136" i="42"/>
  <c r="C136" i="42" s="1"/>
  <c r="C146" i="42"/>
  <c r="C150" i="42"/>
  <c r="J130" i="42"/>
  <c r="C170" i="42"/>
  <c r="O175" i="42"/>
  <c r="C183" i="42"/>
  <c r="C184" i="42"/>
  <c r="C189" i="42"/>
  <c r="D195" i="42"/>
  <c r="D194" i="42" s="1"/>
  <c r="C202" i="42"/>
  <c r="O196" i="42"/>
  <c r="G195" i="42"/>
  <c r="C209" i="42"/>
  <c r="D204" i="42"/>
  <c r="C219" i="42"/>
  <c r="C225" i="42"/>
  <c r="C249" i="42"/>
  <c r="I252" i="42"/>
  <c r="I251" i="42" s="1"/>
  <c r="E259" i="42"/>
  <c r="C263" i="42"/>
  <c r="G270" i="42"/>
  <c r="G269" i="42" s="1"/>
  <c r="I276" i="42"/>
  <c r="I270" i="42" s="1"/>
  <c r="I269" i="42" s="1"/>
  <c r="C295" i="42"/>
  <c r="C299" i="42"/>
  <c r="C128" i="42"/>
  <c r="F24" i="42"/>
  <c r="C24" i="42" s="1"/>
  <c r="E20" i="42"/>
  <c r="C115" i="42"/>
  <c r="F112" i="42"/>
  <c r="C192" i="42"/>
  <c r="F191" i="42"/>
  <c r="C191" i="42" s="1"/>
  <c r="C236" i="42"/>
  <c r="C239" i="42"/>
  <c r="L238" i="42"/>
  <c r="L231" i="42" s="1"/>
  <c r="F246" i="42"/>
  <c r="C247" i="42"/>
  <c r="C265" i="42"/>
  <c r="F264" i="42"/>
  <c r="G292" i="42"/>
  <c r="G291" i="42" s="1"/>
  <c r="C301" i="42"/>
  <c r="N292" i="42"/>
  <c r="N291" i="42" s="1"/>
  <c r="N20" i="42"/>
  <c r="L26" i="42"/>
  <c r="C35" i="42"/>
  <c r="C44" i="42"/>
  <c r="I43" i="42"/>
  <c r="C43" i="42" s="1"/>
  <c r="C45" i="42"/>
  <c r="C62" i="42"/>
  <c r="F67" i="42"/>
  <c r="I69" i="42"/>
  <c r="I67" i="42" s="1"/>
  <c r="C70" i="42"/>
  <c r="C77" i="42"/>
  <c r="I77" i="42"/>
  <c r="C78" i="42"/>
  <c r="C82" i="42"/>
  <c r="I80" i="42"/>
  <c r="G83" i="42"/>
  <c r="L84" i="42"/>
  <c r="J83" i="42"/>
  <c r="J75" i="42" s="1"/>
  <c r="J52" i="42" s="1"/>
  <c r="C94" i="42"/>
  <c r="L103" i="42"/>
  <c r="F103" i="42"/>
  <c r="C103" i="42" s="1"/>
  <c r="C125" i="42"/>
  <c r="D130" i="42"/>
  <c r="C135" i="42"/>
  <c r="O136" i="42"/>
  <c r="O151" i="42"/>
  <c r="C156" i="42"/>
  <c r="C168" i="42"/>
  <c r="I166" i="42"/>
  <c r="I165" i="42" s="1"/>
  <c r="G174" i="42"/>
  <c r="G173" i="42" s="1"/>
  <c r="C185" i="42"/>
  <c r="F233" i="42"/>
  <c r="C234" i="42"/>
  <c r="G230" i="42"/>
  <c r="C262" i="42"/>
  <c r="I260" i="42"/>
  <c r="I259" i="42" s="1"/>
  <c r="E269" i="42"/>
  <c r="I21" i="42"/>
  <c r="C22" i="42"/>
  <c r="C104" i="42"/>
  <c r="C133" i="42"/>
  <c r="F131" i="42"/>
  <c r="J292" i="42"/>
  <c r="J291" i="42" s="1"/>
  <c r="J20" i="42"/>
  <c r="F58" i="42"/>
  <c r="O58" i="42"/>
  <c r="O54" i="42" s="1"/>
  <c r="L69" i="42"/>
  <c r="L67" i="42" s="1"/>
  <c r="O95" i="42"/>
  <c r="C102" i="42"/>
  <c r="C106" i="42"/>
  <c r="C126" i="42"/>
  <c r="L144" i="42"/>
  <c r="C144" i="42" s="1"/>
  <c r="C153" i="42"/>
  <c r="F151" i="42"/>
  <c r="C163" i="42"/>
  <c r="O165" i="42"/>
  <c r="J187" i="42"/>
  <c r="C199" i="42"/>
  <c r="I198" i="42"/>
  <c r="I196" i="42" s="1"/>
  <c r="O231" i="42"/>
  <c r="C253" i="42"/>
  <c r="F252" i="42"/>
  <c r="C119" i="42"/>
  <c r="F116" i="42"/>
  <c r="I175" i="42"/>
  <c r="C176" i="42"/>
  <c r="I227" i="42"/>
  <c r="C227" i="42" s="1"/>
  <c r="C228" i="42"/>
  <c r="O20" i="42"/>
  <c r="F292" i="42"/>
  <c r="F291" i="42" s="1"/>
  <c r="F20" i="42"/>
  <c r="K292" i="42"/>
  <c r="K291" i="42" s="1"/>
  <c r="C23" i="42"/>
  <c r="L55" i="42"/>
  <c r="L54" i="42" s="1"/>
  <c r="L53" i="42" s="1"/>
  <c r="C66" i="42"/>
  <c r="C74" i="42"/>
  <c r="L80" i="42"/>
  <c r="L76" i="42" s="1"/>
  <c r="C86" i="42"/>
  <c r="I84" i="42"/>
  <c r="I89" i="42"/>
  <c r="C89" i="42" s="1"/>
  <c r="C90" i="42"/>
  <c r="L95" i="42"/>
  <c r="F95" i="42"/>
  <c r="L112" i="42"/>
  <c r="L116" i="42"/>
  <c r="O122" i="42"/>
  <c r="O131" i="42"/>
  <c r="O144" i="42"/>
  <c r="I151" i="42"/>
  <c r="C152" i="42"/>
  <c r="C155" i="42"/>
  <c r="L166" i="42"/>
  <c r="L165" i="42" s="1"/>
  <c r="C177" i="42"/>
  <c r="F179" i="42"/>
  <c r="I179" i="42"/>
  <c r="C180" i="42"/>
  <c r="F188" i="42"/>
  <c r="C223" i="42"/>
  <c r="C229" i="42"/>
  <c r="C282" i="42"/>
  <c r="F281" i="42"/>
  <c r="C281" i="42" s="1"/>
  <c r="C288" i="42"/>
  <c r="I286" i="42"/>
  <c r="C300" i="42"/>
  <c r="C149" i="42"/>
  <c r="F166" i="42"/>
  <c r="L179" i="42"/>
  <c r="L174" i="42" s="1"/>
  <c r="L173" i="42" s="1"/>
  <c r="L187" i="42"/>
  <c r="C197" i="42"/>
  <c r="C206" i="42"/>
  <c r="F205" i="42"/>
  <c r="O205" i="42"/>
  <c r="J204" i="42"/>
  <c r="J195" i="42" s="1"/>
  <c r="C218" i="42"/>
  <c r="F216" i="42"/>
  <c r="O216" i="42"/>
  <c r="C226" i="42"/>
  <c r="C241" i="42"/>
  <c r="C258" i="42"/>
  <c r="F260" i="42"/>
  <c r="C271" i="42"/>
  <c r="C274" i="42"/>
  <c r="F272" i="42"/>
  <c r="C272" i="42" s="1"/>
  <c r="C284" i="42"/>
  <c r="F283" i="42"/>
  <c r="C283" i="42" s="1"/>
  <c r="C287" i="42"/>
  <c r="L286" i="42"/>
  <c r="F293" i="42"/>
  <c r="E292" i="42"/>
  <c r="E291" i="42" s="1"/>
  <c r="C137" i="42"/>
  <c r="C145" i="42"/>
  <c r="C157" i="42"/>
  <c r="C169" i="42"/>
  <c r="N195" i="42"/>
  <c r="F196" i="42"/>
  <c r="I205" i="42"/>
  <c r="I216" i="42"/>
  <c r="C217" i="42"/>
  <c r="C240" i="42"/>
  <c r="I238" i="42"/>
  <c r="I231" i="42" s="1"/>
  <c r="I230" i="42" s="1"/>
  <c r="C256" i="42"/>
  <c r="C268" i="42"/>
  <c r="L205" i="42"/>
  <c r="L204" i="42" s="1"/>
  <c r="C214" i="42"/>
  <c r="N230" i="42"/>
  <c r="E231" i="42"/>
  <c r="E230" i="42" s="1"/>
  <c r="M231" i="42"/>
  <c r="C237" i="42"/>
  <c r="L252" i="42"/>
  <c r="L251" i="42" s="1"/>
  <c r="C261" i="42"/>
  <c r="L264" i="42"/>
  <c r="L259" i="42" s="1"/>
  <c r="J270" i="42"/>
  <c r="J269" i="42" s="1"/>
  <c r="C285" i="42"/>
  <c r="O293" i="42"/>
  <c r="O291" i="42" s="1"/>
  <c r="C210" i="42"/>
  <c r="C222" i="42"/>
  <c r="J230" i="42"/>
  <c r="F238" i="42"/>
  <c r="C245" i="42"/>
  <c r="C257" i="42"/>
  <c r="M259" i="42"/>
  <c r="C273" i="42"/>
  <c r="L276" i="42"/>
  <c r="G194" i="42" l="1"/>
  <c r="I130" i="42"/>
  <c r="O83" i="42"/>
  <c r="I53" i="42"/>
  <c r="C246" i="42"/>
  <c r="L130" i="42"/>
  <c r="C122" i="42"/>
  <c r="H52" i="42"/>
  <c r="H51" i="42" s="1"/>
  <c r="H50" i="42" s="1"/>
  <c r="H75" i="42"/>
  <c r="N289" i="42"/>
  <c r="G289" i="42"/>
  <c r="C276" i="42"/>
  <c r="C112" i="42"/>
  <c r="O174" i="42"/>
  <c r="O173" i="42" s="1"/>
  <c r="E194" i="42"/>
  <c r="E289" i="42"/>
  <c r="H289" i="42"/>
  <c r="K194" i="42"/>
  <c r="O130" i="42"/>
  <c r="O75" i="42" s="1"/>
  <c r="C95" i="42"/>
  <c r="G52" i="42"/>
  <c r="G51" i="42" s="1"/>
  <c r="G50" i="42" s="1"/>
  <c r="K75" i="42"/>
  <c r="K52" i="42" s="1"/>
  <c r="K51" i="42" s="1"/>
  <c r="K50" i="42" s="1"/>
  <c r="C160" i="42"/>
  <c r="L270" i="42"/>
  <c r="L269" i="42" s="1"/>
  <c r="L194" i="42" s="1"/>
  <c r="J194" i="42"/>
  <c r="J51" i="42" s="1"/>
  <c r="C175" i="42"/>
  <c r="O230" i="42"/>
  <c r="O53" i="42"/>
  <c r="D75" i="42"/>
  <c r="D289" i="42" s="1"/>
  <c r="C80" i="42"/>
  <c r="L230" i="42"/>
  <c r="M52" i="42"/>
  <c r="C196" i="42"/>
  <c r="I83" i="42"/>
  <c r="C84" i="42"/>
  <c r="C252" i="42"/>
  <c r="F251" i="42"/>
  <c r="C251" i="42" s="1"/>
  <c r="C264" i="42"/>
  <c r="J289" i="42"/>
  <c r="C198" i="42"/>
  <c r="C260" i="42"/>
  <c r="F259" i="42"/>
  <c r="C259" i="42" s="1"/>
  <c r="O204" i="42"/>
  <c r="O195" i="42" s="1"/>
  <c r="F165" i="42"/>
  <c r="C165" i="42" s="1"/>
  <c r="C166" i="42"/>
  <c r="C286" i="42"/>
  <c r="C179" i="42"/>
  <c r="H290" i="42"/>
  <c r="C151" i="42"/>
  <c r="F83" i="42"/>
  <c r="C58" i="42"/>
  <c r="C233" i="42"/>
  <c r="F231" i="42"/>
  <c r="F174" i="42"/>
  <c r="E51" i="42"/>
  <c r="C69" i="42"/>
  <c r="C216" i="42"/>
  <c r="C26" i="42"/>
  <c r="L20" i="42"/>
  <c r="M230" i="42"/>
  <c r="F204" i="42"/>
  <c r="C205" i="42"/>
  <c r="C188" i="42"/>
  <c r="F187" i="42"/>
  <c r="C187" i="42" s="1"/>
  <c r="L83" i="42"/>
  <c r="L75" i="42" s="1"/>
  <c r="F270" i="42"/>
  <c r="C238" i="42"/>
  <c r="I204" i="42"/>
  <c r="I195" i="42" s="1"/>
  <c r="N194" i="42"/>
  <c r="N51" i="42" s="1"/>
  <c r="C293" i="42"/>
  <c r="C55" i="42"/>
  <c r="I174" i="42"/>
  <c r="I173" i="42" s="1"/>
  <c r="C116" i="42"/>
  <c r="K290" i="42"/>
  <c r="C131" i="42"/>
  <c r="F130" i="42"/>
  <c r="C130" i="42" s="1"/>
  <c r="I20" i="42"/>
  <c r="I292" i="42"/>
  <c r="I291" i="42" s="1"/>
  <c r="C21" i="42"/>
  <c r="I76" i="42"/>
  <c r="C67" i="42"/>
  <c r="L292" i="42"/>
  <c r="L291" i="42" s="1"/>
  <c r="F54" i="42"/>
  <c r="C20" i="42" l="1"/>
  <c r="G290" i="42"/>
  <c r="O52" i="42"/>
  <c r="C291" i="42"/>
  <c r="D52" i="42"/>
  <c r="D51" i="42" s="1"/>
  <c r="C292" i="42"/>
  <c r="K289" i="42"/>
  <c r="L289" i="42"/>
  <c r="L52" i="42"/>
  <c r="L51" i="42" s="1"/>
  <c r="I194" i="42"/>
  <c r="I75" i="42"/>
  <c r="I52" i="42" s="1"/>
  <c r="C76" i="42"/>
  <c r="N50" i="42"/>
  <c r="N290" i="42"/>
  <c r="C54" i="42"/>
  <c r="F53" i="42"/>
  <c r="C204" i="42"/>
  <c r="E290" i="42"/>
  <c r="E50" i="42"/>
  <c r="J50" i="42"/>
  <c r="J290" i="42"/>
  <c r="F269" i="42"/>
  <c r="C270" i="42"/>
  <c r="M194" i="42"/>
  <c r="M51" i="42" s="1"/>
  <c r="M289" i="42"/>
  <c r="C174" i="42"/>
  <c r="F173" i="42"/>
  <c r="C173" i="42" s="1"/>
  <c r="C83" i="42"/>
  <c r="F75" i="42"/>
  <c r="O194" i="42"/>
  <c r="O51" i="42" s="1"/>
  <c r="O289" i="42"/>
  <c r="F230" i="42"/>
  <c r="C230" i="42" s="1"/>
  <c r="C231" i="42"/>
  <c r="F195" i="42"/>
  <c r="D290" i="42"/>
  <c r="D50" i="42"/>
  <c r="I289" i="42" l="1"/>
  <c r="C75" i="42"/>
  <c r="F194" i="42"/>
  <c r="C194" i="42" s="1"/>
  <c r="C195" i="42"/>
  <c r="O50" i="42"/>
  <c r="O290" i="42"/>
  <c r="C269" i="42"/>
  <c r="F289" i="42"/>
  <c r="C289" i="42" s="1"/>
  <c r="M290" i="42"/>
  <c r="M50" i="42"/>
  <c r="F52" i="42"/>
  <c r="C53" i="42"/>
  <c r="L50" i="42"/>
  <c r="L290" i="42"/>
  <c r="I51" i="42"/>
  <c r="F51" i="42" l="1"/>
  <c r="C52" i="42"/>
  <c r="I290" i="42"/>
  <c r="I50" i="42"/>
  <c r="F290" i="42" l="1"/>
  <c r="C290" i="42" s="1"/>
  <c r="C51" i="42"/>
  <c r="F50" i="42"/>
  <c r="C50" i="42" s="1"/>
  <c r="E24" i="22" l="1"/>
  <c r="D43" i="40" l="1"/>
  <c r="F97" i="40" l="1"/>
  <c r="F96" i="40"/>
  <c r="F95" i="40" s="1"/>
  <c r="E95" i="40"/>
  <c r="D95" i="40"/>
  <c r="F88" i="40"/>
  <c r="F87" i="40"/>
  <c r="D86" i="40"/>
  <c r="F86" i="40" s="1"/>
  <c r="F85" i="40"/>
  <c r="D84" i="40"/>
  <c r="F83" i="40"/>
  <c r="F82" i="40"/>
  <c r="F81"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E53" i="40"/>
  <c r="F48" i="40"/>
  <c r="F47" i="40"/>
  <c r="F46" i="40"/>
  <c r="F45" i="40"/>
  <c r="F44" i="40"/>
  <c r="D11"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E11" i="40"/>
  <c r="O301" i="39"/>
  <c r="L301" i="39"/>
  <c r="I301" i="39"/>
  <c r="F301" i="39"/>
  <c r="O300" i="39"/>
  <c r="L300" i="39"/>
  <c r="I300" i="39"/>
  <c r="F300" i="39"/>
  <c r="O299" i="39"/>
  <c r="L299" i="39"/>
  <c r="I299" i="39"/>
  <c r="F299" i="39"/>
  <c r="O298" i="39"/>
  <c r="L298" i="39"/>
  <c r="I298" i="39"/>
  <c r="F298" i="39"/>
  <c r="C298" i="39"/>
  <c r="O297" i="39"/>
  <c r="L297" i="39"/>
  <c r="I297" i="39"/>
  <c r="F297" i="39"/>
  <c r="O296" i="39"/>
  <c r="L296" i="39"/>
  <c r="I296" i="39"/>
  <c r="F296" i="39"/>
  <c r="O295" i="39"/>
  <c r="L295" i="39"/>
  <c r="I295" i="39"/>
  <c r="F295" i="39"/>
  <c r="O294" i="39"/>
  <c r="L294" i="39"/>
  <c r="I294" i="39"/>
  <c r="I293" i="39" s="1"/>
  <c r="F294" i="39"/>
  <c r="C294" i="39" s="1"/>
  <c r="N293" i="39"/>
  <c r="M293" i="39"/>
  <c r="K293" i="39"/>
  <c r="J293" i="39"/>
  <c r="H293" i="39"/>
  <c r="G293" i="39"/>
  <c r="E293" i="39"/>
  <c r="D293" i="39"/>
  <c r="O288" i="39"/>
  <c r="L288" i="39"/>
  <c r="I288" i="39"/>
  <c r="F288" i="39"/>
  <c r="O287" i="39"/>
  <c r="O286" i="39" s="1"/>
  <c r="L287" i="39"/>
  <c r="L286" i="39" s="1"/>
  <c r="I287" i="39"/>
  <c r="F287" i="39"/>
  <c r="F286" i="39" s="1"/>
  <c r="N286" i="39"/>
  <c r="M286" i="39"/>
  <c r="K286" i="39"/>
  <c r="J286" i="39"/>
  <c r="H286" i="39"/>
  <c r="G286" i="39"/>
  <c r="E286" i="39"/>
  <c r="D286" i="39"/>
  <c r="O285" i="39"/>
  <c r="L285" i="39"/>
  <c r="L284" i="39" s="1"/>
  <c r="L283" i="39" s="1"/>
  <c r="I285" i="39"/>
  <c r="I284" i="39" s="1"/>
  <c r="I283" i="39" s="1"/>
  <c r="F285" i="39"/>
  <c r="O284" i="39"/>
  <c r="O283" i="39" s="1"/>
  <c r="N284" i="39"/>
  <c r="M284" i="39"/>
  <c r="M283" i="39" s="1"/>
  <c r="K284" i="39"/>
  <c r="K283" i="39" s="1"/>
  <c r="J284" i="39"/>
  <c r="J283" i="39" s="1"/>
  <c r="H284" i="39"/>
  <c r="G284" i="39"/>
  <c r="G283" i="39" s="1"/>
  <c r="E284" i="39"/>
  <c r="E283" i="39" s="1"/>
  <c r="D284" i="39"/>
  <c r="D283" i="39" s="1"/>
  <c r="N283" i="39"/>
  <c r="H283" i="39"/>
  <c r="O282" i="39"/>
  <c r="O281" i="39" s="1"/>
  <c r="L282" i="39"/>
  <c r="L281" i="39" s="1"/>
  <c r="I282" i="39"/>
  <c r="F282" i="39"/>
  <c r="F281" i="39" s="1"/>
  <c r="N281" i="39"/>
  <c r="M281" i="39"/>
  <c r="K281" i="39"/>
  <c r="J281" i="39"/>
  <c r="H281" i="39"/>
  <c r="G281" i="39"/>
  <c r="E281" i="39"/>
  <c r="D281" i="39"/>
  <c r="O280" i="39"/>
  <c r="L280" i="39"/>
  <c r="I280" i="39"/>
  <c r="F280" i="39"/>
  <c r="O279" i="39"/>
  <c r="L279" i="39"/>
  <c r="I279" i="39"/>
  <c r="F279" i="39"/>
  <c r="O278" i="39"/>
  <c r="L278" i="39"/>
  <c r="I278" i="39"/>
  <c r="F278" i="39"/>
  <c r="O277" i="39"/>
  <c r="L277" i="39"/>
  <c r="I277" i="39"/>
  <c r="I276" i="39" s="1"/>
  <c r="F277" i="39"/>
  <c r="N276" i="39"/>
  <c r="M276" i="39"/>
  <c r="K276" i="39"/>
  <c r="J276" i="39"/>
  <c r="H276" i="39"/>
  <c r="G276" i="39"/>
  <c r="E276" i="39"/>
  <c r="D276" i="39"/>
  <c r="O275" i="39"/>
  <c r="L275" i="39"/>
  <c r="I275" i="39"/>
  <c r="F275" i="39"/>
  <c r="O274" i="39"/>
  <c r="L274" i="39"/>
  <c r="I274" i="39"/>
  <c r="F274" i="39"/>
  <c r="O273" i="39"/>
  <c r="L273" i="39"/>
  <c r="I273" i="39"/>
  <c r="F273" i="39"/>
  <c r="N272" i="39"/>
  <c r="N270" i="39" s="1"/>
  <c r="M272" i="39"/>
  <c r="K272" i="39"/>
  <c r="J272" i="39"/>
  <c r="J270" i="39" s="1"/>
  <c r="J269" i="39" s="1"/>
  <c r="I272" i="39"/>
  <c r="H272" i="39"/>
  <c r="G272" i="39"/>
  <c r="E272" i="39"/>
  <c r="E270" i="39" s="1"/>
  <c r="E269" i="39" s="1"/>
  <c r="D272" i="39"/>
  <c r="O271" i="39"/>
  <c r="L271" i="39"/>
  <c r="I271" i="39"/>
  <c r="F271" i="39"/>
  <c r="O268" i="39"/>
  <c r="L268" i="39"/>
  <c r="I268" i="39"/>
  <c r="F268" i="39"/>
  <c r="O267" i="39"/>
  <c r="L267" i="39"/>
  <c r="I267" i="39"/>
  <c r="F267" i="39"/>
  <c r="O266" i="39"/>
  <c r="L266" i="39"/>
  <c r="I266" i="39"/>
  <c r="F266" i="39"/>
  <c r="O265" i="39"/>
  <c r="L265" i="39"/>
  <c r="I265" i="39"/>
  <c r="F265" i="39"/>
  <c r="N264" i="39"/>
  <c r="M264" i="39"/>
  <c r="K264" i="39"/>
  <c r="J264" i="39"/>
  <c r="H264" i="39"/>
  <c r="G264" i="39"/>
  <c r="E264" i="39"/>
  <c r="D264" i="39"/>
  <c r="O263" i="39"/>
  <c r="L263" i="39"/>
  <c r="I263" i="39"/>
  <c r="F263" i="39"/>
  <c r="O262" i="39"/>
  <c r="L262" i="39"/>
  <c r="C262" i="39" s="1"/>
  <c r="I262" i="39"/>
  <c r="F262" i="39"/>
  <c r="O261" i="39"/>
  <c r="L261" i="39"/>
  <c r="I261" i="39"/>
  <c r="I260" i="39" s="1"/>
  <c r="F261" i="39"/>
  <c r="N260" i="39"/>
  <c r="M260" i="39"/>
  <c r="K260" i="39"/>
  <c r="K259" i="39" s="1"/>
  <c r="J260" i="39"/>
  <c r="J259" i="39" s="1"/>
  <c r="H260" i="39"/>
  <c r="G260" i="39"/>
  <c r="E260" i="39"/>
  <c r="D260" i="39"/>
  <c r="D259" i="39" s="1"/>
  <c r="O258" i="39"/>
  <c r="L258" i="39"/>
  <c r="I258" i="39"/>
  <c r="F258" i="39"/>
  <c r="O257" i="39"/>
  <c r="L257" i="39"/>
  <c r="I257" i="39"/>
  <c r="F257" i="39"/>
  <c r="O256" i="39"/>
  <c r="L256" i="39"/>
  <c r="I256" i="39"/>
  <c r="F256" i="39"/>
  <c r="O255" i="39"/>
  <c r="L255" i="39"/>
  <c r="I255" i="39"/>
  <c r="F255" i="39"/>
  <c r="O254" i="39"/>
  <c r="L254" i="39"/>
  <c r="I254" i="39"/>
  <c r="F254" i="39"/>
  <c r="O253" i="39"/>
  <c r="L253" i="39"/>
  <c r="I253" i="39"/>
  <c r="I252" i="39" s="1"/>
  <c r="F253" i="39"/>
  <c r="N252" i="39"/>
  <c r="M252" i="39"/>
  <c r="M251" i="39" s="1"/>
  <c r="K252" i="39"/>
  <c r="K251" i="39" s="1"/>
  <c r="J252" i="39"/>
  <c r="H252" i="39"/>
  <c r="H251" i="39" s="1"/>
  <c r="G252" i="39"/>
  <c r="G251" i="39" s="1"/>
  <c r="E252" i="39"/>
  <c r="E251" i="39" s="1"/>
  <c r="D252" i="39"/>
  <c r="N251" i="39"/>
  <c r="J251" i="39"/>
  <c r="D251" i="39"/>
  <c r="O250" i="39"/>
  <c r="L250" i="39"/>
  <c r="I250" i="39"/>
  <c r="F250" i="39"/>
  <c r="O249" i="39"/>
  <c r="L249" i="39"/>
  <c r="I249" i="39"/>
  <c r="F249" i="39"/>
  <c r="O248" i="39"/>
  <c r="L248" i="39"/>
  <c r="I248" i="39"/>
  <c r="F248" i="39"/>
  <c r="O247" i="39"/>
  <c r="L247" i="39"/>
  <c r="L246" i="39" s="1"/>
  <c r="I247" i="39"/>
  <c r="F247" i="39"/>
  <c r="N246" i="39"/>
  <c r="M246" i="39"/>
  <c r="K246" i="39"/>
  <c r="J246" i="39"/>
  <c r="H246" i="39"/>
  <c r="G246" i="39"/>
  <c r="E246" i="39"/>
  <c r="D246" i="39"/>
  <c r="O245" i="39"/>
  <c r="L245" i="39"/>
  <c r="I245" i="39"/>
  <c r="F245" i="39"/>
  <c r="O244" i="39"/>
  <c r="L244" i="39"/>
  <c r="I244" i="39"/>
  <c r="F244" i="39"/>
  <c r="O243" i="39"/>
  <c r="L243" i="39"/>
  <c r="I243" i="39"/>
  <c r="F243" i="39"/>
  <c r="O242" i="39"/>
  <c r="L242" i="39"/>
  <c r="I242" i="39"/>
  <c r="F242" i="39"/>
  <c r="O241" i="39"/>
  <c r="L241" i="39"/>
  <c r="I241" i="39"/>
  <c r="F241" i="39"/>
  <c r="O240" i="39"/>
  <c r="L240" i="39"/>
  <c r="I240" i="39"/>
  <c r="F240" i="39"/>
  <c r="O239" i="39"/>
  <c r="O238" i="39" s="1"/>
  <c r="L239" i="39"/>
  <c r="I239" i="39"/>
  <c r="F239" i="39"/>
  <c r="N238" i="39"/>
  <c r="M238" i="39"/>
  <c r="K238" i="39"/>
  <c r="J238" i="39"/>
  <c r="H238" i="39"/>
  <c r="G238" i="39"/>
  <c r="E238" i="39"/>
  <c r="D238" i="39"/>
  <c r="O237" i="39"/>
  <c r="L237" i="39"/>
  <c r="I237" i="39"/>
  <c r="F237" i="39"/>
  <c r="O236" i="39"/>
  <c r="O235" i="39" s="1"/>
  <c r="L236" i="39"/>
  <c r="L235" i="39" s="1"/>
  <c r="I236" i="39"/>
  <c r="F236" i="39"/>
  <c r="N235" i="39"/>
  <c r="M235" i="39"/>
  <c r="K235" i="39"/>
  <c r="J235" i="39"/>
  <c r="H235" i="39"/>
  <c r="G235" i="39"/>
  <c r="F235" i="39"/>
  <c r="E235" i="39"/>
  <c r="D235" i="39"/>
  <c r="O234" i="39"/>
  <c r="O233" i="39" s="1"/>
  <c r="L234" i="39"/>
  <c r="L233" i="39" s="1"/>
  <c r="I234" i="39"/>
  <c r="F234" i="39"/>
  <c r="F233" i="39" s="1"/>
  <c r="N233" i="39"/>
  <c r="M233" i="39"/>
  <c r="K233" i="39"/>
  <c r="J233" i="39"/>
  <c r="J231" i="39" s="1"/>
  <c r="H233" i="39"/>
  <c r="G233" i="39"/>
  <c r="E233" i="39"/>
  <c r="D233" i="39"/>
  <c r="O232" i="39"/>
  <c r="L232" i="39"/>
  <c r="I232" i="39"/>
  <c r="F232" i="39"/>
  <c r="O229" i="39"/>
  <c r="L229" i="39"/>
  <c r="I229" i="39"/>
  <c r="F229" i="39"/>
  <c r="O228" i="39"/>
  <c r="L228" i="39"/>
  <c r="L227" i="39" s="1"/>
  <c r="I228" i="39"/>
  <c r="I227" i="39" s="1"/>
  <c r="F228" i="39"/>
  <c r="O227" i="39"/>
  <c r="N227" i="39"/>
  <c r="M227" i="39"/>
  <c r="K227" i="39"/>
  <c r="J227" i="39"/>
  <c r="H227" i="39"/>
  <c r="G227" i="39"/>
  <c r="F227" i="39"/>
  <c r="E227" i="39"/>
  <c r="D227" i="39"/>
  <c r="O226" i="39"/>
  <c r="L226" i="39"/>
  <c r="I226" i="39"/>
  <c r="F226" i="39"/>
  <c r="O225" i="39"/>
  <c r="L225" i="39"/>
  <c r="I225" i="39"/>
  <c r="F225" i="39"/>
  <c r="O224" i="39"/>
  <c r="L224" i="39"/>
  <c r="I224" i="39"/>
  <c r="F224" i="39"/>
  <c r="O223" i="39"/>
  <c r="L223" i="39"/>
  <c r="I223" i="39"/>
  <c r="F223" i="39"/>
  <c r="O222" i="39"/>
  <c r="L222" i="39"/>
  <c r="I222" i="39"/>
  <c r="F222" i="39"/>
  <c r="O221" i="39"/>
  <c r="L221" i="39"/>
  <c r="I221" i="39"/>
  <c r="F221" i="39"/>
  <c r="O220" i="39"/>
  <c r="L220" i="39"/>
  <c r="I220" i="39"/>
  <c r="F220" i="39"/>
  <c r="O219" i="39"/>
  <c r="L219" i="39"/>
  <c r="I219" i="39"/>
  <c r="F219" i="39"/>
  <c r="O218" i="39"/>
  <c r="L218" i="39"/>
  <c r="I218" i="39"/>
  <c r="F218" i="39"/>
  <c r="O217" i="39"/>
  <c r="L217" i="39"/>
  <c r="I217" i="39"/>
  <c r="F217" i="39"/>
  <c r="N216" i="39"/>
  <c r="M216" i="39"/>
  <c r="K216" i="39"/>
  <c r="J216" i="39"/>
  <c r="H216" i="39"/>
  <c r="G216" i="39"/>
  <c r="E216" i="39"/>
  <c r="D216" i="39"/>
  <c r="O215" i="39"/>
  <c r="L215" i="39"/>
  <c r="I215" i="39"/>
  <c r="F215" i="39"/>
  <c r="O214" i="39"/>
  <c r="L214" i="39"/>
  <c r="C214" i="39" s="1"/>
  <c r="I214" i="39"/>
  <c r="F214" i="39"/>
  <c r="O213" i="39"/>
  <c r="L213" i="39"/>
  <c r="I213" i="39"/>
  <c r="F213" i="39"/>
  <c r="O212" i="39"/>
  <c r="L212" i="39"/>
  <c r="I212" i="39"/>
  <c r="F212" i="39"/>
  <c r="O211" i="39"/>
  <c r="L211" i="39"/>
  <c r="I211" i="39"/>
  <c r="F211" i="39"/>
  <c r="O210" i="39"/>
  <c r="L210" i="39"/>
  <c r="I210" i="39"/>
  <c r="F210" i="39"/>
  <c r="O209" i="39"/>
  <c r="L209" i="39"/>
  <c r="I209" i="39"/>
  <c r="F209" i="39"/>
  <c r="O208" i="39"/>
  <c r="L208" i="39"/>
  <c r="I208" i="39"/>
  <c r="F208" i="39"/>
  <c r="O207" i="39"/>
  <c r="L207" i="39"/>
  <c r="I207" i="39"/>
  <c r="F207" i="39"/>
  <c r="O206" i="39"/>
  <c r="L206" i="39"/>
  <c r="I206" i="39"/>
  <c r="F206" i="39"/>
  <c r="N205" i="39"/>
  <c r="M205" i="39"/>
  <c r="K205" i="39"/>
  <c r="J205" i="39"/>
  <c r="H205" i="39"/>
  <c r="G205" i="39"/>
  <c r="E205" i="39"/>
  <c r="D205" i="39"/>
  <c r="O203" i="39"/>
  <c r="L203" i="39"/>
  <c r="I203" i="39"/>
  <c r="F203" i="39"/>
  <c r="O202" i="39"/>
  <c r="L202" i="39"/>
  <c r="I202" i="39"/>
  <c r="F202" i="39"/>
  <c r="O201" i="39"/>
  <c r="L201" i="39"/>
  <c r="I201" i="39"/>
  <c r="F201" i="39"/>
  <c r="O200" i="39"/>
  <c r="L200" i="39"/>
  <c r="I200" i="39"/>
  <c r="F200" i="39"/>
  <c r="O199" i="39"/>
  <c r="O198" i="39" s="1"/>
  <c r="L199" i="39"/>
  <c r="L198" i="39" s="1"/>
  <c r="I199" i="39"/>
  <c r="F199" i="39"/>
  <c r="F198" i="39" s="1"/>
  <c r="N198" i="39"/>
  <c r="M198" i="39"/>
  <c r="K198" i="39"/>
  <c r="K196" i="39" s="1"/>
  <c r="J198" i="39"/>
  <c r="J196" i="39" s="1"/>
  <c r="H198" i="39"/>
  <c r="H196" i="39" s="1"/>
  <c r="G198" i="39"/>
  <c r="G196" i="39" s="1"/>
  <c r="E198" i="39"/>
  <c r="D198" i="39"/>
  <c r="D196" i="39" s="1"/>
  <c r="O197" i="39"/>
  <c r="L197" i="39"/>
  <c r="I197" i="39"/>
  <c r="F197" i="39"/>
  <c r="N196" i="39"/>
  <c r="M196" i="39"/>
  <c r="E196" i="39"/>
  <c r="O193" i="39"/>
  <c r="L193" i="39"/>
  <c r="L192" i="39" s="1"/>
  <c r="L191" i="39" s="1"/>
  <c r="I193" i="39"/>
  <c r="F193" i="39"/>
  <c r="O192" i="39"/>
  <c r="O191" i="39" s="1"/>
  <c r="N192" i="39"/>
  <c r="N191" i="39" s="1"/>
  <c r="M192" i="39"/>
  <c r="M191" i="39" s="1"/>
  <c r="K192" i="39"/>
  <c r="K191" i="39" s="1"/>
  <c r="J192" i="39"/>
  <c r="J191" i="39" s="1"/>
  <c r="I192" i="39"/>
  <c r="I191" i="39" s="1"/>
  <c r="H192" i="39"/>
  <c r="G192" i="39"/>
  <c r="G191" i="39" s="1"/>
  <c r="E192" i="39"/>
  <c r="E191" i="39" s="1"/>
  <c r="D192" i="39"/>
  <c r="H191" i="39"/>
  <c r="D191" i="39"/>
  <c r="O190" i="39"/>
  <c r="L190" i="39"/>
  <c r="I190" i="39"/>
  <c r="F190" i="39"/>
  <c r="C190" i="39" s="1"/>
  <c r="O189" i="39"/>
  <c r="L189" i="39"/>
  <c r="L188" i="39" s="1"/>
  <c r="I189" i="39"/>
  <c r="I188" i="39" s="1"/>
  <c r="F189" i="39"/>
  <c r="N188" i="39"/>
  <c r="M188" i="39"/>
  <c r="M187" i="39" s="1"/>
  <c r="K188" i="39"/>
  <c r="J188" i="39"/>
  <c r="H188" i="39"/>
  <c r="G188" i="39"/>
  <c r="E188" i="39"/>
  <c r="D188" i="39"/>
  <c r="O186" i="39"/>
  <c r="L186" i="39"/>
  <c r="I186" i="39"/>
  <c r="F186" i="39"/>
  <c r="O185" i="39"/>
  <c r="L185" i="39"/>
  <c r="I185" i="39"/>
  <c r="F185" i="39"/>
  <c r="N184" i="39"/>
  <c r="M184" i="39"/>
  <c r="K184" i="39"/>
  <c r="J184" i="39"/>
  <c r="H184" i="39"/>
  <c r="G184" i="39"/>
  <c r="E184" i="39"/>
  <c r="D184" i="39"/>
  <c r="O183" i="39"/>
  <c r="L183" i="39"/>
  <c r="I183" i="39"/>
  <c r="F183" i="39"/>
  <c r="O182" i="39"/>
  <c r="L182" i="39"/>
  <c r="I182" i="39"/>
  <c r="F182" i="39"/>
  <c r="O181" i="39"/>
  <c r="L181" i="39"/>
  <c r="I181" i="39"/>
  <c r="F181" i="39"/>
  <c r="O180" i="39"/>
  <c r="L180" i="39"/>
  <c r="I180" i="39"/>
  <c r="F180" i="39"/>
  <c r="N179" i="39"/>
  <c r="M179" i="39"/>
  <c r="K179" i="39"/>
  <c r="J179" i="39"/>
  <c r="H179" i="39"/>
  <c r="G179" i="39"/>
  <c r="E179" i="39"/>
  <c r="D179" i="39"/>
  <c r="O178" i="39"/>
  <c r="L178" i="39"/>
  <c r="I178" i="39"/>
  <c r="F178" i="39"/>
  <c r="O177" i="39"/>
  <c r="L177" i="39"/>
  <c r="I177" i="39"/>
  <c r="F177" i="39"/>
  <c r="O176" i="39"/>
  <c r="L176" i="39"/>
  <c r="I176" i="39"/>
  <c r="F176" i="39"/>
  <c r="N175" i="39"/>
  <c r="N174" i="39" s="1"/>
  <c r="N173" i="39" s="1"/>
  <c r="M175" i="39"/>
  <c r="M174" i="39" s="1"/>
  <c r="K175" i="39"/>
  <c r="J175" i="39"/>
  <c r="J174" i="39" s="1"/>
  <c r="H175" i="39"/>
  <c r="H174" i="39" s="1"/>
  <c r="H173" i="39" s="1"/>
  <c r="G175" i="39"/>
  <c r="E175" i="39"/>
  <c r="E174" i="39" s="1"/>
  <c r="D175" i="39"/>
  <c r="D174" i="39" s="1"/>
  <c r="D173" i="39" s="1"/>
  <c r="K174" i="39"/>
  <c r="O172" i="39"/>
  <c r="L172" i="39"/>
  <c r="I172" i="39"/>
  <c r="F172" i="39"/>
  <c r="O171" i="39"/>
  <c r="L171" i="39"/>
  <c r="I171" i="39"/>
  <c r="F171" i="39"/>
  <c r="O170" i="39"/>
  <c r="L170" i="39"/>
  <c r="I170" i="39"/>
  <c r="F170" i="39"/>
  <c r="O169" i="39"/>
  <c r="L169" i="39"/>
  <c r="I169" i="39"/>
  <c r="F169" i="39"/>
  <c r="O168" i="39"/>
  <c r="L168" i="39"/>
  <c r="I168" i="39"/>
  <c r="F168" i="39"/>
  <c r="O167" i="39"/>
  <c r="L167" i="39"/>
  <c r="I167" i="39"/>
  <c r="F167" i="39"/>
  <c r="N166" i="39"/>
  <c r="M166" i="39"/>
  <c r="K166" i="39"/>
  <c r="K165" i="39" s="1"/>
  <c r="J166" i="39"/>
  <c r="H166" i="39"/>
  <c r="H165" i="39" s="1"/>
  <c r="G166" i="39"/>
  <c r="G165" i="39" s="1"/>
  <c r="E166" i="39"/>
  <c r="E165" i="39" s="1"/>
  <c r="D166" i="39"/>
  <c r="N165" i="39"/>
  <c r="M165" i="39"/>
  <c r="J165" i="39"/>
  <c r="D165" i="39"/>
  <c r="O164" i="39"/>
  <c r="L164" i="39"/>
  <c r="I164" i="39"/>
  <c r="F164" i="39"/>
  <c r="O163" i="39"/>
  <c r="L163" i="39"/>
  <c r="I163" i="39"/>
  <c r="F163" i="39"/>
  <c r="O162" i="39"/>
  <c r="L162" i="39"/>
  <c r="I162" i="39"/>
  <c r="F162" i="39"/>
  <c r="O161" i="39"/>
  <c r="L161" i="39"/>
  <c r="I161" i="39"/>
  <c r="I160" i="39" s="1"/>
  <c r="F161" i="39"/>
  <c r="N160" i="39"/>
  <c r="M160" i="39"/>
  <c r="L160" i="39"/>
  <c r="K160" i="39"/>
  <c r="J160" i="39"/>
  <c r="H160" i="39"/>
  <c r="G160" i="39"/>
  <c r="E160" i="39"/>
  <c r="D160" i="39"/>
  <c r="O159" i="39"/>
  <c r="L159" i="39"/>
  <c r="I159" i="39"/>
  <c r="F159" i="39"/>
  <c r="O158" i="39"/>
  <c r="L158" i="39"/>
  <c r="I158" i="39"/>
  <c r="F158" i="39"/>
  <c r="O157" i="39"/>
  <c r="L157" i="39"/>
  <c r="I157" i="39"/>
  <c r="F157" i="39"/>
  <c r="O156" i="39"/>
  <c r="L156" i="39"/>
  <c r="I156" i="39"/>
  <c r="F156" i="39"/>
  <c r="O155" i="39"/>
  <c r="L155" i="39"/>
  <c r="I155" i="39"/>
  <c r="F155" i="39"/>
  <c r="O154" i="39"/>
  <c r="L154" i="39"/>
  <c r="I154" i="39"/>
  <c r="F154" i="39"/>
  <c r="C154" i="39" s="1"/>
  <c r="O153" i="39"/>
  <c r="L153" i="39"/>
  <c r="I153" i="39"/>
  <c r="F153" i="39"/>
  <c r="O152" i="39"/>
  <c r="L152" i="39"/>
  <c r="I152" i="39"/>
  <c r="I151" i="39" s="1"/>
  <c r="D152" i="39"/>
  <c r="F152" i="39" s="1"/>
  <c r="N151" i="39"/>
  <c r="M151" i="39"/>
  <c r="K151" i="39"/>
  <c r="J151" i="39"/>
  <c r="H151" i="39"/>
  <c r="G151" i="39"/>
  <c r="E151" i="39"/>
  <c r="D151" i="39"/>
  <c r="O150" i="39"/>
  <c r="L150" i="39"/>
  <c r="I150" i="39"/>
  <c r="F150" i="39"/>
  <c r="O149" i="39"/>
  <c r="L149" i="39"/>
  <c r="I149" i="39"/>
  <c r="F149" i="39"/>
  <c r="O148" i="39"/>
  <c r="L148" i="39"/>
  <c r="I148" i="39"/>
  <c r="F148" i="39"/>
  <c r="O147" i="39"/>
  <c r="L147" i="39"/>
  <c r="I147" i="39"/>
  <c r="F147" i="39"/>
  <c r="O146" i="39"/>
  <c r="L146" i="39"/>
  <c r="I146" i="39"/>
  <c r="F146" i="39"/>
  <c r="O145" i="39"/>
  <c r="L145" i="39"/>
  <c r="L144" i="39" s="1"/>
  <c r="I145" i="39"/>
  <c r="F145" i="39"/>
  <c r="N144" i="39"/>
  <c r="M144" i="39"/>
  <c r="K144" i="39"/>
  <c r="J144" i="39"/>
  <c r="H144" i="39"/>
  <c r="G144" i="39"/>
  <c r="E144" i="39"/>
  <c r="D144" i="39"/>
  <c r="O143" i="39"/>
  <c r="L143" i="39"/>
  <c r="I143" i="39"/>
  <c r="F143" i="39"/>
  <c r="O142" i="39"/>
  <c r="L142" i="39"/>
  <c r="I142" i="39"/>
  <c r="I141" i="39" s="1"/>
  <c r="F142" i="39"/>
  <c r="N141" i="39"/>
  <c r="M141" i="39"/>
  <c r="K141" i="39"/>
  <c r="J141" i="39"/>
  <c r="H141" i="39"/>
  <c r="G141" i="39"/>
  <c r="E141" i="39"/>
  <c r="D141" i="39"/>
  <c r="O140" i="39"/>
  <c r="L140" i="39"/>
  <c r="I140" i="39"/>
  <c r="F140" i="39"/>
  <c r="O139" i="39"/>
  <c r="L139" i="39"/>
  <c r="I139" i="39"/>
  <c r="F139" i="39"/>
  <c r="O138" i="39"/>
  <c r="L138" i="39"/>
  <c r="I138" i="39"/>
  <c r="F138" i="39"/>
  <c r="O137" i="39"/>
  <c r="L137" i="39"/>
  <c r="L136" i="39" s="1"/>
  <c r="I137" i="39"/>
  <c r="F137" i="39"/>
  <c r="F136" i="39" s="1"/>
  <c r="N136" i="39"/>
  <c r="M136" i="39"/>
  <c r="K136" i="39"/>
  <c r="J136" i="39"/>
  <c r="H136" i="39"/>
  <c r="G136" i="39"/>
  <c r="E136" i="39"/>
  <c r="D136" i="39"/>
  <c r="O135" i="39"/>
  <c r="L135" i="39"/>
  <c r="I135" i="39"/>
  <c r="C135" i="39" s="1"/>
  <c r="F135" i="39"/>
  <c r="O134" i="39"/>
  <c r="L134" i="39"/>
  <c r="I134" i="39"/>
  <c r="F134" i="39"/>
  <c r="O133" i="39"/>
  <c r="L133" i="39"/>
  <c r="I133" i="39"/>
  <c r="F133" i="39"/>
  <c r="O132" i="39"/>
  <c r="L132" i="39"/>
  <c r="I132" i="39"/>
  <c r="F132" i="39"/>
  <c r="N131" i="39"/>
  <c r="M131" i="39"/>
  <c r="K131" i="39"/>
  <c r="J131" i="39"/>
  <c r="H131" i="39"/>
  <c r="G131" i="39"/>
  <c r="E131" i="39"/>
  <c r="D131" i="39"/>
  <c r="O129" i="39"/>
  <c r="L129" i="39"/>
  <c r="L128" i="39" s="1"/>
  <c r="I129" i="39"/>
  <c r="F129" i="39"/>
  <c r="O128" i="39"/>
  <c r="N128" i="39"/>
  <c r="M128" i="39"/>
  <c r="K128" i="39"/>
  <c r="J128" i="39"/>
  <c r="H128" i="39"/>
  <c r="G128" i="39"/>
  <c r="F128" i="39"/>
  <c r="E128" i="39"/>
  <c r="D128" i="39"/>
  <c r="O127" i="39"/>
  <c r="L127" i="39"/>
  <c r="I127" i="39"/>
  <c r="D127" i="39"/>
  <c r="O126" i="39"/>
  <c r="L126" i="39"/>
  <c r="I126" i="39"/>
  <c r="F126" i="39"/>
  <c r="O125" i="39"/>
  <c r="L125" i="39"/>
  <c r="I125" i="39"/>
  <c r="F125" i="39"/>
  <c r="O124" i="39"/>
  <c r="L124" i="39"/>
  <c r="I124" i="39"/>
  <c r="F124" i="39"/>
  <c r="O123" i="39"/>
  <c r="L123" i="39"/>
  <c r="I123" i="39"/>
  <c r="F123" i="39"/>
  <c r="N122" i="39"/>
  <c r="M122" i="39"/>
  <c r="K122" i="39"/>
  <c r="J122" i="39"/>
  <c r="H122" i="39"/>
  <c r="G122" i="39"/>
  <c r="E122" i="39"/>
  <c r="O121" i="39"/>
  <c r="L121" i="39"/>
  <c r="I121" i="39"/>
  <c r="F121" i="39"/>
  <c r="O120" i="39"/>
  <c r="L120" i="39"/>
  <c r="I120" i="39"/>
  <c r="F120" i="39"/>
  <c r="O119" i="39"/>
  <c r="L119" i="39"/>
  <c r="I119" i="39"/>
  <c r="F119" i="39"/>
  <c r="O118" i="39"/>
  <c r="L118" i="39"/>
  <c r="I118" i="39"/>
  <c r="D118" i="39"/>
  <c r="F118" i="39" s="1"/>
  <c r="O117" i="39"/>
  <c r="L117" i="39"/>
  <c r="I117" i="39"/>
  <c r="F117" i="39"/>
  <c r="F116" i="39" s="1"/>
  <c r="N116" i="39"/>
  <c r="M116" i="39"/>
  <c r="K116" i="39"/>
  <c r="J116" i="39"/>
  <c r="H116" i="39"/>
  <c r="G116" i="39"/>
  <c r="E116" i="39"/>
  <c r="D116" i="39"/>
  <c r="O115" i="39"/>
  <c r="L115" i="39"/>
  <c r="I115" i="39"/>
  <c r="F115" i="39"/>
  <c r="O114" i="39"/>
  <c r="L114" i="39"/>
  <c r="I114" i="39"/>
  <c r="F114" i="39"/>
  <c r="O113" i="39"/>
  <c r="O112" i="39" s="1"/>
  <c r="L113" i="39"/>
  <c r="I113" i="39"/>
  <c r="F113" i="39"/>
  <c r="F112" i="39" s="1"/>
  <c r="N112" i="39"/>
  <c r="M112" i="39"/>
  <c r="K112" i="39"/>
  <c r="J112" i="39"/>
  <c r="H112" i="39"/>
  <c r="G112" i="39"/>
  <c r="E112" i="39"/>
  <c r="D112" i="39"/>
  <c r="O111" i="39"/>
  <c r="L111" i="39"/>
  <c r="I111" i="39"/>
  <c r="F111" i="39"/>
  <c r="O110" i="39"/>
  <c r="L110" i="39"/>
  <c r="I110" i="39"/>
  <c r="F110" i="39"/>
  <c r="O109" i="39"/>
  <c r="L109" i="39"/>
  <c r="I109" i="39"/>
  <c r="F109" i="39"/>
  <c r="O108" i="39"/>
  <c r="L108" i="39"/>
  <c r="I108" i="39"/>
  <c r="F108" i="39"/>
  <c r="O107" i="39"/>
  <c r="L107" i="39"/>
  <c r="I107" i="39"/>
  <c r="F107" i="39"/>
  <c r="O106" i="39"/>
  <c r="L106" i="39"/>
  <c r="I106" i="39"/>
  <c r="F106" i="39"/>
  <c r="O105" i="39"/>
  <c r="L105" i="39"/>
  <c r="I105" i="39"/>
  <c r="F105" i="39"/>
  <c r="O104" i="39"/>
  <c r="L104" i="39"/>
  <c r="I104" i="39"/>
  <c r="F104" i="39"/>
  <c r="N103" i="39"/>
  <c r="M103" i="39"/>
  <c r="K103" i="39"/>
  <c r="J103" i="39"/>
  <c r="H103" i="39"/>
  <c r="G103" i="39"/>
  <c r="E103" i="39"/>
  <c r="D103" i="39"/>
  <c r="O102" i="39"/>
  <c r="L102" i="39"/>
  <c r="I102" i="39"/>
  <c r="F102" i="39"/>
  <c r="O101" i="39"/>
  <c r="L101" i="39"/>
  <c r="I101" i="39"/>
  <c r="F101" i="39"/>
  <c r="O100" i="39"/>
  <c r="L100" i="39"/>
  <c r="I100" i="39"/>
  <c r="F100" i="39"/>
  <c r="O99" i="39"/>
  <c r="L99" i="39"/>
  <c r="I99" i="39"/>
  <c r="F99" i="39"/>
  <c r="O98" i="39"/>
  <c r="L98" i="39"/>
  <c r="I98" i="39"/>
  <c r="F98" i="39"/>
  <c r="O97" i="39"/>
  <c r="L97" i="39"/>
  <c r="I97" i="39"/>
  <c r="F97" i="39"/>
  <c r="O96" i="39"/>
  <c r="O95" i="39" s="1"/>
  <c r="L96" i="39"/>
  <c r="I96" i="39"/>
  <c r="F96" i="39"/>
  <c r="N95" i="39"/>
  <c r="M95" i="39"/>
  <c r="K95" i="39"/>
  <c r="J95" i="39"/>
  <c r="H95" i="39"/>
  <c r="G95" i="39"/>
  <c r="E95" i="39"/>
  <c r="D95" i="39"/>
  <c r="O94" i="39"/>
  <c r="L94" i="39"/>
  <c r="I94" i="39"/>
  <c r="F94" i="39"/>
  <c r="O93" i="39"/>
  <c r="L93" i="39"/>
  <c r="I93" i="39"/>
  <c r="F93" i="39"/>
  <c r="O92" i="39"/>
  <c r="L92" i="39"/>
  <c r="I92" i="39"/>
  <c r="F92" i="39"/>
  <c r="O91" i="39"/>
  <c r="L91" i="39"/>
  <c r="I91" i="39"/>
  <c r="F91" i="39"/>
  <c r="O90" i="39"/>
  <c r="L90" i="39"/>
  <c r="I90" i="39"/>
  <c r="F90" i="39"/>
  <c r="N89" i="39"/>
  <c r="M89" i="39"/>
  <c r="K89" i="39"/>
  <c r="J89" i="39"/>
  <c r="H89" i="39"/>
  <c r="G89" i="39"/>
  <c r="E89" i="39"/>
  <c r="D89" i="39"/>
  <c r="O88" i="39"/>
  <c r="L88" i="39"/>
  <c r="I88" i="39"/>
  <c r="F88" i="39"/>
  <c r="O87" i="39"/>
  <c r="L87" i="39"/>
  <c r="I87" i="39"/>
  <c r="F87" i="39"/>
  <c r="O86" i="39"/>
  <c r="L86" i="39"/>
  <c r="I86" i="39"/>
  <c r="F86" i="39"/>
  <c r="O85" i="39"/>
  <c r="O84" i="39" s="1"/>
  <c r="L85" i="39"/>
  <c r="I85" i="39"/>
  <c r="F85" i="39"/>
  <c r="F84" i="39" s="1"/>
  <c r="N84" i="39"/>
  <c r="M84" i="39"/>
  <c r="K84" i="39"/>
  <c r="J84" i="39"/>
  <c r="H84" i="39"/>
  <c r="G84" i="39"/>
  <c r="E84" i="39"/>
  <c r="E83" i="39" s="1"/>
  <c r="D84" i="39"/>
  <c r="O82" i="39"/>
  <c r="L82" i="39"/>
  <c r="I82" i="39"/>
  <c r="F82" i="39"/>
  <c r="O81" i="39"/>
  <c r="O80" i="39" s="1"/>
  <c r="L81" i="39"/>
  <c r="I81" i="39"/>
  <c r="I80" i="39" s="1"/>
  <c r="F81" i="39"/>
  <c r="F80" i="39" s="1"/>
  <c r="N80" i="39"/>
  <c r="M80" i="39"/>
  <c r="L80" i="39"/>
  <c r="K80" i="39"/>
  <c r="J80" i="39"/>
  <c r="H80" i="39"/>
  <c r="G80" i="39"/>
  <c r="E80" i="39"/>
  <c r="D80" i="39"/>
  <c r="O79" i="39"/>
  <c r="L79" i="39"/>
  <c r="I79" i="39"/>
  <c r="F79" i="39"/>
  <c r="O78" i="39"/>
  <c r="O77" i="39" s="1"/>
  <c r="L78" i="39"/>
  <c r="L77" i="39" s="1"/>
  <c r="I78" i="39"/>
  <c r="F78" i="39"/>
  <c r="C78" i="39" s="1"/>
  <c r="N77" i="39"/>
  <c r="M77" i="39"/>
  <c r="K77" i="39"/>
  <c r="K76" i="39" s="1"/>
  <c r="J77" i="39"/>
  <c r="H77" i="39"/>
  <c r="G77" i="39"/>
  <c r="F77" i="39"/>
  <c r="E77" i="39"/>
  <c r="D77" i="39"/>
  <c r="D76" i="39" s="1"/>
  <c r="O74" i="39"/>
  <c r="L74" i="39"/>
  <c r="I74" i="39"/>
  <c r="F74" i="39"/>
  <c r="O73" i="39"/>
  <c r="L73" i="39"/>
  <c r="I73" i="39"/>
  <c r="F73" i="39"/>
  <c r="O72" i="39"/>
  <c r="L72" i="39"/>
  <c r="I72" i="39"/>
  <c r="F72" i="39"/>
  <c r="O71" i="39"/>
  <c r="L71" i="39"/>
  <c r="I71" i="39"/>
  <c r="F71" i="39"/>
  <c r="O70" i="39"/>
  <c r="L70" i="39"/>
  <c r="L69" i="39" s="1"/>
  <c r="I70" i="39"/>
  <c r="I69" i="39" s="1"/>
  <c r="F70" i="39"/>
  <c r="N69" i="39"/>
  <c r="M69" i="39"/>
  <c r="M67" i="39" s="1"/>
  <c r="K69" i="39"/>
  <c r="K67" i="39" s="1"/>
  <c r="J69" i="39"/>
  <c r="J67" i="39" s="1"/>
  <c r="H69" i="39"/>
  <c r="H67" i="39" s="1"/>
  <c r="G69" i="39"/>
  <c r="G67" i="39" s="1"/>
  <c r="E69" i="39"/>
  <c r="E67" i="39" s="1"/>
  <c r="D69" i="39"/>
  <c r="D67" i="39" s="1"/>
  <c r="O68" i="39"/>
  <c r="L68" i="39"/>
  <c r="I68" i="39"/>
  <c r="F68" i="39"/>
  <c r="N67" i="39"/>
  <c r="O66" i="39"/>
  <c r="L66" i="39"/>
  <c r="I66" i="39"/>
  <c r="F66" i="39"/>
  <c r="O65" i="39"/>
  <c r="L65" i="39"/>
  <c r="I65" i="39"/>
  <c r="F65" i="39"/>
  <c r="O64" i="39"/>
  <c r="L64" i="39"/>
  <c r="I64" i="39"/>
  <c r="F64" i="39"/>
  <c r="O63" i="39"/>
  <c r="L63" i="39"/>
  <c r="I63" i="39"/>
  <c r="F63" i="39"/>
  <c r="O62" i="39"/>
  <c r="L62" i="39"/>
  <c r="I62" i="39"/>
  <c r="F62" i="39"/>
  <c r="O61" i="39"/>
  <c r="L61" i="39"/>
  <c r="I61" i="39"/>
  <c r="F61" i="39"/>
  <c r="O60" i="39"/>
  <c r="L60" i="39"/>
  <c r="I60" i="39"/>
  <c r="F60" i="39"/>
  <c r="O59" i="39"/>
  <c r="L59" i="39"/>
  <c r="I59" i="39"/>
  <c r="I58" i="39" s="1"/>
  <c r="F59" i="39"/>
  <c r="N58" i="39"/>
  <c r="M58" i="39"/>
  <c r="K58" i="39"/>
  <c r="J58" i="39"/>
  <c r="J54" i="39" s="1"/>
  <c r="J53" i="39" s="1"/>
  <c r="H58" i="39"/>
  <c r="G58" i="39"/>
  <c r="E58" i="39"/>
  <c r="D58" i="39"/>
  <c r="D54" i="39" s="1"/>
  <c r="D53" i="39" s="1"/>
  <c r="O57" i="39"/>
  <c r="L57" i="39"/>
  <c r="I57" i="39"/>
  <c r="F57" i="39"/>
  <c r="O56" i="39"/>
  <c r="L56" i="39"/>
  <c r="L55" i="39" s="1"/>
  <c r="I56" i="39"/>
  <c r="F56" i="39"/>
  <c r="F55" i="39" s="1"/>
  <c r="O55" i="39"/>
  <c r="N55" i="39"/>
  <c r="M55" i="39"/>
  <c r="M54" i="39" s="1"/>
  <c r="K55" i="39"/>
  <c r="J55" i="39"/>
  <c r="H55" i="39"/>
  <c r="H54" i="39" s="1"/>
  <c r="G55" i="39"/>
  <c r="E55" i="39"/>
  <c r="D55" i="39"/>
  <c r="O47" i="39"/>
  <c r="C47" i="39" s="1"/>
  <c r="O46" i="39"/>
  <c r="N45" i="39"/>
  <c r="M45" i="39"/>
  <c r="L44" i="39"/>
  <c r="L43" i="39" s="1"/>
  <c r="I44" i="39"/>
  <c r="I43" i="39" s="1"/>
  <c r="F44" i="39"/>
  <c r="F43" i="39" s="1"/>
  <c r="K43" i="39"/>
  <c r="J43" i="39"/>
  <c r="H43" i="39"/>
  <c r="G43" i="39"/>
  <c r="E43" i="39"/>
  <c r="D43" i="39"/>
  <c r="F42" i="39"/>
  <c r="E41" i="39"/>
  <c r="D41" i="39"/>
  <c r="L40" i="39"/>
  <c r="C40" i="39" s="1"/>
  <c r="L39" i="39"/>
  <c r="C39" i="39" s="1"/>
  <c r="L38" i="39"/>
  <c r="C38" i="39" s="1"/>
  <c r="L37" i="39"/>
  <c r="K36" i="39"/>
  <c r="J36" i="39"/>
  <c r="L35" i="39"/>
  <c r="C35" i="39" s="1"/>
  <c r="L34" i="39"/>
  <c r="K33" i="39"/>
  <c r="J33" i="39"/>
  <c r="L32" i="39"/>
  <c r="C32" i="39" s="1"/>
  <c r="K31" i="39"/>
  <c r="J31" i="39"/>
  <c r="L30" i="39"/>
  <c r="C30" i="39" s="1"/>
  <c r="L29" i="39"/>
  <c r="C29" i="39" s="1"/>
  <c r="L28" i="39"/>
  <c r="K27" i="39"/>
  <c r="J27" i="39"/>
  <c r="F25" i="39"/>
  <c r="C25" i="39" s="1"/>
  <c r="I24" i="39"/>
  <c r="D24" i="39"/>
  <c r="F24" i="39" s="1"/>
  <c r="O23" i="39"/>
  <c r="L23" i="39"/>
  <c r="I23" i="39"/>
  <c r="F23" i="39"/>
  <c r="O22" i="39"/>
  <c r="L22" i="39"/>
  <c r="I22" i="39"/>
  <c r="I21" i="39" s="1"/>
  <c r="F22" i="39"/>
  <c r="N21" i="39"/>
  <c r="M21" i="39"/>
  <c r="K21" i="39"/>
  <c r="K292" i="39" s="1"/>
  <c r="J21" i="39"/>
  <c r="H21" i="39"/>
  <c r="G21" i="39"/>
  <c r="G292" i="39" s="1"/>
  <c r="E21" i="39"/>
  <c r="D21" i="39"/>
  <c r="L31" i="39" l="1"/>
  <c r="C31" i="39" s="1"/>
  <c r="C93" i="39"/>
  <c r="C109" i="39"/>
  <c r="C186" i="39"/>
  <c r="K187" i="39"/>
  <c r="C210" i="39"/>
  <c r="C211" i="39"/>
  <c r="C213" i="39"/>
  <c r="G204" i="39"/>
  <c r="L58" i="39"/>
  <c r="D130" i="39"/>
  <c r="O131" i="39"/>
  <c r="C140" i="39"/>
  <c r="C178" i="39"/>
  <c r="C183" i="39"/>
  <c r="K204" i="39"/>
  <c r="K195" i="39" s="1"/>
  <c r="C258" i="39"/>
  <c r="D53" i="40"/>
  <c r="J292" i="39"/>
  <c r="J291" i="39" s="1"/>
  <c r="C24" i="39"/>
  <c r="H20" i="39"/>
  <c r="N54" i="39"/>
  <c r="N53" i="39" s="1"/>
  <c r="E76" i="39"/>
  <c r="J76" i="39"/>
  <c r="O76" i="39"/>
  <c r="H76" i="39"/>
  <c r="M76" i="39"/>
  <c r="L116" i="39"/>
  <c r="N187" i="39"/>
  <c r="C244" i="39"/>
  <c r="D270" i="39"/>
  <c r="N269" i="39"/>
  <c r="O160" i="39"/>
  <c r="C59" i="39"/>
  <c r="C71" i="39"/>
  <c r="C119" i="39"/>
  <c r="C143" i="39"/>
  <c r="C148" i="39"/>
  <c r="C162" i="39"/>
  <c r="O166" i="39"/>
  <c r="O165" i="39" s="1"/>
  <c r="I187" i="39"/>
  <c r="J187" i="39"/>
  <c r="O196" i="39"/>
  <c r="C222" i="39"/>
  <c r="C226" i="39"/>
  <c r="O260" i="39"/>
  <c r="H259" i="39"/>
  <c r="N259" i="39"/>
  <c r="H270" i="39"/>
  <c r="G130" i="39"/>
  <c r="C139" i="39"/>
  <c r="C158" i="39"/>
  <c r="C159" i="39"/>
  <c r="C170" i="39"/>
  <c r="O184" i="39"/>
  <c r="E204" i="39"/>
  <c r="E195" i="39" s="1"/>
  <c r="C234" i="39"/>
  <c r="C254" i="39"/>
  <c r="C256" i="39"/>
  <c r="C257" i="39"/>
  <c r="C266" i="39"/>
  <c r="C278" i="39"/>
  <c r="C279" i="39"/>
  <c r="D269" i="39"/>
  <c r="H269" i="39"/>
  <c r="G174" i="39"/>
  <c r="G173" i="39" s="1"/>
  <c r="D187" i="39"/>
  <c r="C60" i="39"/>
  <c r="C62" i="39"/>
  <c r="C63" i="39"/>
  <c r="C72" i="39"/>
  <c r="C74" i="39"/>
  <c r="I89" i="39"/>
  <c r="I95" i="39"/>
  <c r="C107" i="39"/>
  <c r="C118" i="39"/>
  <c r="C120" i="39"/>
  <c r="C23" i="39"/>
  <c r="L54" i="39"/>
  <c r="I67" i="39"/>
  <c r="C114" i="39"/>
  <c r="I122" i="39"/>
  <c r="D292" i="39"/>
  <c r="D291" i="39" s="1"/>
  <c r="J26" i="39"/>
  <c r="J20" i="39" s="1"/>
  <c r="N76" i="39"/>
  <c r="O89" i="39"/>
  <c r="C153" i="39"/>
  <c r="O151" i="39"/>
  <c r="I184" i="39"/>
  <c r="H187" i="39"/>
  <c r="O188" i="39"/>
  <c r="O187" i="39" s="1"/>
  <c r="H204" i="39"/>
  <c r="H195" i="39" s="1"/>
  <c r="C218" i="39"/>
  <c r="M231" i="39"/>
  <c r="C250" i="39"/>
  <c r="I251" i="39"/>
  <c r="G259" i="39"/>
  <c r="I264" i="39"/>
  <c r="K270" i="39"/>
  <c r="K269" i="39" s="1"/>
  <c r="G187" i="39"/>
  <c r="L216" i="39"/>
  <c r="L272" i="39"/>
  <c r="C274" i="39"/>
  <c r="I281" i="39"/>
  <c r="C281" i="39" s="1"/>
  <c r="C282" i="39"/>
  <c r="G54" i="39"/>
  <c r="G53" i="39" s="1"/>
  <c r="C57" i="39"/>
  <c r="O58" i="39"/>
  <c r="O54" i="39" s="1"/>
  <c r="F76" i="39"/>
  <c r="C113" i="39"/>
  <c r="C117" i="39"/>
  <c r="C121" i="39"/>
  <c r="O141" i="39"/>
  <c r="J173" i="39"/>
  <c r="C177" i="39"/>
  <c r="O175" i="39"/>
  <c r="C206" i="39"/>
  <c r="C242" i="39"/>
  <c r="N292" i="39"/>
  <c r="N291" i="39" s="1"/>
  <c r="N20" i="39"/>
  <c r="D20" i="39"/>
  <c r="C147" i="39"/>
  <c r="C182" i="39"/>
  <c r="I205" i="39"/>
  <c r="I204" i="39" s="1"/>
  <c r="E231" i="39"/>
  <c r="I233" i="39"/>
  <c r="C233" i="39" s="1"/>
  <c r="N231" i="39"/>
  <c r="J83" i="39"/>
  <c r="L179" i="39"/>
  <c r="I84" i="39"/>
  <c r="K83" i="39"/>
  <c r="L112" i="39"/>
  <c r="O21" i="39"/>
  <c r="O292" i="39" s="1"/>
  <c r="C43" i="39"/>
  <c r="C73" i="39"/>
  <c r="L76" i="39"/>
  <c r="C81" i="39"/>
  <c r="M83" i="39"/>
  <c r="C86" i="39"/>
  <c r="G83" i="39"/>
  <c r="C97" i="39"/>
  <c r="C101" i="39"/>
  <c r="C108" i="39"/>
  <c r="C124" i="39"/>
  <c r="K130" i="39"/>
  <c r="I131" i="39"/>
  <c r="H130" i="39"/>
  <c r="N130" i="39"/>
  <c r="L141" i="39"/>
  <c r="C149" i="39"/>
  <c r="C157" i="39"/>
  <c r="E173" i="39"/>
  <c r="C202" i="39"/>
  <c r="G270" i="39"/>
  <c r="G269" i="39" s="1"/>
  <c r="O216" i="39"/>
  <c r="O272" i="39"/>
  <c r="C280" i="39"/>
  <c r="C296" i="39"/>
  <c r="C299" i="39"/>
  <c r="C215" i="39"/>
  <c r="J204" i="39"/>
  <c r="J195" i="39" s="1"/>
  <c r="C237" i="39"/>
  <c r="C263" i="39"/>
  <c r="G291" i="39"/>
  <c r="C61" i="39"/>
  <c r="C64" i="39"/>
  <c r="C66" i="39"/>
  <c r="G76" i="39"/>
  <c r="H83" i="39"/>
  <c r="C102" i="39"/>
  <c r="C111" i="39"/>
  <c r="I116" i="39"/>
  <c r="O122" i="39"/>
  <c r="C138" i="39"/>
  <c r="O136" i="39"/>
  <c r="C146" i="39"/>
  <c r="O144" i="39"/>
  <c r="C156" i="39"/>
  <c r="C164" i="39"/>
  <c r="C172" i="39"/>
  <c r="C181" i="39"/>
  <c r="O179" i="39"/>
  <c r="M173" i="39"/>
  <c r="L184" i="39"/>
  <c r="C201" i="39"/>
  <c r="D204" i="39"/>
  <c r="D195" i="39" s="1"/>
  <c r="C221" i="39"/>
  <c r="C239" i="39"/>
  <c r="M259" i="39"/>
  <c r="M230" i="39" s="1"/>
  <c r="O264" i="39"/>
  <c r="O259" i="39" s="1"/>
  <c r="L276" i="39"/>
  <c r="L293" i="39"/>
  <c r="L205" i="39"/>
  <c r="L204" i="39" s="1"/>
  <c r="C212" i="39"/>
  <c r="N204" i="39"/>
  <c r="N195" i="39" s="1"/>
  <c r="L264" i="39"/>
  <c r="K291" i="39"/>
  <c r="H292" i="39"/>
  <c r="H291" i="39" s="1"/>
  <c r="L21" i="39"/>
  <c r="L292" i="39" s="1"/>
  <c r="K26" i="39"/>
  <c r="C44" i="39"/>
  <c r="E54" i="39"/>
  <c r="E53" i="39" s="1"/>
  <c r="K54" i="39"/>
  <c r="K53" i="39" s="1"/>
  <c r="C65" i="39"/>
  <c r="C70" i="39"/>
  <c r="O69" i="39"/>
  <c r="O67" i="39" s="1"/>
  <c r="C82" i="39"/>
  <c r="C88" i="39"/>
  <c r="C94" i="39"/>
  <c r="C99" i="39"/>
  <c r="C100" i="39"/>
  <c r="O103" i="39"/>
  <c r="C110" i="39"/>
  <c r="C126" i="39"/>
  <c r="N83" i="39"/>
  <c r="N75" i="39" s="1"/>
  <c r="N52" i="39" s="1"/>
  <c r="I136" i="39"/>
  <c r="M130" i="39"/>
  <c r="M75" i="39" s="1"/>
  <c r="C150" i="39"/>
  <c r="C163" i="39"/>
  <c r="C171" i="39"/>
  <c r="K173" i="39"/>
  <c r="L175" i="39"/>
  <c r="L174" i="39" s="1"/>
  <c r="G195" i="39"/>
  <c r="C203" i="39"/>
  <c r="M204" i="39"/>
  <c r="M195" i="39" s="1"/>
  <c r="I216" i="39"/>
  <c r="C223" i="39"/>
  <c r="C224" i="39"/>
  <c r="C225" i="39"/>
  <c r="C228" i="39"/>
  <c r="C229" i="39"/>
  <c r="C232" i="39"/>
  <c r="D231" i="39"/>
  <c r="D230" i="39" s="1"/>
  <c r="H231" i="39"/>
  <c r="C245" i="39"/>
  <c r="C247" i="39"/>
  <c r="O246" i="39"/>
  <c r="O231" i="39" s="1"/>
  <c r="O252" i="39"/>
  <c r="O251" i="39" s="1"/>
  <c r="L260" i="39"/>
  <c r="C268" i="39"/>
  <c r="O276" i="39"/>
  <c r="O293" i="39"/>
  <c r="F43" i="40"/>
  <c r="F11" i="40" s="1"/>
  <c r="F84" i="40"/>
  <c r="F53" i="40" s="1"/>
  <c r="M20" i="39"/>
  <c r="M292" i="39"/>
  <c r="M291" i="39" s="1"/>
  <c r="C42" i="39"/>
  <c r="F41" i="39"/>
  <c r="C41" i="39" s="1"/>
  <c r="I20" i="39"/>
  <c r="C28" i="39"/>
  <c r="L27" i="39"/>
  <c r="H53" i="39"/>
  <c r="E292" i="39"/>
  <c r="E291" i="39" s="1"/>
  <c r="E20" i="39"/>
  <c r="C22" i="39"/>
  <c r="F21" i="39"/>
  <c r="C34" i="39"/>
  <c r="L33" i="39"/>
  <c r="C33" i="39" s="1"/>
  <c r="C37" i="39"/>
  <c r="L36" i="39"/>
  <c r="C36" i="39" s="1"/>
  <c r="C46" i="39"/>
  <c r="O45" i="39"/>
  <c r="M53" i="39"/>
  <c r="L67" i="39"/>
  <c r="L95" i="39"/>
  <c r="C98" i="39"/>
  <c r="C104" i="39"/>
  <c r="F103" i="39"/>
  <c r="D122" i="39"/>
  <c r="D83" i="39" s="1"/>
  <c r="D75" i="39" s="1"/>
  <c r="F127" i="39"/>
  <c r="C127" i="39" s="1"/>
  <c r="C168" i="39"/>
  <c r="I166" i="39"/>
  <c r="I165" i="39" s="1"/>
  <c r="C185" i="39"/>
  <c r="F184" i="39"/>
  <c r="I235" i="39"/>
  <c r="C236" i="39"/>
  <c r="L252" i="39"/>
  <c r="L251" i="39" s="1"/>
  <c r="C255" i="39"/>
  <c r="C301" i="39"/>
  <c r="G20" i="39"/>
  <c r="K20" i="39"/>
  <c r="C56" i="39"/>
  <c r="C68" i="39"/>
  <c r="F69" i="39"/>
  <c r="L84" i="39"/>
  <c r="C87" i="39"/>
  <c r="C90" i="39"/>
  <c r="L89" i="39"/>
  <c r="C96" i="39"/>
  <c r="F95" i="39"/>
  <c r="C115" i="39"/>
  <c r="I112" i="39"/>
  <c r="O116" i="39"/>
  <c r="C132" i="39"/>
  <c r="L131" i="39"/>
  <c r="J130" i="39"/>
  <c r="C137" i="39"/>
  <c r="F151" i="39"/>
  <c r="C152" i="39"/>
  <c r="C161" i="39"/>
  <c r="F160" i="39"/>
  <c r="C160" i="39" s="1"/>
  <c r="C167" i="39"/>
  <c r="L166" i="39"/>
  <c r="L165" i="39" s="1"/>
  <c r="F175" i="39"/>
  <c r="I175" i="39"/>
  <c r="C176" i="39"/>
  <c r="E187" i="39"/>
  <c r="C189" i="39"/>
  <c r="F188" i="39"/>
  <c r="C249" i="39"/>
  <c r="F246" i="39"/>
  <c r="C80" i="39"/>
  <c r="C142" i="39"/>
  <c r="F141" i="39"/>
  <c r="C155" i="39"/>
  <c r="L151" i="39"/>
  <c r="I55" i="39"/>
  <c r="I54" i="39" s="1"/>
  <c r="F58" i="39"/>
  <c r="C79" i="39"/>
  <c r="I77" i="39"/>
  <c r="L122" i="39"/>
  <c r="C125" i="39"/>
  <c r="C85" i="39"/>
  <c r="C105" i="39"/>
  <c r="C91" i="39"/>
  <c r="C92" i="39"/>
  <c r="F89" i="39"/>
  <c r="I103" i="39"/>
  <c r="L103" i="39"/>
  <c r="C106" i="39"/>
  <c r="C123" i="39"/>
  <c r="F122" i="39"/>
  <c r="C122" i="39" s="1"/>
  <c r="I128" i="39"/>
  <c r="C128" i="39" s="1"/>
  <c r="C129" i="39"/>
  <c r="C133" i="39"/>
  <c r="C134" i="39"/>
  <c r="F131" i="39"/>
  <c r="E130" i="39"/>
  <c r="E75" i="39" s="1"/>
  <c r="F144" i="39"/>
  <c r="I144" i="39"/>
  <c r="I130" i="39" s="1"/>
  <c r="C145" i="39"/>
  <c r="C169" i="39"/>
  <c r="F166" i="39"/>
  <c r="F179" i="39"/>
  <c r="I179" i="39"/>
  <c r="C180" i="39"/>
  <c r="L187" i="39"/>
  <c r="C200" i="39"/>
  <c r="I198" i="39"/>
  <c r="C197" i="39"/>
  <c r="F196" i="39"/>
  <c r="K231" i="39"/>
  <c r="K230" i="39" s="1"/>
  <c r="C241" i="39"/>
  <c r="F238" i="39"/>
  <c r="C248" i="39"/>
  <c r="I246" i="39"/>
  <c r="C253" i="39"/>
  <c r="F252" i="39"/>
  <c r="C265" i="39"/>
  <c r="F264" i="39"/>
  <c r="C264" i="39" s="1"/>
  <c r="C273" i="39"/>
  <c r="F272" i="39"/>
  <c r="C288" i="39"/>
  <c r="I286" i="39"/>
  <c r="C286" i="39" s="1"/>
  <c r="C300" i="39"/>
  <c r="O205" i="39"/>
  <c r="C217" i="39"/>
  <c r="F216" i="39"/>
  <c r="C216" i="39" s="1"/>
  <c r="J230" i="39"/>
  <c r="G231" i="39"/>
  <c r="G230" i="39" s="1"/>
  <c r="C240" i="39"/>
  <c r="I238" i="39"/>
  <c r="C243" i="39"/>
  <c r="I259" i="39"/>
  <c r="L259" i="39"/>
  <c r="C267" i="39"/>
  <c r="C275" i="39"/>
  <c r="C285" i="39"/>
  <c r="F284" i="39"/>
  <c r="C193" i="39"/>
  <c r="F192" i="39"/>
  <c r="L196" i="39"/>
  <c r="L195" i="39" s="1"/>
  <c r="C207" i="39"/>
  <c r="C208" i="39"/>
  <c r="C209" i="39"/>
  <c r="F205" i="39"/>
  <c r="C219" i="39"/>
  <c r="C220" i="39"/>
  <c r="C227" i="39"/>
  <c r="C235" i="39"/>
  <c r="L238" i="39"/>
  <c r="L231" i="39" s="1"/>
  <c r="E259" i="39"/>
  <c r="E230" i="39" s="1"/>
  <c r="C261" i="39"/>
  <c r="F260" i="39"/>
  <c r="C271" i="39"/>
  <c r="I270" i="39"/>
  <c r="M270" i="39"/>
  <c r="M269" i="39" s="1"/>
  <c r="C277" i="39"/>
  <c r="F276" i="39"/>
  <c r="C295" i="39"/>
  <c r="C297" i="39"/>
  <c r="F293" i="39"/>
  <c r="C199" i="39"/>
  <c r="C287" i="39"/>
  <c r="J75" i="39" l="1"/>
  <c r="C112" i="39"/>
  <c r="L173" i="39"/>
  <c r="N230" i="39"/>
  <c r="N194" i="39" s="1"/>
  <c r="N51" i="39" s="1"/>
  <c r="C58" i="39"/>
  <c r="D194" i="39"/>
  <c r="L270" i="39"/>
  <c r="L269" i="39" s="1"/>
  <c r="I269" i="39"/>
  <c r="K194" i="39"/>
  <c r="C179" i="39"/>
  <c r="I83" i="39"/>
  <c r="O291" i="39"/>
  <c r="E289" i="39"/>
  <c r="G194" i="39"/>
  <c r="C136" i="39"/>
  <c r="H75" i="39"/>
  <c r="H52" i="39" s="1"/>
  <c r="I53" i="39"/>
  <c r="O204" i="39"/>
  <c r="O195" i="39" s="1"/>
  <c r="O130" i="39"/>
  <c r="O83" i="39"/>
  <c r="O75" i="39" s="1"/>
  <c r="C293" i="39"/>
  <c r="L230" i="39"/>
  <c r="J52" i="39"/>
  <c r="C69" i="39"/>
  <c r="L53" i="39"/>
  <c r="H230" i="39"/>
  <c r="L291" i="39"/>
  <c r="C116" i="39"/>
  <c r="G75" i="39"/>
  <c r="G52" i="39" s="1"/>
  <c r="G51" i="39" s="1"/>
  <c r="N289" i="39"/>
  <c r="O230" i="39"/>
  <c r="M52" i="39"/>
  <c r="L130" i="39"/>
  <c r="O20" i="39"/>
  <c r="F67" i="39"/>
  <c r="O270" i="39"/>
  <c r="O269" i="39" s="1"/>
  <c r="C95" i="39"/>
  <c r="C184" i="39"/>
  <c r="O53" i="39"/>
  <c r="K75" i="39"/>
  <c r="K52" i="39" s="1"/>
  <c r="K51" i="39" s="1"/>
  <c r="C276" i="39"/>
  <c r="C144" i="39"/>
  <c r="C89" i="39"/>
  <c r="C141" i="39"/>
  <c r="I231" i="39"/>
  <c r="I230" i="39" s="1"/>
  <c r="E52" i="39"/>
  <c r="M289" i="39"/>
  <c r="L83" i="39"/>
  <c r="L75" i="39" s="1"/>
  <c r="L52" i="39" s="1"/>
  <c r="O174" i="39"/>
  <c r="O173" i="39" s="1"/>
  <c r="H194" i="39"/>
  <c r="D289" i="39"/>
  <c r="D52" i="39"/>
  <c r="D51" i="39" s="1"/>
  <c r="J289" i="39"/>
  <c r="C238" i="39"/>
  <c r="F231" i="39"/>
  <c r="F165" i="39"/>
  <c r="C165" i="39" s="1"/>
  <c r="C166" i="39"/>
  <c r="L194" i="39"/>
  <c r="K289" i="39"/>
  <c r="I76" i="39"/>
  <c r="C77" i="39"/>
  <c r="J194" i="39"/>
  <c r="J51" i="39" s="1"/>
  <c r="C151" i="39"/>
  <c r="F54" i="39"/>
  <c r="C192" i="39"/>
  <c r="F191" i="39"/>
  <c r="C191" i="39" s="1"/>
  <c r="C205" i="39"/>
  <c r="F204" i="39"/>
  <c r="C204" i="39" s="1"/>
  <c r="M194" i="39"/>
  <c r="M51" i="39" s="1"/>
  <c r="F270" i="39"/>
  <c r="C272" i="39"/>
  <c r="C198" i="39"/>
  <c r="I196" i="39"/>
  <c r="I195" i="39" s="1"/>
  <c r="F130" i="39"/>
  <c r="C130" i="39" s="1"/>
  <c r="C131" i="39"/>
  <c r="C246" i="39"/>
  <c r="C188" i="39"/>
  <c r="F187" i="39"/>
  <c r="C187" i="39" s="1"/>
  <c r="I174" i="39"/>
  <c r="I173" i="39" s="1"/>
  <c r="F83" i="39"/>
  <c r="C55" i="39"/>
  <c r="I292" i="39"/>
  <c r="I291" i="39" s="1"/>
  <c r="C260" i="39"/>
  <c r="F259" i="39"/>
  <c r="C259" i="39" s="1"/>
  <c r="E194" i="39"/>
  <c r="E51" i="39" s="1"/>
  <c r="C284" i="39"/>
  <c r="F283" i="39"/>
  <c r="C283" i="39" s="1"/>
  <c r="C252" i="39"/>
  <c r="F251" i="39"/>
  <c r="C251" i="39" s="1"/>
  <c r="F174" i="39"/>
  <c r="C175" i="39"/>
  <c r="C84" i="39"/>
  <c r="C103" i="39"/>
  <c r="C45" i="39"/>
  <c r="F292" i="39"/>
  <c r="C21" i="39"/>
  <c r="F20" i="39"/>
  <c r="C27" i="39"/>
  <c r="L26" i="39"/>
  <c r="C67" i="39"/>
  <c r="N290" i="39" l="1"/>
  <c r="N50" i="39"/>
  <c r="I194" i="39"/>
  <c r="O289" i="39"/>
  <c r="K50" i="39"/>
  <c r="K290" i="39"/>
  <c r="L289" i="39"/>
  <c r="H289" i="39"/>
  <c r="G289" i="39"/>
  <c r="O52" i="39"/>
  <c r="G50" i="39"/>
  <c r="G290" i="39"/>
  <c r="O194" i="39"/>
  <c r="L51" i="39"/>
  <c r="L50" i="39" s="1"/>
  <c r="C196" i="39"/>
  <c r="H51" i="39"/>
  <c r="M50" i="39"/>
  <c r="M290" i="39"/>
  <c r="J50" i="39"/>
  <c r="J290" i="39"/>
  <c r="E290" i="39"/>
  <c r="E50" i="39"/>
  <c r="D290" i="39"/>
  <c r="D50" i="39"/>
  <c r="F195" i="39"/>
  <c r="F173" i="39"/>
  <c r="C173" i="39" s="1"/>
  <c r="C174" i="39"/>
  <c r="F269" i="39"/>
  <c r="C270" i="39"/>
  <c r="C26" i="39"/>
  <c r="L20" i="39"/>
  <c r="C20" i="39" s="1"/>
  <c r="C292" i="39"/>
  <c r="F291" i="39"/>
  <c r="C291" i="39" s="1"/>
  <c r="C54" i="39"/>
  <c r="F53" i="39"/>
  <c r="I75" i="39"/>
  <c r="I52" i="39" s="1"/>
  <c r="I51" i="39" s="1"/>
  <c r="C76" i="39"/>
  <c r="O51" i="39"/>
  <c r="F230" i="39"/>
  <c r="C230" i="39" s="1"/>
  <c r="C231" i="39"/>
  <c r="C83" i="39"/>
  <c r="F75" i="39"/>
  <c r="I289" i="39" l="1"/>
  <c r="C75" i="39"/>
  <c r="H50" i="39"/>
  <c r="H290" i="39"/>
  <c r="L290" i="39"/>
  <c r="I290" i="39"/>
  <c r="I50" i="39"/>
  <c r="C53" i="39"/>
  <c r="F52" i="39"/>
  <c r="C269" i="39"/>
  <c r="F289" i="39"/>
  <c r="C289" i="39" s="1"/>
  <c r="O50" i="39"/>
  <c r="O290" i="39"/>
  <c r="F194" i="39"/>
  <c r="C194" i="39" s="1"/>
  <c r="C195" i="39"/>
  <c r="F51" i="39" l="1"/>
  <c r="C52" i="39"/>
  <c r="F290" i="39" l="1"/>
  <c r="C290" i="39" s="1"/>
  <c r="F50" i="39"/>
  <c r="C50" i="39" s="1"/>
  <c r="C51" i="39"/>
  <c r="E27" i="17" l="1"/>
  <c r="E12" i="17" s="1"/>
  <c r="Q18" i="36" l="1"/>
  <c r="L18" i="36"/>
  <c r="L17" i="36"/>
  <c r="Q17" i="36"/>
  <c r="H226" i="34"/>
  <c r="E226" i="34"/>
  <c r="E225" i="34"/>
  <c r="H225" i="34"/>
  <c r="E226" i="35" l="1"/>
  <c r="E125" i="9" l="1"/>
  <c r="E24" i="9"/>
  <c r="R48" i="36"/>
  <c r="R47" i="36" s="1"/>
  <c r="M48" i="36"/>
  <c r="H48" i="36" s="1"/>
  <c r="H47" i="36" s="1"/>
  <c r="F48" i="36"/>
  <c r="F47" i="36" s="1"/>
  <c r="W47" i="36"/>
  <c r="V47" i="36"/>
  <c r="U47" i="36"/>
  <c r="T47" i="36"/>
  <c r="Q47" i="36"/>
  <c r="P47" i="36"/>
  <c r="O47" i="36"/>
  <c r="N47" i="36"/>
  <c r="L47" i="36"/>
  <c r="K47" i="36"/>
  <c r="J47" i="36"/>
  <c r="I47" i="36"/>
  <c r="G47" i="36"/>
  <c r="R45" i="36"/>
  <c r="R44" i="36" s="1"/>
  <c r="R43" i="36" s="1"/>
  <c r="M45" i="36"/>
  <c r="F45" i="36"/>
  <c r="F44" i="36" s="1"/>
  <c r="F43" i="36" s="1"/>
  <c r="W44" i="36"/>
  <c r="W43" i="36" s="1"/>
  <c r="U44" i="36"/>
  <c r="Q44" i="36"/>
  <c r="Q43" i="36" s="1"/>
  <c r="P44" i="36"/>
  <c r="P43" i="36" s="1"/>
  <c r="O44" i="36"/>
  <c r="O43" i="36" s="1"/>
  <c r="N44" i="36"/>
  <c r="N43" i="36" s="1"/>
  <c r="M44" i="36"/>
  <c r="L44" i="36"/>
  <c r="L43" i="36" s="1"/>
  <c r="K44" i="36"/>
  <c r="J44" i="36"/>
  <c r="J43" i="36" s="1"/>
  <c r="I44" i="36"/>
  <c r="I43" i="36" s="1"/>
  <c r="G44" i="36"/>
  <c r="G43" i="36" s="1"/>
  <c r="V43" i="36"/>
  <c r="U43" i="36"/>
  <c r="T43" i="36"/>
  <c r="M43" i="36"/>
  <c r="K43" i="36"/>
  <c r="R41" i="36"/>
  <c r="R40" i="36" s="1"/>
  <c r="M41" i="36"/>
  <c r="F41" i="36"/>
  <c r="W40" i="36"/>
  <c r="V40" i="36"/>
  <c r="U40" i="36"/>
  <c r="T40" i="36"/>
  <c r="Q40" i="36"/>
  <c r="P40" i="36"/>
  <c r="O40" i="36"/>
  <c r="N40" i="36"/>
  <c r="M40" i="36"/>
  <c r="L40" i="36"/>
  <c r="K40" i="36"/>
  <c r="J40" i="36"/>
  <c r="I40" i="36"/>
  <c r="G40" i="36"/>
  <c r="F40" i="36"/>
  <c r="R39" i="36"/>
  <c r="M39" i="36"/>
  <c r="H39" i="36" s="1"/>
  <c r="F39" i="36"/>
  <c r="R38" i="36"/>
  <c r="M38" i="36"/>
  <c r="F38" i="36"/>
  <c r="R37" i="36"/>
  <c r="M37" i="36"/>
  <c r="H37" i="36" s="1"/>
  <c r="F37" i="36"/>
  <c r="R36" i="36"/>
  <c r="R35" i="36" s="1"/>
  <c r="M36" i="36"/>
  <c r="F36" i="36"/>
  <c r="W35" i="36"/>
  <c r="U35" i="36"/>
  <c r="Q35" i="36"/>
  <c r="P35" i="36"/>
  <c r="O35" i="36"/>
  <c r="N35" i="36"/>
  <c r="L35" i="36"/>
  <c r="K35" i="36"/>
  <c r="J35" i="36"/>
  <c r="I35" i="36"/>
  <c r="G35" i="36"/>
  <c r="R34" i="36"/>
  <c r="M34" i="36"/>
  <c r="H34" i="36" s="1"/>
  <c r="F34" i="36"/>
  <c r="R33" i="36"/>
  <c r="M33" i="36"/>
  <c r="H33" i="36" s="1"/>
  <c r="F33" i="36"/>
  <c r="R32" i="36"/>
  <c r="M32" i="36"/>
  <c r="F32" i="36"/>
  <c r="R31" i="36"/>
  <c r="M31" i="36"/>
  <c r="H31" i="36" s="1"/>
  <c r="F31" i="36"/>
  <c r="R30" i="36"/>
  <c r="M30" i="36"/>
  <c r="H30" i="36" s="1"/>
  <c r="F30" i="36"/>
  <c r="R29" i="36"/>
  <c r="M29" i="36"/>
  <c r="H29" i="36" s="1"/>
  <c r="F29" i="36"/>
  <c r="R28" i="36"/>
  <c r="R27" i="36" s="1"/>
  <c r="M28" i="36"/>
  <c r="F28" i="36"/>
  <c r="W27" i="36"/>
  <c r="U27" i="36"/>
  <c r="Q27" i="36"/>
  <c r="P27" i="36"/>
  <c r="O27" i="36"/>
  <c r="N27" i="36"/>
  <c r="L27" i="36"/>
  <c r="K27" i="36"/>
  <c r="J27" i="36"/>
  <c r="I27" i="36"/>
  <c r="G27" i="36"/>
  <c r="R25" i="36"/>
  <c r="M25" i="36"/>
  <c r="H25" i="36" s="1"/>
  <c r="F25" i="36"/>
  <c r="R24" i="36"/>
  <c r="K24" i="36"/>
  <c r="M24" i="36" s="1"/>
  <c r="F24" i="36"/>
  <c r="R23" i="36"/>
  <c r="M23" i="36"/>
  <c r="H23" i="36" s="1"/>
  <c r="F23" i="36"/>
  <c r="W22" i="36"/>
  <c r="U22" i="36"/>
  <c r="R22" i="36"/>
  <c r="Q22" i="36"/>
  <c r="P22" i="36"/>
  <c r="O22" i="36"/>
  <c r="N22" i="36"/>
  <c r="L22" i="36"/>
  <c r="J22" i="36"/>
  <c r="J11" i="36" s="1"/>
  <c r="J9" i="36" s="1"/>
  <c r="I22" i="36"/>
  <c r="G22" i="36"/>
  <c r="R21" i="36"/>
  <c r="H21" i="36" s="1"/>
  <c r="F21" i="36"/>
  <c r="R20" i="36"/>
  <c r="M20" i="36"/>
  <c r="R19" i="36"/>
  <c r="M19" i="36"/>
  <c r="H19" i="36" s="1"/>
  <c r="F19" i="36"/>
  <c r="R18" i="36"/>
  <c r="K18" i="36"/>
  <c r="M18" i="36" s="1"/>
  <c r="F18" i="36"/>
  <c r="R17" i="36"/>
  <c r="M17" i="36"/>
  <c r="F17" i="36"/>
  <c r="P16" i="36"/>
  <c r="R16" i="36" s="1"/>
  <c r="M16" i="36"/>
  <c r="F16" i="36"/>
  <c r="R15" i="36"/>
  <c r="M15" i="36"/>
  <c r="H15" i="36" s="1"/>
  <c r="F15" i="36"/>
  <c r="R14" i="36"/>
  <c r="K14" i="36"/>
  <c r="M14" i="36" s="1"/>
  <c r="H14" i="36" s="1"/>
  <c r="F14" i="36"/>
  <c r="R13" i="36"/>
  <c r="K13" i="36"/>
  <c r="M13" i="36" s="1"/>
  <c r="F13" i="36"/>
  <c r="W12" i="36"/>
  <c r="U12" i="36"/>
  <c r="Q12" i="36"/>
  <c r="O12" i="36"/>
  <c r="N12" i="36"/>
  <c r="L12" i="36"/>
  <c r="J12" i="36"/>
  <c r="I12" i="36"/>
  <c r="G12" i="36"/>
  <c r="G11" i="36" s="1"/>
  <c r="AF9" i="36"/>
  <c r="AE9" i="36"/>
  <c r="AD9" i="36"/>
  <c r="M1" i="36"/>
  <c r="K1" i="36"/>
  <c r="O301" i="35"/>
  <c r="L301" i="35"/>
  <c r="I301" i="35"/>
  <c r="F301" i="35"/>
  <c r="O300" i="35"/>
  <c r="L300" i="35"/>
  <c r="I300" i="35"/>
  <c r="F300" i="35"/>
  <c r="O299" i="35"/>
  <c r="L299" i="35"/>
  <c r="I299" i="35"/>
  <c r="F299" i="35"/>
  <c r="O298" i="35"/>
  <c r="L298" i="35"/>
  <c r="I298" i="35"/>
  <c r="F298" i="35"/>
  <c r="O297" i="35"/>
  <c r="L297" i="35"/>
  <c r="I297" i="35"/>
  <c r="F297" i="35"/>
  <c r="O296" i="35"/>
  <c r="L296" i="35"/>
  <c r="I296" i="35"/>
  <c r="F296" i="35"/>
  <c r="O295" i="35"/>
  <c r="L295" i="35"/>
  <c r="I295" i="35"/>
  <c r="F295" i="35"/>
  <c r="O294" i="35"/>
  <c r="L294" i="35"/>
  <c r="I294" i="35"/>
  <c r="F294" i="35"/>
  <c r="N293" i="35"/>
  <c r="M293" i="35"/>
  <c r="K293" i="35"/>
  <c r="J293" i="35"/>
  <c r="H293" i="35"/>
  <c r="G293" i="35"/>
  <c r="E293" i="35"/>
  <c r="D293" i="35"/>
  <c r="O288" i="35"/>
  <c r="L288" i="35"/>
  <c r="I288" i="35"/>
  <c r="F288" i="35"/>
  <c r="O287" i="35"/>
  <c r="L287" i="35"/>
  <c r="L286" i="35" s="1"/>
  <c r="I287" i="35"/>
  <c r="F287" i="35"/>
  <c r="F286" i="35" s="1"/>
  <c r="O286" i="35"/>
  <c r="N286" i="35"/>
  <c r="M286" i="35"/>
  <c r="K286" i="35"/>
  <c r="J286" i="35"/>
  <c r="H286" i="35"/>
  <c r="G286" i="35"/>
  <c r="E286" i="35"/>
  <c r="D286" i="35"/>
  <c r="O285" i="35"/>
  <c r="O284" i="35" s="1"/>
  <c r="O283" i="35" s="1"/>
  <c r="L285" i="35"/>
  <c r="L284" i="35" s="1"/>
  <c r="L283" i="35" s="1"/>
  <c r="I285" i="35"/>
  <c r="I284" i="35" s="1"/>
  <c r="I283" i="35" s="1"/>
  <c r="F285" i="35"/>
  <c r="N284" i="35"/>
  <c r="M284" i="35"/>
  <c r="M283" i="35" s="1"/>
  <c r="K284" i="35"/>
  <c r="K283" i="35" s="1"/>
  <c r="J284" i="35"/>
  <c r="J283" i="35" s="1"/>
  <c r="H284" i="35"/>
  <c r="H283" i="35" s="1"/>
  <c r="G284" i="35"/>
  <c r="G283" i="35" s="1"/>
  <c r="E284" i="35"/>
  <c r="E283" i="35" s="1"/>
  <c r="D284" i="35"/>
  <c r="D283" i="35" s="1"/>
  <c r="N283" i="35"/>
  <c r="O282" i="35"/>
  <c r="O281" i="35" s="1"/>
  <c r="L282" i="35"/>
  <c r="L281" i="35" s="1"/>
  <c r="I282" i="35"/>
  <c r="I281" i="35" s="1"/>
  <c r="F282" i="35"/>
  <c r="F281" i="35" s="1"/>
  <c r="N281" i="35"/>
  <c r="M281" i="35"/>
  <c r="K281" i="35"/>
  <c r="J281" i="35"/>
  <c r="H281" i="35"/>
  <c r="G281" i="35"/>
  <c r="E281" i="35"/>
  <c r="D281" i="35"/>
  <c r="O280" i="35"/>
  <c r="L280" i="35"/>
  <c r="I280" i="35"/>
  <c r="F280" i="35"/>
  <c r="O279" i="35"/>
  <c r="L279" i="35"/>
  <c r="I279" i="35"/>
  <c r="F279" i="35"/>
  <c r="O278" i="35"/>
  <c r="L278" i="35"/>
  <c r="I278" i="35"/>
  <c r="F278" i="35"/>
  <c r="O277" i="35"/>
  <c r="L277" i="35"/>
  <c r="I277" i="35"/>
  <c r="I276" i="35" s="1"/>
  <c r="F277" i="35"/>
  <c r="N276" i="35"/>
  <c r="M276" i="35"/>
  <c r="K276" i="35"/>
  <c r="J276" i="35"/>
  <c r="H276" i="35"/>
  <c r="G276" i="35"/>
  <c r="E276" i="35"/>
  <c r="D276" i="35"/>
  <c r="O275" i="35"/>
  <c r="L275" i="35"/>
  <c r="I275" i="35"/>
  <c r="F275" i="35"/>
  <c r="O274" i="35"/>
  <c r="L274" i="35"/>
  <c r="I274" i="35"/>
  <c r="F274" i="35"/>
  <c r="O273" i="35"/>
  <c r="L273" i="35"/>
  <c r="I273" i="35"/>
  <c r="I272" i="35" s="1"/>
  <c r="F273" i="35"/>
  <c r="N272" i="35"/>
  <c r="M272" i="35"/>
  <c r="K272" i="35"/>
  <c r="J272" i="35"/>
  <c r="J270" i="35" s="1"/>
  <c r="H272" i="35"/>
  <c r="H270" i="35" s="1"/>
  <c r="G272" i="35"/>
  <c r="G270" i="35" s="1"/>
  <c r="E272" i="35"/>
  <c r="E270" i="35" s="1"/>
  <c r="D272" i="35"/>
  <c r="D270" i="35" s="1"/>
  <c r="O271" i="35"/>
  <c r="L271" i="35"/>
  <c r="I271" i="35"/>
  <c r="F271" i="35"/>
  <c r="O268" i="35"/>
  <c r="L268" i="35"/>
  <c r="I268" i="35"/>
  <c r="F268" i="35"/>
  <c r="O267" i="35"/>
  <c r="L267" i="35"/>
  <c r="I267" i="35"/>
  <c r="F267" i="35"/>
  <c r="O266" i="35"/>
  <c r="L266" i="35"/>
  <c r="I266" i="35"/>
  <c r="F266" i="35"/>
  <c r="O265" i="35"/>
  <c r="L265" i="35"/>
  <c r="I265" i="35"/>
  <c r="F265" i="35"/>
  <c r="N264" i="35"/>
  <c r="M264" i="35"/>
  <c r="K264" i="35"/>
  <c r="J264" i="35"/>
  <c r="H264" i="35"/>
  <c r="G264" i="35"/>
  <c r="E264" i="35"/>
  <c r="D264" i="35"/>
  <c r="O263" i="35"/>
  <c r="L263" i="35"/>
  <c r="I263" i="35"/>
  <c r="F263" i="35"/>
  <c r="O262" i="35"/>
  <c r="L262" i="35"/>
  <c r="I262" i="35"/>
  <c r="F262" i="35"/>
  <c r="O261" i="35"/>
  <c r="L261" i="35"/>
  <c r="I261" i="35"/>
  <c r="F261" i="35"/>
  <c r="N260" i="35"/>
  <c r="M260" i="35"/>
  <c r="K260" i="35"/>
  <c r="J260" i="35"/>
  <c r="J259" i="35" s="1"/>
  <c r="H260" i="35"/>
  <c r="G260" i="35"/>
  <c r="G259" i="35" s="1"/>
  <c r="E260" i="35"/>
  <c r="E259" i="35" s="1"/>
  <c r="D260" i="35"/>
  <c r="D259" i="35" s="1"/>
  <c r="O258" i="35"/>
  <c r="L258" i="35"/>
  <c r="I258" i="35"/>
  <c r="F258" i="35"/>
  <c r="O257" i="35"/>
  <c r="L257" i="35"/>
  <c r="I257" i="35"/>
  <c r="F257" i="35"/>
  <c r="O256" i="35"/>
  <c r="L256" i="35"/>
  <c r="I256" i="35"/>
  <c r="F256" i="35"/>
  <c r="O255" i="35"/>
  <c r="L255" i="35"/>
  <c r="I255" i="35"/>
  <c r="F255" i="35"/>
  <c r="O254" i="35"/>
  <c r="L254" i="35"/>
  <c r="I254" i="35"/>
  <c r="F254" i="35"/>
  <c r="O253" i="35"/>
  <c r="L253" i="35"/>
  <c r="I253" i="35"/>
  <c r="F253" i="35"/>
  <c r="N252" i="35"/>
  <c r="M252" i="35"/>
  <c r="M251" i="35" s="1"/>
  <c r="K252" i="35"/>
  <c r="K251" i="35" s="1"/>
  <c r="J252" i="35"/>
  <c r="J251" i="35" s="1"/>
  <c r="H252" i="35"/>
  <c r="H251" i="35" s="1"/>
  <c r="G252" i="35"/>
  <c r="G251" i="35" s="1"/>
  <c r="E252" i="35"/>
  <c r="E251" i="35" s="1"/>
  <c r="D252" i="35"/>
  <c r="N251" i="35"/>
  <c r="D251" i="35"/>
  <c r="O250" i="35"/>
  <c r="L250" i="35"/>
  <c r="I250" i="35"/>
  <c r="F250" i="35"/>
  <c r="O249" i="35"/>
  <c r="L249" i="35"/>
  <c r="I249" i="35"/>
  <c r="F249" i="35"/>
  <c r="O248" i="35"/>
  <c r="L248" i="35"/>
  <c r="I248" i="35"/>
  <c r="F248" i="35"/>
  <c r="O247" i="35"/>
  <c r="L247" i="35"/>
  <c r="L246" i="35" s="1"/>
  <c r="I247" i="35"/>
  <c r="F247" i="35"/>
  <c r="N246" i="35"/>
  <c r="M246" i="35"/>
  <c r="K246" i="35"/>
  <c r="J246" i="35"/>
  <c r="H246" i="35"/>
  <c r="G246" i="35"/>
  <c r="E246" i="35"/>
  <c r="D246" i="35"/>
  <c r="O245" i="35"/>
  <c r="L245" i="35"/>
  <c r="I245" i="35"/>
  <c r="F245" i="35"/>
  <c r="O244" i="35"/>
  <c r="L244" i="35"/>
  <c r="I244" i="35"/>
  <c r="F244" i="35"/>
  <c r="O243" i="35"/>
  <c r="L243" i="35"/>
  <c r="I243" i="35"/>
  <c r="F243" i="35"/>
  <c r="O242" i="35"/>
  <c r="L242" i="35"/>
  <c r="I242" i="35"/>
  <c r="F242" i="35"/>
  <c r="O241" i="35"/>
  <c r="L241" i="35"/>
  <c r="I241" i="35"/>
  <c r="F241" i="35"/>
  <c r="O240" i="35"/>
  <c r="L240" i="35"/>
  <c r="I240" i="35"/>
  <c r="F240" i="35"/>
  <c r="O239" i="35"/>
  <c r="L239" i="35"/>
  <c r="L238" i="35" s="1"/>
  <c r="I239" i="35"/>
  <c r="F239" i="35"/>
  <c r="N238" i="35"/>
  <c r="M238" i="35"/>
  <c r="K238" i="35"/>
  <c r="J238" i="35"/>
  <c r="H238" i="35"/>
  <c r="G238" i="35"/>
  <c r="E238" i="35"/>
  <c r="D238" i="35"/>
  <c r="O237" i="35"/>
  <c r="L237" i="35"/>
  <c r="I237" i="35"/>
  <c r="F237" i="35"/>
  <c r="O236" i="35"/>
  <c r="L236" i="35"/>
  <c r="L235" i="35" s="1"/>
  <c r="I236" i="35"/>
  <c r="I235" i="35" s="1"/>
  <c r="F236" i="35"/>
  <c r="O235" i="35"/>
  <c r="N235" i="35"/>
  <c r="M235" i="35"/>
  <c r="K235" i="35"/>
  <c r="J235" i="35"/>
  <c r="H235" i="35"/>
  <c r="G235" i="35"/>
  <c r="E235" i="35"/>
  <c r="D235" i="35"/>
  <c r="O234" i="35"/>
  <c r="O233" i="35" s="1"/>
  <c r="L234" i="35"/>
  <c r="L233" i="35" s="1"/>
  <c r="I234" i="35"/>
  <c r="F234" i="35"/>
  <c r="F233" i="35" s="1"/>
  <c r="N233" i="35"/>
  <c r="M233" i="35"/>
  <c r="K233" i="35"/>
  <c r="J233" i="35"/>
  <c r="J231" i="35" s="1"/>
  <c r="H233" i="35"/>
  <c r="G233" i="35"/>
  <c r="E233" i="35"/>
  <c r="D233" i="35"/>
  <c r="O232" i="35"/>
  <c r="L232" i="35"/>
  <c r="I232" i="35"/>
  <c r="F232" i="35"/>
  <c r="O229" i="35"/>
  <c r="L229" i="35"/>
  <c r="I229" i="35"/>
  <c r="F229" i="35"/>
  <c r="O228" i="35"/>
  <c r="O227" i="35" s="1"/>
  <c r="L228" i="35"/>
  <c r="L227" i="35" s="1"/>
  <c r="I228" i="35"/>
  <c r="I227" i="35" s="1"/>
  <c r="F228" i="35"/>
  <c r="F227" i="35" s="1"/>
  <c r="N227" i="35"/>
  <c r="M227" i="35"/>
  <c r="K227" i="35"/>
  <c r="J227" i="35"/>
  <c r="H227" i="35"/>
  <c r="G227" i="35"/>
  <c r="E227" i="35"/>
  <c r="D227" i="35"/>
  <c r="O226" i="35"/>
  <c r="L226" i="35"/>
  <c r="I226" i="35"/>
  <c r="F226" i="35"/>
  <c r="O225" i="35"/>
  <c r="L225" i="35"/>
  <c r="I225" i="35"/>
  <c r="F225" i="35"/>
  <c r="O224" i="35"/>
  <c r="L224" i="35"/>
  <c r="I224" i="35"/>
  <c r="F224" i="35"/>
  <c r="O223" i="35"/>
  <c r="L223" i="35"/>
  <c r="I223" i="35"/>
  <c r="F223" i="35"/>
  <c r="O222" i="35"/>
  <c r="L222" i="35"/>
  <c r="I222" i="35"/>
  <c r="F222" i="35"/>
  <c r="O221" i="35"/>
  <c r="L221" i="35"/>
  <c r="I221" i="35"/>
  <c r="F221" i="35"/>
  <c r="O220" i="35"/>
  <c r="L220" i="35"/>
  <c r="I220" i="35"/>
  <c r="F220" i="35"/>
  <c r="O219" i="35"/>
  <c r="L219" i="35"/>
  <c r="I219" i="35"/>
  <c r="F219" i="35"/>
  <c r="O218" i="35"/>
  <c r="L218" i="35"/>
  <c r="I218" i="35"/>
  <c r="F218" i="35"/>
  <c r="O217" i="35"/>
  <c r="L217" i="35"/>
  <c r="I217" i="35"/>
  <c r="F217" i="35"/>
  <c r="N216" i="35"/>
  <c r="M216" i="35"/>
  <c r="K216" i="35"/>
  <c r="J216" i="35"/>
  <c r="H216" i="35"/>
  <c r="G216" i="35"/>
  <c r="E216" i="35"/>
  <c r="D216" i="35"/>
  <c r="O215" i="35"/>
  <c r="L215" i="35"/>
  <c r="I215" i="35"/>
  <c r="F215" i="35"/>
  <c r="O214" i="35"/>
  <c r="L214" i="35"/>
  <c r="I214" i="35"/>
  <c r="F214" i="35"/>
  <c r="O213" i="35"/>
  <c r="L213" i="35"/>
  <c r="I213" i="35"/>
  <c r="F213" i="35"/>
  <c r="O212" i="35"/>
  <c r="L212" i="35"/>
  <c r="I212" i="35"/>
  <c r="F212" i="35"/>
  <c r="O211" i="35"/>
  <c r="L211" i="35"/>
  <c r="I211" i="35"/>
  <c r="F211" i="35"/>
  <c r="O210" i="35"/>
  <c r="L210" i="35"/>
  <c r="I210" i="35"/>
  <c r="F210" i="35"/>
  <c r="O209" i="35"/>
  <c r="L209" i="35"/>
  <c r="I209" i="35"/>
  <c r="F209" i="35"/>
  <c r="O208" i="35"/>
  <c r="L208" i="35"/>
  <c r="I208" i="35"/>
  <c r="F208" i="35"/>
  <c r="O207" i="35"/>
  <c r="L207" i="35"/>
  <c r="I207" i="35"/>
  <c r="F207" i="35"/>
  <c r="O206" i="35"/>
  <c r="L206" i="35"/>
  <c r="I206" i="35"/>
  <c r="F206" i="35"/>
  <c r="N205" i="35"/>
  <c r="M205" i="35"/>
  <c r="K205" i="35"/>
  <c r="J205" i="35"/>
  <c r="H205" i="35"/>
  <c r="G205" i="35"/>
  <c r="G204" i="35" s="1"/>
  <c r="E205" i="35"/>
  <c r="E204" i="35" s="1"/>
  <c r="D205" i="35"/>
  <c r="O203" i="35"/>
  <c r="L203" i="35"/>
  <c r="I203" i="35"/>
  <c r="F203" i="35"/>
  <c r="O202" i="35"/>
  <c r="L202" i="35"/>
  <c r="I202" i="35"/>
  <c r="F202" i="35"/>
  <c r="O201" i="35"/>
  <c r="L201" i="35"/>
  <c r="I201" i="35"/>
  <c r="F201" i="35"/>
  <c r="O200" i="35"/>
  <c r="L200" i="35"/>
  <c r="I200" i="35"/>
  <c r="F200" i="35"/>
  <c r="O199" i="35"/>
  <c r="L199" i="35"/>
  <c r="L198" i="35" s="1"/>
  <c r="I199" i="35"/>
  <c r="F199" i="35"/>
  <c r="O198" i="35"/>
  <c r="N198" i="35"/>
  <c r="N196" i="35" s="1"/>
  <c r="M198" i="35"/>
  <c r="K198" i="35"/>
  <c r="K196" i="35" s="1"/>
  <c r="J198" i="35"/>
  <c r="J196" i="35" s="1"/>
  <c r="H198" i="35"/>
  <c r="H196" i="35" s="1"/>
  <c r="G198" i="35"/>
  <c r="G196" i="35" s="1"/>
  <c r="F198" i="35"/>
  <c r="E198" i="35"/>
  <c r="D198" i="35"/>
  <c r="D196" i="35" s="1"/>
  <c r="O197" i="35"/>
  <c r="L197" i="35"/>
  <c r="I197" i="35"/>
  <c r="F197" i="35"/>
  <c r="M196" i="35"/>
  <c r="E196" i="35"/>
  <c r="O193" i="35"/>
  <c r="O192" i="35" s="1"/>
  <c r="O191" i="35" s="1"/>
  <c r="L193" i="35"/>
  <c r="I193" i="35"/>
  <c r="I192" i="35" s="1"/>
  <c r="I191" i="35" s="1"/>
  <c r="F193" i="35"/>
  <c r="N192" i="35"/>
  <c r="N191" i="35" s="1"/>
  <c r="M192" i="35"/>
  <c r="M191" i="35" s="1"/>
  <c r="L192" i="35"/>
  <c r="L191" i="35" s="1"/>
  <c r="K192" i="35"/>
  <c r="K191" i="35" s="1"/>
  <c r="J192" i="35"/>
  <c r="J191" i="35" s="1"/>
  <c r="H192" i="35"/>
  <c r="H191" i="35" s="1"/>
  <c r="G192" i="35"/>
  <c r="G191" i="35" s="1"/>
  <c r="E192" i="35"/>
  <c r="E191" i="35" s="1"/>
  <c r="D192" i="35"/>
  <c r="D191" i="35" s="1"/>
  <c r="O190" i="35"/>
  <c r="L190" i="35"/>
  <c r="I190" i="35"/>
  <c r="F190" i="35"/>
  <c r="O189" i="35"/>
  <c r="O188" i="35" s="1"/>
  <c r="L189" i="35"/>
  <c r="L188" i="35" s="1"/>
  <c r="I189" i="35"/>
  <c r="F189" i="35"/>
  <c r="F188" i="35" s="1"/>
  <c r="N188" i="35"/>
  <c r="M188" i="35"/>
  <c r="K188" i="35"/>
  <c r="J188" i="35"/>
  <c r="H188" i="35"/>
  <c r="G188" i="35"/>
  <c r="E188" i="35"/>
  <c r="D188" i="35"/>
  <c r="O186" i="35"/>
  <c r="L186" i="35"/>
  <c r="I186" i="35"/>
  <c r="F186" i="35"/>
  <c r="O185" i="35"/>
  <c r="O184" i="35" s="1"/>
  <c r="L185" i="35"/>
  <c r="L184" i="35" s="1"/>
  <c r="I185" i="35"/>
  <c r="I184" i="35" s="1"/>
  <c r="F185" i="35"/>
  <c r="N184" i="35"/>
  <c r="M184" i="35"/>
  <c r="K184" i="35"/>
  <c r="J184" i="35"/>
  <c r="H184" i="35"/>
  <c r="G184" i="35"/>
  <c r="E184" i="35"/>
  <c r="D184" i="35"/>
  <c r="O183" i="35"/>
  <c r="L183" i="35"/>
  <c r="I183" i="35"/>
  <c r="F183" i="35"/>
  <c r="O182" i="35"/>
  <c r="L182" i="35"/>
  <c r="I182" i="35"/>
  <c r="F182" i="35"/>
  <c r="O181" i="35"/>
  <c r="L181" i="35"/>
  <c r="I181" i="35"/>
  <c r="F181" i="35"/>
  <c r="O180" i="35"/>
  <c r="L180" i="35"/>
  <c r="I180" i="35"/>
  <c r="I179" i="35" s="1"/>
  <c r="F180" i="35"/>
  <c r="N179" i="35"/>
  <c r="M179" i="35"/>
  <c r="K179" i="35"/>
  <c r="J179" i="35"/>
  <c r="H179" i="35"/>
  <c r="G179" i="35"/>
  <c r="E179" i="35"/>
  <c r="D179" i="35"/>
  <c r="O178" i="35"/>
  <c r="L178" i="35"/>
  <c r="I178" i="35"/>
  <c r="F178" i="35"/>
  <c r="O177" i="35"/>
  <c r="L177" i="35"/>
  <c r="I177" i="35"/>
  <c r="F177" i="35"/>
  <c r="O176" i="35"/>
  <c r="L176" i="35"/>
  <c r="I176" i="35"/>
  <c r="I175" i="35" s="1"/>
  <c r="F176" i="35"/>
  <c r="N175" i="35"/>
  <c r="M175" i="35"/>
  <c r="M174" i="35" s="1"/>
  <c r="K175" i="35"/>
  <c r="K174" i="35" s="1"/>
  <c r="K173" i="35" s="1"/>
  <c r="J175" i="35"/>
  <c r="H175" i="35"/>
  <c r="H174" i="35" s="1"/>
  <c r="G175" i="35"/>
  <c r="G174" i="35" s="1"/>
  <c r="G173" i="35" s="1"/>
  <c r="E175" i="35"/>
  <c r="D175" i="35"/>
  <c r="D174" i="35" s="1"/>
  <c r="N174" i="35"/>
  <c r="N173" i="35" s="1"/>
  <c r="O172" i="35"/>
  <c r="L172" i="35"/>
  <c r="I172" i="35"/>
  <c r="F172" i="35"/>
  <c r="O171" i="35"/>
  <c r="L171" i="35"/>
  <c r="I171" i="35"/>
  <c r="F171" i="35"/>
  <c r="O170" i="35"/>
  <c r="L170" i="35"/>
  <c r="I170" i="35"/>
  <c r="F170" i="35"/>
  <c r="O169" i="35"/>
  <c r="L169" i="35"/>
  <c r="I169" i="35"/>
  <c r="F169" i="35"/>
  <c r="O168" i="35"/>
  <c r="L168" i="35"/>
  <c r="I168" i="35"/>
  <c r="F168" i="35"/>
  <c r="O167" i="35"/>
  <c r="L167" i="35"/>
  <c r="I167" i="35"/>
  <c r="F167" i="35"/>
  <c r="N166" i="35"/>
  <c r="N165" i="35" s="1"/>
  <c r="M166" i="35"/>
  <c r="M165" i="35" s="1"/>
  <c r="K166" i="35"/>
  <c r="K165" i="35" s="1"/>
  <c r="J166" i="35"/>
  <c r="J165" i="35" s="1"/>
  <c r="H166" i="35"/>
  <c r="H165" i="35" s="1"/>
  <c r="G166" i="35"/>
  <c r="E166" i="35"/>
  <c r="D166" i="35"/>
  <c r="D165" i="35" s="1"/>
  <c r="G165" i="35"/>
  <c r="E165" i="35"/>
  <c r="O164" i="35"/>
  <c r="L164" i="35"/>
  <c r="I164" i="35"/>
  <c r="F164" i="35"/>
  <c r="O163" i="35"/>
  <c r="L163" i="35"/>
  <c r="I163" i="35"/>
  <c r="F163" i="35"/>
  <c r="O162" i="35"/>
  <c r="L162" i="35"/>
  <c r="I162" i="35"/>
  <c r="F162" i="35"/>
  <c r="O161" i="35"/>
  <c r="O160" i="35" s="1"/>
  <c r="L161" i="35"/>
  <c r="I161" i="35"/>
  <c r="I160" i="35" s="1"/>
  <c r="F161" i="35"/>
  <c r="F160" i="35" s="1"/>
  <c r="N160" i="35"/>
  <c r="M160" i="35"/>
  <c r="K160" i="35"/>
  <c r="J160" i="35"/>
  <c r="H160" i="35"/>
  <c r="G160" i="35"/>
  <c r="E160" i="35"/>
  <c r="D160" i="35"/>
  <c r="O159" i="35"/>
  <c r="L159" i="35"/>
  <c r="I159" i="35"/>
  <c r="F159" i="35"/>
  <c r="O158" i="35"/>
  <c r="L158" i="35"/>
  <c r="I158" i="35"/>
  <c r="F158" i="35"/>
  <c r="O157" i="35"/>
  <c r="L157" i="35"/>
  <c r="I157" i="35"/>
  <c r="F157" i="35"/>
  <c r="O156" i="35"/>
  <c r="L156" i="35"/>
  <c r="I156" i="35"/>
  <c r="F156" i="35"/>
  <c r="O155" i="35"/>
  <c r="L155" i="35"/>
  <c r="I155" i="35"/>
  <c r="F155" i="35"/>
  <c r="O154" i="35"/>
  <c r="L154" i="35"/>
  <c r="I154" i="35"/>
  <c r="F154" i="35"/>
  <c r="O153" i="35"/>
  <c r="L153" i="35"/>
  <c r="I153" i="35"/>
  <c r="F153" i="35"/>
  <c r="O152" i="35"/>
  <c r="L152" i="35"/>
  <c r="I152" i="35"/>
  <c r="F152" i="35"/>
  <c r="N151" i="35"/>
  <c r="M151" i="35"/>
  <c r="K151" i="35"/>
  <c r="J151" i="35"/>
  <c r="H151" i="35"/>
  <c r="G151" i="35"/>
  <c r="E151" i="35"/>
  <c r="D151" i="35"/>
  <c r="O150" i="35"/>
  <c r="L150" i="35"/>
  <c r="I150" i="35"/>
  <c r="F150" i="35"/>
  <c r="O149" i="35"/>
  <c r="L149" i="35"/>
  <c r="I149" i="35"/>
  <c r="F149" i="35"/>
  <c r="O148" i="35"/>
  <c r="L148" i="35"/>
  <c r="I148" i="35"/>
  <c r="F148" i="35"/>
  <c r="O147" i="35"/>
  <c r="L147" i="35"/>
  <c r="I147" i="35"/>
  <c r="F147" i="35"/>
  <c r="O146" i="35"/>
  <c r="L146" i="35"/>
  <c r="I146" i="35"/>
  <c r="F146" i="35"/>
  <c r="O145" i="35"/>
  <c r="L145" i="35"/>
  <c r="L144" i="35" s="1"/>
  <c r="I145" i="35"/>
  <c r="F145" i="35"/>
  <c r="N144" i="35"/>
  <c r="M144" i="35"/>
  <c r="K144" i="35"/>
  <c r="J144" i="35"/>
  <c r="H144" i="35"/>
  <c r="G144" i="35"/>
  <c r="E144" i="35"/>
  <c r="D144" i="35"/>
  <c r="O143" i="35"/>
  <c r="L143" i="35"/>
  <c r="I143" i="35"/>
  <c r="F143" i="35"/>
  <c r="O142" i="35"/>
  <c r="O141" i="35" s="1"/>
  <c r="L142" i="35"/>
  <c r="I142" i="35"/>
  <c r="F142" i="35"/>
  <c r="F141" i="35" s="1"/>
  <c r="N141" i="35"/>
  <c r="M141" i="35"/>
  <c r="K141" i="35"/>
  <c r="J141" i="35"/>
  <c r="H141" i="35"/>
  <c r="G141" i="35"/>
  <c r="E141" i="35"/>
  <c r="D141" i="35"/>
  <c r="O140" i="35"/>
  <c r="L140" i="35"/>
  <c r="I140" i="35"/>
  <c r="F140" i="35"/>
  <c r="O139" i="35"/>
  <c r="L139" i="35"/>
  <c r="I139" i="35"/>
  <c r="F139" i="35"/>
  <c r="O138" i="35"/>
  <c r="L138" i="35"/>
  <c r="I138" i="35"/>
  <c r="F138" i="35"/>
  <c r="O137" i="35"/>
  <c r="O136" i="35" s="1"/>
  <c r="L137" i="35"/>
  <c r="L136" i="35" s="1"/>
  <c r="I137" i="35"/>
  <c r="F137" i="35"/>
  <c r="F136" i="35" s="1"/>
  <c r="N136" i="35"/>
  <c r="M136" i="35"/>
  <c r="K136" i="35"/>
  <c r="J136" i="35"/>
  <c r="H136" i="35"/>
  <c r="G136" i="35"/>
  <c r="E136" i="35"/>
  <c r="D136" i="35"/>
  <c r="O135" i="35"/>
  <c r="L135" i="35"/>
  <c r="I135" i="35"/>
  <c r="F135" i="35"/>
  <c r="O134" i="35"/>
  <c r="L134" i="35"/>
  <c r="I134" i="35"/>
  <c r="F134" i="35"/>
  <c r="O133" i="35"/>
  <c r="L133" i="35"/>
  <c r="I133" i="35"/>
  <c r="F133" i="35"/>
  <c r="O132" i="35"/>
  <c r="L132" i="35"/>
  <c r="I132" i="35"/>
  <c r="I131" i="35" s="1"/>
  <c r="F132" i="35"/>
  <c r="N131" i="35"/>
  <c r="M131" i="35"/>
  <c r="K131" i="35"/>
  <c r="J131" i="35"/>
  <c r="H131" i="35"/>
  <c r="G131" i="35"/>
  <c r="E131" i="35"/>
  <c r="D131" i="35"/>
  <c r="O129" i="35"/>
  <c r="O128" i="35" s="1"/>
  <c r="L129" i="35"/>
  <c r="L128" i="35" s="1"/>
  <c r="I129" i="35"/>
  <c r="I128" i="35" s="1"/>
  <c r="F129" i="35"/>
  <c r="F128" i="35" s="1"/>
  <c r="N128" i="35"/>
  <c r="M128" i="35"/>
  <c r="K128" i="35"/>
  <c r="J128" i="35"/>
  <c r="H128" i="35"/>
  <c r="G128" i="35"/>
  <c r="E128" i="35"/>
  <c r="D128" i="35"/>
  <c r="O127" i="35"/>
  <c r="L127" i="35"/>
  <c r="I127" i="35"/>
  <c r="F127" i="35"/>
  <c r="O126" i="35"/>
  <c r="L126" i="35"/>
  <c r="I126" i="35"/>
  <c r="F126" i="35"/>
  <c r="O125" i="35"/>
  <c r="L125" i="35"/>
  <c r="I125" i="35"/>
  <c r="F125" i="35"/>
  <c r="O124" i="35"/>
  <c r="L124" i="35"/>
  <c r="I124" i="35"/>
  <c r="F124" i="35"/>
  <c r="O123" i="35"/>
  <c r="L123" i="35"/>
  <c r="I123" i="35"/>
  <c r="F123" i="35"/>
  <c r="N122" i="35"/>
  <c r="M122" i="35"/>
  <c r="K122" i="35"/>
  <c r="J122" i="35"/>
  <c r="H122" i="35"/>
  <c r="G122" i="35"/>
  <c r="E122" i="35"/>
  <c r="D122" i="35"/>
  <c r="O121" i="35"/>
  <c r="L121" i="35"/>
  <c r="I121" i="35"/>
  <c r="F121" i="35"/>
  <c r="O120" i="35"/>
  <c r="L120" i="35"/>
  <c r="I120" i="35"/>
  <c r="F120" i="35"/>
  <c r="O119" i="35"/>
  <c r="L119" i="35"/>
  <c r="I119" i="35"/>
  <c r="F119" i="35"/>
  <c r="O118" i="35"/>
  <c r="L118" i="35"/>
  <c r="I118" i="35"/>
  <c r="F118" i="35"/>
  <c r="O117" i="35"/>
  <c r="L117" i="35"/>
  <c r="L116" i="35" s="1"/>
  <c r="I117" i="35"/>
  <c r="F117" i="35"/>
  <c r="N116" i="35"/>
  <c r="M116" i="35"/>
  <c r="K116" i="35"/>
  <c r="J116" i="35"/>
  <c r="H116" i="35"/>
  <c r="G116" i="35"/>
  <c r="E116" i="35"/>
  <c r="D116" i="35"/>
  <c r="O115" i="35"/>
  <c r="L115" i="35"/>
  <c r="I115" i="35"/>
  <c r="F115" i="35"/>
  <c r="O114" i="35"/>
  <c r="L114" i="35"/>
  <c r="I114" i="35"/>
  <c r="F114" i="35"/>
  <c r="O113" i="35"/>
  <c r="O112" i="35" s="1"/>
  <c r="L113" i="35"/>
  <c r="I113" i="35"/>
  <c r="F113" i="35"/>
  <c r="F112" i="35" s="1"/>
  <c r="N112" i="35"/>
  <c r="M112" i="35"/>
  <c r="K112" i="35"/>
  <c r="J112" i="35"/>
  <c r="H112" i="35"/>
  <c r="G112" i="35"/>
  <c r="E112" i="35"/>
  <c r="D112" i="35"/>
  <c r="O111" i="35"/>
  <c r="L111" i="35"/>
  <c r="I111" i="35"/>
  <c r="F111" i="35"/>
  <c r="O110" i="35"/>
  <c r="L110" i="35"/>
  <c r="I110" i="35"/>
  <c r="F110" i="35"/>
  <c r="O109" i="35"/>
  <c r="L109" i="35"/>
  <c r="I109" i="35"/>
  <c r="F109" i="35"/>
  <c r="O108" i="35"/>
  <c r="L108" i="35"/>
  <c r="I108" i="35"/>
  <c r="F108" i="35"/>
  <c r="O107" i="35"/>
  <c r="L107" i="35"/>
  <c r="I107" i="35"/>
  <c r="F107" i="35"/>
  <c r="O106" i="35"/>
  <c r="L106" i="35"/>
  <c r="I106" i="35"/>
  <c r="F106" i="35"/>
  <c r="O105" i="35"/>
  <c r="L105" i="35"/>
  <c r="I105" i="35"/>
  <c r="F105" i="35"/>
  <c r="O104" i="35"/>
  <c r="L104" i="35"/>
  <c r="I104" i="35"/>
  <c r="I103" i="35" s="1"/>
  <c r="F104" i="35"/>
  <c r="N103" i="35"/>
  <c r="M103" i="35"/>
  <c r="K103" i="35"/>
  <c r="J103" i="35"/>
  <c r="H103" i="35"/>
  <c r="G103" i="35"/>
  <c r="E103" i="35"/>
  <c r="D103" i="35"/>
  <c r="O102" i="35"/>
  <c r="L102" i="35"/>
  <c r="I102" i="35"/>
  <c r="F102" i="35"/>
  <c r="O101" i="35"/>
  <c r="L101" i="35"/>
  <c r="I101" i="35"/>
  <c r="F101" i="35"/>
  <c r="O100" i="35"/>
  <c r="L100" i="35"/>
  <c r="I100" i="35"/>
  <c r="F100" i="35"/>
  <c r="O99" i="35"/>
  <c r="L99" i="35"/>
  <c r="I99" i="35"/>
  <c r="F99" i="35"/>
  <c r="O98" i="35"/>
  <c r="L98" i="35"/>
  <c r="I98" i="35"/>
  <c r="F98" i="35"/>
  <c r="O97" i="35"/>
  <c r="L97" i="35"/>
  <c r="I97" i="35"/>
  <c r="F97" i="35"/>
  <c r="O96" i="35"/>
  <c r="L96" i="35"/>
  <c r="I96" i="35"/>
  <c r="I95" i="35" s="1"/>
  <c r="F96" i="35"/>
  <c r="N95" i="35"/>
  <c r="M95" i="35"/>
  <c r="K95" i="35"/>
  <c r="J95" i="35"/>
  <c r="H95" i="35"/>
  <c r="G95" i="35"/>
  <c r="E95" i="35"/>
  <c r="D95" i="35"/>
  <c r="O94" i="35"/>
  <c r="L94" i="35"/>
  <c r="I94" i="35"/>
  <c r="F94" i="35"/>
  <c r="O93" i="35"/>
  <c r="L93" i="35"/>
  <c r="I93" i="35"/>
  <c r="F93" i="35"/>
  <c r="O92" i="35"/>
  <c r="L92" i="35"/>
  <c r="I92" i="35"/>
  <c r="F92" i="35"/>
  <c r="O91" i="35"/>
  <c r="L91" i="35"/>
  <c r="I91" i="35"/>
  <c r="F91" i="35"/>
  <c r="O90" i="35"/>
  <c r="L90" i="35"/>
  <c r="I90" i="35"/>
  <c r="F90" i="35"/>
  <c r="N89" i="35"/>
  <c r="M89" i="35"/>
  <c r="K89" i="35"/>
  <c r="J89" i="35"/>
  <c r="H89" i="35"/>
  <c r="G89" i="35"/>
  <c r="E89" i="35"/>
  <c r="D89" i="35"/>
  <c r="O88" i="35"/>
  <c r="L88" i="35"/>
  <c r="I88" i="35"/>
  <c r="F88" i="35"/>
  <c r="O87" i="35"/>
  <c r="L87" i="35"/>
  <c r="I87" i="35"/>
  <c r="F87" i="35"/>
  <c r="O86" i="35"/>
  <c r="L86" i="35"/>
  <c r="I86" i="35"/>
  <c r="F86" i="35"/>
  <c r="O85" i="35"/>
  <c r="O84" i="35" s="1"/>
  <c r="L85" i="35"/>
  <c r="I85" i="35"/>
  <c r="F85" i="35"/>
  <c r="N84" i="35"/>
  <c r="M84" i="35"/>
  <c r="K84" i="35"/>
  <c r="J84" i="35"/>
  <c r="H84" i="35"/>
  <c r="G84" i="35"/>
  <c r="E84" i="35"/>
  <c r="D84" i="35"/>
  <c r="O82" i="35"/>
  <c r="L82" i="35"/>
  <c r="I82" i="35"/>
  <c r="F82" i="35"/>
  <c r="O81" i="35"/>
  <c r="O80" i="35" s="1"/>
  <c r="L81" i="35"/>
  <c r="L80" i="35" s="1"/>
  <c r="I81" i="35"/>
  <c r="I80" i="35" s="1"/>
  <c r="F81" i="35"/>
  <c r="F80" i="35" s="1"/>
  <c r="N80" i="35"/>
  <c r="M80" i="35"/>
  <c r="K80" i="35"/>
  <c r="J80" i="35"/>
  <c r="H80" i="35"/>
  <c r="G80" i="35"/>
  <c r="E80" i="35"/>
  <c r="D80" i="35"/>
  <c r="O79" i="35"/>
  <c r="L79" i="35"/>
  <c r="I79" i="35"/>
  <c r="F79" i="35"/>
  <c r="O78" i="35"/>
  <c r="O77" i="35" s="1"/>
  <c r="O76" i="35" s="1"/>
  <c r="L78" i="35"/>
  <c r="L77" i="35" s="1"/>
  <c r="I78" i="35"/>
  <c r="F78" i="35"/>
  <c r="N77" i="35"/>
  <c r="M77" i="35"/>
  <c r="K77" i="35"/>
  <c r="J77" i="35"/>
  <c r="H77" i="35"/>
  <c r="G77" i="35"/>
  <c r="F77" i="35"/>
  <c r="F76" i="35" s="1"/>
  <c r="E77" i="35"/>
  <c r="D77" i="35"/>
  <c r="O74" i="35"/>
  <c r="L74" i="35"/>
  <c r="I74" i="35"/>
  <c r="F74" i="35"/>
  <c r="O73" i="35"/>
  <c r="L73" i="35"/>
  <c r="I73" i="35"/>
  <c r="F73" i="35"/>
  <c r="O72" i="35"/>
  <c r="L72" i="35"/>
  <c r="I72" i="35"/>
  <c r="F72" i="35"/>
  <c r="O71" i="35"/>
  <c r="L71" i="35"/>
  <c r="I71" i="35"/>
  <c r="F71" i="35"/>
  <c r="O70" i="35"/>
  <c r="O69" i="35" s="1"/>
  <c r="L70" i="35"/>
  <c r="I70" i="35"/>
  <c r="I69" i="35" s="1"/>
  <c r="F70" i="35"/>
  <c r="N69" i="35"/>
  <c r="N67" i="35" s="1"/>
  <c r="M69" i="35"/>
  <c r="M67" i="35" s="1"/>
  <c r="K69" i="35"/>
  <c r="K67" i="35" s="1"/>
  <c r="J69" i="35"/>
  <c r="J67" i="35" s="1"/>
  <c r="H69" i="35"/>
  <c r="H67" i="35" s="1"/>
  <c r="G69" i="35"/>
  <c r="G67" i="35" s="1"/>
  <c r="E69" i="35"/>
  <c r="E67" i="35" s="1"/>
  <c r="D69" i="35"/>
  <c r="D67" i="35" s="1"/>
  <c r="O68" i="35"/>
  <c r="L68" i="35"/>
  <c r="I68" i="35"/>
  <c r="F68" i="35"/>
  <c r="O66" i="35"/>
  <c r="L66" i="35"/>
  <c r="I66" i="35"/>
  <c r="F66" i="35"/>
  <c r="O65" i="35"/>
  <c r="L65" i="35"/>
  <c r="I65" i="35"/>
  <c r="F65" i="35"/>
  <c r="O64" i="35"/>
  <c r="L64" i="35"/>
  <c r="I64" i="35"/>
  <c r="F64" i="35"/>
  <c r="O63" i="35"/>
  <c r="L63" i="35"/>
  <c r="I63" i="35"/>
  <c r="F63" i="35"/>
  <c r="O62" i="35"/>
  <c r="L62" i="35"/>
  <c r="I62" i="35"/>
  <c r="F62" i="35"/>
  <c r="O61" i="35"/>
  <c r="L61" i="35"/>
  <c r="I61" i="35"/>
  <c r="F61" i="35"/>
  <c r="O60" i="35"/>
  <c r="L60" i="35"/>
  <c r="I60" i="35"/>
  <c r="F60" i="35"/>
  <c r="O59" i="35"/>
  <c r="L59" i="35"/>
  <c r="I59" i="35"/>
  <c r="F59" i="35"/>
  <c r="N58" i="35"/>
  <c r="M58" i="35"/>
  <c r="K58" i="35"/>
  <c r="J58" i="35"/>
  <c r="H58" i="35"/>
  <c r="G58" i="35"/>
  <c r="E58" i="35"/>
  <c r="D58" i="35"/>
  <c r="O57" i="35"/>
  <c r="L57" i="35"/>
  <c r="I57" i="35"/>
  <c r="F57" i="35"/>
  <c r="O56" i="35"/>
  <c r="O55" i="35" s="1"/>
  <c r="L56" i="35"/>
  <c r="L55" i="35" s="1"/>
  <c r="I56" i="35"/>
  <c r="F56" i="35"/>
  <c r="F55" i="35" s="1"/>
  <c r="N55" i="35"/>
  <c r="N54" i="35" s="1"/>
  <c r="M55" i="35"/>
  <c r="M54" i="35" s="1"/>
  <c r="K55" i="35"/>
  <c r="K54" i="35" s="1"/>
  <c r="J55" i="35"/>
  <c r="H55" i="35"/>
  <c r="H54" i="35" s="1"/>
  <c r="H53" i="35" s="1"/>
  <c r="G55" i="35"/>
  <c r="G54" i="35" s="1"/>
  <c r="E55" i="35"/>
  <c r="D55" i="35"/>
  <c r="O47" i="35"/>
  <c r="C47" i="35" s="1"/>
  <c r="O46" i="35"/>
  <c r="C46" i="35" s="1"/>
  <c r="N45" i="35"/>
  <c r="M45" i="35"/>
  <c r="L44" i="35"/>
  <c r="L43" i="35" s="1"/>
  <c r="I44" i="35"/>
  <c r="I43" i="35" s="1"/>
  <c r="F44" i="35"/>
  <c r="F43" i="35" s="1"/>
  <c r="K43" i="35"/>
  <c r="J43" i="35"/>
  <c r="H43" i="35"/>
  <c r="G43" i="35"/>
  <c r="E43" i="35"/>
  <c r="D43" i="35"/>
  <c r="F42" i="35"/>
  <c r="C42" i="35" s="1"/>
  <c r="E41" i="35"/>
  <c r="D41" i="35"/>
  <c r="L40" i="35"/>
  <c r="C40" i="35" s="1"/>
  <c r="L39" i="35"/>
  <c r="C39" i="35" s="1"/>
  <c r="L38" i="35"/>
  <c r="C38" i="35" s="1"/>
  <c r="L37" i="35"/>
  <c r="C37" i="35" s="1"/>
  <c r="K36" i="35"/>
  <c r="J36" i="35"/>
  <c r="L35" i="35"/>
  <c r="C35" i="35" s="1"/>
  <c r="L34" i="35"/>
  <c r="C34" i="35" s="1"/>
  <c r="K33" i="35"/>
  <c r="J33" i="35"/>
  <c r="L32" i="35"/>
  <c r="L31" i="35" s="1"/>
  <c r="C31" i="35" s="1"/>
  <c r="K31" i="35"/>
  <c r="J31" i="35"/>
  <c r="L30" i="35"/>
  <c r="C30" i="35" s="1"/>
  <c r="L29" i="35"/>
  <c r="C29" i="35" s="1"/>
  <c r="L28" i="35"/>
  <c r="C28" i="35" s="1"/>
  <c r="K27" i="35"/>
  <c r="J27" i="35"/>
  <c r="F25" i="35"/>
  <c r="C25" i="35" s="1"/>
  <c r="I24" i="35"/>
  <c r="O23" i="35"/>
  <c r="L23" i="35"/>
  <c r="I23" i="35"/>
  <c r="F23" i="35"/>
  <c r="O22" i="35"/>
  <c r="O21" i="35" s="1"/>
  <c r="L22" i="35"/>
  <c r="L21" i="35" s="1"/>
  <c r="L292" i="35" s="1"/>
  <c r="I22" i="35"/>
  <c r="I21" i="35" s="1"/>
  <c r="F22" i="35"/>
  <c r="N21" i="35"/>
  <c r="M21" i="35"/>
  <c r="K21" i="35"/>
  <c r="J21" i="35"/>
  <c r="J292" i="35" s="1"/>
  <c r="J291" i="35" s="1"/>
  <c r="H21" i="35"/>
  <c r="G21" i="35"/>
  <c r="F21" i="35"/>
  <c r="E21" i="35"/>
  <c r="D21" i="35"/>
  <c r="O301" i="34"/>
  <c r="L301" i="34"/>
  <c r="I301" i="34"/>
  <c r="F301" i="34"/>
  <c r="C301" i="34"/>
  <c r="O300" i="34"/>
  <c r="L300" i="34"/>
  <c r="I300" i="34"/>
  <c r="F300" i="34"/>
  <c r="O299" i="34"/>
  <c r="L299" i="34"/>
  <c r="I299" i="34"/>
  <c r="F299" i="34"/>
  <c r="O298" i="34"/>
  <c r="L298" i="34"/>
  <c r="I298" i="34"/>
  <c r="F298" i="34"/>
  <c r="C298" i="34" s="1"/>
  <c r="O297" i="34"/>
  <c r="L297" i="34"/>
  <c r="I297" i="34"/>
  <c r="F297" i="34"/>
  <c r="C297" i="34" s="1"/>
  <c r="O296" i="34"/>
  <c r="L296" i="34"/>
  <c r="I296" i="34"/>
  <c r="F296" i="34"/>
  <c r="O295" i="34"/>
  <c r="L295" i="34"/>
  <c r="I295" i="34"/>
  <c r="F295" i="34"/>
  <c r="O294" i="34"/>
  <c r="L294" i="34"/>
  <c r="L293" i="34" s="1"/>
  <c r="I294" i="34"/>
  <c r="F294" i="34"/>
  <c r="O293" i="34"/>
  <c r="N293" i="34"/>
  <c r="M293" i="34"/>
  <c r="K293" i="34"/>
  <c r="J293" i="34"/>
  <c r="H293" i="34"/>
  <c r="G293" i="34"/>
  <c r="E293" i="34"/>
  <c r="D293" i="34"/>
  <c r="O288" i="34"/>
  <c r="L288" i="34"/>
  <c r="I288" i="34"/>
  <c r="F288" i="34"/>
  <c r="O287" i="34"/>
  <c r="O286" i="34" s="1"/>
  <c r="L287" i="34"/>
  <c r="L286" i="34" s="1"/>
  <c r="I287" i="34"/>
  <c r="F287" i="34"/>
  <c r="N286" i="34"/>
  <c r="M286" i="34"/>
  <c r="K286" i="34"/>
  <c r="J286" i="34"/>
  <c r="H286" i="34"/>
  <c r="G286" i="34"/>
  <c r="F286" i="34"/>
  <c r="E286" i="34"/>
  <c r="D286" i="34"/>
  <c r="O285" i="34"/>
  <c r="O284" i="34" s="1"/>
  <c r="O283" i="34" s="1"/>
  <c r="L285" i="34"/>
  <c r="I285" i="34"/>
  <c r="I284" i="34" s="1"/>
  <c r="F285" i="34"/>
  <c r="C285" i="34" s="1"/>
  <c r="N284" i="34"/>
  <c r="N283" i="34" s="1"/>
  <c r="M284" i="34"/>
  <c r="L284" i="34"/>
  <c r="L283" i="34" s="1"/>
  <c r="K284" i="34"/>
  <c r="J284" i="34"/>
  <c r="J283" i="34" s="1"/>
  <c r="H284" i="34"/>
  <c r="H283" i="34" s="1"/>
  <c r="G284" i="34"/>
  <c r="G283" i="34" s="1"/>
  <c r="E284" i="34"/>
  <c r="D284" i="34"/>
  <c r="D283" i="34" s="1"/>
  <c r="M283" i="34"/>
  <c r="K283" i="34"/>
  <c r="I283" i="34"/>
  <c r="E283" i="34"/>
  <c r="O282" i="34"/>
  <c r="L282" i="34"/>
  <c r="L281" i="34" s="1"/>
  <c r="I282" i="34"/>
  <c r="F282" i="34"/>
  <c r="F281" i="34" s="1"/>
  <c r="O281" i="34"/>
  <c r="N281" i="34"/>
  <c r="M281" i="34"/>
  <c r="K281" i="34"/>
  <c r="K269" i="34" s="1"/>
  <c r="J281" i="34"/>
  <c r="I281" i="34"/>
  <c r="H281" i="34"/>
  <c r="G281" i="34"/>
  <c r="E281" i="34"/>
  <c r="D281" i="34"/>
  <c r="O280" i="34"/>
  <c r="L280" i="34"/>
  <c r="I280" i="34"/>
  <c r="F280" i="34"/>
  <c r="O279" i="34"/>
  <c r="L279" i="34"/>
  <c r="I279" i="34"/>
  <c r="F279" i="34"/>
  <c r="O278" i="34"/>
  <c r="L278" i="34"/>
  <c r="I278" i="34"/>
  <c r="F278" i="34"/>
  <c r="O277" i="34"/>
  <c r="O276" i="34" s="1"/>
  <c r="L277" i="34"/>
  <c r="I277" i="34"/>
  <c r="I276" i="34" s="1"/>
  <c r="F277" i="34"/>
  <c r="C277" i="34" s="1"/>
  <c r="N276" i="34"/>
  <c r="M276" i="34"/>
  <c r="K276" i="34"/>
  <c r="J276" i="34"/>
  <c r="H276" i="34"/>
  <c r="G276" i="34"/>
  <c r="F276" i="34"/>
  <c r="E276" i="34"/>
  <c r="D276" i="34"/>
  <c r="O275" i="34"/>
  <c r="L275" i="34"/>
  <c r="I275" i="34"/>
  <c r="F275" i="34"/>
  <c r="O274" i="34"/>
  <c r="L274" i="34"/>
  <c r="I274" i="34"/>
  <c r="F274" i="34"/>
  <c r="C274" i="34" s="1"/>
  <c r="O273" i="34"/>
  <c r="O272" i="34" s="1"/>
  <c r="L273" i="34"/>
  <c r="I273" i="34"/>
  <c r="I272" i="34" s="1"/>
  <c r="F273" i="34"/>
  <c r="C273" i="34" s="1"/>
  <c r="N272" i="34"/>
  <c r="M272" i="34"/>
  <c r="L272" i="34"/>
  <c r="K272" i="34"/>
  <c r="J272" i="34"/>
  <c r="H272" i="34"/>
  <c r="G272" i="34"/>
  <c r="E272" i="34"/>
  <c r="D272" i="34"/>
  <c r="O271" i="34"/>
  <c r="O270" i="34" s="1"/>
  <c r="O269" i="34" s="1"/>
  <c r="L271" i="34"/>
  <c r="I271" i="34"/>
  <c r="F271" i="34"/>
  <c r="N270" i="34"/>
  <c r="N269" i="34" s="1"/>
  <c r="M270" i="34"/>
  <c r="K270" i="34"/>
  <c r="J270" i="34"/>
  <c r="J269" i="34" s="1"/>
  <c r="G270" i="34"/>
  <c r="G269" i="34" s="1"/>
  <c r="E270" i="34"/>
  <c r="M269" i="34"/>
  <c r="E269" i="34"/>
  <c r="O268" i="34"/>
  <c r="L268" i="34"/>
  <c r="I268" i="34"/>
  <c r="F268" i="34"/>
  <c r="O267" i="34"/>
  <c r="L267" i="34"/>
  <c r="I267" i="34"/>
  <c r="F267" i="34"/>
  <c r="O266" i="34"/>
  <c r="L266" i="34"/>
  <c r="I266" i="34"/>
  <c r="F266" i="34"/>
  <c r="O265" i="34"/>
  <c r="O264" i="34" s="1"/>
  <c r="L265" i="34"/>
  <c r="I265" i="34"/>
  <c r="F265" i="34"/>
  <c r="C265" i="34"/>
  <c r="N264" i="34"/>
  <c r="M264" i="34"/>
  <c r="L264" i="34"/>
  <c r="K264" i="34"/>
  <c r="K259" i="34" s="1"/>
  <c r="J264" i="34"/>
  <c r="H264" i="34"/>
  <c r="G264" i="34"/>
  <c r="E264" i="34"/>
  <c r="E259" i="34" s="1"/>
  <c r="D264" i="34"/>
  <c r="O263" i="34"/>
  <c r="L263" i="34"/>
  <c r="I263" i="34"/>
  <c r="F263" i="34"/>
  <c r="O262" i="34"/>
  <c r="L262" i="34"/>
  <c r="I262" i="34"/>
  <c r="F262" i="34"/>
  <c r="O261" i="34"/>
  <c r="O260" i="34" s="1"/>
  <c r="L261" i="34"/>
  <c r="I261" i="34"/>
  <c r="C261" i="34" s="1"/>
  <c r="F261" i="34"/>
  <c r="N260" i="34"/>
  <c r="M260" i="34"/>
  <c r="M259" i="34" s="1"/>
  <c r="K260" i="34"/>
  <c r="J260" i="34"/>
  <c r="H260" i="34"/>
  <c r="G260" i="34"/>
  <c r="F260" i="34"/>
  <c r="E260" i="34"/>
  <c r="D260" i="34"/>
  <c r="D259" i="34" s="1"/>
  <c r="N259" i="34"/>
  <c r="J259" i="34"/>
  <c r="G259" i="34"/>
  <c r="O258" i="34"/>
  <c r="L258" i="34"/>
  <c r="I258" i="34"/>
  <c r="F258" i="34"/>
  <c r="O257" i="34"/>
  <c r="L257" i="34"/>
  <c r="I257" i="34"/>
  <c r="F257" i="34"/>
  <c r="C257" i="34" s="1"/>
  <c r="O256" i="34"/>
  <c r="L256" i="34"/>
  <c r="I256" i="34"/>
  <c r="F256" i="34"/>
  <c r="O255" i="34"/>
  <c r="L255" i="34"/>
  <c r="I255" i="34"/>
  <c r="F255" i="34"/>
  <c r="O254" i="34"/>
  <c r="L254" i="34"/>
  <c r="L252" i="34" s="1"/>
  <c r="L251" i="34" s="1"/>
  <c r="I254" i="34"/>
  <c r="F254" i="34"/>
  <c r="O253" i="34"/>
  <c r="O252" i="34" s="1"/>
  <c r="L253" i="34"/>
  <c r="I253" i="34"/>
  <c r="F253" i="34"/>
  <c r="C253" i="34" s="1"/>
  <c r="N252" i="34"/>
  <c r="M252" i="34"/>
  <c r="K252" i="34"/>
  <c r="J252" i="34"/>
  <c r="H252" i="34"/>
  <c r="H251" i="34" s="1"/>
  <c r="G252" i="34"/>
  <c r="E252" i="34"/>
  <c r="D252" i="34"/>
  <c r="D251" i="34" s="1"/>
  <c r="N251" i="34"/>
  <c r="M251" i="34"/>
  <c r="K251" i="34"/>
  <c r="J251" i="34"/>
  <c r="G251" i="34"/>
  <c r="E251" i="34"/>
  <c r="O250" i="34"/>
  <c r="L250" i="34"/>
  <c r="I250" i="34"/>
  <c r="F250" i="34"/>
  <c r="O249" i="34"/>
  <c r="L249" i="34"/>
  <c r="I249" i="34"/>
  <c r="C249" i="34" s="1"/>
  <c r="F249" i="34"/>
  <c r="O248" i="34"/>
  <c r="L248" i="34"/>
  <c r="I248" i="34"/>
  <c r="F248" i="34"/>
  <c r="O247" i="34"/>
  <c r="L247" i="34"/>
  <c r="I247" i="34"/>
  <c r="F247" i="34"/>
  <c r="N246" i="34"/>
  <c r="M246" i="34"/>
  <c r="K246" i="34"/>
  <c r="J246" i="34"/>
  <c r="H246" i="34"/>
  <c r="G246" i="34"/>
  <c r="E246" i="34"/>
  <c r="D246" i="34"/>
  <c r="O245" i="34"/>
  <c r="L245" i="34"/>
  <c r="I245" i="34"/>
  <c r="F245" i="34"/>
  <c r="C245" i="34" s="1"/>
  <c r="O244" i="34"/>
  <c r="L244" i="34"/>
  <c r="I244" i="34"/>
  <c r="F244" i="34"/>
  <c r="O243" i="34"/>
  <c r="L243" i="34"/>
  <c r="I243" i="34"/>
  <c r="F243" i="34"/>
  <c r="O242" i="34"/>
  <c r="L242" i="34"/>
  <c r="I242" i="34"/>
  <c r="F242" i="34"/>
  <c r="O241" i="34"/>
  <c r="L241" i="34"/>
  <c r="I241" i="34"/>
  <c r="F241" i="34"/>
  <c r="C241" i="34"/>
  <c r="O240" i="34"/>
  <c r="L240" i="34"/>
  <c r="I240" i="34"/>
  <c r="F240" i="34"/>
  <c r="C240" i="34" s="1"/>
  <c r="O239" i="34"/>
  <c r="L239" i="34"/>
  <c r="I239" i="34"/>
  <c r="F239" i="34"/>
  <c r="F238" i="34" s="1"/>
  <c r="N238" i="34"/>
  <c r="M238" i="34"/>
  <c r="K238" i="34"/>
  <c r="J238" i="34"/>
  <c r="H238" i="34"/>
  <c r="G238" i="34"/>
  <c r="E238" i="34"/>
  <c r="D238" i="34"/>
  <c r="O237" i="34"/>
  <c r="O235" i="34" s="1"/>
  <c r="L237" i="34"/>
  <c r="I237" i="34"/>
  <c r="F237" i="34"/>
  <c r="C237" i="34" s="1"/>
  <c r="O236" i="34"/>
  <c r="L236" i="34"/>
  <c r="L235" i="34" s="1"/>
  <c r="I236" i="34"/>
  <c r="I235" i="34" s="1"/>
  <c r="F236" i="34"/>
  <c r="N235" i="34"/>
  <c r="M235" i="34"/>
  <c r="M231" i="34" s="1"/>
  <c r="K235" i="34"/>
  <c r="J235" i="34"/>
  <c r="H235" i="34"/>
  <c r="H231" i="34" s="1"/>
  <c r="G235" i="34"/>
  <c r="E235" i="34"/>
  <c r="D235" i="34"/>
  <c r="O234" i="34"/>
  <c r="L234" i="34"/>
  <c r="L233" i="34" s="1"/>
  <c r="I234" i="34"/>
  <c r="F234" i="34"/>
  <c r="F233" i="34" s="1"/>
  <c r="O233" i="34"/>
  <c r="N233" i="34"/>
  <c r="M233" i="34"/>
  <c r="K233" i="34"/>
  <c r="K231" i="34" s="1"/>
  <c r="J233" i="34"/>
  <c r="I233" i="34"/>
  <c r="H233" i="34"/>
  <c r="G233" i="34"/>
  <c r="E233" i="34"/>
  <c r="D233" i="34"/>
  <c r="O232" i="34"/>
  <c r="L232" i="34"/>
  <c r="I232" i="34"/>
  <c r="F232" i="34"/>
  <c r="E231" i="34"/>
  <c r="D231" i="34"/>
  <c r="O229" i="34"/>
  <c r="L229" i="34"/>
  <c r="I229" i="34"/>
  <c r="F229" i="34"/>
  <c r="C229" i="34" s="1"/>
  <c r="O228" i="34"/>
  <c r="L228" i="34"/>
  <c r="L227" i="34" s="1"/>
  <c r="I228" i="34"/>
  <c r="F228" i="34"/>
  <c r="O227" i="34"/>
  <c r="N227" i="34"/>
  <c r="M227" i="34"/>
  <c r="K227" i="34"/>
  <c r="J227" i="34"/>
  <c r="I227" i="34"/>
  <c r="H227" i="34"/>
  <c r="G227" i="34"/>
  <c r="E227" i="34"/>
  <c r="D227" i="34"/>
  <c r="O226" i="34"/>
  <c r="L226" i="34"/>
  <c r="I226" i="34"/>
  <c r="F226" i="34"/>
  <c r="O225" i="34"/>
  <c r="L225" i="34"/>
  <c r="F225" i="34"/>
  <c r="O224" i="34"/>
  <c r="L224" i="34"/>
  <c r="I224" i="34"/>
  <c r="F224" i="34"/>
  <c r="O223" i="34"/>
  <c r="L223" i="34"/>
  <c r="I223" i="34"/>
  <c r="F223" i="34"/>
  <c r="C223" i="34" s="1"/>
  <c r="O222" i="34"/>
  <c r="L222" i="34"/>
  <c r="I222" i="34"/>
  <c r="F222" i="34"/>
  <c r="O221" i="34"/>
  <c r="L221" i="34"/>
  <c r="I221" i="34"/>
  <c r="F221" i="34"/>
  <c r="O220" i="34"/>
  <c r="L220" i="34"/>
  <c r="I220" i="34"/>
  <c r="F220" i="34"/>
  <c r="O219" i="34"/>
  <c r="L219" i="34"/>
  <c r="I219" i="34"/>
  <c r="F219" i="34"/>
  <c r="C219" i="34" s="1"/>
  <c r="O218" i="34"/>
  <c r="L218" i="34"/>
  <c r="I218" i="34"/>
  <c r="F218" i="34"/>
  <c r="O217" i="34"/>
  <c r="L217" i="34"/>
  <c r="I217" i="34"/>
  <c r="F217" i="34"/>
  <c r="N216" i="34"/>
  <c r="M216" i="34"/>
  <c r="K216" i="34"/>
  <c r="J216" i="34"/>
  <c r="H216" i="34"/>
  <c r="G216" i="34"/>
  <c r="E216" i="34"/>
  <c r="D216" i="34"/>
  <c r="O215" i="34"/>
  <c r="L215" i="34"/>
  <c r="I215" i="34"/>
  <c r="C215" i="34" s="1"/>
  <c r="F215" i="34"/>
  <c r="O214" i="34"/>
  <c r="L214" i="34"/>
  <c r="I214" i="34"/>
  <c r="F214" i="34"/>
  <c r="O213" i="34"/>
  <c r="L213" i="34"/>
  <c r="I213" i="34"/>
  <c r="F213" i="34"/>
  <c r="O212" i="34"/>
  <c r="L212" i="34"/>
  <c r="I212" i="34"/>
  <c r="F212" i="34"/>
  <c r="O211" i="34"/>
  <c r="L211" i="34"/>
  <c r="I211" i="34"/>
  <c r="F211" i="34"/>
  <c r="C211" i="34"/>
  <c r="O210" i="34"/>
  <c r="L210" i="34"/>
  <c r="I210" i="34"/>
  <c r="F210" i="34"/>
  <c r="C210" i="34" s="1"/>
  <c r="O209" i="34"/>
  <c r="L209" i="34"/>
  <c r="I209" i="34"/>
  <c r="F209" i="34"/>
  <c r="O208" i="34"/>
  <c r="L208" i="34"/>
  <c r="I208" i="34"/>
  <c r="F208" i="34"/>
  <c r="O207" i="34"/>
  <c r="L207" i="34"/>
  <c r="I207" i="34"/>
  <c r="F207" i="34"/>
  <c r="C207" i="34" s="1"/>
  <c r="O206" i="34"/>
  <c r="L206" i="34"/>
  <c r="I206" i="34"/>
  <c r="I205" i="34" s="1"/>
  <c r="F206" i="34"/>
  <c r="N205" i="34"/>
  <c r="M205" i="34"/>
  <c r="K205" i="34"/>
  <c r="K204" i="34" s="1"/>
  <c r="J205" i="34"/>
  <c r="H205" i="34"/>
  <c r="G205" i="34"/>
  <c r="E205" i="34"/>
  <c r="D205" i="34"/>
  <c r="G204" i="34"/>
  <c r="G195" i="34" s="1"/>
  <c r="D204" i="34"/>
  <c r="O203" i="34"/>
  <c r="L203" i="34"/>
  <c r="I203" i="34"/>
  <c r="F203" i="34"/>
  <c r="C203" i="34" s="1"/>
  <c r="O202" i="34"/>
  <c r="L202" i="34"/>
  <c r="I202" i="34"/>
  <c r="F202" i="34"/>
  <c r="O201" i="34"/>
  <c r="L201" i="34"/>
  <c r="I201" i="34"/>
  <c r="F201" i="34"/>
  <c r="O200" i="34"/>
  <c r="L200" i="34"/>
  <c r="C200" i="34" s="1"/>
  <c r="I200" i="34"/>
  <c r="F200" i="34"/>
  <c r="O199" i="34"/>
  <c r="O198" i="34" s="1"/>
  <c r="L199" i="34"/>
  <c r="L198" i="34" s="1"/>
  <c r="L196" i="34" s="1"/>
  <c r="I199" i="34"/>
  <c r="C199" i="34" s="1"/>
  <c r="F199" i="34"/>
  <c r="N198" i="34"/>
  <c r="N196" i="34" s="1"/>
  <c r="M198" i="34"/>
  <c r="M196" i="34" s="1"/>
  <c r="K198" i="34"/>
  <c r="J198" i="34"/>
  <c r="J196" i="34" s="1"/>
  <c r="I198" i="34"/>
  <c r="H198" i="34"/>
  <c r="H196" i="34" s="1"/>
  <c r="G198" i="34"/>
  <c r="F198" i="34"/>
  <c r="E198" i="34"/>
  <c r="E196" i="34" s="1"/>
  <c r="D198" i="34"/>
  <c r="D196" i="34" s="1"/>
  <c r="D195" i="34" s="1"/>
  <c r="O197" i="34"/>
  <c r="L197" i="34"/>
  <c r="I197" i="34"/>
  <c r="F197" i="34"/>
  <c r="K196" i="34"/>
  <c r="G196" i="34"/>
  <c r="O193" i="34"/>
  <c r="L193" i="34"/>
  <c r="L192" i="34" s="1"/>
  <c r="I193" i="34"/>
  <c r="F193" i="34"/>
  <c r="O192" i="34"/>
  <c r="N192" i="34"/>
  <c r="N191" i="34" s="1"/>
  <c r="M192" i="34"/>
  <c r="M191" i="34" s="1"/>
  <c r="K192" i="34"/>
  <c r="K191" i="34" s="1"/>
  <c r="J192" i="34"/>
  <c r="H192" i="34"/>
  <c r="G192" i="34"/>
  <c r="G191" i="34" s="1"/>
  <c r="F192" i="34"/>
  <c r="F191" i="34" s="1"/>
  <c r="E192" i="34"/>
  <c r="D192" i="34"/>
  <c r="O191" i="34"/>
  <c r="L191" i="34"/>
  <c r="J191" i="34"/>
  <c r="J187" i="34" s="1"/>
  <c r="H191" i="34"/>
  <c r="E191" i="34"/>
  <c r="D191" i="34"/>
  <c r="O190" i="34"/>
  <c r="L190" i="34"/>
  <c r="I190" i="34"/>
  <c r="F190" i="34"/>
  <c r="C190" i="34" s="1"/>
  <c r="O189" i="34"/>
  <c r="L189" i="34"/>
  <c r="L188" i="34" s="1"/>
  <c r="L187" i="34" s="1"/>
  <c r="I189" i="34"/>
  <c r="F189" i="34"/>
  <c r="N188" i="34"/>
  <c r="M188" i="34"/>
  <c r="K188" i="34"/>
  <c r="J188" i="34"/>
  <c r="I188" i="34"/>
  <c r="H188" i="34"/>
  <c r="H187" i="34" s="1"/>
  <c r="G188" i="34"/>
  <c r="E188" i="34"/>
  <c r="D188" i="34"/>
  <c r="D187" i="34" s="1"/>
  <c r="N187" i="34"/>
  <c r="O186" i="34"/>
  <c r="L186" i="34"/>
  <c r="L184" i="34" s="1"/>
  <c r="I186" i="34"/>
  <c r="F186" i="34"/>
  <c r="C186" i="34" s="1"/>
  <c r="O185" i="34"/>
  <c r="L185" i="34"/>
  <c r="I185" i="34"/>
  <c r="F185" i="34"/>
  <c r="N184" i="34"/>
  <c r="M184" i="34"/>
  <c r="K184" i="34"/>
  <c r="J184" i="34"/>
  <c r="I184" i="34"/>
  <c r="H184" i="34"/>
  <c r="G184" i="34"/>
  <c r="E184" i="34"/>
  <c r="D184" i="34"/>
  <c r="O183" i="34"/>
  <c r="L183" i="34"/>
  <c r="I183" i="34"/>
  <c r="F183" i="34"/>
  <c r="O182" i="34"/>
  <c r="L182" i="34"/>
  <c r="I182" i="34"/>
  <c r="F182" i="34"/>
  <c r="C182" i="34" s="1"/>
  <c r="O181" i="34"/>
  <c r="L181" i="34"/>
  <c r="I181" i="34"/>
  <c r="F181" i="34"/>
  <c r="O180" i="34"/>
  <c r="L180" i="34"/>
  <c r="I180" i="34"/>
  <c r="F180" i="34"/>
  <c r="N179" i="34"/>
  <c r="M179" i="34"/>
  <c r="K179" i="34"/>
  <c r="J179" i="34"/>
  <c r="H179" i="34"/>
  <c r="G179" i="34"/>
  <c r="F179" i="34"/>
  <c r="E179" i="34"/>
  <c r="D179" i="34"/>
  <c r="O178" i="34"/>
  <c r="L178" i="34"/>
  <c r="L175" i="34" s="1"/>
  <c r="I178" i="34"/>
  <c r="F178" i="34"/>
  <c r="C178" i="34"/>
  <c r="O177" i="34"/>
  <c r="L177" i="34"/>
  <c r="I177" i="34"/>
  <c r="F177" i="34"/>
  <c r="C177" i="34" s="1"/>
  <c r="O176" i="34"/>
  <c r="L176" i="34"/>
  <c r="I176" i="34"/>
  <c r="F176" i="34"/>
  <c r="F175" i="34" s="1"/>
  <c r="N175" i="34"/>
  <c r="N174" i="34" s="1"/>
  <c r="M175" i="34"/>
  <c r="K175" i="34"/>
  <c r="J175" i="34"/>
  <c r="H175" i="34"/>
  <c r="H174" i="34" s="1"/>
  <c r="H173" i="34" s="1"/>
  <c r="G175" i="34"/>
  <c r="G174" i="34" s="1"/>
  <c r="G173" i="34" s="1"/>
  <c r="E175" i="34"/>
  <c r="E174" i="34" s="1"/>
  <c r="E173" i="34" s="1"/>
  <c r="D175" i="34"/>
  <c r="D174" i="34" s="1"/>
  <c r="D173" i="34" s="1"/>
  <c r="K174" i="34"/>
  <c r="K173" i="34" s="1"/>
  <c r="O172" i="34"/>
  <c r="L172" i="34"/>
  <c r="I172" i="34"/>
  <c r="F172" i="34"/>
  <c r="O171" i="34"/>
  <c r="L171" i="34"/>
  <c r="I171" i="34"/>
  <c r="F171" i="34"/>
  <c r="O170" i="34"/>
  <c r="O166" i="34" s="1"/>
  <c r="O165" i="34" s="1"/>
  <c r="L170" i="34"/>
  <c r="I170" i="34"/>
  <c r="F170" i="34"/>
  <c r="C170" i="34"/>
  <c r="O169" i="34"/>
  <c r="L169" i="34"/>
  <c r="I169" i="34"/>
  <c r="F169" i="34"/>
  <c r="O168" i="34"/>
  <c r="L168" i="34"/>
  <c r="I168" i="34"/>
  <c r="F168" i="34"/>
  <c r="C168" i="34" s="1"/>
  <c r="O167" i="34"/>
  <c r="L167" i="34"/>
  <c r="I167" i="34"/>
  <c r="F167" i="34"/>
  <c r="C167" i="34" s="1"/>
  <c r="N166" i="34"/>
  <c r="N165" i="34" s="1"/>
  <c r="M166" i="34"/>
  <c r="K166" i="34"/>
  <c r="K165" i="34" s="1"/>
  <c r="J166" i="34"/>
  <c r="J165" i="34" s="1"/>
  <c r="H166" i="34"/>
  <c r="H165" i="34" s="1"/>
  <c r="G166" i="34"/>
  <c r="G165" i="34" s="1"/>
  <c r="E166" i="34"/>
  <c r="D166" i="34"/>
  <c r="D165" i="34" s="1"/>
  <c r="M165" i="34"/>
  <c r="E165" i="34"/>
  <c r="O164" i="34"/>
  <c r="L164" i="34"/>
  <c r="I164" i="34"/>
  <c r="F164" i="34"/>
  <c r="O163" i="34"/>
  <c r="L163" i="34"/>
  <c r="I163" i="34"/>
  <c r="C163" i="34" s="1"/>
  <c r="F163" i="34"/>
  <c r="O162" i="34"/>
  <c r="L162" i="34"/>
  <c r="I162" i="34"/>
  <c r="F162" i="34"/>
  <c r="C162" i="34" s="1"/>
  <c r="O161" i="34"/>
  <c r="L161" i="34"/>
  <c r="L160" i="34" s="1"/>
  <c r="I161" i="34"/>
  <c r="F161" i="34"/>
  <c r="N160" i="34"/>
  <c r="M160" i="34"/>
  <c r="K160" i="34"/>
  <c r="J160" i="34"/>
  <c r="I160" i="34"/>
  <c r="H160" i="34"/>
  <c r="G160" i="34"/>
  <c r="E160" i="34"/>
  <c r="D160" i="34"/>
  <c r="O159" i="34"/>
  <c r="L159" i="34"/>
  <c r="I159" i="34"/>
  <c r="F159" i="34"/>
  <c r="O158" i="34"/>
  <c r="L158" i="34"/>
  <c r="I158" i="34"/>
  <c r="F158" i="34"/>
  <c r="C158" i="34" s="1"/>
  <c r="O157" i="34"/>
  <c r="L157" i="34"/>
  <c r="I157" i="34"/>
  <c r="F157" i="34"/>
  <c r="O156" i="34"/>
  <c r="L156" i="34"/>
  <c r="I156" i="34"/>
  <c r="F156" i="34"/>
  <c r="O155" i="34"/>
  <c r="L155" i="34"/>
  <c r="I155" i="34"/>
  <c r="F155" i="34"/>
  <c r="O154" i="34"/>
  <c r="L154" i="34"/>
  <c r="I154" i="34"/>
  <c r="F154" i="34"/>
  <c r="C154" i="34" s="1"/>
  <c r="O153" i="34"/>
  <c r="L153" i="34"/>
  <c r="I153" i="34"/>
  <c r="F153" i="34"/>
  <c r="O152" i="34"/>
  <c r="L152" i="34"/>
  <c r="I152" i="34"/>
  <c r="F152" i="34"/>
  <c r="N151" i="34"/>
  <c r="M151" i="34"/>
  <c r="K151" i="34"/>
  <c r="J151" i="34"/>
  <c r="H151" i="34"/>
  <c r="G151" i="34"/>
  <c r="E151" i="34"/>
  <c r="D151" i="34"/>
  <c r="O150" i="34"/>
  <c r="L150" i="34"/>
  <c r="I150" i="34"/>
  <c r="F150" i="34"/>
  <c r="C150" i="34" s="1"/>
  <c r="O149" i="34"/>
  <c r="L149" i="34"/>
  <c r="I149" i="34"/>
  <c r="F149" i="34"/>
  <c r="O148" i="34"/>
  <c r="L148" i="34"/>
  <c r="I148" i="34"/>
  <c r="F148" i="34"/>
  <c r="O147" i="34"/>
  <c r="L147" i="34"/>
  <c r="I147" i="34"/>
  <c r="F147" i="34"/>
  <c r="O146" i="34"/>
  <c r="L146" i="34"/>
  <c r="I146" i="34"/>
  <c r="F146" i="34"/>
  <c r="C146" i="34"/>
  <c r="O145" i="34"/>
  <c r="L145" i="34"/>
  <c r="I145" i="34"/>
  <c r="F145" i="34"/>
  <c r="N144" i="34"/>
  <c r="M144" i="34"/>
  <c r="K144" i="34"/>
  <c r="J144" i="34"/>
  <c r="I144" i="34"/>
  <c r="H144" i="34"/>
  <c r="G144" i="34"/>
  <c r="E144" i="34"/>
  <c r="D144" i="34"/>
  <c r="O143" i="34"/>
  <c r="L143" i="34"/>
  <c r="I143" i="34"/>
  <c r="F143" i="34"/>
  <c r="O142" i="34"/>
  <c r="O141" i="34" s="1"/>
  <c r="L142" i="34"/>
  <c r="I142" i="34"/>
  <c r="F142" i="34"/>
  <c r="C142" i="34" s="1"/>
  <c r="N141" i="34"/>
  <c r="M141" i="34"/>
  <c r="L141" i="34"/>
  <c r="K141" i="34"/>
  <c r="J141" i="34"/>
  <c r="H141" i="34"/>
  <c r="G141" i="34"/>
  <c r="E141" i="34"/>
  <c r="D141" i="34"/>
  <c r="O140" i="34"/>
  <c r="L140" i="34"/>
  <c r="I140" i="34"/>
  <c r="F140" i="34"/>
  <c r="O139" i="34"/>
  <c r="L139" i="34"/>
  <c r="I139" i="34"/>
  <c r="F139" i="34"/>
  <c r="O138" i="34"/>
  <c r="L138" i="34"/>
  <c r="I138" i="34"/>
  <c r="F138" i="34"/>
  <c r="C138" i="34" s="1"/>
  <c r="O137" i="34"/>
  <c r="L137" i="34"/>
  <c r="I137" i="34"/>
  <c r="I136" i="34" s="1"/>
  <c r="F137" i="34"/>
  <c r="N136" i="34"/>
  <c r="M136" i="34"/>
  <c r="K136" i="34"/>
  <c r="J136" i="34"/>
  <c r="H136" i="34"/>
  <c r="G136" i="34"/>
  <c r="G130" i="34" s="1"/>
  <c r="E136" i="34"/>
  <c r="D136" i="34"/>
  <c r="O135" i="34"/>
  <c r="L135" i="34"/>
  <c r="I135" i="34"/>
  <c r="F135" i="34"/>
  <c r="O134" i="34"/>
  <c r="L134" i="34"/>
  <c r="L131" i="34" s="1"/>
  <c r="I134" i="34"/>
  <c r="F134" i="34"/>
  <c r="C134" i="34" s="1"/>
  <c r="O133" i="34"/>
  <c r="L133" i="34"/>
  <c r="I133" i="34"/>
  <c r="F133" i="34"/>
  <c r="O132" i="34"/>
  <c r="L132" i="34"/>
  <c r="I132" i="34"/>
  <c r="F132" i="34"/>
  <c r="N131" i="34"/>
  <c r="M131" i="34"/>
  <c r="K131" i="34"/>
  <c r="J131" i="34"/>
  <c r="H131" i="34"/>
  <c r="G131" i="34"/>
  <c r="E131" i="34"/>
  <c r="D131" i="34"/>
  <c r="K130" i="34"/>
  <c r="O129" i="34"/>
  <c r="O128" i="34" s="1"/>
  <c r="L129" i="34"/>
  <c r="I129" i="34"/>
  <c r="I128" i="34" s="1"/>
  <c r="F129" i="34"/>
  <c r="N128" i="34"/>
  <c r="M128" i="34"/>
  <c r="L128" i="34"/>
  <c r="K128" i="34"/>
  <c r="J128" i="34"/>
  <c r="H128" i="34"/>
  <c r="G128" i="34"/>
  <c r="E128" i="34"/>
  <c r="D128" i="34"/>
  <c r="O127" i="34"/>
  <c r="L127" i="34"/>
  <c r="I127" i="34"/>
  <c r="F127" i="34"/>
  <c r="O126" i="34"/>
  <c r="O122" i="34" s="1"/>
  <c r="L126" i="34"/>
  <c r="I126" i="34"/>
  <c r="F126" i="34"/>
  <c r="C126" i="34"/>
  <c r="O125" i="34"/>
  <c r="L125" i="34"/>
  <c r="I125" i="34"/>
  <c r="F125" i="34"/>
  <c r="O124" i="34"/>
  <c r="L124" i="34"/>
  <c r="I124" i="34"/>
  <c r="F124" i="34"/>
  <c r="C124" i="34" s="1"/>
  <c r="O123" i="34"/>
  <c r="L123" i="34"/>
  <c r="I123" i="34"/>
  <c r="F123" i="34"/>
  <c r="N122" i="34"/>
  <c r="M122" i="34"/>
  <c r="K122" i="34"/>
  <c r="J122" i="34"/>
  <c r="H122" i="34"/>
  <c r="G122" i="34"/>
  <c r="E122" i="34"/>
  <c r="D122" i="34"/>
  <c r="O121" i="34"/>
  <c r="L121" i="34"/>
  <c r="I121" i="34"/>
  <c r="F121" i="34"/>
  <c r="C121" i="34" s="1"/>
  <c r="O120" i="34"/>
  <c r="L120" i="34"/>
  <c r="I120" i="34"/>
  <c r="F120" i="34"/>
  <c r="C120" i="34" s="1"/>
  <c r="O119" i="34"/>
  <c r="L119" i="34"/>
  <c r="I119" i="34"/>
  <c r="F119" i="34"/>
  <c r="O118" i="34"/>
  <c r="L118" i="34"/>
  <c r="I118" i="34"/>
  <c r="F118" i="34"/>
  <c r="C118" i="34" s="1"/>
  <c r="O117" i="34"/>
  <c r="L117" i="34"/>
  <c r="I117" i="34"/>
  <c r="I116" i="34" s="1"/>
  <c r="F117" i="34"/>
  <c r="N116" i="34"/>
  <c r="M116" i="34"/>
  <c r="K116" i="34"/>
  <c r="J116" i="34"/>
  <c r="H116" i="34"/>
  <c r="G116" i="34"/>
  <c r="E116" i="34"/>
  <c r="D116" i="34"/>
  <c r="O115" i="34"/>
  <c r="L115" i="34"/>
  <c r="L112" i="34" s="1"/>
  <c r="I115" i="34"/>
  <c r="F115" i="34"/>
  <c r="O114" i="34"/>
  <c r="L114" i="34"/>
  <c r="I114" i="34"/>
  <c r="F114" i="34"/>
  <c r="C114" i="34" s="1"/>
  <c r="O113" i="34"/>
  <c r="O112" i="34" s="1"/>
  <c r="L113" i="34"/>
  <c r="I113" i="34"/>
  <c r="F113" i="34"/>
  <c r="N112" i="34"/>
  <c r="M112" i="34"/>
  <c r="K112" i="34"/>
  <c r="J112" i="34"/>
  <c r="I112" i="34"/>
  <c r="H112" i="34"/>
  <c r="G112" i="34"/>
  <c r="E112" i="34"/>
  <c r="D112" i="34"/>
  <c r="D83" i="34" s="1"/>
  <c r="O111" i="34"/>
  <c r="L111" i="34"/>
  <c r="I111" i="34"/>
  <c r="F111" i="34"/>
  <c r="O110" i="34"/>
  <c r="L110" i="34"/>
  <c r="I110" i="34"/>
  <c r="F110" i="34"/>
  <c r="C110" i="34" s="1"/>
  <c r="O109" i="34"/>
  <c r="L109" i="34"/>
  <c r="I109" i="34"/>
  <c r="F109" i="34"/>
  <c r="O108" i="34"/>
  <c r="L108" i="34"/>
  <c r="I108" i="34"/>
  <c r="F108" i="34"/>
  <c r="O107" i="34"/>
  <c r="L107" i="34"/>
  <c r="I107" i="34"/>
  <c r="C107" i="34" s="1"/>
  <c r="F107" i="34"/>
  <c r="O106" i="34"/>
  <c r="L106" i="34"/>
  <c r="I106" i="34"/>
  <c r="F106" i="34"/>
  <c r="C106" i="34" s="1"/>
  <c r="O105" i="34"/>
  <c r="L105" i="34"/>
  <c r="I105" i="34"/>
  <c r="F105" i="34"/>
  <c r="O104" i="34"/>
  <c r="L104" i="34"/>
  <c r="L103" i="34" s="1"/>
  <c r="I104" i="34"/>
  <c r="F104" i="34"/>
  <c r="N103" i="34"/>
  <c r="M103" i="34"/>
  <c r="K103" i="34"/>
  <c r="J103" i="34"/>
  <c r="H103" i="34"/>
  <c r="G103" i="34"/>
  <c r="E103" i="34"/>
  <c r="D103" i="34"/>
  <c r="O102" i="34"/>
  <c r="L102" i="34"/>
  <c r="I102" i="34"/>
  <c r="F102" i="34"/>
  <c r="C102" i="34" s="1"/>
  <c r="O101" i="34"/>
  <c r="L101" i="34"/>
  <c r="I101" i="34"/>
  <c r="F101" i="34"/>
  <c r="O100" i="34"/>
  <c r="L100" i="34"/>
  <c r="I100" i="34"/>
  <c r="F100" i="34"/>
  <c r="O99" i="34"/>
  <c r="L99" i="34"/>
  <c r="I99" i="34"/>
  <c r="F99" i="34"/>
  <c r="O98" i="34"/>
  <c r="C98" i="34" s="1"/>
  <c r="L98" i="34"/>
  <c r="I98" i="34"/>
  <c r="F98" i="34"/>
  <c r="O97" i="34"/>
  <c r="L97" i="34"/>
  <c r="I97" i="34"/>
  <c r="F97" i="34"/>
  <c r="C97" i="34" s="1"/>
  <c r="O96" i="34"/>
  <c r="L96" i="34"/>
  <c r="I96" i="34"/>
  <c r="F96" i="34"/>
  <c r="F95" i="34" s="1"/>
  <c r="N95" i="34"/>
  <c r="M95" i="34"/>
  <c r="K95" i="34"/>
  <c r="J95" i="34"/>
  <c r="H95" i="34"/>
  <c r="G95" i="34"/>
  <c r="E95" i="34"/>
  <c r="D95" i="34"/>
  <c r="O94" i="34"/>
  <c r="L94" i="34"/>
  <c r="I94" i="34"/>
  <c r="F94" i="34"/>
  <c r="C94" i="34" s="1"/>
  <c r="O93" i="34"/>
  <c r="L93" i="34"/>
  <c r="I93" i="34"/>
  <c r="F93" i="34"/>
  <c r="O92" i="34"/>
  <c r="L92" i="34"/>
  <c r="I92" i="34"/>
  <c r="F92" i="34"/>
  <c r="O91" i="34"/>
  <c r="L91" i="34"/>
  <c r="L89" i="34" s="1"/>
  <c r="I91" i="34"/>
  <c r="F91" i="34"/>
  <c r="O90" i="34"/>
  <c r="L90" i="34"/>
  <c r="I90" i="34"/>
  <c r="F90" i="34"/>
  <c r="C90" i="34" s="1"/>
  <c r="N89" i="34"/>
  <c r="N83" i="34" s="1"/>
  <c r="M89" i="34"/>
  <c r="K89" i="34"/>
  <c r="J89" i="34"/>
  <c r="H89" i="34"/>
  <c r="G89" i="34"/>
  <c r="E89" i="34"/>
  <c r="D89" i="34"/>
  <c r="O88" i="34"/>
  <c r="L88" i="34"/>
  <c r="I88" i="34"/>
  <c r="F88" i="34"/>
  <c r="O87" i="34"/>
  <c r="L87" i="34"/>
  <c r="I87" i="34"/>
  <c r="F87" i="34"/>
  <c r="O86" i="34"/>
  <c r="C86" i="34" s="1"/>
  <c r="L86" i="34"/>
  <c r="I86" i="34"/>
  <c r="F86" i="34"/>
  <c r="O85" i="34"/>
  <c r="L85" i="34"/>
  <c r="L84" i="34" s="1"/>
  <c r="I85" i="34"/>
  <c r="F85" i="34"/>
  <c r="F84" i="34" s="1"/>
  <c r="N84" i="34"/>
  <c r="M84" i="34"/>
  <c r="K84" i="34"/>
  <c r="J84" i="34"/>
  <c r="J83" i="34" s="1"/>
  <c r="H84" i="34"/>
  <c r="G84" i="34"/>
  <c r="E84" i="34"/>
  <c r="E83" i="34" s="1"/>
  <c r="D84" i="34"/>
  <c r="G83" i="34"/>
  <c r="O82" i="34"/>
  <c r="L82" i="34"/>
  <c r="I82" i="34"/>
  <c r="F82" i="34"/>
  <c r="O81" i="34"/>
  <c r="O80" i="34" s="1"/>
  <c r="L81" i="34"/>
  <c r="I81" i="34"/>
  <c r="I80" i="34" s="1"/>
  <c r="F81" i="34"/>
  <c r="N80" i="34"/>
  <c r="M80" i="34"/>
  <c r="K80" i="34"/>
  <c r="J80" i="34"/>
  <c r="H80" i="34"/>
  <c r="G80" i="34"/>
  <c r="F80" i="34"/>
  <c r="E80" i="34"/>
  <c r="D80" i="34"/>
  <c r="O79" i="34"/>
  <c r="L79" i="34"/>
  <c r="I79" i="34"/>
  <c r="F79" i="34"/>
  <c r="O78" i="34"/>
  <c r="L78" i="34"/>
  <c r="L77" i="34" s="1"/>
  <c r="I78" i="34"/>
  <c r="F78" i="34"/>
  <c r="F77" i="34" s="1"/>
  <c r="O77" i="34"/>
  <c r="N77" i="34"/>
  <c r="M77" i="34"/>
  <c r="K77" i="34"/>
  <c r="K76" i="34" s="1"/>
  <c r="J77" i="34"/>
  <c r="J76" i="34" s="1"/>
  <c r="H77" i="34"/>
  <c r="G77" i="34"/>
  <c r="E77" i="34"/>
  <c r="E76" i="34" s="1"/>
  <c r="D77" i="34"/>
  <c r="D76" i="34" s="1"/>
  <c r="N76" i="34"/>
  <c r="H76" i="34"/>
  <c r="O74" i="34"/>
  <c r="L74" i="34"/>
  <c r="I74" i="34"/>
  <c r="F74" i="34"/>
  <c r="C74" i="34" s="1"/>
  <c r="O73" i="34"/>
  <c r="L73" i="34"/>
  <c r="I73" i="34"/>
  <c r="F73" i="34"/>
  <c r="C73" i="34" s="1"/>
  <c r="O72" i="34"/>
  <c r="L72" i="34"/>
  <c r="I72" i="34"/>
  <c r="F72" i="34"/>
  <c r="O71" i="34"/>
  <c r="L71" i="34"/>
  <c r="I71" i="34"/>
  <c r="F71" i="34"/>
  <c r="O70" i="34"/>
  <c r="L70" i="34"/>
  <c r="L69" i="34" s="1"/>
  <c r="I70" i="34"/>
  <c r="F70" i="34"/>
  <c r="N69" i="34"/>
  <c r="N67" i="34" s="1"/>
  <c r="M69" i="34"/>
  <c r="K69" i="34"/>
  <c r="K67" i="34" s="1"/>
  <c r="J69" i="34"/>
  <c r="J67" i="34" s="1"/>
  <c r="H69" i="34"/>
  <c r="G69" i="34"/>
  <c r="G67" i="34" s="1"/>
  <c r="E69" i="34"/>
  <c r="D69" i="34"/>
  <c r="O68" i="34"/>
  <c r="L68" i="34"/>
  <c r="L67" i="34" s="1"/>
  <c r="I68" i="34"/>
  <c r="F68" i="34"/>
  <c r="M67" i="34"/>
  <c r="H67" i="34"/>
  <c r="E67" i="34"/>
  <c r="D67" i="34"/>
  <c r="O66" i="34"/>
  <c r="L66" i="34"/>
  <c r="I66" i="34"/>
  <c r="F66" i="34"/>
  <c r="O65" i="34"/>
  <c r="L65" i="34"/>
  <c r="I65" i="34"/>
  <c r="F65" i="34"/>
  <c r="C65" i="34" s="1"/>
  <c r="O64" i="34"/>
  <c r="L64" i="34"/>
  <c r="I64" i="34"/>
  <c r="F64" i="34"/>
  <c r="O63" i="34"/>
  <c r="L63" i="34"/>
  <c r="I63" i="34"/>
  <c r="F63" i="34"/>
  <c r="O62" i="34"/>
  <c r="L62" i="34"/>
  <c r="L58" i="34" s="1"/>
  <c r="I62" i="34"/>
  <c r="F62" i="34"/>
  <c r="O61" i="34"/>
  <c r="L61" i="34"/>
  <c r="I61" i="34"/>
  <c r="F61" i="34"/>
  <c r="C61" i="34" s="1"/>
  <c r="O60" i="34"/>
  <c r="L60" i="34"/>
  <c r="I60" i="34"/>
  <c r="F60" i="34"/>
  <c r="O59" i="34"/>
  <c r="L59" i="34"/>
  <c r="I59" i="34"/>
  <c r="F59" i="34"/>
  <c r="N58" i="34"/>
  <c r="N54" i="34" s="1"/>
  <c r="N53" i="34" s="1"/>
  <c r="M58" i="34"/>
  <c r="K58" i="34"/>
  <c r="J58" i="34"/>
  <c r="H58" i="34"/>
  <c r="G58" i="34"/>
  <c r="F58" i="34"/>
  <c r="E58" i="34"/>
  <c r="D58" i="34"/>
  <c r="D54" i="34" s="1"/>
  <c r="D53" i="34" s="1"/>
  <c r="O57" i="34"/>
  <c r="L57" i="34"/>
  <c r="I57" i="34"/>
  <c r="F57" i="34"/>
  <c r="C57" i="34" s="1"/>
  <c r="O56" i="34"/>
  <c r="L56" i="34"/>
  <c r="I56" i="34"/>
  <c r="I55" i="34" s="1"/>
  <c r="F56" i="34"/>
  <c r="N55" i="34"/>
  <c r="M55" i="34"/>
  <c r="M54" i="34" s="1"/>
  <c r="K55" i="34"/>
  <c r="K54" i="34" s="1"/>
  <c r="K53" i="34" s="1"/>
  <c r="J55" i="34"/>
  <c r="J54" i="34" s="1"/>
  <c r="J53" i="34" s="1"/>
  <c r="H55" i="34"/>
  <c r="G55" i="34"/>
  <c r="G54" i="34" s="1"/>
  <c r="E55" i="34"/>
  <c r="E54" i="34" s="1"/>
  <c r="D55" i="34"/>
  <c r="H54" i="34"/>
  <c r="H53" i="34" s="1"/>
  <c r="O47" i="34"/>
  <c r="C47" i="34" s="1"/>
  <c r="O46" i="34"/>
  <c r="C46" i="34" s="1"/>
  <c r="N45" i="34"/>
  <c r="M45" i="34"/>
  <c r="L44" i="34"/>
  <c r="L43" i="34" s="1"/>
  <c r="I44" i="34"/>
  <c r="I43" i="34" s="1"/>
  <c r="F44" i="34"/>
  <c r="C44" i="34" s="1"/>
  <c r="K43" i="34"/>
  <c r="J43" i="34"/>
  <c r="H43" i="34"/>
  <c r="G43" i="34"/>
  <c r="E43" i="34"/>
  <c r="D43" i="34"/>
  <c r="F42" i="34"/>
  <c r="C42" i="34" s="1"/>
  <c r="F41" i="34"/>
  <c r="C41" i="34" s="1"/>
  <c r="E41" i="34"/>
  <c r="D41" i="34"/>
  <c r="L40" i="34"/>
  <c r="C40" i="34" s="1"/>
  <c r="L39" i="34"/>
  <c r="C39" i="34" s="1"/>
  <c r="L38" i="34"/>
  <c r="C38" i="34" s="1"/>
  <c r="L37" i="34"/>
  <c r="C37" i="34" s="1"/>
  <c r="K36" i="34"/>
  <c r="J36" i="34"/>
  <c r="L35" i="34"/>
  <c r="C35" i="34" s="1"/>
  <c r="L34" i="34"/>
  <c r="C34" i="34" s="1"/>
  <c r="K33" i="34"/>
  <c r="J33" i="34"/>
  <c r="L32" i="34"/>
  <c r="C32" i="34" s="1"/>
  <c r="L31" i="34"/>
  <c r="C31" i="34" s="1"/>
  <c r="K31" i="34"/>
  <c r="J31" i="34"/>
  <c r="L30" i="34"/>
  <c r="C30" i="34" s="1"/>
  <c r="L29" i="34"/>
  <c r="C29" i="34" s="1"/>
  <c r="L28" i="34"/>
  <c r="C28" i="34" s="1"/>
  <c r="K27" i="34"/>
  <c r="K26" i="34" s="1"/>
  <c r="K20" i="34" s="1"/>
  <c r="J27" i="34"/>
  <c r="F25" i="34"/>
  <c r="C25" i="34" s="1"/>
  <c r="O23" i="34"/>
  <c r="L23" i="34"/>
  <c r="I23" i="34"/>
  <c r="F23" i="34"/>
  <c r="O22" i="34"/>
  <c r="O21" i="34" s="1"/>
  <c r="O292" i="34" s="1"/>
  <c r="L22" i="34"/>
  <c r="I22" i="34"/>
  <c r="I21" i="34" s="1"/>
  <c r="F22" i="34"/>
  <c r="C22" i="34"/>
  <c r="N21" i="34"/>
  <c r="M21" i="34"/>
  <c r="K21" i="34"/>
  <c r="K292" i="34" s="1"/>
  <c r="K291" i="34" s="1"/>
  <c r="J21" i="34"/>
  <c r="H21" i="34"/>
  <c r="G21" i="34"/>
  <c r="G292" i="34" s="1"/>
  <c r="F21" i="34"/>
  <c r="E21" i="34"/>
  <c r="E292" i="34" s="1"/>
  <c r="E291" i="34" s="1"/>
  <c r="D21" i="34"/>
  <c r="M20" i="34"/>
  <c r="K195" i="34" l="1"/>
  <c r="L276" i="34"/>
  <c r="O45" i="34"/>
  <c r="C45" i="34" s="1"/>
  <c r="L55" i="34"/>
  <c r="C60" i="34"/>
  <c r="G53" i="34"/>
  <c r="F76" i="34"/>
  <c r="L80" i="34"/>
  <c r="C87" i="34"/>
  <c r="O89" i="34"/>
  <c r="I95" i="34"/>
  <c r="C100" i="34"/>
  <c r="C101" i="34"/>
  <c r="K83" i="34"/>
  <c r="K75" i="34" s="1"/>
  <c r="I122" i="34"/>
  <c r="C127" i="34"/>
  <c r="C132" i="34"/>
  <c r="C133" i="34"/>
  <c r="H130" i="34"/>
  <c r="C148" i="34"/>
  <c r="C149" i="34"/>
  <c r="L151" i="34"/>
  <c r="I166" i="34"/>
  <c r="I165" i="34" s="1"/>
  <c r="I175" i="34"/>
  <c r="O179" i="34"/>
  <c r="L179" i="34"/>
  <c r="E187" i="34"/>
  <c r="C214" i="34"/>
  <c r="N204" i="34"/>
  <c r="G231" i="34"/>
  <c r="G230" i="34" s="1"/>
  <c r="G194" i="34" s="1"/>
  <c r="K230" i="34"/>
  <c r="C244" i="34"/>
  <c r="C250" i="34"/>
  <c r="D230" i="34"/>
  <c r="L260" i="34"/>
  <c r="L259" i="34" s="1"/>
  <c r="C266" i="34"/>
  <c r="D270" i="34"/>
  <c r="D269" i="34" s="1"/>
  <c r="H270" i="34"/>
  <c r="H269" i="34" s="1"/>
  <c r="C275" i="34"/>
  <c r="C299" i="34"/>
  <c r="I141" i="34"/>
  <c r="G291" i="34"/>
  <c r="M292" i="34"/>
  <c r="M291" i="34" s="1"/>
  <c r="C62" i="34"/>
  <c r="C64" i="34"/>
  <c r="G76" i="34"/>
  <c r="G75" i="34" s="1"/>
  <c r="M76" i="34"/>
  <c r="C81" i="34"/>
  <c r="H83" i="34"/>
  <c r="H75" i="34" s="1"/>
  <c r="H52" i="34" s="1"/>
  <c r="M83" i="34"/>
  <c r="I84" i="34"/>
  <c r="C93" i="34"/>
  <c r="C104" i="34"/>
  <c r="C105" i="34"/>
  <c r="O116" i="34"/>
  <c r="L116" i="34"/>
  <c r="L122" i="34"/>
  <c r="L83" i="34" s="1"/>
  <c r="I131" i="34"/>
  <c r="D130" i="34"/>
  <c r="D75" i="34" s="1"/>
  <c r="D52" i="34" s="1"/>
  <c r="L136" i="34"/>
  <c r="F141" i="34"/>
  <c r="C141" i="34" s="1"/>
  <c r="C152" i="34"/>
  <c r="L166" i="34"/>
  <c r="L165" i="34" s="1"/>
  <c r="M174" i="34"/>
  <c r="C181" i="34"/>
  <c r="G187" i="34"/>
  <c r="K187" i="34"/>
  <c r="C213" i="34"/>
  <c r="J204" i="34"/>
  <c r="O216" i="34"/>
  <c r="C243" i="34"/>
  <c r="O246" i="34"/>
  <c r="O259" i="34"/>
  <c r="C280" i="34"/>
  <c r="C288" i="34"/>
  <c r="F22" i="36"/>
  <c r="N11" i="36"/>
  <c r="N9" i="36" s="1"/>
  <c r="W11" i="36"/>
  <c r="M187" i="34"/>
  <c r="E230" i="34"/>
  <c r="L21" i="34"/>
  <c r="L292" i="34" s="1"/>
  <c r="L291" i="34" s="1"/>
  <c r="J26" i="34"/>
  <c r="E53" i="34"/>
  <c r="O55" i="34"/>
  <c r="C63" i="34"/>
  <c r="C66" i="34"/>
  <c r="F69" i="34"/>
  <c r="C72" i="34"/>
  <c r="O69" i="34"/>
  <c r="O67" i="34" s="1"/>
  <c r="C91" i="34"/>
  <c r="L95" i="34"/>
  <c r="C109" i="34"/>
  <c r="M130" i="34"/>
  <c r="C135" i="34"/>
  <c r="C143" i="34"/>
  <c r="O144" i="34"/>
  <c r="L144" i="34"/>
  <c r="L130" i="34" s="1"/>
  <c r="C157" i="34"/>
  <c r="N173" i="34"/>
  <c r="O175" i="34"/>
  <c r="L174" i="34"/>
  <c r="L173" i="34" s="1"/>
  <c r="I179" i="34"/>
  <c r="C179" i="34" s="1"/>
  <c r="C183" i="34"/>
  <c r="C201" i="34"/>
  <c r="E204" i="34"/>
  <c r="E195" i="34" s="1"/>
  <c r="E194" i="34" s="1"/>
  <c r="C222" i="34"/>
  <c r="N231" i="34"/>
  <c r="N230" i="34" s="1"/>
  <c r="O238" i="34"/>
  <c r="O231" i="34" s="1"/>
  <c r="C258" i="34"/>
  <c r="F272" i="34"/>
  <c r="F270" i="34" s="1"/>
  <c r="C279" i="34"/>
  <c r="F284" i="34"/>
  <c r="C284" i="34" s="1"/>
  <c r="F293" i="34"/>
  <c r="C296" i="34"/>
  <c r="Q11" i="36"/>
  <c r="F27" i="36"/>
  <c r="F35" i="36"/>
  <c r="H17" i="36"/>
  <c r="M27" i="36"/>
  <c r="H28" i="36"/>
  <c r="H27" i="36" s="1"/>
  <c r="H32" i="36"/>
  <c r="H41" i="36"/>
  <c r="H40" i="36" s="1"/>
  <c r="H45" i="36"/>
  <c r="H44" i="36" s="1"/>
  <c r="H43" i="36" s="1"/>
  <c r="H18" i="36"/>
  <c r="C226" i="34"/>
  <c r="L260" i="35"/>
  <c r="J269" i="35"/>
  <c r="K270" i="35"/>
  <c r="K269" i="35" s="1"/>
  <c r="I58" i="35"/>
  <c r="L160" i="35"/>
  <c r="E187" i="35"/>
  <c r="N292" i="35"/>
  <c r="N291" i="35" s="1"/>
  <c r="N76" i="35"/>
  <c r="C159" i="35"/>
  <c r="C181" i="35"/>
  <c r="M292" i="35"/>
  <c r="M291" i="35" s="1"/>
  <c r="C32" i="35"/>
  <c r="J26" i="35"/>
  <c r="G76" i="35"/>
  <c r="M76" i="35"/>
  <c r="C117" i="35"/>
  <c r="C121" i="35"/>
  <c r="C125" i="35"/>
  <c r="C169" i="35"/>
  <c r="M173" i="35"/>
  <c r="C258" i="35"/>
  <c r="C64" i="35"/>
  <c r="K76" i="35"/>
  <c r="C168" i="35"/>
  <c r="N270" i="35"/>
  <c r="N269" i="35" s="1"/>
  <c r="C282" i="35"/>
  <c r="D76" i="35"/>
  <c r="C105" i="35"/>
  <c r="C110" i="35"/>
  <c r="C149" i="35"/>
  <c r="K204" i="35"/>
  <c r="K195" i="35" s="1"/>
  <c r="C222" i="35"/>
  <c r="N259" i="35"/>
  <c r="C135" i="35"/>
  <c r="C262" i="35"/>
  <c r="C266" i="35"/>
  <c r="C59" i="35"/>
  <c r="C61" i="35"/>
  <c r="C62" i="35"/>
  <c r="C63" i="35"/>
  <c r="C81" i="35"/>
  <c r="C85" i="35"/>
  <c r="O179" i="35"/>
  <c r="N130" i="35"/>
  <c r="O166" i="35"/>
  <c r="O165" i="35" s="1"/>
  <c r="J174" i="35"/>
  <c r="C214" i="35"/>
  <c r="C250" i="35"/>
  <c r="M22" i="36"/>
  <c r="H24" i="36"/>
  <c r="H22" i="36" s="1"/>
  <c r="G9" i="36"/>
  <c r="O11" i="36"/>
  <c r="O9" i="36" s="1"/>
  <c r="L11" i="36"/>
  <c r="L9" i="36" s="1"/>
  <c r="K12" i="36"/>
  <c r="P12" i="36"/>
  <c r="P11" i="36" s="1"/>
  <c r="P9" i="36" s="1"/>
  <c r="F12" i="36"/>
  <c r="H16" i="36"/>
  <c r="H38" i="36"/>
  <c r="W9" i="36"/>
  <c r="Q9" i="36"/>
  <c r="I11" i="36"/>
  <c r="I9" i="36" s="1"/>
  <c r="U11" i="36"/>
  <c r="U9" i="36" s="1"/>
  <c r="R12" i="36"/>
  <c r="R11" i="36" s="1"/>
  <c r="R9" i="36" s="1"/>
  <c r="H20" i="36"/>
  <c r="K22" i="36"/>
  <c r="H36" i="36"/>
  <c r="M47" i="36"/>
  <c r="K83" i="35"/>
  <c r="J130" i="35"/>
  <c r="K187" i="35"/>
  <c r="E54" i="35"/>
  <c r="E53" i="35" s="1"/>
  <c r="C234" i="35"/>
  <c r="O238" i="35"/>
  <c r="K259" i="35"/>
  <c r="G53" i="35"/>
  <c r="M53" i="35"/>
  <c r="C97" i="35"/>
  <c r="O131" i="35"/>
  <c r="C145" i="35"/>
  <c r="C148" i="35"/>
  <c r="C162" i="35"/>
  <c r="H187" i="35"/>
  <c r="J187" i="35"/>
  <c r="N187" i="35"/>
  <c r="L196" i="35"/>
  <c r="C210" i="35"/>
  <c r="C212" i="35"/>
  <c r="C213" i="35"/>
  <c r="M231" i="35"/>
  <c r="C247" i="35"/>
  <c r="O246" i="35"/>
  <c r="H259" i="35"/>
  <c r="E269" i="35"/>
  <c r="I270" i="35"/>
  <c r="I269" i="35" s="1"/>
  <c r="C278" i="35"/>
  <c r="C294" i="35"/>
  <c r="L293" i="35"/>
  <c r="L291" i="35" s="1"/>
  <c r="L69" i="35"/>
  <c r="L67" i="35" s="1"/>
  <c r="C154" i="35"/>
  <c r="G187" i="35"/>
  <c r="C189" i="35"/>
  <c r="C202" i="35"/>
  <c r="N231" i="35"/>
  <c r="I260" i="35"/>
  <c r="C274" i="35"/>
  <c r="D292" i="35"/>
  <c r="D291" i="35" s="1"/>
  <c r="D54" i="35"/>
  <c r="D53" i="35" s="1"/>
  <c r="C72" i="35"/>
  <c r="C73" i="35"/>
  <c r="C74" i="35"/>
  <c r="E76" i="35"/>
  <c r="J76" i="35"/>
  <c r="H76" i="35"/>
  <c r="C93" i="35"/>
  <c r="C94" i="35"/>
  <c r="O122" i="35"/>
  <c r="C137" i="35"/>
  <c r="C153" i="35"/>
  <c r="I174" i="35"/>
  <c r="I173" i="35" s="1"/>
  <c r="C177" i="35"/>
  <c r="J173" i="35"/>
  <c r="H173" i="35"/>
  <c r="D187" i="35"/>
  <c r="C206" i="35"/>
  <c r="C218" i="35"/>
  <c r="C226" i="35"/>
  <c r="E231" i="35"/>
  <c r="E230" i="35" s="1"/>
  <c r="I233" i="35"/>
  <c r="C233" i="35" s="1"/>
  <c r="C242" i="35"/>
  <c r="C244" i="35"/>
  <c r="C254" i="35"/>
  <c r="C257" i="35"/>
  <c r="G269" i="35"/>
  <c r="C298" i="35"/>
  <c r="F184" i="35"/>
  <c r="C184" i="35" s="1"/>
  <c r="C185" i="35"/>
  <c r="I55" i="35"/>
  <c r="C55" i="35" s="1"/>
  <c r="C56" i="35"/>
  <c r="F69" i="35"/>
  <c r="F67" i="35" s="1"/>
  <c r="I84" i="35"/>
  <c r="E83" i="35"/>
  <c r="I89" i="35"/>
  <c r="C101" i="35"/>
  <c r="C133" i="35"/>
  <c r="C157" i="35"/>
  <c r="I188" i="35"/>
  <c r="C188" i="35" s="1"/>
  <c r="O103" i="35"/>
  <c r="H292" i="35"/>
  <c r="H291" i="35" s="1"/>
  <c r="H20" i="35"/>
  <c r="C68" i="35"/>
  <c r="L95" i="35"/>
  <c r="C109" i="35"/>
  <c r="F122" i="35"/>
  <c r="E292" i="35"/>
  <c r="E291" i="35" s="1"/>
  <c r="C21" i="35"/>
  <c r="J54" i="35"/>
  <c r="J53" i="35" s="1"/>
  <c r="C65" i="35"/>
  <c r="C66" i="35"/>
  <c r="C78" i="35"/>
  <c r="L84" i="35"/>
  <c r="G83" i="35"/>
  <c r="C108" i="35"/>
  <c r="C114" i="35"/>
  <c r="F116" i="35"/>
  <c r="C120" i="35"/>
  <c r="C127" i="35"/>
  <c r="C134" i="35"/>
  <c r="C140" i="35"/>
  <c r="C158" i="35"/>
  <c r="C161" i="35"/>
  <c r="C172" i="35"/>
  <c r="C178" i="35"/>
  <c r="D173" i="35"/>
  <c r="C190" i="35"/>
  <c r="O196" i="35"/>
  <c r="H204" i="35"/>
  <c r="H195" i="35" s="1"/>
  <c r="C207" i="35"/>
  <c r="O216" i="35"/>
  <c r="C223" i="35"/>
  <c r="J204" i="35"/>
  <c r="J195" i="35" s="1"/>
  <c r="N204" i="35"/>
  <c r="N195" i="35" s="1"/>
  <c r="C236" i="35"/>
  <c r="C243" i="35"/>
  <c r="C263" i="35"/>
  <c r="O264" i="35"/>
  <c r="L272" i="35"/>
  <c r="O276" i="35"/>
  <c r="O293" i="35"/>
  <c r="F292" i="35"/>
  <c r="C22" i="35"/>
  <c r="C23" i="35"/>
  <c r="K53" i="35"/>
  <c r="L58" i="35"/>
  <c r="L54" i="35" s="1"/>
  <c r="D83" i="35"/>
  <c r="C100" i="35"/>
  <c r="C107" i="35"/>
  <c r="N83" i="35"/>
  <c r="C126" i="35"/>
  <c r="C129" i="35"/>
  <c r="K130" i="35"/>
  <c r="C146" i="35"/>
  <c r="C156" i="35"/>
  <c r="C164" i="35"/>
  <c r="C171" i="35"/>
  <c r="O175" i="35"/>
  <c r="C183" i="35"/>
  <c r="C186" i="35"/>
  <c r="O187" i="35"/>
  <c r="C201" i="35"/>
  <c r="D204" i="35"/>
  <c r="D195" i="35" s="1"/>
  <c r="C211" i="35"/>
  <c r="C221" i="35"/>
  <c r="C240" i="35"/>
  <c r="L252" i="35"/>
  <c r="L251" i="35" s="1"/>
  <c r="C279" i="35"/>
  <c r="D269" i="35"/>
  <c r="H269" i="35"/>
  <c r="O260" i="35"/>
  <c r="K26" i="35"/>
  <c r="K20" i="35" s="1"/>
  <c r="C43" i="35"/>
  <c r="C57" i="35"/>
  <c r="O58" i="35"/>
  <c r="O54" i="35" s="1"/>
  <c r="C60" i="35"/>
  <c r="I67" i="35"/>
  <c r="C70" i="35"/>
  <c r="C71" i="35"/>
  <c r="L76" i="35"/>
  <c r="C82" i="35"/>
  <c r="C90" i="35"/>
  <c r="O89" i="35"/>
  <c r="M83" i="35"/>
  <c r="C102" i="35"/>
  <c r="C111" i="35"/>
  <c r="C118" i="35"/>
  <c r="J83" i="35"/>
  <c r="C124" i="35"/>
  <c r="C138" i="35"/>
  <c r="G130" i="35"/>
  <c r="C150" i="35"/>
  <c r="L151" i="35"/>
  <c r="C155" i="35"/>
  <c r="C163" i="35"/>
  <c r="C170" i="35"/>
  <c r="C182" i="35"/>
  <c r="L187" i="35"/>
  <c r="I187" i="35"/>
  <c r="M187" i="35"/>
  <c r="G195" i="35"/>
  <c r="C203" i="35"/>
  <c r="C215" i="35"/>
  <c r="M204" i="35"/>
  <c r="M195" i="35" s="1"/>
  <c r="I216" i="35"/>
  <c r="C224" i="35"/>
  <c r="C225" i="35"/>
  <c r="C228" i="35"/>
  <c r="C229" i="35"/>
  <c r="C232" i="35"/>
  <c r="D231" i="35"/>
  <c r="D230" i="35" s="1"/>
  <c r="H231" i="35"/>
  <c r="I238" i="35"/>
  <c r="C245" i="35"/>
  <c r="O252" i="35"/>
  <c r="O251" i="35" s="1"/>
  <c r="L264" i="35"/>
  <c r="L259" i="35" s="1"/>
  <c r="O272" i="35"/>
  <c r="L276" i="35"/>
  <c r="C280" i="35"/>
  <c r="I293" i="35"/>
  <c r="C296" i="35"/>
  <c r="C299" i="35"/>
  <c r="H13" i="36"/>
  <c r="M12" i="36"/>
  <c r="H35" i="36"/>
  <c r="M35" i="36"/>
  <c r="G292" i="35"/>
  <c r="G291" i="35" s="1"/>
  <c r="G20" i="35"/>
  <c r="I20" i="35"/>
  <c r="N53" i="35"/>
  <c r="O67" i="35"/>
  <c r="K292" i="35"/>
  <c r="K291" i="35" s="1"/>
  <c r="O292" i="35"/>
  <c r="C44" i="35"/>
  <c r="C256" i="35"/>
  <c r="I252" i="35"/>
  <c r="I251" i="35" s="1"/>
  <c r="C301" i="35"/>
  <c r="M20" i="35"/>
  <c r="L27" i="35"/>
  <c r="L33" i="35"/>
  <c r="C33" i="35" s="1"/>
  <c r="L36" i="35"/>
  <c r="C36" i="35" s="1"/>
  <c r="F41" i="35"/>
  <c r="C41" i="35" s="1"/>
  <c r="O45" i="35"/>
  <c r="F58" i="35"/>
  <c r="C79" i="35"/>
  <c r="I77" i="35"/>
  <c r="C86" i="35"/>
  <c r="C87" i="35"/>
  <c r="C88" i="35"/>
  <c r="F84" i="35"/>
  <c r="L89" i="35"/>
  <c r="C96" i="35"/>
  <c r="F95" i="35"/>
  <c r="O95" i="35"/>
  <c r="L112" i="35"/>
  <c r="C128" i="35"/>
  <c r="E130" i="35"/>
  <c r="C132" i="35"/>
  <c r="F131" i="35"/>
  <c r="H130" i="35"/>
  <c r="C139" i="35"/>
  <c r="I136" i="35"/>
  <c r="C147" i="35"/>
  <c r="I144" i="35"/>
  <c r="I151" i="35"/>
  <c r="F166" i="35"/>
  <c r="I166" i="35"/>
  <c r="I165" i="35" s="1"/>
  <c r="C167" i="35"/>
  <c r="E174" i="35"/>
  <c r="E173" i="35" s="1"/>
  <c r="C176" i="35"/>
  <c r="F175" i="35"/>
  <c r="L179" i="35"/>
  <c r="C208" i="35"/>
  <c r="I205" i="35"/>
  <c r="C113" i="35"/>
  <c r="C119" i="35"/>
  <c r="I116" i="35"/>
  <c r="J20" i="35"/>
  <c r="N20" i="35"/>
  <c r="C80" i="35"/>
  <c r="H83" i="35"/>
  <c r="C98" i="35"/>
  <c r="C99" i="35"/>
  <c r="C115" i="35"/>
  <c r="I112" i="35"/>
  <c r="O116" i="35"/>
  <c r="I122" i="35"/>
  <c r="C123" i="35"/>
  <c r="D130" i="35"/>
  <c r="C152" i="35"/>
  <c r="F151" i="35"/>
  <c r="O151" i="35"/>
  <c r="L166" i="35"/>
  <c r="L165" i="35" s="1"/>
  <c r="C268" i="35"/>
  <c r="I264" i="35"/>
  <c r="C104" i="35"/>
  <c r="F103" i="35"/>
  <c r="C142" i="35"/>
  <c r="L141" i="35"/>
  <c r="F144" i="35"/>
  <c r="C91" i="35"/>
  <c r="C92" i="35"/>
  <c r="F89" i="35"/>
  <c r="L103" i="35"/>
  <c r="C106" i="35"/>
  <c r="L122" i="35"/>
  <c r="M130" i="35"/>
  <c r="L131" i="35"/>
  <c r="C143" i="35"/>
  <c r="I141" i="35"/>
  <c r="O144" i="35"/>
  <c r="C160" i="35"/>
  <c r="L175" i="35"/>
  <c r="C180" i="35"/>
  <c r="F179" i="35"/>
  <c r="C197" i="35"/>
  <c r="F196" i="35"/>
  <c r="C200" i="35"/>
  <c r="I198" i="35"/>
  <c r="C237" i="35"/>
  <c r="F235" i="35"/>
  <c r="C261" i="35"/>
  <c r="F260" i="35"/>
  <c r="L216" i="35"/>
  <c r="C219" i="35"/>
  <c r="L231" i="35"/>
  <c r="C249" i="35"/>
  <c r="F246" i="35"/>
  <c r="C273" i="35"/>
  <c r="F272" i="35"/>
  <c r="C288" i="35"/>
  <c r="I286" i="35"/>
  <c r="C286" i="35" s="1"/>
  <c r="C300" i="35"/>
  <c r="C193" i="35"/>
  <c r="F192" i="35"/>
  <c r="E195" i="35"/>
  <c r="O205" i="35"/>
  <c r="C217" i="35"/>
  <c r="F216" i="35"/>
  <c r="J230" i="35"/>
  <c r="K231" i="35"/>
  <c r="C239" i="35"/>
  <c r="C241" i="35"/>
  <c r="F238" i="35"/>
  <c r="C248" i="35"/>
  <c r="I246" i="35"/>
  <c r="C253" i="35"/>
  <c r="F252" i="35"/>
  <c r="M259" i="35"/>
  <c r="C265" i="35"/>
  <c r="F264" i="35"/>
  <c r="C275" i="35"/>
  <c r="C281" i="35"/>
  <c r="C285" i="35"/>
  <c r="F284" i="35"/>
  <c r="C199" i="35"/>
  <c r="L205" i="35"/>
  <c r="C209" i="35"/>
  <c r="F205" i="35"/>
  <c r="C220" i="35"/>
  <c r="C227" i="35"/>
  <c r="G231" i="35"/>
  <c r="G230" i="35" s="1"/>
  <c r="C255" i="35"/>
  <c r="C267" i="35"/>
  <c r="M270" i="35"/>
  <c r="M269" i="35" s="1"/>
  <c r="C277" i="35"/>
  <c r="F276" i="35"/>
  <c r="C295" i="35"/>
  <c r="C297" i="35"/>
  <c r="F293" i="35"/>
  <c r="C271" i="35"/>
  <c r="C287" i="35"/>
  <c r="L76" i="34"/>
  <c r="F292" i="34"/>
  <c r="C21" i="34"/>
  <c r="C71" i="34"/>
  <c r="I69" i="34"/>
  <c r="I67" i="34" s="1"/>
  <c r="C80" i="34"/>
  <c r="C137" i="34"/>
  <c r="F136" i="34"/>
  <c r="G289" i="34"/>
  <c r="L33" i="34"/>
  <c r="C33" i="34" s="1"/>
  <c r="F43" i="34"/>
  <c r="C43" i="34" s="1"/>
  <c r="O58" i="34"/>
  <c r="C68" i="34"/>
  <c r="F67" i="34"/>
  <c r="O76" i="34"/>
  <c r="C82" i="34"/>
  <c r="C169" i="34"/>
  <c r="F166" i="34"/>
  <c r="C56" i="34"/>
  <c r="F55" i="34"/>
  <c r="C23" i="34"/>
  <c r="D292" i="34"/>
  <c r="D291" i="34" s="1"/>
  <c r="H292" i="34"/>
  <c r="H291" i="34" s="1"/>
  <c r="L36" i="34"/>
  <c r="C36" i="34" s="1"/>
  <c r="M53" i="34"/>
  <c r="L54" i="34"/>
  <c r="L53" i="34" s="1"/>
  <c r="O54" i="34"/>
  <c r="J292" i="34"/>
  <c r="J291" i="34" s="1"/>
  <c r="J20" i="34"/>
  <c r="N292" i="34"/>
  <c r="N291" i="34" s="1"/>
  <c r="N20" i="34"/>
  <c r="L27" i="34"/>
  <c r="I54" i="34"/>
  <c r="I53" i="34" s="1"/>
  <c r="I58" i="34"/>
  <c r="C58" i="34" s="1"/>
  <c r="C59" i="34"/>
  <c r="C79" i="34"/>
  <c r="I77" i="34"/>
  <c r="C153" i="34"/>
  <c r="F151" i="34"/>
  <c r="C161" i="34"/>
  <c r="F160" i="34"/>
  <c r="C189" i="34"/>
  <c r="F188" i="34"/>
  <c r="C206" i="34"/>
  <c r="F205" i="34"/>
  <c r="C70" i="34"/>
  <c r="C78" i="34"/>
  <c r="C85" i="34"/>
  <c r="O84" i="34"/>
  <c r="C92" i="34"/>
  <c r="C99" i="34"/>
  <c r="O103" i="34"/>
  <c r="C111" i="34"/>
  <c r="C113" i="34"/>
  <c r="F112" i="34"/>
  <c r="C112" i="34" s="1"/>
  <c r="C119" i="34"/>
  <c r="C129" i="34"/>
  <c r="F128" i="34"/>
  <c r="C128" i="34" s="1"/>
  <c r="N130" i="34"/>
  <c r="N75" i="34" s="1"/>
  <c r="O131" i="34"/>
  <c r="C139" i="34"/>
  <c r="C140" i="34"/>
  <c r="C145" i="34"/>
  <c r="F144" i="34"/>
  <c r="I151" i="34"/>
  <c r="I130" i="34" s="1"/>
  <c r="C155" i="34"/>
  <c r="C156" i="34"/>
  <c r="C164" i="34"/>
  <c r="C171" i="34"/>
  <c r="C172" i="34"/>
  <c r="J174" i="34"/>
  <c r="J173" i="34" s="1"/>
  <c r="C176" i="34"/>
  <c r="O184" i="34"/>
  <c r="C248" i="34"/>
  <c r="F246" i="34"/>
  <c r="C267" i="34"/>
  <c r="I264" i="34"/>
  <c r="C281" i="34"/>
  <c r="C84" i="34"/>
  <c r="O95" i="34"/>
  <c r="C95" i="34" s="1"/>
  <c r="C125" i="34"/>
  <c r="F122" i="34"/>
  <c r="E130" i="34"/>
  <c r="E75" i="34" s="1"/>
  <c r="J130" i="34"/>
  <c r="J75" i="34" s="1"/>
  <c r="C159" i="34"/>
  <c r="F174" i="34"/>
  <c r="C175" i="34"/>
  <c r="I174" i="34"/>
  <c r="I173" i="34" s="1"/>
  <c r="C185" i="34"/>
  <c r="F184" i="34"/>
  <c r="C202" i="34"/>
  <c r="F196" i="34"/>
  <c r="C233" i="34"/>
  <c r="L238" i="34"/>
  <c r="C242" i="34"/>
  <c r="I286" i="34"/>
  <c r="C287" i="34"/>
  <c r="C88" i="34"/>
  <c r="C96" i="34"/>
  <c r="F103" i="34"/>
  <c r="I103" i="34"/>
  <c r="C108" i="34"/>
  <c r="C115" i="34"/>
  <c r="C117" i="34"/>
  <c r="F116" i="34"/>
  <c r="C116" i="34" s="1"/>
  <c r="F131" i="34"/>
  <c r="O136" i="34"/>
  <c r="C147" i="34"/>
  <c r="O151" i="34"/>
  <c r="O160" i="34"/>
  <c r="M173" i="34"/>
  <c r="C180" i="34"/>
  <c r="O188" i="34"/>
  <c r="O187" i="34" s="1"/>
  <c r="I192" i="34"/>
  <c r="C193" i="34"/>
  <c r="C218" i="34"/>
  <c r="F216" i="34"/>
  <c r="I89" i="34"/>
  <c r="I83" i="34" s="1"/>
  <c r="C123" i="34"/>
  <c r="J195" i="34"/>
  <c r="J194" i="34" s="1"/>
  <c r="I196" i="34"/>
  <c r="C197" i="34"/>
  <c r="M195" i="34"/>
  <c r="C209" i="34"/>
  <c r="I216" i="34"/>
  <c r="C217" i="34"/>
  <c r="C220" i="34"/>
  <c r="C221" i="34"/>
  <c r="J231" i="34"/>
  <c r="J230" i="34" s="1"/>
  <c r="I246" i="34"/>
  <c r="C247" i="34"/>
  <c r="O251" i="34"/>
  <c r="C262" i="34"/>
  <c r="I270" i="34"/>
  <c r="I269" i="34" s="1"/>
  <c r="C271" i="34"/>
  <c r="C276" i="34"/>
  <c r="F89" i="34"/>
  <c r="C89" i="34" s="1"/>
  <c r="C198" i="34"/>
  <c r="M204" i="34"/>
  <c r="C208" i="34"/>
  <c r="C212" i="34"/>
  <c r="C224" i="34"/>
  <c r="C228" i="34"/>
  <c r="F227" i="34"/>
  <c r="C227" i="34" s="1"/>
  <c r="M230" i="34"/>
  <c r="I238" i="34"/>
  <c r="C238" i="34" s="1"/>
  <c r="C239" i="34"/>
  <c r="L246" i="34"/>
  <c r="L231" i="34" s="1"/>
  <c r="L230" i="34" s="1"/>
  <c r="C254" i="34"/>
  <c r="C256" i="34"/>
  <c r="F252" i="34"/>
  <c r="H259" i="34"/>
  <c r="H230" i="34" s="1"/>
  <c r="C263" i="34"/>
  <c r="I260" i="34"/>
  <c r="C260" i="34" s="1"/>
  <c r="F269" i="34"/>
  <c r="C272" i="34"/>
  <c r="C278" i="34"/>
  <c r="N195" i="34"/>
  <c r="N194" i="34" s="1"/>
  <c r="O196" i="34"/>
  <c r="O205" i="34"/>
  <c r="O204" i="34" s="1"/>
  <c r="L205" i="34"/>
  <c r="L216" i="34"/>
  <c r="H204" i="34"/>
  <c r="H195" i="34" s="1"/>
  <c r="H194" i="34" s="1"/>
  <c r="I225" i="34"/>
  <c r="C225" i="34" s="1"/>
  <c r="C232" i="34"/>
  <c r="C236" i="34"/>
  <c r="F235" i="34"/>
  <c r="C235" i="34" s="1"/>
  <c r="C255" i="34"/>
  <c r="I252" i="34"/>
  <c r="I251" i="34" s="1"/>
  <c r="C268" i="34"/>
  <c r="F264" i="34"/>
  <c r="L270" i="34"/>
  <c r="L269" i="34" s="1"/>
  <c r="C295" i="34"/>
  <c r="I293" i="34"/>
  <c r="C293" i="34" s="1"/>
  <c r="C300" i="34"/>
  <c r="F291" i="34"/>
  <c r="O291" i="34"/>
  <c r="C234" i="34"/>
  <c r="C282" i="34"/>
  <c r="C294" i="34"/>
  <c r="K289" i="34" l="1"/>
  <c r="K52" i="34"/>
  <c r="D289" i="34"/>
  <c r="O173" i="34"/>
  <c r="L75" i="34"/>
  <c r="L52" i="34" s="1"/>
  <c r="M289" i="34"/>
  <c r="D194" i="34"/>
  <c r="D51" i="34" s="1"/>
  <c r="D24" i="34" s="1"/>
  <c r="C144" i="34"/>
  <c r="O20" i="34"/>
  <c r="I204" i="35"/>
  <c r="F11" i="36"/>
  <c r="F9" i="36" s="1"/>
  <c r="O174" i="34"/>
  <c r="G52" i="34"/>
  <c r="G51" i="34" s="1"/>
  <c r="F283" i="34"/>
  <c r="C283" i="34" s="1"/>
  <c r="H51" i="34"/>
  <c r="H24" i="34" s="1"/>
  <c r="H20" i="34" s="1"/>
  <c r="C122" i="34"/>
  <c r="I231" i="34"/>
  <c r="O53" i="34"/>
  <c r="O291" i="35"/>
  <c r="M75" i="34"/>
  <c r="I204" i="34"/>
  <c r="K194" i="34"/>
  <c r="O174" i="35"/>
  <c r="O173" i="35" s="1"/>
  <c r="L270" i="35"/>
  <c r="L269" i="35" s="1"/>
  <c r="O204" i="35"/>
  <c r="O195" i="35" s="1"/>
  <c r="K75" i="35"/>
  <c r="D75" i="35"/>
  <c r="D289" i="35" s="1"/>
  <c r="H230" i="35"/>
  <c r="J75" i="35"/>
  <c r="J289" i="35" s="1"/>
  <c r="I259" i="35"/>
  <c r="N230" i="35"/>
  <c r="N194" i="35" s="1"/>
  <c r="M230" i="35"/>
  <c r="M194" i="35" s="1"/>
  <c r="N75" i="35"/>
  <c r="G75" i="35"/>
  <c r="G52" i="35" s="1"/>
  <c r="O231" i="35"/>
  <c r="O270" i="35"/>
  <c r="O269" i="35" s="1"/>
  <c r="K52" i="35"/>
  <c r="O130" i="35"/>
  <c r="M75" i="35"/>
  <c r="M52" i="35" s="1"/>
  <c r="L53" i="35"/>
  <c r="C112" i="35"/>
  <c r="H75" i="35"/>
  <c r="H12" i="36"/>
  <c r="H11" i="36" s="1"/>
  <c r="H9" i="36" s="1"/>
  <c r="K11" i="36"/>
  <c r="K9" i="36" s="1"/>
  <c r="K2" i="36" s="1"/>
  <c r="C293" i="35"/>
  <c r="E75" i="35"/>
  <c r="E289" i="35" s="1"/>
  <c r="C264" i="35"/>
  <c r="K230" i="35"/>
  <c r="K194" i="35" s="1"/>
  <c r="C116" i="35"/>
  <c r="C69" i="35"/>
  <c r="H194" i="35"/>
  <c r="D194" i="35"/>
  <c r="O259" i="35"/>
  <c r="L204" i="35"/>
  <c r="L195" i="35" s="1"/>
  <c r="J194" i="35"/>
  <c r="C58" i="35"/>
  <c r="G194" i="35"/>
  <c r="C276" i="35"/>
  <c r="C238" i="35"/>
  <c r="C272" i="35"/>
  <c r="I130" i="35"/>
  <c r="O83" i="35"/>
  <c r="I54" i="35"/>
  <c r="I53" i="35" s="1"/>
  <c r="L83" i="35"/>
  <c r="F54" i="35"/>
  <c r="C216" i="35"/>
  <c r="L130" i="35"/>
  <c r="C103" i="35"/>
  <c r="C122" i="35"/>
  <c r="C67" i="35"/>
  <c r="J52" i="35"/>
  <c r="I231" i="35"/>
  <c r="I230" i="35" s="1"/>
  <c r="C144" i="35"/>
  <c r="M11" i="36"/>
  <c r="M9" i="36" s="1"/>
  <c r="M2" i="36" s="1"/>
  <c r="C284" i="35"/>
  <c r="F283" i="35"/>
  <c r="C283" i="35" s="1"/>
  <c r="C84" i="35"/>
  <c r="F83" i="35"/>
  <c r="C27" i="35"/>
  <c r="L26" i="35"/>
  <c r="C252" i="35"/>
  <c r="F251" i="35"/>
  <c r="C251" i="35" s="1"/>
  <c r="E194" i="35"/>
  <c r="C246" i="35"/>
  <c r="F270" i="35"/>
  <c r="C179" i="35"/>
  <c r="C151" i="35"/>
  <c r="C95" i="35"/>
  <c r="C136" i="35"/>
  <c r="I83" i="35"/>
  <c r="C205" i="35"/>
  <c r="F204" i="35"/>
  <c r="I76" i="35"/>
  <c r="C77" i="35"/>
  <c r="C192" i="35"/>
  <c r="F191" i="35"/>
  <c r="C260" i="35"/>
  <c r="F259" i="35"/>
  <c r="C198" i="35"/>
  <c r="I196" i="35"/>
  <c r="I195" i="35" s="1"/>
  <c r="C141" i="35"/>
  <c r="C89" i="35"/>
  <c r="C175" i="35"/>
  <c r="F174" i="35"/>
  <c r="O53" i="35"/>
  <c r="I292" i="35"/>
  <c r="C235" i="35"/>
  <c r="F231" i="35"/>
  <c r="C45" i="35"/>
  <c r="O20" i="35"/>
  <c r="L230" i="35"/>
  <c r="L174" i="35"/>
  <c r="L173" i="35" s="1"/>
  <c r="F165" i="35"/>
  <c r="C165" i="35" s="1"/>
  <c r="C166" i="35"/>
  <c r="C131" i="35"/>
  <c r="F130" i="35"/>
  <c r="F291" i="35"/>
  <c r="H50" i="34"/>
  <c r="H289" i="34"/>
  <c r="J289" i="34"/>
  <c r="J52" i="34"/>
  <c r="J51" i="34" s="1"/>
  <c r="N52" i="34"/>
  <c r="N51" i="34" s="1"/>
  <c r="N289" i="34"/>
  <c r="D50" i="34"/>
  <c r="E289" i="34"/>
  <c r="E52" i="34"/>
  <c r="E51" i="34" s="1"/>
  <c r="C269" i="34"/>
  <c r="C69" i="34"/>
  <c r="F231" i="34"/>
  <c r="O195" i="34"/>
  <c r="I259" i="34"/>
  <c r="I230" i="34" s="1"/>
  <c r="M194" i="34"/>
  <c r="C205" i="34"/>
  <c r="F204" i="34"/>
  <c r="C160" i="34"/>
  <c r="F83" i="34"/>
  <c r="M52" i="34"/>
  <c r="C67" i="34"/>
  <c r="C136" i="34"/>
  <c r="C252" i="34"/>
  <c r="F251" i="34"/>
  <c r="C251" i="34" s="1"/>
  <c r="F130" i="34"/>
  <c r="C131" i="34"/>
  <c r="C196" i="34"/>
  <c r="I292" i="34"/>
  <c r="I291" i="34" s="1"/>
  <c r="C291" i="34" s="1"/>
  <c r="C286" i="34"/>
  <c r="C264" i="34"/>
  <c r="F259" i="34"/>
  <c r="C259" i="34" s="1"/>
  <c r="L204" i="34"/>
  <c r="L195" i="34" s="1"/>
  <c r="L194" i="34" s="1"/>
  <c r="I191" i="34"/>
  <c r="C192" i="34"/>
  <c r="C103" i="34"/>
  <c r="C184" i="34"/>
  <c r="F173" i="34"/>
  <c r="C174" i="34"/>
  <c r="C246" i="34"/>
  <c r="O83" i="34"/>
  <c r="I76" i="34"/>
  <c r="C77" i="34"/>
  <c r="C27" i="34"/>
  <c r="L26" i="34"/>
  <c r="C270" i="34"/>
  <c r="O230" i="34"/>
  <c r="I195" i="34"/>
  <c r="C216" i="34"/>
  <c r="O130" i="34"/>
  <c r="C188" i="34"/>
  <c r="F187" i="34"/>
  <c r="C151" i="34"/>
  <c r="C55" i="34"/>
  <c r="F54" i="34"/>
  <c r="F165" i="34"/>
  <c r="C165" i="34" s="1"/>
  <c r="C166" i="34"/>
  <c r="C204" i="34" l="1"/>
  <c r="O194" i="34"/>
  <c r="L289" i="34"/>
  <c r="G50" i="34"/>
  <c r="G24" i="34"/>
  <c r="K51" i="34"/>
  <c r="L51" i="34"/>
  <c r="L50" i="34" s="1"/>
  <c r="O75" i="34"/>
  <c r="O52" i="34" s="1"/>
  <c r="O51" i="34" s="1"/>
  <c r="O50" i="34" s="1"/>
  <c r="C173" i="34"/>
  <c r="M51" i="34"/>
  <c r="H290" i="34"/>
  <c r="K51" i="35"/>
  <c r="K290" i="35" s="1"/>
  <c r="D52" i="35"/>
  <c r="N289" i="35"/>
  <c r="O230" i="35"/>
  <c r="H289" i="35"/>
  <c r="I194" i="35"/>
  <c r="C204" i="35"/>
  <c r="M51" i="35"/>
  <c r="M289" i="35"/>
  <c r="H52" i="35"/>
  <c r="H51" i="35" s="1"/>
  <c r="H50" i="35" s="1"/>
  <c r="O75" i="35"/>
  <c r="E52" i="35"/>
  <c r="E51" i="35" s="1"/>
  <c r="K289" i="35"/>
  <c r="D51" i="35"/>
  <c r="D24" i="35" s="1"/>
  <c r="D290" i="35" s="1"/>
  <c r="G51" i="35"/>
  <c r="G290" i="35" s="1"/>
  <c r="G289" i="35"/>
  <c r="J51" i="35"/>
  <c r="J50" i="35" s="1"/>
  <c r="N52" i="35"/>
  <c r="N51" i="35" s="1"/>
  <c r="N290" i="35" s="1"/>
  <c r="C54" i="35"/>
  <c r="O194" i="35"/>
  <c r="F53" i="35"/>
  <c r="C259" i="35"/>
  <c r="F195" i="35"/>
  <c r="C195" i="35" s="1"/>
  <c r="C130" i="35"/>
  <c r="C196" i="35"/>
  <c r="L194" i="35"/>
  <c r="L75" i="35"/>
  <c r="L289" i="35" s="1"/>
  <c r="M50" i="35"/>
  <c r="M290" i="35"/>
  <c r="I75" i="35"/>
  <c r="I52" i="35" s="1"/>
  <c r="I51" i="35" s="1"/>
  <c r="C76" i="35"/>
  <c r="K50" i="35"/>
  <c r="F230" i="35"/>
  <c r="C230" i="35" s="1"/>
  <c r="C231" i="35"/>
  <c r="C26" i="35"/>
  <c r="L20" i="35"/>
  <c r="F173" i="35"/>
  <c r="C173" i="35" s="1"/>
  <c r="C174" i="35"/>
  <c r="C53" i="35"/>
  <c r="F269" i="35"/>
  <c r="C270" i="35"/>
  <c r="C83" i="35"/>
  <c r="F75" i="35"/>
  <c r="C292" i="35"/>
  <c r="I291" i="35"/>
  <c r="C291" i="35" s="1"/>
  <c r="C191" i="35"/>
  <c r="F187" i="35"/>
  <c r="C187" i="35" s="1"/>
  <c r="F53" i="34"/>
  <c r="C54" i="34"/>
  <c r="I194" i="34"/>
  <c r="I75" i="34"/>
  <c r="C76" i="34"/>
  <c r="C191" i="34"/>
  <c r="I187" i="34"/>
  <c r="F195" i="34"/>
  <c r="M50" i="34"/>
  <c r="M290" i="34"/>
  <c r="C231" i="34"/>
  <c r="F230" i="34"/>
  <c r="F24" i="34"/>
  <c r="D20" i="34"/>
  <c r="N50" i="34"/>
  <c r="N290" i="34"/>
  <c r="C187" i="34"/>
  <c r="L290" i="34"/>
  <c r="C26" i="34"/>
  <c r="L20" i="34"/>
  <c r="C292" i="34"/>
  <c r="C83" i="34"/>
  <c r="F75" i="34"/>
  <c r="E290" i="34"/>
  <c r="E50" i="34"/>
  <c r="E24" i="34"/>
  <c r="E20" i="34" s="1"/>
  <c r="D290" i="34"/>
  <c r="J50" i="34"/>
  <c r="J290" i="34"/>
  <c r="C130" i="34"/>
  <c r="C75" i="34" l="1"/>
  <c r="I52" i="34"/>
  <c r="I51" i="34" s="1"/>
  <c r="O290" i="34"/>
  <c r="O289" i="35"/>
  <c r="K50" i="34"/>
  <c r="K290" i="34"/>
  <c r="O289" i="34"/>
  <c r="J290" i="35"/>
  <c r="G290" i="34"/>
  <c r="G20" i="34"/>
  <c r="I24" i="34"/>
  <c r="I20" i="34" s="1"/>
  <c r="H290" i="35"/>
  <c r="D50" i="35"/>
  <c r="N50" i="35"/>
  <c r="O52" i="35"/>
  <c r="O51" i="35" s="1"/>
  <c r="O50" i="35" s="1"/>
  <c r="G50" i="35"/>
  <c r="L52" i="35"/>
  <c r="L51" i="35" s="1"/>
  <c r="F52" i="35"/>
  <c r="I289" i="35"/>
  <c r="F194" i="35"/>
  <c r="C194" i="35" s="1"/>
  <c r="C269" i="35"/>
  <c r="F289" i="35"/>
  <c r="C75" i="35"/>
  <c r="E24" i="35"/>
  <c r="E20" i="35" s="1"/>
  <c r="E50" i="35"/>
  <c r="D20" i="35"/>
  <c r="I290" i="35"/>
  <c r="I50" i="35"/>
  <c r="I50" i="34"/>
  <c r="I289" i="34"/>
  <c r="C24" i="34"/>
  <c r="F20" i="34"/>
  <c r="C20" i="34" s="1"/>
  <c r="F52" i="34"/>
  <c r="C53" i="34"/>
  <c r="C230" i="34"/>
  <c r="F289" i="34"/>
  <c r="F194" i="34"/>
  <c r="C194" i="34" s="1"/>
  <c r="C195" i="34"/>
  <c r="I290" i="34" l="1"/>
  <c r="C289" i="34"/>
  <c r="O290" i="35"/>
  <c r="F24" i="35"/>
  <c r="C24" i="35" s="1"/>
  <c r="L50" i="35"/>
  <c r="L290" i="35"/>
  <c r="C289" i="35"/>
  <c r="F51" i="35"/>
  <c r="C52" i="35"/>
  <c r="E290" i="35"/>
  <c r="C52" i="34"/>
  <c r="F51" i="34"/>
  <c r="F20" i="35" l="1"/>
  <c r="C20" i="35" s="1"/>
  <c r="F290" i="35"/>
  <c r="C290" i="35" s="1"/>
  <c r="C51" i="35"/>
  <c r="F50" i="35"/>
  <c r="C50" i="35" s="1"/>
  <c r="F290" i="34"/>
  <c r="C290" i="34" s="1"/>
  <c r="F50" i="34"/>
  <c r="C50" i="34" s="1"/>
  <c r="C51" i="34"/>
  <c r="O301" i="33" l="1"/>
  <c r="L301" i="33"/>
  <c r="I301" i="33"/>
  <c r="F301" i="33"/>
  <c r="C301" i="33" s="1"/>
  <c r="O300" i="33"/>
  <c r="L300" i="33"/>
  <c r="I300" i="33"/>
  <c r="F300" i="33"/>
  <c r="O299" i="33"/>
  <c r="L299" i="33"/>
  <c r="I299" i="33"/>
  <c r="F299" i="33"/>
  <c r="O298" i="33"/>
  <c r="L298" i="33"/>
  <c r="I298" i="33"/>
  <c r="F298" i="33"/>
  <c r="O297" i="33"/>
  <c r="L297" i="33"/>
  <c r="I297" i="33"/>
  <c r="F297" i="33"/>
  <c r="O296" i="33"/>
  <c r="L296" i="33"/>
  <c r="I296" i="33"/>
  <c r="F296" i="33"/>
  <c r="O295" i="33"/>
  <c r="L295" i="33"/>
  <c r="I295" i="33"/>
  <c r="F295" i="33"/>
  <c r="O294" i="33"/>
  <c r="L294" i="33"/>
  <c r="L293" i="33" s="1"/>
  <c r="I294" i="33"/>
  <c r="F294" i="33"/>
  <c r="F293" i="33" s="1"/>
  <c r="N293" i="33"/>
  <c r="M293" i="33"/>
  <c r="K293" i="33"/>
  <c r="J293" i="33"/>
  <c r="H293" i="33"/>
  <c r="G293" i="33"/>
  <c r="E293" i="33"/>
  <c r="D293" i="33"/>
  <c r="O288" i="33"/>
  <c r="L288" i="33"/>
  <c r="I288" i="33"/>
  <c r="F288" i="33"/>
  <c r="O287" i="33"/>
  <c r="O286" i="33" s="1"/>
  <c r="L287" i="33"/>
  <c r="I287" i="33"/>
  <c r="F287" i="33"/>
  <c r="N286" i="33"/>
  <c r="M286" i="33"/>
  <c r="L286" i="33"/>
  <c r="K286" i="33"/>
  <c r="J286" i="33"/>
  <c r="H286" i="33"/>
  <c r="G286" i="33"/>
  <c r="F286" i="33"/>
  <c r="E286" i="33"/>
  <c r="D286" i="33"/>
  <c r="O285" i="33"/>
  <c r="O284" i="33" s="1"/>
  <c r="O283" i="33" s="1"/>
  <c r="L285" i="33"/>
  <c r="L284" i="33" s="1"/>
  <c r="L283" i="33" s="1"/>
  <c r="I285" i="33"/>
  <c r="I284" i="33" s="1"/>
  <c r="I283" i="33" s="1"/>
  <c r="F285" i="33"/>
  <c r="N284" i="33"/>
  <c r="N283" i="33" s="1"/>
  <c r="M284" i="33"/>
  <c r="M283" i="33" s="1"/>
  <c r="K284" i="33"/>
  <c r="J284" i="33"/>
  <c r="J283" i="33" s="1"/>
  <c r="H284" i="33"/>
  <c r="H283" i="33" s="1"/>
  <c r="G284" i="33"/>
  <c r="G283" i="33" s="1"/>
  <c r="F284" i="33"/>
  <c r="E284" i="33"/>
  <c r="D284" i="33"/>
  <c r="D283" i="33" s="1"/>
  <c r="K283" i="33"/>
  <c r="E283" i="33"/>
  <c r="O282" i="33"/>
  <c r="L282" i="33"/>
  <c r="L281" i="33" s="1"/>
  <c r="I282" i="33"/>
  <c r="I281" i="33" s="1"/>
  <c r="F282" i="33"/>
  <c r="F281" i="33" s="1"/>
  <c r="O281" i="33"/>
  <c r="N281" i="33"/>
  <c r="M281" i="33"/>
  <c r="K281" i="33"/>
  <c r="J281" i="33"/>
  <c r="H281" i="33"/>
  <c r="G281" i="33"/>
  <c r="E281" i="33"/>
  <c r="D281" i="33"/>
  <c r="O280" i="33"/>
  <c r="L280" i="33"/>
  <c r="I280" i="33"/>
  <c r="F280" i="33"/>
  <c r="O279" i="33"/>
  <c r="L279" i="33"/>
  <c r="I279" i="33"/>
  <c r="F279" i="33"/>
  <c r="O278" i="33"/>
  <c r="L278" i="33"/>
  <c r="I278" i="33"/>
  <c r="F278" i="33"/>
  <c r="O277" i="33"/>
  <c r="O276" i="33" s="1"/>
  <c r="L277" i="33"/>
  <c r="I277" i="33"/>
  <c r="I276" i="33" s="1"/>
  <c r="F277" i="33"/>
  <c r="N276" i="33"/>
  <c r="M276" i="33"/>
  <c r="K276" i="33"/>
  <c r="J276" i="33"/>
  <c r="H276" i="33"/>
  <c r="G276" i="33"/>
  <c r="F276" i="33"/>
  <c r="E276" i="33"/>
  <c r="D276" i="33"/>
  <c r="O275" i="33"/>
  <c r="L275" i="33"/>
  <c r="I275" i="33"/>
  <c r="F275" i="33"/>
  <c r="O274" i="33"/>
  <c r="L274" i="33"/>
  <c r="I274" i="33"/>
  <c r="F274" i="33"/>
  <c r="O273" i="33"/>
  <c r="O272" i="33" s="1"/>
  <c r="L273" i="33"/>
  <c r="I273" i="33"/>
  <c r="I272" i="33" s="1"/>
  <c r="F273" i="33"/>
  <c r="N272" i="33"/>
  <c r="M272" i="33"/>
  <c r="M270" i="33" s="1"/>
  <c r="K272" i="33"/>
  <c r="J272" i="33"/>
  <c r="J270" i="33" s="1"/>
  <c r="J269" i="33" s="1"/>
  <c r="H272" i="33"/>
  <c r="G272" i="33"/>
  <c r="G270" i="33" s="1"/>
  <c r="E272" i="33"/>
  <c r="E270" i="33" s="1"/>
  <c r="E269" i="33" s="1"/>
  <c r="D272" i="33"/>
  <c r="O271" i="33"/>
  <c r="L271" i="33"/>
  <c r="I271" i="33"/>
  <c r="F271" i="33"/>
  <c r="O268" i="33"/>
  <c r="L268" i="33"/>
  <c r="I268" i="33"/>
  <c r="F268" i="33"/>
  <c r="O267" i="33"/>
  <c r="L267" i="33"/>
  <c r="I267" i="33"/>
  <c r="F267" i="33"/>
  <c r="O266" i="33"/>
  <c r="L266" i="33"/>
  <c r="I266" i="33"/>
  <c r="F266" i="33"/>
  <c r="O265" i="33"/>
  <c r="O264" i="33" s="1"/>
  <c r="L265" i="33"/>
  <c r="I265" i="33"/>
  <c r="F265" i="33"/>
  <c r="N264" i="33"/>
  <c r="M264" i="33"/>
  <c r="K264" i="33"/>
  <c r="J264" i="33"/>
  <c r="H264" i="33"/>
  <c r="G264" i="33"/>
  <c r="E264" i="33"/>
  <c r="D264" i="33"/>
  <c r="O263" i="33"/>
  <c r="L263" i="33"/>
  <c r="I263" i="33"/>
  <c r="F263" i="33"/>
  <c r="O262" i="33"/>
  <c r="L262" i="33"/>
  <c r="I262" i="33"/>
  <c r="F262" i="33"/>
  <c r="O261" i="33"/>
  <c r="O260" i="33" s="1"/>
  <c r="O259" i="33" s="1"/>
  <c r="L261" i="33"/>
  <c r="L260" i="33" s="1"/>
  <c r="I261" i="33"/>
  <c r="F261" i="33"/>
  <c r="N260" i="33"/>
  <c r="M260" i="33"/>
  <c r="M259" i="33" s="1"/>
  <c r="K260" i="33"/>
  <c r="K259" i="33" s="1"/>
  <c r="J260" i="33"/>
  <c r="J259" i="33" s="1"/>
  <c r="H260" i="33"/>
  <c r="G260" i="33"/>
  <c r="F260" i="33"/>
  <c r="E260" i="33"/>
  <c r="D260" i="33"/>
  <c r="G259" i="33"/>
  <c r="O258" i="33"/>
  <c r="L258" i="33"/>
  <c r="I258" i="33"/>
  <c r="F258" i="33"/>
  <c r="O257" i="33"/>
  <c r="L257" i="33"/>
  <c r="I257" i="33"/>
  <c r="F257" i="33"/>
  <c r="C257" i="33"/>
  <c r="O256" i="33"/>
  <c r="L256" i="33"/>
  <c r="I256" i="33"/>
  <c r="F256" i="33"/>
  <c r="O255" i="33"/>
  <c r="L255" i="33"/>
  <c r="I255" i="33"/>
  <c r="F255" i="33"/>
  <c r="O254" i="33"/>
  <c r="L254" i="33"/>
  <c r="I254" i="33"/>
  <c r="F254" i="33"/>
  <c r="O253" i="33"/>
  <c r="O252" i="33" s="1"/>
  <c r="L253" i="33"/>
  <c r="I253" i="33"/>
  <c r="F253" i="33"/>
  <c r="C253" i="33" s="1"/>
  <c r="N252" i="33"/>
  <c r="M252" i="33"/>
  <c r="K252" i="33"/>
  <c r="J252" i="33"/>
  <c r="H252" i="33"/>
  <c r="H251" i="33" s="1"/>
  <c r="G252" i="33"/>
  <c r="E252" i="33"/>
  <c r="E251" i="33" s="1"/>
  <c r="D252" i="33"/>
  <c r="D251" i="33" s="1"/>
  <c r="N251" i="33"/>
  <c r="M251" i="33"/>
  <c r="K251" i="33"/>
  <c r="J251" i="33"/>
  <c r="G251" i="33"/>
  <c r="O250" i="33"/>
  <c r="L250" i="33"/>
  <c r="I250" i="33"/>
  <c r="F250" i="33"/>
  <c r="O249" i="33"/>
  <c r="L249" i="33"/>
  <c r="I249" i="33"/>
  <c r="F249" i="33"/>
  <c r="O248" i="33"/>
  <c r="L248" i="33"/>
  <c r="I248" i="33"/>
  <c r="F248" i="33"/>
  <c r="O247" i="33"/>
  <c r="L247" i="33"/>
  <c r="I247" i="33"/>
  <c r="F247" i="33"/>
  <c r="N246" i="33"/>
  <c r="M246" i="33"/>
  <c r="K246" i="33"/>
  <c r="J246" i="33"/>
  <c r="H246" i="33"/>
  <c r="G246" i="33"/>
  <c r="E246" i="33"/>
  <c r="D246" i="33"/>
  <c r="O245" i="33"/>
  <c r="L245" i="33"/>
  <c r="I245" i="33"/>
  <c r="F245" i="33"/>
  <c r="O244" i="33"/>
  <c r="L244" i="33"/>
  <c r="I244" i="33"/>
  <c r="F244" i="33"/>
  <c r="O243" i="33"/>
  <c r="L243" i="33"/>
  <c r="I243" i="33"/>
  <c r="F243" i="33"/>
  <c r="O242" i="33"/>
  <c r="L242" i="33"/>
  <c r="I242" i="33"/>
  <c r="F242" i="33"/>
  <c r="O241" i="33"/>
  <c r="L241" i="33"/>
  <c r="I241" i="33"/>
  <c r="F241" i="33"/>
  <c r="O240" i="33"/>
  <c r="L240" i="33"/>
  <c r="I240" i="33"/>
  <c r="F240" i="33"/>
  <c r="O239" i="33"/>
  <c r="L239" i="33"/>
  <c r="I239" i="33"/>
  <c r="F239" i="33"/>
  <c r="N238" i="33"/>
  <c r="M238" i="33"/>
  <c r="K238" i="33"/>
  <c r="J238" i="33"/>
  <c r="H238" i="33"/>
  <c r="G238" i="33"/>
  <c r="E238" i="33"/>
  <c r="E231" i="33" s="1"/>
  <c r="D238" i="33"/>
  <c r="O237" i="33"/>
  <c r="L237" i="33"/>
  <c r="I237" i="33"/>
  <c r="C237" i="33" s="1"/>
  <c r="F237" i="33"/>
  <c r="O236" i="33"/>
  <c r="L236" i="33"/>
  <c r="L235" i="33" s="1"/>
  <c r="I236" i="33"/>
  <c r="I235" i="33" s="1"/>
  <c r="F236" i="33"/>
  <c r="N235" i="33"/>
  <c r="M235" i="33"/>
  <c r="K235" i="33"/>
  <c r="J235" i="33"/>
  <c r="H235" i="33"/>
  <c r="G235" i="33"/>
  <c r="E235" i="33"/>
  <c r="D235" i="33"/>
  <c r="O234" i="33"/>
  <c r="L234" i="33"/>
  <c r="L233" i="33" s="1"/>
  <c r="I234" i="33"/>
  <c r="I233" i="33" s="1"/>
  <c r="F234" i="33"/>
  <c r="O233" i="33"/>
  <c r="N233" i="33"/>
  <c r="M233" i="33"/>
  <c r="K233" i="33"/>
  <c r="J233" i="33"/>
  <c r="H233" i="33"/>
  <c r="G233" i="33"/>
  <c r="E233" i="33"/>
  <c r="D233" i="33"/>
  <c r="O232" i="33"/>
  <c r="L232" i="33"/>
  <c r="I232" i="33"/>
  <c r="F232" i="33"/>
  <c r="O229" i="33"/>
  <c r="L229" i="33"/>
  <c r="I229" i="33"/>
  <c r="F229" i="33"/>
  <c r="O228" i="33"/>
  <c r="O227" i="33" s="1"/>
  <c r="L228" i="33"/>
  <c r="L227" i="33" s="1"/>
  <c r="I228" i="33"/>
  <c r="I227" i="33" s="1"/>
  <c r="F228" i="33"/>
  <c r="N227" i="33"/>
  <c r="M227" i="33"/>
  <c r="K227" i="33"/>
  <c r="J227" i="33"/>
  <c r="H227" i="33"/>
  <c r="G227" i="33"/>
  <c r="E227" i="33"/>
  <c r="D227" i="33"/>
  <c r="O226" i="33"/>
  <c r="L226" i="33"/>
  <c r="I226" i="33"/>
  <c r="F226" i="33"/>
  <c r="O225" i="33"/>
  <c r="L225" i="33"/>
  <c r="I225" i="33"/>
  <c r="F225" i="33"/>
  <c r="O224" i="33"/>
  <c r="L224" i="33"/>
  <c r="I224" i="33"/>
  <c r="F224" i="33"/>
  <c r="O223" i="33"/>
  <c r="L223" i="33"/>
  <c r="I223" i="33"/>
  <c r="F223" i="33"/>
  <c r="O222" i="33"/>
  <c r="L222" i="33"/>
  <c r="I222" i="33"/>
  <c r="F222" i="33"/>
  <c r="O221" i="33"/>
  <c r="L221" i="33"/>
  <c r="I221" i="33"/>
  <c r="F221" i="33"/>
  <c r="O220" i="33"/>
  <c r="L220" i="33"/>
  <c r="I220" i="33"/>
  <c r="F220" i="33"/>
  <c r="O219" i="33"/>
  <c r="L219" i="33"/>
  <c r="I219" i="33"/>
  <c r="F219" i="33"/>
  <c r="O218" i="33"/>
  <c r="L218" i="33"/>
  <c r="I218" i="33"/>
  <c r="F218" i="33"/>
  <c r="O217" i="33"/>
  <c r="L217" i="33"/>
  <c r="I217" i="33"/>
  <c r="F217" i="33"/>
  <c r="N216" i="33"/>
  <c r="M216" i="33"/>
  <c r="K216" i="33"/>
  <c r="J216" i="33"/>
  <c r="H216" i="33"/>
  <c r="G216" i="33"/>
  <c r="E216" i="33"/>
  <c r="D216" i="33"/>
  <c r="O215" i="33"/>
  <c r="L215" i="33"/>
  <c r="I215" i="33"/>
  <c r="F215" i="33"/>
  <c r="O214" i="33"/>
  <c r="L214" i="33"/>
  <c r="I214" i="33"/>
  <c r="F214" i="33"/>
  <c r="O213" i="33"/>
  <c r="L213" i="33"/>
  <c r="I213" i="33"/>
  <c r="F213" i="33"/>
  <c r="O212" i="33"/>
  <c r="L212" i="33"/>
  <c r="I212" i="33"/>
  <c r="F212" i="33"/>
  <c r="O211" i="33"/>
  <c r="L211" i="33"/>
  <c r="I211" i="33"/>
  <c r="F211" i="33"/>
  <c r="O210" i="33"/>
  <c r="L210" i="33"/>
  <c r="I210" i="33"/>
  <c r="F210" i="33"/>
  <c r="O209" i="33"/>
  <c r="L209" i="33"/>
  <c r="I209" i="33"/>
  <c r="F209" i="33"/>
  <c r="O208" i="33"/>
  <c r="L208" i="33"/>
  <c r="I208" i="33"/>
  <c r="F208" i="33"/>
  <c r="O207" i="33"/>
  <c r="L207" i="33"/>
  <c r="I207" i="33"/>
  <c r="F207" i="33"/>
  <c r="O206" i="33"/>
  <c r="L206" i="33"/>
  <c r="I206" i="33"/>
  <c r="F206" i="33"/>
  <c r="N205" i="33"/>
  <c r="M205" i="33"/>
  <c r="K205" i="33"/>
  <c r="J205" i="33"/>
  <c r="J204" i="33" s="1"/>
  <c r="H205" i="33"/>
  <c r="G205" i="33"/>
  <c r="E205" i="33"/>
  <c r="D205" i="33"/>
  <c r="D204" i="33" s="1"/>
  <c r="O203" i="33"/>
  <c r="L203" i="33"/>
  <c r="I203" i="33"/>
  <c r="F203" i="33"/>
  <c r="O202" i="33"/>
  <c r="L202" i="33"/>
  <c r="I202" i="33"/>
  <c r="F202" i="33"/>
  <c r="O201" i="33"/>
  <c r="L201" i="33"/>
  <c r="I201" i="33"/>
  <c r="F201" i="33"/>
  <c r="O200" i="33"/>
  <c r="L200" i="33"/>
  <c r="I200" i="33"/>
  <c r="F200" i="33"/>
  <c r="O199" i="33"/>
  <c r="O198" i="33" s="1"/>
  <c r="L199" i="33"/>
  <c r="I199" i="33"/>
  <c r="F199" i="33"/>
  <c r="N198" i="33"/>
  <c r="N196" i="33" s="1"/>
  <c r="M198" i="33"/>
  <c r="L198" i="33"/>
  <c r="K198" i="33"/>
  <c r="J198" i="33"/>
  <c r="J196" i="33" s="1"/>
  <c r="H198" i="33"/>
  <c r="G198" i="33"/>
  <c r="G196" i="33" s="1"/>
  <c r="F198" i="33"/>
  <c r="E198" i="33"/>
  <c r="E196" i="33" s="1"/>
  <c r="D198" i="33"/>
  <c r="O197" i="33"/>
  <c r="L197" i="33"/>
  <c r="I197" i="33"/>
  <c r="C197" i="33" s="1"/>
  <c r="F197" i="33"/>
  <c r="M196" i="33"/>
  <c r="L196" i="33"/>
  <c r="K196" i="33"/>
  <c r="H196" i="33"/>
  <c r="D196" i="33"/>
  <c r="O193" i="33"/>
  <c r="O192" i="33" s="1"/>
  <c r="O191" i="33" s="1"/>
  <c r="L193" i="33"/>
  <c r="L192" i="33" s="1"/>
  <c r="L191" i="33" s="1"/>
  <c r="I193" i="33"/>
  <c r="F193" i="33"/>
  <c r="F192" i="33" s="1"/>
  <c r="F191" i="33" s="1"/>
  <c r="N192" i="33"/>
  <c r="N191" i="33" s="1"/>
  <c r="N187" i="33" s="1"/>
  <c r="M192" i="33"/>
  <c r="K192" i="33"/>
  <c r="K191" i="33" s="1"/>
  <c r="J192" i="33"/>
  <c r="J191" i="33" s="1"/>
  <c r="J187" i="33" s="1"/>
  <c r="I192" i="33"/>
  <c r="H192" i="33"/>
  <c r="H191" i="33" s="1"/>
  <c r="G192" i="33"/>
  <c r="G191" i="33" s="1"/>
  <c r="E192" i="33"/>
  <c r="E191" i="33" s="1"/>
  <c r="D192" i="33"/>
  <c r="D191" i="33" s="1"/>
  <c r="M191" i="33"/>
  <c r="I191" i="33"/>
  <c r="O190" i="33"/>
  <c r="L190" i="33"/>
  <c r="I190" i="33"/>
  <c r="F190" i="33"/>
  <c r="O189" i="33"/>
  <c r="O188" i="33" s="1"/>
  <c r="L189" i="33"/>
  <c r="L188" i="33" s="1"/>
  <c r="I189" i="33"/>
  <c r="F189" i="33"/>
  <c r="F188" i="33" s="1"/>
  <c r="N188" i="33"/>
  <c r="M188" i="33"/>
  <c r="M187" i="33" s="1"/>
  <c r="K188" i="33"/>
  <c r="J188" i="33"/>
  <c r="H188" i="33"/>
  <c r="H187" i="33" s="1"/>
  <c r="G188" i="33"/>
  <c r="E188" i="33"/>
  <c r="D188" i="33"/>
  <c r="D187" i="33" s="1"/>
  <c r="O186" i="33"/>
  <c r="L186" i="33"/>
  <c r="I186" i="33"/>
  <c r="F186" i="33"/>
  <c r="O185" i="33"/>
  <c r="L185" i="33"/>
  <c r="I185" i="33"/>
  <c r="F185" i="33"/>
  <c r="O184" i="33"/>
  <c r="N184" i="33"/>
  <c r="M184" i="33"/>
  <c r="K184" i="33"/>
  <c r="J184" i="33"/>
  <c r="H184" i="33"/>
  <c r="G184" i="33"/>
  <c r="F184" i="33"/>
  <c r="E184" i="33"/>
  <c r="D184" i="33"/>
  <c r="O183" i="33"/>
  <c r="L183" i="33"/>
  <c r="I183" i="33"/>
  <c r="F183" i="33"/>
  <c r="O182" i="33"/>
  <c r="L182" i="33"/>
  <c r="I182" i="33"/>
  <c r="F182" i="33"/>
  <c r="O181" i="33"/>
  <c r="L181" i="33"/>
  <c r="I181" i="33"/>
  <c r="F181" i="33"/>
  <c r="O180" i="33"/>
  <c r="O179" i="33" s="1"/>
  <c r="L180" i="33"/>
  <c r="I180" i="33"/>
  <c r="F180" i="33"/>
  <c r="F179" i="33" s="1"/>
  <c r="N179" i="33"/>
  <c r="M179" i="33"/>
  <c r="K179" i="33"/>
  <c r="J179" i="33"/>
  <c r="H179" i="33"/>
  <c r="G179" i="33"/>
  <c r="E179" i="33"/>
  <c r="D179" i="33"/>
  <c r="O178" i="33"/>
  <c r="L178" i="33"/>
  <c r="I178" i="33"/>
  <c r="F178" i="33"/>
  <c r="O177" i="33"/>
  <c r="L177" i="33"/>
  <c r="I177" i="33"/>
  <c r="F177" i="33"/>
  <c r="O176" i="33"/>
  <c r="O175" i="33" s="1"/>
  <c r="O174" i="33" s="1"/>
  <c r="L176" i="33"/>
  <c r="I176" i="33"/>
  <c r="F176" i="33"/>
  <c r="F175" i="33" s="1"/>
  <c r="N175" i="33"/>
  <c r="M175" i="33"/>
  <c r="K175" i="33"/>
  <c r="J175" i="33"/>
  <c r="J174" i="33" s="1"/>
  <c r="J173" i="33" s="1"/>
  <c r="H175" i="33"/>
  <c r="H174" i="33" s="1"/>
  <c r="H173" i="33" s="1"/>
  <c r="G175" i="33"/>
  <c r="G174" i="33" s="1"/>
  <c r="E175" i="33"/>
  <c r="E174" i="33" s="1"/>
  <c r="D175" i="33"/>
  <c r="D174" i="33" s="1"/>
  <c r="N174" i="33"/>
  <c r="N173" i="33" s="1"/>
  <c r="K174" i="33"/>
  <c r="O172" i="33"/>
  <c r="L172" i="33"/>
  <c r="I172" i="33"/>
  <c r="F172" i="33"/>
  <c r="O171" i="33"/>
  <c r="L171" i="33"/>
  <c r="I171" i="33"/>
  <c r="F171" i="33"/>
  <c r="O170" i="33"/>
  <c r="L170" i="33"/>
  <c r="I170" i="33"/>
  <c r="F170" i="33"/>
  <c r="O169" i="33"/>
  <c r="L169" i="33"/>
  <c r="I169" i="33"/>
  <c r="F169" i="33"/>
  <c r="O168" i="33"/>
  <c r="L168" i="33"/>
  <c r="I168" i="33"/>
  <c r="F168" i="33"/>
  <c r="O167" i="33"/>
  <c r="L167" i="33"/>
  <c r="I167" i="33"/>
  <c r="I166" i="33" s="1"/>
  <c r="I165" i="33" s="1"/>
  <c r="F167" i="33"/>
  <c r="N166" i="33"/>
  <c r="M166" i="33"/>
  <c r="M165" i="33" s="1"/>
  <c r="K166" i="33"/>
  <c r="K165" i="33" s="1"/>
  <c r="J166" i="33"/>
  <c r="J165" i="33" s="1"/>
  <c r="H166" i="33"/>
  <c r="H165" i="33" s="1"/>
  <c r="G166" i="33"/>
  <c r="G165" i="33" s="1"/>
  <c r="E166" i="33"/>
  <c r="E165" i="33" s="1"/>
  <c r="D166" i="33"/>
  <c r="N165" i="33"/>
  <c r="D165" i="33"/>
  <c r="O164" i="33"/>
  <c r="L164" i="33"/>
  <c r="I164" i="33"/>
  <c r="F164" i="33"/>
  <c r="O163" i="33"/>
  <c r="L163" i="33"/>
  <c r="I163" i="33"/>
  <c r="F163" i="33"/>
  <c r="O162" i="33"/>
  <c r="L162" i="33"/>
  <c r="I162" i="33"/>
  <c r="F162" i="33"/>
  <c r="O161" i="33"/>
  <c r="O160" i="33" s="1"/>
  <c r="L161" i="33"/>
  <c r="L160" i="33" s="1"/>
  <c r="I161" i="33"/>
  <c r="F161" i="33"/>
  <c r="F160" i="33" s="1"/>
  <c r="N160" i="33"/>
  <c r="M160" i="33"/>
  <c r="K160" i="33"/>
  <c r="J160" i="33"/>
  <c r="H160" i="33"/>
  <c r="G160" i="33"/>
  <c r="E160" i="33"/>
  <c r="D160" i="33"/>
  <c r="O159" i="33"/>
  <c r="L159" i="33"/>
  <c r="I159" i="33"/>
  <c r="F159" i="33"/>
  <c r="O158" i="33"/>
  <c r="L158" i="33"/>
  <c r="I158" i="33"/>
  <c r="F158" i="33"/>
  <c r="O157" i="33"/>
  <c r="L157" i="33"/>
  <c r="I157" i="33"/>
  <c r="F157" i="33"/>
  <c r="O156" i="33"/>
  <c r="L156" i="33"/>
  <c r="I156" i="33"/>
  <c r="F156" i="33"/>
  <c r="O155" i="33"/>
  <c r="L155" i="33"/>
  <c r="I155" i="33"/>
  <c r="F155" i="33"/>
  <c r="O154" i="33"/>
  <c r="L154" i="33"/>
  <c r="I154" i="33"/>
  <c r="F154" i="33"/>
  <c r="O153" i="33"/>
  <c r="L153" i="33"/>
  <c r="I153" i="33"/>
  <c r="F153" i="33"/>
  <c r="O152" i="33"/>
  <c r="O151" i="33" s="1"/>
  <c r="L152" i="33"/>
  <c r="I152" i="33"/>
  <c r="F152" i="33"/>
  <c r="F151" i="33" s="1"/>
  <c r="N151" i="33"/>
  <c r="M151" i="33"/>
  <c r="K151" i="33"/>
  <c r="J151" i="33"/>
  <c r="H151" i="33"/>
  <c r="G151" i="33"/>
  <c r="E151" i="33"/>
  <c r="D151" i="33"/>
  <c r="O150" i="33"/>
  <c r="L150" i="33"/>
  <c r="I150" i="33"/>
  <c r="F150" i="33"/>
  <c r="O149" i="33"/>
  <c r="L149" i="33"/>
  <c r="I149" i="33"/>
  <c r="F149" i="33"/>
  <c r="O148" i="33"/>
  <c r="L148" i="33"/>
  <c r="I148" i="33"/>
  <c r="F148" i="33"/>
  <c r="C148" i="33" s="1"/>
  <c r="O147" i="33"/>
  <c r="L147" i="33"/>
  <c r="I147" i="33"/>
  <c r="F147" i="33"/>
  <c r="O146" i="33"/>
  <c r="L146" i="33"/>
  <c r="I146" i="33"/>
  <c r="F146" i="33"/>
  <c r="O145" i="33"/>
  <c r="L145" i="33"/>
  <c r="I145" i="33"/>
  <c r="F145" i="33"/>
  <c r="N144" i="33"/>
  <c r="M144" i="33"/>
  <c r="K144" i="33"/>
  <c r="J144" i="33"/>
  <c r="H144" i="33"/>
  <c r="G144" i="33"/>
  <c r="E144" i="33"/>
  <c r="D144" i="33"/>
  <c r="O143" i="33"/>
  <c r="L143" i="33"/>
  <c r="I143" i="33"/>
  <c r="F143" i="33"/>
  <c r="O142" i="33"/>
  <c r="L142" i="33"/>
  <c r="L141" i="33" s="1"/>
  <c r="I142" i="33"/>
  <c r="I141" i="33" s="1"/>
  <c r="F142" i="33"/>
  <c r="O141" i="33"/>
  <c r="N141" i="33"/>
  <c r="M141" i="33"/>
  <c r="K141" i="33"/>
  <c r="J141" i="33"/>
  <c r="H141" i="33"/>
  <c r="G141" i="33"/>
  <c r="F141" i="33"/>
  <c r="E141" i="33"/>
  <c r="D141" i="33"/>
  <c r="O140" i="33"/>
  <c r="L140" i="33"/>
  <c r="I140" i="33"/>
  <c r="F140" i="33"/>
  <c r="O139" i="33"/>
  <c r="L139" i="33"/>
  <c r="I139" i="33"/>
  <c r="F139" i="33"/>
  <c r="O138" i="33"/>
  <c r="L138" i="33"/>
  <c r="I138" i="33"/>
  <c r="F138" i="33"/>
  <c r="O137" i="33"/>
  <c r="O136" i="33" s="1"/>
  <c r="L137" i="33"/>
  <c r="L136" i="33" s="1"/>
  <c r="I137" i="33"/>
  <c r="F137" i="33"/>
  <c r="N136" i="33"/>
  <c r="M136" i="33"/>
  <c r="K136" i="33"/>
  <c r="J136" i="33"/>
  <c r="H136" i="33"/>
  <c r="G136" i="33"/>
  <c r="E136" i="33"/>
  <c r="D136" i="33"/>
  <c r="O135" i="33"/>
  <c r="L135" i="33"/>
  <c r="I135" i="33"/>
  <c r="F135" i="33"/>
  <c r="O134" i="33"/>
  <c r="L134" i="33"/>
  <c r="I134" i="33"/>
  <c r="F134" i="33"/>
  <c r="O133" i="33"/>
  <c r="L133" i="33"/>
  <c r="I133" i="33"/>
  <c r="F133" i="33"/>
  <c r="O132" i="33"/>
  <c r="L132" i="33"/>
  <c r="L131" i="33" s="1"/>
  <c r="I132" i="33"/>
  <c r="I131" i="33" s="1"/>
  <c r="F132" i="33"/>
  <c r="N131" i="33"/>
  <c r="M131" i="33"/>
  <c r="K131" i="33"/>
  <c r="J131" i="33"/>
  <c r="H131" i="33"/>
  <c r="G131" i="33"/>
  <c r="E131" i="33"/>
  <c r="D131" i="33"/>
  <c r="O129" i="33"/>
  <c r="L129" i="33"/>
  <c r="C129" i="33" s="1"/>
  <c r="I129" i="33"/>
  <c r="F129" i="33"/>
  <c r="F128" i="33" s="1"/>
  <c r="O128" i="33"/>
  <c r="N128" i="33"/>
  <c r="M128" i="33"/>
  <c r="K128" i="33"/>
  <c r="J128" i="33"/>
  <c r="I128" i="33"/>
  <c r="H128" i="33"/>
  <c r="G128" i="33"/>
  <c r="E128" i="33"/>
  <c r="D128" i="33"/>
  <c r="O127" i="33"/>
  <c r="L127" i="33"/>
  <c r="I127" i="33"/>
  <c r="F127" i="33"/>
  <c r="O126" i="33"/>
  <c r="L126" i="33"/>
  <c r="I126" i="33"/>
  <c r="F126" i="33"/>
  <c r="O125" i="33"/>
  <c r="L125" i="33"/>
  <c r="I125" i="33"/>
  <c r="F125" i="33"/>
  <c r="O124" i="33"/>
  <c r="L124" i="33"/>
  <c r="I124" i="33"/>
  <c r="F124" i="33"/>
  <c r="O123" i="33"/>
  <c r="L123" i="33"/>
  <c r="I123" i="33"/>
  <c r="F123" i="33"/>
  <c r="N122" i="33"/>
  <c r="M122" i="33"/>
  <c r="K122" i="33"/>
  <c r="J122" i="33"/>
  <c r="H122" i="33"/>
  <c r="G122" i="33"/>
  <c r="E122" i="33"/>
  <c r="D122" i="33"/>
  <c r="O121" i="33"/>
  <c r="L121" i="33"/>
  <c r="I121" i="33"/>
  <c r="F121" i="33"/>
  <c r="O120" i="33"/>
  <c r="L120" i="33"/>
  <c r="I120" i="33"/>
  <c r="F120" i="33"/>
  <c r="O119" i="33"/>
  <c r="L119" i="33"/>
  <c r="I119" i="33"/>
  <c r="F119" i="33"/>
  <c r="O118" i="33"/>
  <c r="L118" i="33"/>
  <c r="I118" i="33"/>
  <c r="F118" i="33"/>
  <c r="O117" i="33"/>
  <c r="L117" i="33"/>
  <c r="I117" i="33"/>
  <c r="F117" i="33"/>
  <c r="N116" i="33"/>
  <c r="M116" i="33"/>
  <c r="K116" i="33"/>
  <c r="J116" i="33"/>
  <c r="H116" i="33"/>
  <c r="G116" i="33"/>
  <c r="E116" i="33"/>
  <c r="D116" i="33"/>
  <c r="O115" i="33"/>
  <c r="L115" i="33"/>
  <c r="I115" i="33"/>
  <c r="F115" i="33"/>
  <c r="O114" i="33"/>
  <c r="L114" i="33"/>
  <c r="I114" i="33"/>
  <c r="F114" i="33"/>
  <c r="O113" i="33"/>
  <c r="L113" i="33"/>
  <c r="I113" i="33"/>
  <c r="F113" i="33"/>
  <c r="O112" i="33"/>
  <c r="N112" i="33"/>
  <c r="M112" i="33"/>
  <c r="K112" i="33"/>
  <c r="J112" i="33"/>
  <c r="H112" i="33"/>
  <c r="G112" i="33"/>
  <c r="E112" i="33"/>
  <c r="D112" i="33"/>
  <c r="O111" i="33"/>
  <c r="L111" i="33"/>
  <c r="I111" i="33"/>
  <c r="F111" i="33"/>
  <c r="O110" i="33"/>
  <c r="L110" i="33"/>
  <c r="I110" i="33"/>
  <c r="F110" i="33"/>
  <c r="O109" i="33"/>
  <c r="L109" i="33"/>
  <c r="I109" i="33"/>
  <c r="F109" i="33"/>
  <c r="O108" i="33"/>
  <c r="L108" i="33"/>
  <c r="I108" i="33"/>
  <c r="F108" i="33"/>
  <c r="O107" i="33"/>
  <c r="L107" i="33"/>
  <c r="I107" i="33"/>
  <c r="F107" i="33"/>
  <c r="O106" i="33"/>
  <c r="L106" i="33"/>
  <c r="I106" i="33"/>
  <c r="F106" i="33"/>
  <c r="O105" i="33"/>
  <c r="L105" i="33"/>
  <c r="I105" i="33"/>
  <c r="F105" i="33"/>
  <c r="C105" i="33" s="1"/>
  <c r="O104" i="33"/>
  <c r="L104" i="33"/>
  <c r="I104" i="33"/>
  <c r="I103" i="33" s="1"/>
  <c r="F104" i="33"/>
  <c r="N103" i="33"/>
  <c r="M103" i="33"/>
  <c r="K103" i="33"/>
  <c r="J103" i="33"/>
  <c r="H103" i="33"/>
  <c r="G103" i="33"/>
  <c r="E103" i="33"/>
  <c r="D103" i="33"/>
  <c r="O102" i="33"/>
  <c r="L102" i="33"/>
  <c r="I102" i="33"/>
  <c r="F102" i="33"/>
  <c r="O101" i="33"/>
  <c r="L101" i="33"/>
  <c r="I101" i="33"/>
  <c r="F101" i="33"/>
  <c r="O100" i="33"/>
  <c r="L100" i="33"/>
  <c r="I100" i="33"/>
  <c r="F100" i="33"/>
  <c r="O99" i="33"/>
  <c r="L99" i="33"/>
  <c r="I99" i="33"/>
  <c r="F99" i="33"/>
  <c r="O98" i="33"/>
  <c r="L98" i="33"/>
  <c r="I98" i="33"/>
  <c r="F98" i="33"/>
  <c r="O97" i="33"/>
  <c r="L97" i="33"/>
  <c r="I97" i="33"/>
  <c r="F97" i="33"/>
  <c r="O96" i="33"/>
  <c r="O95" i="33" s="1"/>
  <c r="L96" i="33"/>
  <c r="I96" i="33"/>
  <c r="F96" i="33"/>
  <c r="F95" i="33" s="1"/>
  <c r="N95" i="33"/>
  <c r="M95" i="33"/>
  <c r="K95" i="33"/>
  <c r="J95" i="33"/>
  <c r="H95" i="33"/>
  <c r="G95" i="33"/>
  <c r="E95" i="33"/>
  <c r="D95" i="33"/>
  <c r="O94" i="33"/>
  <c r="L94" i="33"/>
  <c r="I94" i="33"/>
  <c r="F94" i="33"/>
  <c r="O93" i="33"/>
  <c r="L93" i="33"/>
  <c r="I93" i="33"/>
  <c r="F93" i="33"/>
  <c r="O92" i="33"/>
  <c r="L92" i="33"/>
  <c r="I92" i="33"/>
  <c r="F92" i="33"/>
  <c r="O91" i="33"/>
  <c r="L91" i="33"/>
  <c r="I91" i="33"/>
  <c r="F91" i="33"/>
  <c r="O90" i="33"/>
  <c r="L90" i="33"/>
  <c r="I90" i="33"/>
  <c r="F90" i="33"/>
  <c r="F89" i="33" s="1"/>
  <c r="N89" i="33"/>
  <c r="M89" i="33"/>
  <c r="K89" i="33"/>
  <c r="J89" i="33"/>
  <c r="H89" i="33"/>
  <c r="G89" i="33"/>
  <c r="E89" i="33"/>
  <c r="D89" i="33"/>
  <c r="O88" i="33"/>
  <c r="L88" i="33"/>
  <c r="I88" i="33"/>
  <c r="F88" i="33"/>
  <c r="O87" i="33"/>
  <c r="L87" i="33"/>
  <c r="I87" i="33"/>
  <c r="F87" i="33"/>
  <c r="O86" i="33"/>
  <c r="L86" i="33"/>
  <c r="I86" i="33"/>
  <c r="F86" i="33"/>
  <c r="O85" i="33"/>
  <c r="L85" i="33"/>
  <c r="L84" i="33" s="1"/>
  <c r="I85" i="33"/>
  <c r="F85" i="33"/>
  <c r="N84" i="33"/>
  <c r="M84" i="33"/>
  <c r="K84" i="33"/>
  <c r="J84" i="33"/>
  <c r="H84" i="33"/>
  <c r="G84" i="33"/>
  <c r="E84" i="33"/>
  <c r="D84" i="33"/>
  <c r="O82" i="33"/>
  <c r="L82" i="33"/>
  <c r="I82" i="33"/>
  <c r="F82" i="33"/>
  <c r="O81" i="33"/>
  <c r="O80" i="33" s="1"/>
  <c r="L81" i="33"/>
  <c r="L80" i="33" s="1"/>
  <c r="I81" i="33"/>
  <c r="F81" i="33"/>
  <c r="N80" i="33"/>
  <c r="M80" i="33"/>
  <c r="K80" i="33"/>
  <c r="J80" i="33"/>
  <c r="J76" i="33" s="1"/>
  <c r="H80" i="33"/>
  <c r="G80" i="33"/>
  <c r="F80" i="33"/>
  <c r="E80" i="33"/>
  <c r="D80" i="33"/>
  <c r="O79" i="33"/>
  <c r="L79" i="33"/>
  <c r="I79" i="33"/>
  <c r="F79" i="33"/>
  <c r="O78" i="33"/>
  <c r="L78" i="33"/>
  <c r="I78" i="33"/>
  <c r="I77" i="33" s="1"/>
  <c r="F78" i="33"/>
  <c r="N77" i="33"/>
  <c r="N76" i="33" s="1"/>
  <c r="M77" i="33"/>
  <c r="K77" i="33"/>
  <c r="J77" i="33"/>
  <c r="H77" i="33"/>
  <c r="H76" i="33" s="1"/>
  <c r="G77" i="33"/>
  <c r="E77" i="33"/>
  <c r="D77" i="33"/>
  <c r="D76" i="33" s="1"/>
  <c r="O74" i="33"/>
  <c r="L74" i="33"/>
  <c r="I74" i="33"/>
  <c r="F74" i="33"/>
  <c r="O73" i="33"/>
  <c r="L73" i="33"/>
  <c r="I73" i="33"/>
  <c r="F73" i="33"/>
  <c r="O72" i="33"/>
  <c r="L72" i="33"/>
  <c r="I72" i="33"/>
  <c r="F72" i="33"/>
  <c r="O71" i="33"/>
  <c r="L71" i="33"/>
  <c r="I71" i="33"/>
  <c r="F71" i="33"/>
  <c r="O70" i="33"/>
  <c r="O69" i="33" s="1"/>
  <c r="O67" i="33" s="1"/>
  <c r="L70" i="33"/>
  <c r="I70" i="33"/>
  <c r="F70" i="33"/>
  <c r="N69" i="33"/>
  <c r="N67" i="33" s="1"/>
  <c r="M69" i="33"/>
  <c r="M67" i="33" s="1"/>
  <c r="K69" i="33"/>
  <c r="K67" i="33" s="1"/>
  <c r="J69" i="33"/>
  <c r="J67" i="33" s="1"/>
  <c r="I69" i="33"/>
  <c r="H69" i="33"/>
  <c r="H67" i="33" s="1"/>
  <c r="G69" i="33"/>
  <c r="E69" i="33"/>
  <c r="E67" i="33" s="1"/>
  <c r="D69" i="33"/>
  <c r="D67" i="33" s="1"/>
  <c r="O68" i="33"/>
  <c r="L68" i="33"/>
  <c r="I68" i="33"/>
  <c r="F68" i="33"/>
  <c r="G67" i="33"/>
  <c r="O66" i="33"/>
  <c r="L66" i="33"/>
  <c r="I66" i="33"/>
  <c r="F66" i="33"/>
  <c r="O65" i="33"/>
  <c r="L65" i="33"/>
  <c r="I65" i="33"/>
  <c r="F65" i="33"/>
  <c r="O64" i="33"/>
  <c r="L64" i="33"/>
  <c r="I64" i="33"/>
  <c r="F64" i="33"/>
  <c r="O63" i="33"/>
  <c r="L63" i="33"/>
  <c r="I63" i="33"/>
  <c r="F63" i="33"/>
  <c r="O62" i="33"/>
  <c r="L62" i="33"/>
  <c r="I62" i="33"/>
  <c r="F62" i="33"/>
  <c r="O61" i="33"/>
  <c r="L61" i="33"/>
  <c r="I61" i="33"/>
  <c r="F61" i="33"/>
  <c r="O60" i="33"/>
  <c r="L60" i="33"/>
  <c r="I60" i="33"/>
  <c r="F60" i="33"/>
  <c r="O59" i="33"/>
  <c r="O58" i="33" s="1"/>
  <c r="L59" i="33"/>
  <c r="I59" i="33"/>
  <c r="F59" i="33"/>
  <c r="N58" i="33"/>
  <c r="M58" i="33"/>
  <c r="K58" i="33"/>
  <c r="J58" i="33"/>
  <c r="H58" i="33"/>
  <c r="G58" i="33"/>
  <c r="E58" i="33"/>
  <c r="D58" i="33"/>
  <c r="O57" i="33"/>
  <c r="L57" i="33"/>
  <c r="I57" i="33"/>
  <c r="F57" i="33"/>
  <c r="O56" i="33"/>
  <c r="L56" i="33"/>
  <c r="I56" i="33"/>
  <c r="I55" i="33" s="1"/>
  <c r="F56" i="33"/>
  <c r="O55" i="33"/>
  <c r="N55" i="33"/>
  <c r="M55" i="33"/>
  <c r="K55" i="33"/>
  <c r="J55" i="33"/>
  <c r="H55" i="33"/>
  <c r="G55" i="33"/>
  <c r="G54" i="33" s="1"/>
  <c r="G53" i="33" s="1"/>
  <c r="F55" i="33"/>
  <c r="E55" i="33"/>
  <c r="D55" i="33"/>
  <c r="M54" i="33"/>
  <c r="M53" i="33" s="1"/>
  <c r="D54" i="33"/>
  <c r="O47" i="33"/>
  <c r="C47" i="33" s="1"/>
  <c r="O46" i="33"/>
  <c r="N45" i="33"/>
  <c r="M45" i="33"/>
  <c r="L44" i="33"/>
  <c r="L43" i="33" s="1"/>
  <c r="I44" i="33"/>
  <c r="I43" i="33" s="1"/>
  <c r="F44" i="33"/>
  <c r="K43" i="33"/>
  <c r="J43" i="33"/>
  <c r="H43" i="33"/>
  <c r="G43" i="33"/>
  <c r="E43" i="33"/>
  <c r="D43" i="33"/>
  <c r="F42" i="33"/>
  <c r="E41" i="33"/>
  <c r="D41" i="33"/>
  <c r="L40" i="33"/>
  <c r="C40" i="33" s="1"/>
  <c r="L39" i="33"/>
  <c r="C39" i="33" s="1"/>
  <c r="L38" i="33"/>
  <c r="C38" i="33" s="1"/>
  <c r="L37" i="33"/>
  <c r="K36" i="33"/>
  <c r="J36" i="33"/>
  <c r="L35" i="33"/>
  <c r="C35" i="33" s="1"/>
  <c r="L34" i="33"/>
  <c r="K33" i="33"/>
  <c r="J33" i="33"/>
  <c r="L32" i="33"/>
  <c r="C32" i="33" s="1"/>
  <c r="L31" i="33"/>
  <c r="C31" i="33" s="1"/>
  <c r="K31" i="33"/>
  <c r="J31" i="33"/>
  <c r="L30" i="33"/>
  <c r="C30" i="33" s="1"/>
  <c r="L29" i="33"/>
  <c r="C29" i="33"/>
  <c r="L28" i="33"/>
  <c r="K27" i="33"/>
  <c r="J27" i="33"/>
  <c r="K26" i="33"/>
  <c r="F25" i="33"/>
  <c r="C25" i="33"/>
  <c r="I24" i="33"/>
  <c r="F24" i="33"/>
  <c r="O23" i="33"/>
  <c r="L23" i="33"/>
  <c r="I23" i="33"/>
  <c r="F23" i="33"/>
  <c r="O22" i="33"/>
  <c r="O21" i="33" s="1"/>
  <c r="L22" i="33"/>
  <c r="I22" i="33"/>
  <c r="I21" i="33" s="1"/>
  <c r="F22" i="33"/>
  <c r="F21" i="33" s="1"/>
  <c r="N21" i="33"/>
  <c r="M21" i="33"/>
  <c r="M292" i="33" s="1"/>
  <c r="M291" i="33" s="1"/>
  <c r="K21" i="33"/>
  <c r="J21" i="33"/>
  <c r="H21" i="33"/>
  <c r="G21" i="33"/>
  <c r="E21" i="33"/>
  <c r="E20" i="33" s="1"/>
  <c r="D21" i="33"/>
  <c r="E187" i="33" l="1"/>
  <c r="C63" i="33"/>
  <c r="C65" i="33"/>
  <c r="C66" i="33"/>
  <c r="C79" i="33"/>
  <c r="K76" i="33"/>
  <c r="C85" i="33"/>
  <c r="C91" i="33"/>
  <c r="C101" i="33"/>
  <c r="C104" i="33"/>
  <c r="C140" i="33"/>
  <c r="C193" i="33"/>
  <c r="C213" i="33"/>
  <c r="M231" i="33"/>
  <c r="L187" i="33"/>
  <c r="N204" i="33"/>
  <c r="N195" i="33" s="1"/>
  <c r="C44" i="33"/>
  <c r="N20" i="33"/>
  <c r="J130" i="33"/>
  <c r="J75" i="33" s="1"/>
  <c r="J52" i="33" s="1"/>
  <c r="C133" i="33"/>
  <c r="C164" i="33"/>
  <c r="M269" i="33"/>
  <c r="M20" i="33"/>
  <c r="N54" i="33"/>
  <c r="N53" i="33" s="1"/>
  <c r="E76" i="33"/>
  <c r="C121" i="33"/>
  <c r="G173" i="33"/>
  <c r="C176" i="33"/>
  <c r="C177" i="33"/>
  <c r="C189" i="33"/>
  <c r="L216" i="33"/>
  <c r="N270" i="33"/>
  <c r="N269" i="33" s="1"/>
  <c r="J195" i="33"/>
  <c r="M174" i="33"/>
  <c r="M173" i="33" s="1"/>
  <c r="N259" i="33"/>
  <c r="K292" i="33"/>
  <c r="K291" i="33" s="1"/>
  <c r="C71" i="33"/>
  <c r="C78" i="33"/>
  <c r="C88" i="33"/>
  <c r="C157" i="33"/>
  <c r="C158" i="33"/>
  <c r="C161" i="33"/>
  <c r="O166" i="33"/>
  <c r="O165" i="33" s="1"/>
  <c r="C201" i="33"/>
  <c r="C217" i="33"/>
  <c r="C219" i="33"/>
  <c r="C221" i="33"/>
  <c r="C265" i="33"/>
  <c r="L276" i="33"/>
  <c r="G269" i="33"/>
  <c r="C297" i="33"/>
  <c r="C299" i="33"/>
  <c r="G292" i="33"/>
  <c r="G291" i="33" s="1"/>
  <c r="G76" i="33"/>
  <c r="C97" i="33"/>
  <c r="C120" i="33"/>
  <c r="O116" i="33"/>
  <c r="M130" i="33"/>
  <c r="C152" i="33"/>
  <c r="C153" i="33"/>
  <c r="C167" i="33"/>
  <c r="O187" i="33"/>
  <c r="C225" i="33"/>
  <c r="C229" i="33"/>
  <c r="G231" i="33"/>
  <c r="G230" i="33" s="1"/>
  <c r="K231" i="33"/>
  <c r="K230" i="33" s="1"/>
  <c r="C234" i="33"/>
  <c r="D231" i="33"/>
  <c r="O235" i="33"/>
  <c r="H231" i="33"/>
  <c r="C245" i="33"/>
  <c r="C261" i="33"/>
  <c r="E259" i="33"/>
  <c r="C273" i="33"/>
  <c r="F272" i="33"/>
  <c r="F270" i="33" s="1"/>
  <c r="F269" i="33" s="1"/>
  <c r="I122" i="33"/>
  <c r="E54" i="33"/>
  <c r="E53" i="33" s="1"/>
  <c r="J54" i="33"/>
  <c r="J53" i="33" s="1"/>
  <c r="L69" i="33"/>
  <c r="L67" i="33" s="1"/>
  <c r="L77" i="33"/>
  <c r="L76" i="33" s="1"/>
  <c r="O89" i="33"/>
  <c r="H83" i="33"/>
  <c r="C108" i="33"/>
  <c r="L103" i="33"/>
  <c r="C125" i="33"/>
  <c r="D130" i="33"/>
  <c r="C145" i="33"/>
  <c r="C146" i="33"/>
  <c r="N130" i="33"/>
  <c r="C241" i="33"/>
  <c r="C244" i="33"/>
  <c r="K270" i="33"/>
  <c r="C277" i="33"/>
  <c r="O293" i="33"/>
  <c r="E230" i="33"/>
  <c r="I58" i="33"/>
  <c r="I80" i="33"/>
  <c r="I20" i="33"/>
  <c r="J26" i="33"/>
  <c r="J20" i="33" s="1"/>
  <c r="C60" i="33"/>
  <c r="O84" i="33"/>
  <c r="C96" i="33"/>
  <c r="C106" i="33"/>
  <c r="C107" i="33"/>
  <c r="C113" i="33"/>
  <c r="I116" i="33"/>
  <c r="L122" i="33"/>
  <c r="E130" i="33"/>
  <c r="C138" i="33"/>
  <c r="I144" i="33"/>
  <c r="C163" i="33"/>
  <c r="F166" i="33"/>
  <c r="C172" i="33"/>
  <c r="O173" i="33"/>
  <c r="C181" i="33"/>
  <c r="K173" i="33"/>
  <c r="G187" i="33"/>
  <c r="C190" i="33"/>
  <c r="C200" i="33"/>
  <c r="C206" i="33"/>
  <c r="C210" i="33"/>
  <c r="C212" i="33"/>
  <c r="H204" i="33"/>
  <c r="H195" i="33" s="1"/>
  <c r="I216" i="33"/>
  <c r="C222" i="33"/>
  <c r="C223" i="33"/>
  <c r="C224" i="33"/>
  <c r="C243" i="33"/>
  <c r="C248" i="33"/>
  <c r="C250" i="33"/>
  <c r="C262" i="33"/>
  <c r="I264" i="33"/>
  <c r="C275" i="33"/>
  <c r="C288" i="33"/>
  <c r="I54" i="33"/>
  <c r="J83" i="33"/>
  <c r="I112" i="33"/>
  <c r="I179" i="33"/>
  <c r="K187" i="33"/>
  <c r="M230" i="33"/>
  <c r="I260" i="33"/>
  <c r="K269" i="33"/>
  <c r="N292" i="33"/>
  <c r="N291" i="33" s="1"/>
  <c r="C23" i="33"/>
  <c r="F43" i="33"/>
  <c r="C43" i="33" s="1"/>
  <c r="D53" i="33"/>
  <c r="H54" i="33"/>
  <c r="H53" i="33" s="1"/>
  <c r="C64" i="33"/>
  <c r="C73" i="33"/>
  <c r="C74" i="33"/>
  <c r="M76" i="33"/>
  <c r="G83" i="33"/>
  <c r="E83" i="33"/>
  <c r="E75" i="33" s="1"/>
  <c r="E52" i="33" s="1"/>
  <c r="C100" i="33"/>
  <c r="M83" i="33"/>
  <c r="C117" i="33"/>
  <c r="C124" i="33"/>
  <c r="C132" i="33"/>
  <c r="I136" i="33"/>
  <c r="C156" i="33"/>
  <c r="E173" i="33"/>
  <c r="C180" i="33"/>
  <c r="I184" i="33"/>
  <c r="I188" i="33"/>
  <c r="C188" i="33" s="1"/>
  <c r="O196" i="33"/>
  <c r="C202" i="33"/>
  <c r="K204" i="33"/>
  <c r="K195" i="33" s="1"/>
  <c r="C211" i="33"/>
  <c r="C218" i="33"/>
  <c r="M204" i="33"/>
  <c r="M195" i="33" s="1"/>
  <c r="M194" i="33" s="1"/>
  <c r="N231" i="33"/>
  <c r="L238" i="33"/>
  <c r="L252" i="33"/>
  <c r="L251" i="33" s="1"/>
  <c r="D270" i="33"/>
  <c r="D269" i="33" s="1"/>
  <c r="H270" i="33"/>
  <c r="H269" i="33" s="1"/>
  <c r="L272" i="33"/>
  <c r="C280" i="33"/>
  <c r="C285" i="33"/>
  <c r="C296" i="33"/>
  <c r="C92" i="33"/>
  <c r="C137" i="33"/>
  <c r="C168" i="33"/>
  <c r="O205" i="33"/>
  <c r="O246" i="33"/>
  <c r="E292" i="33"/>
  <c r="E291" i="33" s="1"/>
  <c r="J292" i="33"/>
  <c r="J291" i="33" s="1"/>
  <c r="C22" i="33"/>
  <c r="K54" i="33"/>
  <c r="K53" i="33" s="1"/>
  <c r="F58" i="33"/>
  <c r="C62" i="33"/>
  <c r="O77" i="33"/>
  <c r="O76" i="33" s="1"/>
  <c r="C81" i="33"/>
  <c r="C82" i="33"/>
  <c r="C93" i="33"/>
  <c r="I95" i="33"/>
  <c r="C102" i="33"/>
  <c r="D83" i="33"/>
  <c r="D75" i="33" s="1"/>
  <c r="C126" i="33"/>
  <c r="C127" i="33"/>
  <c r="C134" i="33"/>
  <c r="C135" i="33"/>
  <c r="C141" i="33"/>
  <c r="C142" i="33"/>
  <c r="C143" i="33"/>
  <c r="O144" i="33"/>
  <c r="L144" i="33"/>
  <c r="I151" i="33"/>
  <c r="C159" i="33"/>
  <c r="C169" i="33"/>
  <c r="I175" i="33"/>
  <c r="C185" i="33"/>
  <c r="C203" i="33"/>
  <c r="G204" i="33"/>
  <c r="G195" i="33" s="1"/>
  <c r="C215" i="33"/>
  <c r="E204" i="33"/>
  <c r="E195" i="33" s="1"/>
  <c r="F233" i="33"/>
  <c r="C233" i="33" s="1"/>
  <c r="O238" i="33"/>
  <c r="L246" i="33"/>
  <c r="O251" i="33"/>
  <c r="C263" i="33"/>
  <c r="C279" i="33"/>
  <c r="O292" i="33"/>
  <c r="H292" i="33"/>
  <c r="H291" i="33" s="1"/>
  <c r="H20" i="33"/>
  <c r="L21" i="33"/>
  <c r="F292" i="33"/>
  <c r="C24" i="33"/>
  <c r="C28" i="33"/>
  <c r="L27" i="33"/>
  <c r="C37" i="33"/>
  <c r="L36" i="33"/>
  <c r="C36" i="33" s="1"/>
  <c r="C42" i="33"/>
  <c r="F41" i="33"/>
  <c r="C41" i="33" s="1"/>
  <c r="C56" i="33"/>
  <c r="L55" i="33"/>
  <c r="L58" i="33"/>
  <c r="C61" i="33"/>
  <c r="I67" i="33"/>
  <c r="C70" i="33"/>
  <c r="F69" i="33"/>
  <c r="D292" i="33"/>
  <c r="D291" i="33" s="1"/>
  <c r="D20" i="33"/>
  <c r="C68" i="33"/>
  <c r="M75" i="33"/>
  <c r="M52" i="33" s="1"/>
  <c r="M51" i="33" s="1"/>
  <c r="M50" i="33" s="1"/>
  <c r="C34" i="33"/>
  <c r="L33" i="33"/>
  <c r="C33" i="33" s="1"/>
  <c r="C59" i="33"/>
  <c r="O54" i="33"/>
  <c r="O53" i="33" s="1"/>
  <c r="I76" i="33"/>
  <c r="C46" i="33"/>
  <c r="O45" i="33"/>
  <c r="F54" i="33"/>
  <c r="C57" i="33"/>
  <c r="C80" i="33"/>
  <c r="C87" i="33"/>
  <c r="F84" i="33"/>
  <c r="C72" i="33"/>
  <c r="F77" i="33"/>
  <c r="C86" i="33"/>
  <c r="I84" i="33"/>
  <c r="I89" i="33"/>
  <c r="C90" i="33"/>
  <c r="L95" i="33"/>
  <c r="C109" i="33"/>
  <c r="L112" i="33"/>
  <c r="L116" i="33"/>
  <c r="L128" i="33"/>
  <c r="C128" i="33" s="1"/>
  <c r="C149" i="33"/>
  <c r="L151" i="33"/>
  <c r="C151" i="33" s="1"/>
  <c r="C162" i="33"/>
  <c r="I160" i="33"/>
  <c r="C160" i="33" s="1"/>
  <c r="L175" i="33"/>
  <c r="L179" i="33"/>
  <c r="C191" i="33"/>
  <c r="F187" i="33"/>
  <c r="C207" i="33"/>
  <c r="I205" i="33"/>
  <c r="I204" i="33" s="1"/>
  <c r="J231" i="33"/>
  <c r="J230" i="33" s="1"/>
  <c r="J194" i="33" s="1"/>
  <c r="C240" i="33"/>
  <c r="F238" i="33"/>
  <c r="F246" i="33"/>
  <c r="I246" i="33"/>
  <c r="C247" i="33"/>
  <c r="C281" i="33"/>
  <c r="C208" i="33"/>
  <c r="F205" i="33"/>
  <c r="C209" i="33"/>
  <c r="C220" i="33"/>
  <c r="F216" i="33"/>
  <c r="C228" i="33"/>
  <c r="F227" i="33"/>
  <c r="C227" i="33" s="1"/>
  <c r="I270" i="33"/>
  <c r="I269" i="33" s="1"/>
  <c r="C271" i="33"/>
  <c r="G20" i="33"/>
  <c r="K20" i="33"/>
  <c r="K83" i="33"/>
  <c r="N83" i="33"/>
  <c r="N75" i="33" s="1"/>
  <c r="L89" i="33"/>
  <c r="C98" i="33"/>
  <c r="C99" i="33"/>
  <c r="O103" i="33"/>
  <c r="C110" i="33"/>
  <c r="C111" i="33"/>
  <c r="C114" i="33"/>
  <c r="C115" i="33"/>
  <c r="F112" i="33"/>
  <c r="C118" i="33"/>
  <c r="C119" i="33"/>
  <c r="F116" i="33"/>
  <c r="F122" i="33"/>
  <c r="C123" i="33"/>
  <c r="O122" i="33"/>
  <c r="O131" i="33"/>
  <c r="K130" i="33"/>
  <c r="C150" i="33"/>
  <c r="C154" i="33"/>
  <c r="C155" i="33"/>
  <c r="L166" i="33"/>
  <c r="L165" i="33" s="1"/>
  <c r="C171" i="33"/>
  <c r="D173" i="33"/>
  <c r="C183" i="33"/>
  <c r="L184" i="33"/>
  <c r="C184" i="33" s="1"/>
  <c r="C232" i="33"/>
  <c r="C260" i="33"/>
  <c r="C266" i="33"/>
  <c r="L264" i="33"/>
  <c r="L259" i="33" s="1"/>
  <c r="C139" i="33"/>
  <c r="F136" i="33"/>
  <c r="C136" i="33" s="1"/>
  <c r="C147" i="33"/>
  <c r="F144" i="33"/>
  <c r="I198" i="33"/>
  <c r="I196" i="33" s="1"/>
  <c r="C199" i="33"/>
  <c r="C249" i="33"/>
  <c r="C94" i="33"/>
  <c r="F103" i="33"/>
  <c r="C103" i="33" s="1"/>
  <c r="H130" i="33"/>
  <c r="F131" i="33"/>
  <c r="G130" i="33"/>
  <c r="F165" i="33"/>
  <c r="C170" i="33"/>
  <c r="F174" i="33"/>
  <c r="C178" i="33"/>
  <c r="C182" i="33"/>
  <c r="C186" i="33"/>
  <c r="F196" i="33"/>
  <c r="L270" i="33"/>
  <c r="L269" i="33" s="1"/>
  <c r="C276" i="33"/>
  <c r="C284" i="33"/>
  <c r="I286" i="33"/>
  <c r="C286" i="33" s="1"/>
  <c r="C287" i="33"/>
  <c r="C192" i="33"/>
  <c r="D195" i="33"/>
  <c r="L205" i="33"/>
  <c r="L204" i="33" s="1"/>
  <c r="L195" i="33" s="1"/>
  <c r="C214" i="33"/>
  <c r="C226" i="33"/>
  <c r="I238" i="33"/>
  <c r="C239" i="33"/>
  <c r="C242" i="33"/>
  <c r="C254" i="33"/>
  <c r="C256" i="33"/>
  <c r="F252" i="33"/>
  <c r="D259" i="33"/>
  <c r="D230" i="33" s="1"/>
  <c r="H259" i="33"/>
  <c r="O270" i="33"/>
  <c r="O269" i="33" s="1"/>
  <c r="C278" i="33"/>
  <c r="O216" i="33"/>
  <c r="C236" i="33"/>
  <c r="F235" i="33"/>
  <c r="C235" i="33" s="1"/>
  <c r="C255" i="33"/>
  <c r="I252" i="33"/>
  <c r="I251" i="33" s="1"/>
  <c r="C258" i="33"/>
  <c r="C267" i="33"/>
  <c r="C268" i="33"/>
  <c r="F264" i="33"/>
  <c r="C274" i="33"/>
  <c r="C295" i="33"/>
  <c r="I293" i="33"/>
  <c r="C293" i="33" s="1"/>
  <c r="C298" i="33"/>
  <c r="C300" i="33"/>
  <c r="C282" i="33"/>
  <c r="F283" i="33"/>
  <c r="C283" i="33" s="1"/>
  <c r="C294" i="33"/>
  <c r="D289" i="33" l="1"/>
  <c r="O231" i="33"/>
  <c r="O230" i="33" s="1"/>
  <c r="I231" i="33"/>
  <c r="O130" i="33"/>
  <c r="C89" i="33"/>
  <c r="I53" i="33"/>
  <c r="C95" i="33"/>
  <c r="O291" i="33"/>
  <c r="C165" i="33"/>
  <c r="C198" i="33"/>
  <c r="C179" i="33"/>
  <c r="C58" i="33"/>
  <c r="L231" i="33"/>
  <c r="I174" i="33"/>
  <c r="I173" i="33" s="1"/>
  <c r="O204" i="33"/>
  <c r="O195" i="33" s="1"/>
  <c r="O194" i="33" s="1"/>
  <c r="N230" i="33"/>
  <c r="N194" i="33" s="1"/>
  <c r="K194" i="33"/>
  <c r="I259" i="33"/>
  <c r="C272" i="33"/>
  <c r="J289" i="33"/>
  <c r="H230" i="33"/>
  <c r="H75" i="33"/>
  <c r="H52" i="33" s="1"/>
  <c r="C116" i="33"/>
  <c r="N289" i="33"/>
  <c r="C246" i="33"/>
  <c r="G194" i="33"/>
  <c r="E194" i="33"/>
  <c r="E51" i="33" s="1"/>
  <c r="E289" i="33"/>
  <c r="M289" i="33"/>
  <c r="G75" i="33"/>
  <c r="G289" i="33" s="1"/>
  <c r="D52" i="33"/>
  <c r="O83" i="33"/>
  <c r="O75" i="33" s="1"/>
  <c r="O289" i="33" s="1"/>
  <c r="K75" i="33"/>
  <c r="K289" i="33" s="1"/>
  <c r="C238" i="33"/>
  <c r="C144" i="33"/>
  <c r="I187" i="33"/>
  <c r="L83" i="33"/>
  <c r="L174" i="33"/>
  <c r="L173" i="33" s="1"/>
  <c r="G52" i="33"/>
  <c r="G51" i="33" s="1"/>
  <c r="H194" i="33"/>
  <c r="H51" i="33" s="1"/>
  <c r="H289" i="33"/>
  <c r="C77" i="33"/>
  <c r="F76" i="33"/>
  <c r="F83" i="33"/>
  <c r="C84" i="33"/>
  <c r="C45" i="33"/>
  <c r="L230" i="33"/>
  <c r="C196" i="33"/>
  <c r="F173" i="33"/>
  <c r="C173" i="33" s="1"/>
  <c r="C131" i="33"/>
  <c r="F130" i="33"/>
  <c r="K52" i="33"/>
  <c r="K51" i="33" s="1"/>
  <c r="F67" i="33"/>
  <c r="C67" i="33" s="1"/>
  <c r="C69" i="33"/>
  <c r="N52" i="33"/>
  <c r="N51" i="33" s="1"/>
  <c r="L292" i="33"/>
  <c r="L291" i="33" s="1"/>
  <c r="C264" i="33"/>
  <c r="F259" i="33"/>
  <c r="C259" i="33" s="1"/>
  <c r="C270" i="33"/>
  <c r="C252" i="33"/>
  <c r="F251" i="33"/>
  <c r="C251" i="33" s="1"/>
  <c r="L130" i="33"/>
  <c r="L75" i="33" s="1"/>
  <c r="I195" i="33"/>
  <c r="F231" i="33"/>
  <c r="C122" i="33"/>
  <c r="C112" i="33"/>
  <c r="F204" i="33"/>
  <c r="C205" i="33"/>
  <c r="I83" i="33"/>
  <c r="M290" i="33"/>
  <c r="F20" i="33"/>
  <c r="O20" i="33"/>
  <c r="I230" i="33"/>
  <c r="F291" i="33"/>
  <c r="C269" i="33"/>
  <c r="D194" i="33"/>
  <c r="C216" i="33"/>
  <c r="C187" i="33"/>
  <c r="C175" i="33"/>
  <c r="I292" i="33"/>
  <c r="I291" i="33" s="1"/>
  <c r="C166" i="33"/>
  <c r="I130" i="33"/>
  <c r="J51" i="33"/>
  <c r="L54" i="33"/>
  <c r="L53" i="33" s="1"/>
  <c r="C55" i="33"/>
  <c r="C27" i="33"/>
  <c r="L26" i="33"/>
  <c r="L20" i="33" s="1"/>
  <c r="C21" i="33"/>
  <c r="C204" i="33" l="1"/>
  <c r="C291" i="33"/>
  <c r="C292" i="33"/>
  <c r="O52" i="33"/>
  <c r="O51" i="33" s="1"/>
  <c r="O50" i="33" s="1"/>
  <c r="L52" i="33"/>
  <c r="D51" i="33"/>
  <c r="I75" i="33"/>
  <c r="I289" i="33" s="1"/>
  <c r="C174" i="33"/>
  <c r="C20" i="33"/>
  <c r="D290" i="33"/>
  <c r="D50" i="33"/>
  <c r="C83" i="33"/>
  <c r="C26" i="33"/>
  <c r="K50" i="33"/>
  <c r="K290" i="33"/>
  <c r="F75" i="33"/>
  <c r="C76" i="33"/>
  <c r="H290" i="33"/>
  <c r="H50" i="33"/>
  <c r="J50" i="33"/>
  <c r="J290" i="33"/>
  <c r="F53" i="33"/>
  <c r="I194" i="33"/>
  <c r="N50" i="33"/>
  <c r="N290" i="33"/>
  <c r="C130" i="33"/>
  <c r="F195" i="33"/>
  <c r="G290" i="33"/>
  <c r="G50" i="33"/>
  <c r="L289" i="33"/>
  <c r="C231" i="33"/>
  <c r="F230" i="33"/>
  <c r="L194" i="33"/>
  <c r="L51" i="33" s="1"/>
  <c r="C54" i="33"/>
  <c r="E290" i="33"/>
  <c r="E50" i="33"/>
  <c r="I52" i="33" l="1"/>
  <c r="O290" i="33"/>
  <c r="C75" i="33"/>
  <c r="L50" i="33"/>
  <c r="L290" i="33"/>
  <c r="I51" i="33"/>
  <c r="C230" i="33"/>
  <c r="F289" i="33"/>
  <c r="C289" i="33" s="1"/>
  <c r="C53" i="33"/>
  <c r="F52" i="33"/>
  <c r="C195" i="33"/>
  <c r="F194" i="33"/>
  <c r="C194" i="33" s="1"/>
  <c r="F51" i="33" l="1"/>
  <c r="C52" i="33"/>
  <c r="I290" i="33"/>
  <c r="I50" i="33"/>
  <c r="F290" i="33" l="1"/>
  <c r="C290" i="33" s="1"/>
  <c r="F50" i="33"/>
  <c r="C50" i="33" s="1"/>
  <c r="C51" i="33"/>
  <c r="O301" i="31" l="1"/>
  <c r="L301" i="31"/>
  <c r="I301" i="31"/>
  <c r="F301" i="31"/>
  <c r="O300" i="31"/>
  <c r="L300" i="31"/>
  <c r="I300" i="31"/>
  <c r="F300" i="31"/>
  <c r="O299" i="31"/>
  <c r="L299" i="31"/>
  <c r="I299" i="31"/>
  <c r="F299" i="31"/>
  <c r="O298" i="31"/>
  <c r="L298" i="31"/>
  <c r="I298" i="31"/>
  <c r="F298" i="31"/>
  <c r="O297" i="31"/>
  <c r="L297" i="31"/>
  <c r="I297" i="31"/>
  <c r="F297" i="31"/>
  <c r="O296" i="31"/>
  <c r="L296" i="31"/>
  <c r="I296" i="31"/>
  <c r="F296" i="31"/>
  <c r="O295" i="31"/>
  <c r="L295" i="31"/>
  <c r="I295" i="31"/>
  <c r="F295" i="31"/>
  <c r="O294" i="31"/>
  <c r="L294" i="31"/>
  <c r="L293" i="31" s="1"/>
  <c r="I294" i="31"/>
  <c r="F294" i="31"/>
  <c r="F293" i="31" s="1"/>
  <c r="N293" i="31"/>
  <c r="M293" i="31"/>
  <c r="K293" i="31"/>
  <c r="J293" i="31"/>
  <c r="H293" i="31"/>
  <c r="G293" i="31"/>
  <c r="E293" i="31"/>
  <c r="D293" i="31"/>
  <c r="O288" i="31"/>
  <c r="L288" i="31"/>
  <c r="I288" i="31"/>
  <c r="F288" i="31"/>
  <c r="O287" i="31"/>
  <c r="O286" i="31" s="1"/>
  <c r="L287" i="31"/>
  <c r="L286" i="31" s="1"/>
  <c r="I287" i="31"/>
  <c r="F287" i="31"/>
  <c r="N286" i="31"/>
  <c r="M286" i="31"/>
  <c r="K286" i="31"/>
  <c r="J286" i="31"/>
  <c r="H286" i="31"/>
  <c r="G286" i="31"/>
  <c r="E286" i="31"/>
  <c r="D286" i="31"/>
  <c r="O285" i="31"/>
  <c r="L285" i="31"/>
  <c r="I285" i="31"/>
  <c r="F285" i="31"/>
  <c r="F284" i="31" s="1"/>
  <c r="O284" i="31"/>
  <c r="N284" i="31"/>
  <c r="M284" i="31"/>
  <c r="M283" i="31" s="1"/>
  <c r="L284" i="31"/>
  <c r="L283" i="31" s="1"/>
  <c r="K284" i="31"/>
  <c r="K283" i="31" s="1"/>
  <c r="J284" i="31"/>
  <c r="J283" i="31" s="1"/>
  <c r="I284" i="31"/>
  <c r="I283" i="31" s="1"/>
  <c r="H284" i="31"/>
  <c r="H283" i="31" s="1"/>
  <c r="G284" i="31"/>
  <c r="G283" i="31" s="1"/>
  <c r="E284" i="31"/>
  <c r="E283" i="31" s="1"/>
  <c r="D284" i="31"/>
  <c r="D283" i="31" s="1"/>
  <c r="O283" i="31"/>
  <c r="N283" i="31"/>
  <c r="O282" i="31"/>
  <c r="O281" i="31" s="1"/>
  <c r="L282" i="31"/>
  <c r="L281" i="31" s="1"/>
  <c r="I282" i="31"/>
  <c r="I281" i="31" s="1"/>
  <c r="F282" i="31"/>
  <c r="F281" i="31" s="1"/>
  <c r="N281" i="31"/>
  <c r="M281" i="31"/>
  <c r="K281" i="31"/>
  <c r="J281" i="31"/>
  <c r="H281" i="31"/>
  <c r="G281" i="31"/>
  <c r="E281" i="31"/>
  <c r="D281" i="31"/>
  <c r="O280" i="31"/>
  <c r="L280" i="31"/>
  <c r="I280" i="31"/>
  <c r="F280" i="31"/>
  <c r="O279" i="31"/>
  <c r="L279" i="31"/>
  <c r="I279" i="31"/>
  <c r="F279" i="31"/>
  <c r="O278" i="31"/>
  <c r="L278" i="31"/>
  <c r="I278" i="31"/>
  <c r="F278" i="31"/>
  <c r="O277" i="31"/>
  <c r="L277" i="31"/>
  <c r="I277" i="31"/>
  <c r="I276" i="31" s="1"/>
  <c r="F277" i="31"/>
  <c r="N276" i="31"/>
  <c r="M276" i="31"/>
  <c r="K276" i="31"/>
  <c r="J276" i="31"/>
  <c r="H276" i="31"/>
  <c r="G276" i="31"/>
  <c r="F276" i="31"/>
  <c r="E276" i="31"/>
  <c r="D276" i="31"/>
  <c r="O275" i="31"/>
  <c r="L275" i="31"/>
  <c r="I275" i="31"/>
  <c r="F275" i="31"/>
  <c r="O274" i="31"/>
  <c r="L274" i="31"/>
  <c r="I274" i="31"/>
  <c r="F274" i="31"/>
  <c r="O273" i="31"/>
  <c r="L273" i="31"/>
  <c r="I273" i="31"/>
  <c r="I272" i="31" s="1"/>
  <c r="F273" i="31"/>
  <c r="N272" i="31"/>
  <c r="M272" i="31"/>
  <c r="L272" i="31"/>
  <c r="K272" i="31"/>
  <c r="K270" i="31" s="1"/>
  <c r="K269" i="31" s="1"/>
  <c r="J272" i="31"/>
  <c r="H272" i="31"/>
  <c r="G272" i="31"/>
  <c r="E272" i="31"/>
  <c r="D272" i="31"/>
  <c r="O271" i="31"/>
  <c r="L271" i="31"/>
  <c r="I271" i="31"/>
  <c r="F271" i="31"/>
  <c r="O268" i="31"/>
  <c r="L268" i="31"/>
  <c r="I268" i="31"/>
  <c r="F268" i="31"/>
  <c r="O267" i="31"/>
  <c r="L267" i="31"/>
  <c r="I267" i="31"/>
  <c r="F267" i="31"/>
  <c r="O266" i="31"/>
  <c r="L266" i="31"/>
  <c r="I266" i="31"/>
  <c r="F266" i="31"/>
  <c r="O265" i="31"/>
  <c r="L265" i="31"/>
  <c r="I265" i="31"/>
  <c r="F265" i="31"/>
  <c r="N264" i="31"/>
  <c r="M264" i="31"/>
  <c r="K264" i="31"/>
  <c r="J264" i="31"/>
  <c r="H264" i="31"/>
  <c r="G264" i="31"/>
  <c r="F264" i="31"/>
  <c r="E264" i="31"/>
  <c r="D264" i="31"/>
  <c r="O263" i="31"/>
  <c r="L263" i="31"/>
  <c r="I263" i="31"/>
  <c r="F263" i="31"/>
  <c r="O262" i="31"/>
  <c r="L262" i="31"/>
  <c r="I262" i="31"/>
  <c r="F262" i="31"/>
  <c r="O261" i="31"/>
  <c r="L261" i="31"/>
  <c r="I261" i="31"/>
  <c r="I260" i="31" s="1"/>
  <c r="F261" i="31"/>
  <c r="N260" i="31"/>
  <c r="N259" i="31" s="1"/>
  <c r="M260" i="31"/>
  <c r="K260" i="31"/>
  <c r="K259" i="31" s="1"/>
  <c r="J260" i="31"/>
  <c r="J259" i="31" s="1"/>
  <c r="H260" i="31"/>
  <c r="G260" i="31"/>
  <c r="E260" i="31"/>
  <c r="E259" i="31" s="1"/>
  <c r="D260" i="31"/>
  <c r="O258" i="31"/>
  <c r="L258" i="31"/>
  <c r="I258" i="31"/>
  <c r="F258" i="31"/>
  <c r="O257" i="31"/>
  <c r="L257" i="31"/>
  <c r="I257" i="31"/>
  <c r="F257" i="31"/>
  <c r="O256" i="31"/>
  <c r="L256" i="31"/>
  <c r="I256" i="31"/>
  <c r="F256" i="31"/>
  <c r="O255" i="31"/>
  <c r="L255" i="31"/>
  <c r="I255" i="31"/>
  <c r="F255" i="31"/>
  <c r="O254" i="31"/>
  <c r="L254" i="31"/>
  <c r="I254" i="31"/>
  <c r="F254" i="31"/>
  <c r="O253" i="31"/>
  <c r="L253" i="31"/>
  <c r="I253" i="31"/>
  <c r="I252" i="31" s="1"/>
  <c r="I251" i="31" s="1"/>
  <c r="F253" i="31"/>
  <c r="N252" i="31"/>
  <c r="M252" i="31"/>
  <c r="M251" i="31" s="1"/>
  <c r="K252" i="31"/>
  <c r="K251" i="31" s="1"/>
  <c r="J252" i="31"/>
  <c r="J251" i="31" s="1"/>
  <c r="H252" i="31"/>
  <c r="H251" i="31" s="1"/>
  <c r="G252" i="31"/>
  <c r="E252" i="31"/>
  <c r="E251" i="31" s="1"/>
  <c r="D252" i="31"/>
  <c r="N251" i="31"/>
  <c r="G251" i="31"/>
  <c r="D251" i="31"/>
  <c r="O250" i="31"/>
  <c r="L250" i="31"/>
  <c r="I250" i="31"/>
  <c r="F250" i="31"/>
  <c r="O249" i="31"/>
  <c r="L249" i="31"/>
  <c r="I249" i="31"/>
  <c r="F249" i="31"/>
  <c r="O248" i="31"/>
  <c r="L248" i="31"/>
  <c r="I248" i="31"/>
  <c r="F248" i="31"/>
  <c r="O247" i="31"/>
  <c r="O246" i="31" s="1"/>
  <c r="L247" i="31"/>
  <c r="I247" i="31"/>
  <c r="F247" i="31"/>
  <c r="N246" i="31"/>
  <c r="M246" i="31"/>
  <c r="K246" i="31"/>
  <c r="J246" i="31"/>
  <c r="H246" i="31"/>
  <c r="G246" i="31"/>
  <c r="E246" i="31"/>
  <c r="D246" i="31"/>
  <c r="O245" i="31"/>
  <c r="L245" i="31"/>
  <c r="I245" i="31"/>
  <c r="F245" i="31"/>
  <c r="O244" i="31"/>
  <c r="L244" i="31"/>
  <c r="I244" i="31"/>
  <c r="F244" i="31"/>
  <c r="O243" i="31"/>
  <c r="L243" i="31"/>
  <c r="I243" i="31"/>
  <c r="F243" i="31"/>
  <c r="O242" i="31"/>
  <c r="L242" i="31"/>
  <c r="I242" i="31"/>
  <c r="F242" i="31"/>
  <c r="O241" i="31"/>
  <c r="L241" i="31"/>
  <c r="I241" i="31"/>
  <c r="F241" i="31"/>
  <c r="O240" i="31"/>
  <c r="L240" i="31"/>
  <c r="I240" i="31"/>
  <c r="F240" i="31"/>
  <c r="O239" i="31"/>
  <c r="L239" i="31"/>
  <c r="I239" i="31"/>
  <c r="F239" i="31"/>
  <c r="N238" i="31"/>
  <c r="M238" i="31"/>
  <c r="L238" i="31"/>
  <c r="K238" i="31"/>
  <c r="K231" i="31" s="1"/>
  <c r="J238" i="31"/>
  <c r="H238" i="31"/>
  <c r="G238" i="31"/>
  <c r="E238" i="31"/>
  <c r="D238" i="31"/>
  <c r="O237" i="31"/>
  <c r="L237" i="31"/>
  <c r="I237" i="31"/>
  <c r="F237" i="31"/>
  <c r="O236" i="31"/>
  <c r="L236" i="31"/>
  <c r="L235" i="31" s="1"/>
  <c r="I236" i="31"/>
  <c r="I235" i="31" s="1"/>
  <c r="F236" i="31"/>
  <c r="O235" i="31"/>
  <c r="N235" i="31"/>
  <c r="M235" i="31"/>
  <c r="K235" i="31"/>
  <c r="J235" i="31"/>
  <c r="H235" i="31"/>
  <c r="G235" i="31"/>
  <c r="F235" i="31"/>
  <c r="E235" i="31"/>
  <c r="D235" i="31"/>
  <c r="O234" i="31"/>
  <c r="O233" i="31" s="1"/>
  <c r="L234" i="31"/>
  <c r="I234" i="31"/>
  <c r="F234" i="31"/>
  <c r="F233" i="31" s="1"/>
  <c r="N233" i="31"/>
  <c r="N231" i="31" s="1"/>
  <c r="M233" i="31"/>
  <c r="L233" i="31"/>
  <c r="K233" i="31"/>
  <c r="J233" i="31"/>
  <c r="I233" i="31"/>
  <c r="H233" i="31"/>
  <c r="G233" i="31"/>
  <c r="E233" i="31"/>
  <c r="D233" i="31"/>
  <c r="O232" i="31"/>
  <c r="L232" i="31"/>
  <c r="I232" i="31"/>
  <c r="F232" i="31"/>
  <c r="O229" i="31"/>
  <c r="L229" i="31"/>
  <c r="I229" i="31"/>
  <c r="F229" i="31"/>
  <c r="O228" i="31"/>
  <c r="O227" i="31" s="1"/>
  <c r="L228" i="31"/>
  <c r="L227" i="31" s="1"/>
  <c r="I228" i="31"/>
  <c r="I227" i="31" s="1"/>
  <c r="F228" i="31"/>
  <c r="N227" i="31"/>
  <c r="M227" i="31"/>
  <c r="K227" i="31"/>
  <c r="J227" i="31"/>
  <c r="H227" i="31"/>
  <c r="G227" i="31"/>
  <c r="F227" i="31"/>
  <c r="E227" i="31"/>
  <c r="D227" i="31"/>
  <c r="O226" i="31"/>
  <c r="L226" i="31"/>
  <c r="I226" i="31"/>
  <c r="F226" i="31"/>
  <c r="O225" i="31"/>
  <c r="L225" i="31"/>
  <c r="I225" i="31"/>
  <c r="F225" i="31"/>
  <c r="O224" i="31"/>
  <c r="L224" i="31"/>
  <c r="I224" i="31"/>
  <c r="F224" i="31"/>
  <c r="O223" i="31"/>
  <c r="L223" i="31"/>
  <c r="I223" i="31"/>
  <c r="F223" i="31"/>
  <c r="O222" i="31"/>
  <c r="L222" i="31"/>
  <c r="I222" i="31"/>
  <c r="F222" i="31"/>
  <c r="O221" i="31"/>
  <c r="L221" i="31"/>
  <c r="I221" i="31"/>
  <c r="F221" i="31"/>
  <c r="O220" i="31"/>
  <c r="L220" i="31"/>
  <c r="I220" i="31"/>
  <c r="F220" i="31"/>
  <c r="O219" i="31"/>
  <c r="L219" i="31"/>
  <c r="I219" i="31"/>
  <c r="F219" i="31"/>
  <c r="O218" i="31"/>
  <c r="L218" i="31"/>
  <c r="I218" i="31"/>
  <c r="F218" i="31"/>
  <c r="O217" i="31"/>
  <c r="L217" i="31"/>
  <c r="I217" i="31"/>
  <c r="I216" i="31" s="1"/>
  <c r="F217" i="31"/>
  <c r="N216" i="31"/>
  <c r="M216" i="31"/>
  <c r="K216" i="31"/>
  <c r="J216" i="31"/>
  <c r="H216" i="31"/>
  <c r="G216" i="31"/>
  <c r="F216" i="31"/>
  <c r="E216" i="31"/>
  <c r="D216" i="31"/>
  <c r="O215" i="31"/>
  <c r="L215" i="31"/>
  <c r="I215" i="31"/>
  <c r="F215" i="31"/>
  <c r="O214" i="31"/>
  <c r="L214" i="31"/>
  <c r="I214" i="31"/>
  <c r="F214" i="31"/>
  <c r="O213" i="31"/>
  <c r="L213" i="31"/>
  <c r="I213" i="31"/>
  <c r="F213" i="31"/>
  <c r="O212" i="31"/>
  <c r="L212" i="31"/>
  <c r="I212" i="31"/>
  <c r="F212" i="31"/>
  <c r="O211" i="31"/>
  <c r="L211" i="31"/>
  <c r="I211" i="31"/>
  <c r="F211" i="31"/>
  <c r="O210" i="31"/>
  <c r="L210" i="31"/>
  <c r="I210" i="31"/>
  <c r="F210" i="31"/>
  <c r="O209" i="31"/>
  <c r="L209" i="31"/>
  <c r="I209" i="31"/>
  <c r="F209" i="31"/>
  <c r="O208" i="31"/>
  <c r="L208" i="31"/>
  <c r="I208" i="31"/>
  <c r="F208" i="31"/>
  <c r="O207" i="31"/>
  <c r="L207" i="31"/>
  <c r="I207" i="31"/>
  <c r="F207" i="31"/>
  <c r="O206" i="31"/>
  <c r="C206" i="31" s="1"/>
  <c r="L206" i="31"/>
  <c r="I206" i="31"/>
  <c r="F206" i="31"/>
  <c r="N205" i="31"/>
  <c r="M205" i="31"/>
  <c r="K205" i="31"/>
  <c r="J205" i="31"/>
  <c r="H205" i="31"/>
  <c r="G205" i="31"/>
  <c r="E205" i="31"/>
  <c r="D205" i="31"/>
  <c r="D204" i="31" s="1"/>
  <c r="O203" i="31"/>
  <c r="L203" i="31"/>
  <c r="I203" i="31"/>
  <c r="F203" i="31"/>
  <c r="O202" i="31"/>
  <c r="L202" i="31"/>
  <c r="I202" i="31"/>
  <c r="F202" i="31"/>
  <c r="O201" i="31"/>
  <c r="L201" i="31"/>
  <c r="I201" i="31"/>
  <c r="F201" i="31"/>
  <c r="O200" i="31"/>
  <c r="L200" i="31"/>
  <c r="I200" i="31"/>
  <c r="F200" i="31"/>
  <c r="O199" i="31"/>
  <c r="L199" i="31"/>
  <c r="I199" i="31"/>
  <c r="F199" i="31"/>
  <c r="O198" i="31"/>
  <c r="N198" i="31"/>
  <c r="M198" i="31"/>
  <c r="K198" i="31"/>
  <c r="K196" i="31" s="1"/>
  <c r="J198" i="31"/>
  <c r="H198" i="31"/>
  <c r="H196" i="31" s="1"/>
  <c r="G198" i="31"/>
  <c r="G196" i="31" s="1"/>
  <c r="F198" i="31"/>
  <c r="E198" i="31"/>
  <c r="E196" i="31" s="1"/>
  <c r="D198" i="31"/>
  <c r="D196" i="31" s="1"/>
  <c r="O197" i="31"/>
  <c r="L197" i="31"/>
  <c r="I197" i="31"/>
  <c r="F197" i="31"/>
  <c r="N196" i="31"/>
  <c r="M196" i="31"/>
  <c r="J196" i="31"/>
  <c r="O193" i="31"/>
  <c r="L193" i="31"/>
  <c r="L192" i="31" s="1"/>
  <c r="L191" i="31" s="1"/>
  <c r="I193" i="31"/>
  <c r="I192" i="31" s="1"/>
  <c r="I191" i="31" s="1"/>
  <c r="F193" i="31"/>
  <c r="O192" i="31"/>
  <c r="O191" i="31" s="1"/>
  <c r="N192" i="31"/>
  <c r="N191" i="31" s="1"/>
  <c r="M192" i="31"/>
  <c r="K192" i="31"/>
  <c r="K191" i="31" s="1"/>
  <c r="J192" i="31"/>
  <c r="J191" i="31" s="1"/>
  <c r="H192" i="31"/>
  <c r="H191" i="31" s="1"/>
  <c r="H187" i="31" s="1"/>
  <c r="G192" i="31"/>
  <c r="G191" i="31" s="1"/>
  <c r="F192" i="31"/>
  <c r="E192" i="31"/>
  <c r="D192" i="31"/>
  <c r="D191" i="31" s="1"/>
  <c r="M191" i="31"/>
  <c r="M187" i="31" s="1"/>
  <c r="E191" i="31"/>
  <c r="E187" i="31" s="1"/>
  <c r="O190" i="31"/>
  <c r="L190" i="31"/>
  <c r="I190" i="31"/>
  <c r="F190" i="31"/>
  <c r="O189" i="31"/>
  <c r="O188" i="31" s="1"/>
  <c r="L189" i="31"/>
  <c r="I189" i="31"/>
  <c r="F189" i="31"/>
  <c r="N188" i="31"/>
  <c r="M188" i="31"/>
  <c r="L188" i="31"/>
  <c r="L187" i="31" s="1"/>
  <c r="K188" i="31"/>
  <c r="J188" i="31"/>
  <c r="H188" i="31"/>
  <c r="G188" i="31"/>
  <c r="E188" i="31"/>
  <c r="D188" i="31"/>
  <c r="O186" i="31"/>
  <c r="L186" i="31"/>
  <c r="I186" i="31"/>
  <c r="F186" i="31"/>
  <c r="O185" i="31"/>
  <c r="O184" i="31" s="1"/>
  <c r="L185" i="31"/>
  <c r="I185" i="31"/>
  <c r="I184" i="31" s="1"/>
  <c r="F185" i="31"/>
  <c r="N184" i="31"/>
  <c r="M184" i="31"/>
  <c r="L184" i="31"/>
  <c r="K184" i="31"/>
  <c r="J184" i="31"/>
  <c r="H184" i="31"/>
  <c r="G184" i="31"/>
  <c r="E184" i="31"/>
  <c r="D184" i="31"/>
  <c r="O183" i="31"/>
  <c r="L183" i="31"/>
  <c r="I183" i="31"/>
  <c r="F183" i="31"/>
  <c r="O182" i="31"/>
  <c r="L182" i="31"/>
  <c r="I182" i="31"/>
  <c r="F182" i="31"/>
  <c r="O181" i="31"/>
  <c r="L181" i="31"/>
  <c r="I181" i="31"/>
  <c r="F181" i="31"/>
  <c r="O180" i="31"/>
  <c r="O179" i="31" s="1"/>
  <c r="L180" i="31"/>
  <c r="L179" i="31" s="1"/>
  <c r="I180" i="31"/>
  <c r="F180" i="31"/>
  <c r="N179" i="31"/>
  <c r="M179" i="31"/>
  <c r="K179" i="31"/>
  <c r="J179" i="31"/>
  <c r="H179" i="31"/>
  <c r="G179" i="31"/>
  <c r="E179" i="31"/>
  <c r="D179" i="31"/>
  <c r="O178" i="31"/>
  <c r="L178" i="31"/>
  <c r="I178" i="31"/>
  <c r="F178" i="31"/>
  <c r="O177" i="31"/>
  <c r="L177" i="31"/>
  <c r="I177" i="31"/>
  <c r="F177" i="31"/>
  <c r="O176" i="31"/>
  <c r="L176" i="31"/>
  <c r="L175" i="31" s="1"/>
  <c r="I176" i="31"/>
  <c r="I175" i="31" s="1"/>
  <c r="F176" i="31"/>
  <c r="N175" i="31"/>
  <c r="N174" i="31" s="1"/>
  <c r="M175" i="31"/>
  <c r="K175" i="31"/>
  <c r="J175" i="31"/>
  <c r="J174" i="31" s="1"/>
  <c r="J173" i="31" s="1"/>
  <c r="H175" i="31"/>
  <c r="G175" i="31"/>
  <c r="E175" i="31"/>
  <c r="E174" i="31" s="1"/>
  <c r="D175" i="31"/>
  <c r="O172" i="31"/>
  <c r="L172" i="31"/>
  <c r="I172" i="31"/>
  <c r="F172" i="31"/>
  <c r="O171" i="31"/>
  <c r="L171" i="31"/>
  <c r="I171" i="31"/>
  <c r="F171" i="31"/>
  <c r="O170" i="31"/>
  <c r="L170" i="31"/>
  <c r="I170" i="31"/>
  <c r="F170" i="31"/>
  <c r="O169" i="31"/>
  <c r="L169" i="31"/>
  <c r="I169" i="31"/>
  <c r="F169" i="31"/>
  <c r="O168" i="31"/>
  <c r="L168" i="31"/>
  <c r="I168" i="31"/>
  <c r="F168" i="31"/>
  <c r="O167" i="31"/>
  <c r="L167" i="31"/>
  <c r="I167" i="31"/>
  <c r="I166" i="31" s="1"/>
  <c r="I165" i="31" s="1"/>
  <c r="F167" i="31"/>
  <c r="N166" i="31"/>
  <c r="N165" i="31" s="1"/>
  <c r="M166" i="31"/>
  <c r="L166" i="31"/>
  <c r="L165" i="31" s="1"/>
  <c r="K166" i="31"/>
  <c r="K165" i="31" s="1"/>
  <c r="J166" i="31"/>
  <c r="H166" i="31"/>
  <c r="H165" i="31" s="1"/>
  <c r="G166" i="31"/>
  <c r="G165" i="31" s="1"/>
  <c r="E166" i="31"/>
  <c r="E165" i="31" s="1"/>
  <c r="D166" i="31"/>
  <c r="D165" i="31" s="1"/>
  <c r="M165" i="31"/>
  <c r="J165" i="31"/>
  <c r="O164" i="31"/>
  <c r="L164" i="31"/>
  <c r="I164" i="31"/>
  <c r="F164" i="31"/>
  <c r="O163" i="31"/>
  <c r="L163" i="31"/>
  <c r="I163" i="31"/>
  <c r="F163" i="31"/>
  <c r="O162" i="31"/>
  <c r="L162" i="31"/>
  <c r="I162" i="31"/>
  <c r="F162" i="31"/>
  <c r="O161" i="31"/>
  <c r="O160" i="31" s="1"/>
  <c r="L161" i="31"/>
  <c r="I161" i="31"/>
  <c r="F161" i="31"/>
  <c r="N160" i="31"/>
  <c r="M160" i="31"/>
  <c r="L160" i="31"/>
  <c r="K160" i="31"/>
  <c r="J160" i="31"/>
  <c r="H160" i="31"/>
  <c r="G160" i="31"/>
  <c r="E160" i="31"/>
  <c r="D160" i="31"/>
  <c r="O159" i="31"/>
  <c r="L159" i="31"/>
  <c r="I159" i="31"/>
  <c r="F159" i="31"/>
  <c r="O158" i="31"/>
  <c r="L158" i="31"/>
  <c r="I158" i="31"/>
  <c r="F158" i="31"/>
  <c r="O157" i="31"/>
  <c r="L157" i="31"/>
  <c r="I157" i="31"/>
  <c r="F157" i="31"/>
  <c r="O156" i="31"/>
  <c r="L156" i="31"/>
  <c r="I156" i="31"/>
  <c r="F156" i="31"/>
  <c r="O155" i="31"/>
  <c r="L155" i="31"/>
  <c r="I155" i="31"/>
  <c r="F155" i="31"/>
  <c r="O154" i="31"/>
  <c r="L154" i="31"/>
  <c r="I154" i="31"/>
  <c r="F154" i="31"/>
  <c r="O153" i="31"/>
  <c r="L153" i="31"/>
  <c r="I153" i="31"/>
  <c r="F153" i="31"/>
  <c r="O152" i="31"/>
  <c r="L152" i="31"/>
  <c r="I152" i="31"/>
  <c r="F152" i="31"/>
  <c r="F151" i="31" s="1"/>
  <c r="N151" i="31"/>
  <c r="M151" i="31"/>
  <c r="K151" i="31"/>
  <c r="J151" i="31"/>
  <c r="H151" i="31"/>
  <c r="G151" i="31"/>
  <c r="E151" i="31"/>
  <c r="D151" i="31"/>
  <c r="O150" i="31"/>
  <c r="L150" i="31"/>
  <c r="I150" i="31"/>
  <c r="F150" i="31"/>
  <c r="O149" i="31"/>
  <c r="L149" i="31"/>
  <c r="I149" i="31"/>
  <c r="F149" i="31"/>
  <c r="O148" i="31"/>
  <c r="L148" i="31"/>
  <c r="I148" i="31"/>
  <c r="F148" i="31"/>
  <c r="O147" i="31"/>
  <c r="L147" i="31"/>
  <c r="I147" i="31"/>
  <c r="F147" i="31"/>
  <c r="O146" i="31"/>
  <c r="L146" i="31"/>
  <c r="I146" i="31"/>
  <c r="F146" i="31"/>
  <c r="O145" i="31"/>
  <c r="L145" i="31"/>
  <c r="I145" i="31"/>
  <c r="F145" i="31"/>
  <c r="N144" i="31"/>
  <c r="M144" i="31"/>
  <c r="K144" i="31"/>
  <c r="J144" i="31"/>
  <c r="H144" i="31"/>
  <c r="G144" i="31"/>
  <c r="E144" i="31"/>
  <c r="D144" i="31"/>
  <c r="O143" i="31"/>
  <c r="L143" i="31"/>
  <c r="I143" i="31"/>
  <c r="F143" i="31"/>
  <c r="O142" i="31"/>
  <c r="O141" i="31" s="1"/>
  <c r="L142" i="31"/>
  <c r="I142" i="31"/>
  <c r="I141" i="31" s="1"/>
  <c r="F142" i="31"/>
  <c r="N141" i="31"/>
  <c r="M141" i="31"/>
  <c r="K141" i="31"/>
  <c r="K130" i="31" s="1"/>
  <c r="J141" i="31"/>
  <c r="H141" i="31"/>
  <c r="G141" i="31"/>
  <c r="F141" i="31"/>
  <c r="E141" i="31"/>
  <c r="D141" i="31"/>
  <c r="O140" i="31"/>
  <c r="L140" i="31"/>
  <c r="I140" i="31"/>
  <c r="F140" i="31"/>
  <c r="O139" i="31"/>
  <c r="L139" i="31"/>
  <c r="I139" i="31"/>
  <c r="F139" i="31"/>
  <c r="O138" i="31"/>
  <c r="L138" i="31"/>
  <c r="I138" i="31"/>
  <c r="F138" i="31"/>
  <c r="O137" i="31"/>
  <c r="O136" i="31" s="1"/>
  <c r="L137" i="31"/>
  <c r="I137" i="31"/>
  <c r="I136" i="31" s="1"/>
  <c r="F137" i="31"/>
  <c r="N136" i="31"/>
  <c r="M136" i="31"/>
  <c r="K136" i="31"/>
  <c r="J136" i="31"/>
  <c r="H136" i="31"/>
  <c r="G136" i="31"/>
  <c r="E136" i="31"/>
  <c r="D136" i="31"/>
  <c r="O135" i="31"/>
  <c r="L135" i="31"/>
  <c r="I135" i="31"/>
  <c r="F135" i="31"/>
  <c r="O134" i="31"/>
  <c r="L134" i="31"/>
  <c r="I134" i="31"/>
  <c r="F134" i="31"/>
  <c r="O133" i="31"/>
  <c r="L133" i="31"/>
  <c r="I133" i="31"/>
  <c r="F133" i="31"/>
  <c r="O132" i="31"/>
  <c r="L132" i="31"/>
  <c r="I132" i="31"/>
  <c r="I131" i="31" s="1"/>
  <c r="F132" i="31"/>
  <c r="F131" i="31" s="1"/>
  <c r="N131" i="31"/>
  <c r="M131" i="31"/>
  <c r="K131" i="31"/>
  <c r="J131" i="31"/>
  <c r="H131" i="31"/>
  <c r="G131" i="31"/>
  <c r="E131" i="31"/>
  <c r="D131" i="31"/>
  <c r="O129" i="31"/>
  <c r="O128" i="31" s="1"/>
  <c r="L129" i="31"/>
  <c r="I129" i="31"/>
  <c r="I128" i="31" s="1"/>
  <c r="F129" i="31"/>
  <c r="N128" i="31"/>
  <c r="M128" i="31"/>
  <c r="L128" i="31"/>
  <c r="K128" i="31"/>
  <c r="J128" i="31"/>
  <c r="H128" i="31"/>
  <c r="G128" i="31"/>
  <c r="E128" i="31"/>
  <c r="D128" i="31"/>
  <c r="O127" i="31"/>
  <c r="L127" i="31"/>
  <c r="I127" i="31"/>
  <c r="F127" i="31"/>
  <c r="O126" i="31"/>
  <c r="L126" i="31"/>
  <c r="I126" i="31"/>
  <c r="F126" i="31"/>
  <c r="O125" i="31"/>
  <c r="L125" i="31"/>
  <c r="I125" i="31"/>
  <c r="F125" i="31"/>
  <c r="O124" i="31"/>
  <c r="L124" i="31"/>
  <c r="I124" i="31"/>
  <c r="F124" i="31"/>
  <c r="O123" i="31"/>
  <c r="L123" i="31"/>
  <c r="I123" i="31"/>
  <c r="F123" i="31"/>
  <c r="N122" i="31"/>
  <c r="M122" i="31"/>
  <c r="K122" i="31"/>
  <c r="J122" i="31"/>
  <c r="H122" i="31"/>
  <c r="G122" i="31"/>
  <c r="E122" i="31"/>
  <c r="D122" i="31"/>
  <c r="O121" i="31"/>
  <c r="L121" i="31"/>
  <c r="I121" i="31"/>
  <c r="F121" i="31"/>
  <c r="O120" i="31"/>
  <c r="L120" i="31"/>
  <c r="I120" i="31"/>
  <c r="F120" i="31"/>
  <c r="O119" i="31"/>
  <c r="L119" i="31"/>
  <c r="I119" i="31"/>
  <c r="F119" i="31"/>
  <c r="O118" i="31"/>
  <c r="L118" i="31"/>
  <c r="I118" i="31"/>
  <c r="F118" i="31"/>
  <c r="O117" i="31"/>
  <c r="L117" i="31"/>
  <c r="I117" i="31"/>
  <c r="I116" i="31" s="1"/>
  <c r="F117" i="31"/>
  <c r="N116" i="31"/>
  <c r="M116" i="31"/>
  <c r="K116" i="31"/>
  <c r="J116" i="31"/>
  <c r="H116" i="31"/>
  <c r="G116" i="31"/>
  <c r="E116" i="31"/>
  <c r="D116" i="31"/>
  <c r="O115" i="31"/>
  <c r="L115" i="31"/>
  <c r="I115" i="31"/>
  <c r="F115" i="31"/>
  <c r="O114" i="31"/>
  <c r="L114" i="31"/>
  <c r="I114" i="31"/>
  <c r="F114" i="31"/>
  <c r="O113" i="31"/>
  <c r="L113" i="31"/>
  <c r="I113" i="31"/>
  <c r="I112" i="31" s="1"/>
  <c r="F113" i="31"/>
  <c r="N112" i="31"/>
  <c r="M112" i="31"/>
  <c r="K112" i="31"/>
  <c r="J112" i="31"/>
  <c r="H112" i="31"/>
  <c r="G112" i="31"/>
  <c r="E112" i="31"/>
  <c r="D112" i="31"/>
  <c r="O111" i="31"/>
  <c r="L111" i="31"/>
  <c r="I111" i="31"/>
  <c r="F111" i="31"/>
  <c r="O110" i="31"/>
  <c r="L110" i="31"/>
  <c r="I110" i="31"/>
  <c r="F110" i="31"/>
  <c r="O109" i="31"/>
  <c r="L109" i="31"/>
  <c r="I109" i="31"/>
  <c r="F109" i="31"/>
  <c r="O108" i="31"/>
  <c r="L108" i="31"/>
  <c r="I108" i="31"/>
  <c r="F108" i="31"/>
  <c r="O107" i="31"/>
  <c r="L107" i="31"/>
  <c r="I107" i="31"/>
  <c r="F107" i="31"/>
  <c r="O106" i="31"/>
  <c r="L106" i="31"/>
  <c r="I106" i="31"/>
  <c r="F106" i="31"/>
  <c r="O105" i="31"/>
  <c r="L105" i="31"/>
  <c r="I105" i="31"/>
  <c r="F105" i="31"/>
  <c r="O104" i="31"/>
  <c r="L104" i="31"/>
  <c r="I104" i="31"/>
  <c r="F104" i="31"/>
  <c r="F103" i="31" s="1"/>
  <c r="N103" i="31"/>
  <c r="M103" i="31"/>
  <c r="K103" i="31"/>
  <c r="J103" i="31"/>
  <c r="H103" i="31"/>
  <c r="G103" i="31"/>
  <c r="E103" i="31"/>
  <c r="D103" i="31"/>
  <c r="O102" i="31"/>
  <c r="L102" i="31"/>
  <c r="I102" i="31"/>
  <c r="F102" i="31"/>
  <c r="O101" i="31"/>
  <c r="L101" i="31"/>
  <c r="I101" i="31"/>
  <c r="F101" i="31"/>
  <c r="O100" i="31"/>
  <c r="L100" i="31"/>
  <c r="I100" i="31"/>
  <c r="F100" i="31"/>
  <c r="O99" i="31"/>
  <c r="L99" i="31"/>
  <c r="I99" i="31"/>
  <c r="F99" i="31"/>
  <c r="O98" i="31"/>
  <c r="L98" i="31"/>
  <c r="I98" i="31"/>
  <c r="F98" i="31"/>
  <c r="O97" i="31"/>
  <c r="L97" i="31"/>
  <c r="I97" i="31"/>
  <c r="F97" i="31"/>
  <c r="O96" i="31"/>
  <c r="L96" i="31"/>
  <c r="I96" i="31"/>
  <c r="F96" i="31"/>
  <c r="N95" i="31"/>
  <c r="M95" i="31"/>
  <c r="K95" i="31"/>
  <c r="J95" i="31"/>
  <c r="H95" i="31"/>
  <c r="G95" i="31"/>
  <c r="E95" i="31"/>
  <c r="D95" i="31"/>
  <c r="O94" i="31"/>
  <c r="L94" i="31"/>
  <c r="I94" i="31"/>
  <c r="C94" i="31" s="1"/>
  <c r="F94" i="31"/>
  <c r="O93" i="31"/>
  <c r="L93" i="31"/>
  <c r="I93" i="31"/>
  <c r="F93" i="31"/>
  <c r="O92" i="31"/>
  <c r="L92" i="31"/>
  <c r="I92" i="31"/>
  <c r="F92" i="31"/>
  <c r="O91" i="31"/>
  <c r="L91" i="31"/>
  <c r="I91" i="31"/>
  <c r="F91" i="31"/>
  <c r="O90" i="31"/>
  <c r="L90" i="31"/>
  <c r="I90" i="31"/>
  <c r="F90" i="31"/>
  <c r="N89" i="31"/>
  <c r="M89" i="31"/>
  <c r="K89" i="31"/>
  <c r="J89" i="31"/>
  <c r="H89" i="31"/>
  <c r="G89" i="31"/>
  <c r="E89" i="31"/>
  <c r="D89" i="31"/>
  <c r="O88" i="31"/>
  <c r="L88" i="31"/>
  <c r="I88" i="31"/>
  <c r="F88" i="31"/>
  <c r="O87" i="31"/>
  <c r="L87" i="31"/>
  <c r="I87" i="31"/>
  <c r="F87" i="31"/>
  <c r="O86" i="31"/>
  <c r="L86" i="31"/>
  <c r="I86" i="31"/>
  <c r="F86" i="31"/>
  <c r="O85" i="31"/>
  <c r="L85" i="31"/>
  <c r="I85" i="31"/>
  <c r="F85" i="31"/>
  <c r="N84" i="31"/>
  <c r="M84" i="31"/>
  <c r="K84" i="31"/>
  <c r="J84" i="31"/>
  <c r="H84" i="31"/>
  <c r="G84" i="31"/>
  <c r="E84" i="31"/>
  <c r="D84" i="31"/>
  <c r="O82" i="31"/>
  <c r="L82" i="31"/>
  <c r="I82" i="31"/>
  <c r="F82" i="31"/>
  <c r="O81" i="31"/>
  <c r="L81" i="31"/>
  <c r="L80" i="31" s="1"/>
  <c r="I81" i="31"/>
  <c r="I80" i="31" s="1"/>
  <c r="F81" i="31"/>
  <c r="F80" i="31" s="1"/>
  <c r="O80" i="31"/>
  <c r="N80" i="31"/>
  <c r="M80" i="31"/>
  <c r="K80" i="31"/>
  <c r="J80" i="31"/>
  <c r="H80" i="31"/>
  <c r="G80" i="31"/>
  <c r="E80" i="31"/>
  <c r="D80" i="31"/>
  <c r="O79" i="31"/>
  <c r="L79" i="31"/>
  <c r="I79" i="31"/>
  <c r="F79" i="31"/>
  <c r="O78" i="31"/>
  <c r="O77" i="31" s="1"/>
  <c r="O76" i="31" s="1"/>
  <c r="L78" i="31"/>
  <c r="L77" i="31" s="1"/>
  <c r="I78" i="31"/>
  <c r="I77" i="31" s="1"/>
  <c r="F78" i="31"/>
  <c r="F77" i="31" s="1"/>
  <c r="N77" i="31"/>
  <c r="N76" i="31" s="1"/>
  <c r="M77" i="31"/>
  <c r="K77" i="31"/>
  <c r="J77" i="31"/>
  <c r="J76" i="31" s="1"/>
  <c r="H77" i="31"/>
  <c r="G77" i="31"/>
  <c r="G76" i="31" s="1"/>
  <c r="E77" i="31"/>
  <c r="E76" i="31" s="1"/>
  <c r="D77" i="31"/>
  <c r="O74" i="31"/>
  <c r="L74" i="31"/>
  <c r="I74" i="31"/>
  <c r="F74" i="31"/>
  <c r="O73" i="31"/>
  <c r="L73" i="31"/>
  <c r="I73" i="31"/>
  <c r="F73" i="31"/>
  <c r="O72" i="31"/>
  <c r="L72" i="31"/>
  <c r="I72" i="31"/>
  <c r="F72" i="31"/>
  <c r="O71" i="31"/>
  <c r="L71" i="31"/>
  <c r="I71" i="31"/>
  <c r="F71" i="31"/>
  <c r="O70" i="31"/>
  <c r="O69" i="31" s="1"/>
  <c r="L70" i="31"/>
  <c r="I70" i="31"/>
  <c r="I69" i="31" s="1"/>
  <c r="F70" i="31"/>
  <c r="F69" i="31" s="1"/>
  <c r="N69" i="31"/>
  <c r="N67" i="31" s="1"/>
  <c r="M69" i="31"/>
  <c r="M67" i="31" s="1"/>
  <c r="K69" i="31"/>
  <c r="K67" i="31" s="1"/>
  <c r="J69" i="31"/>
  <c r="J67" i="31" s="1"/>
  <c r="H69" i="31"/>
  <c r="H67" i="31" s="1"/>
  <c r="G69" i="31"/>
  <c r="E69" i="31"/>
  <c r="E67" i="31" s="1"/>
  <c r="D69" i="31"/>
  <c r="D67" i="31" s="1"/>
  <c r="O68" i="31"/>
  <c r="L68" i="31"/>
  <c r="I68" i="31"/>
  <c r="F68" i="31"/>
  <c r="G67" i="31"/>
  <c r="O66" i="31"/>
  <c r="L66" i="31"/>
  <c r="I66" i="31"/>
  <c r="F66" i="31"/>
  <c r="O65" i="31"/>
  <c r="L65" i="31"/>
  <c r="I65" i="31"/>
  <c r="F65" i="31"/>
  <c r="O64" i="31"/>
  <c r="L64" i="31"/>
  <c r="I64" i="31"/>
  <c r="F64" i="31"/>
  <c r="O63" i="31"/>
  <c r="L63" i="31"/>
  <c r="I63" i="31"/>
  <c r="F63" i="31"/>
  <c r="O62" i="31"/>
  <c r="L62" i="31"/>
  <c r="I62" i="31"/>
  <c r="F62" i="31"/>
  <c r="O61" i="31"/>
  <c r="L61" i="31"/>
  <c r="I61" i="31"/>
  <c r="F61" i="31"/>
  <c r="O60" i="31"/>
  <c r="L60" i="31"/>
  <c r="I60" i="31"/>
  <c r="F60" i="31"/>
  <c r="O59" i="31"/>
  <c r="O58" i="31" s="1"/>
  <c r="L59" i="31"/>
  <c r="I59" i="31"/>
  <c r="I58" i="31" s="1"/>
  <c r="F59" i="31"/>
  <c r="N58" i="31"/>
  <c r="M58" i="31"/>
  <c r="K58" i="31"/>
  <c r="J58" i="31"/>
  <c r="H58" i="31"/>
  <c r="G58" i="31"/>
  <c r="E58" i="31"/>
  <c r="D58" i="31"/>
  <c r="O57" i="31"/>
  <c r="L57" i="31"/>
  <c r="I57" i="31"/>
  <c r="F57" i="31"/>
  <c r="O56" i="31"/>
  <c r="O55" i="31" s="1"/>
  <c r="L56" i="31"/>
  <c r="L55" i="31" s="1"/>
  <c r="I56" i="31"/>
  <c r="I55" i="31" s="1"/>
  <c r="F56" i="31"/>
  <c r="N55" i="31"/>
  <c r="M55" i="31"/>
  <c r="K55" i="31"/>
  <c r="J55" i="31"/>
  <c r="H55" i="31"/>
  <c r="H54" i="31" s="1"/>
  <c r="G55" i="31"/>
  <c r="E55" i="31"/>
  <c r="D55" i="31"/>
  <c r="M54" i="31"/>
  <c r="M53" i="31" s="1"/>
  <c r="O47" i="31"/>
  <c r="C47" i="31" s="1"/>
  <c r="O46" i="31"/>
  <c r="C46" i="31" s="1"/>
  <c r="N45" i="31"/>
  <c r="M45" i="31"/>
  <c r="L44" i="31"/>
  <c r="L43" i="31" s="1"/>
  <c r="I44" i="31"/>
  <c r="I43" i="31" s="1"/>
  <c r="F44" i="31"/>
  <c r="K43" i="31"/>
  <c r="J43" i="31"/>
  <c r="H43" i="31"/>
  <c r="G43" i="31"/>
  <c r="F43" i="31"/>
  <c r="E43" i="31"/>
  <c r="D43" i="31"/>
  <c r="F42" i="31"/>
  <c r="C42" i="31" s="1"/>
  <c r="E41" i="31"/>
  <c r="D41" i="31"/>
  <c r="L40" i="31"/>
  <c r="C40" i="31" s="1"/>
  <c r="L39" i="31"/>
  <c r="C39" i="31" s="1"/>
  <c r="L38" i="31"/>
  <c r="C38" i="31" s="1"/>
  <c r="L37" i="31"/>
  <c r="C37" i="31" s="1"/>
  <c r="K36" i="31"/>
  <c r="J36" i="31"/>
  <c r="L35" i="31"/>
  <c r="C35" i="31" s="1"/>
  <c r="L34" i="31"/>
  <c r="C34" i="31" s="1"/>
  <c r="K33" i="31"/>
  <c r="J33" i="31"/>
  <c r="L32" i="31"/>
  <c r="C32" i="31" s="1"/>
  <c r="K31" i="31"/>
  <c r="J31" i="31"/>
  <c r="L30" i="31"/>
  <c r="C30" i="31" s="1"/>
  <c r="L29" i="31"/>
  <c r="C29" i="31" s="1"/>
  <c r="L28" i="31"/>
  <c r="C28" i="31" s="1"/>
  <c r="K27" i="31"/>
  <c r="K26" i="31" s="1"/>
  <c r="J27" i="31"/>
  <c r="F25" i="31"/>
  <c r="C25" i="31" s="1"/>
  <c r="I24" i="31"/>
  <c r="F24" i="31"/>
  <c r="C24" i="31" s="1"/>
  <c r="O23" i="31"/>
  <c r="L23" i="31"/>
  <c r="I23" i="31"/>
  <c r="F23" i="31"/>
  <c r="O22" i="31"/>
  <c r="L22" i="31"/>
  <c r="L21" i="31" s="1"/>
  <c r="I22" i="31"/>
  <c r="F22" i="31"/>
  <c r="N21" i="31"/>
  <c r="N20" i="31" s="1"/>
  <c r="M21" i="31"/>
  <c r="M292" i="31" s="1"/>
  <c r="M291" i="31" s="1"/>
  <c r="K21" i="31"/>
  <c r="K292" i="31" s="1"/>
  <c r="K291" i="31" s="1"/>
  <c r="J21" i="31"/>
  <c r="I21" i="31"/>
  <c r="H21" i="31"/>
  <c r="H292" i="31" s="1"/>
  <c r="H291" i="31" s="1"/>
  <c r="G21" i="31"/>
  <c r="G292" i="31" s="1"/>
  <c r="G291" i="31" s="1"/>
  <c r="E21" i="31"/>
  <c r="D21" i="31"/>
  <c r="G187" i="31" l="1"/>
  <c r="C23" i="31"/>
  <c r="C185" i="31"/>
  <c r="E204" i="31"/>
  <c r="C255" i="31"/>
  <c r="C256" i="31"/>
  <c r="C257" i="31"/>
  <c r="C275" i="31"/>
  <c r="D270" i="31"/>
  <c r="D269" i="31" s="1"/>
  <c r="C299" i="31"/>
  <c r="L131" i="31"/>
  <c r="D292" i="31"/>
  <c r="D291" i="31" s="1"/>
  <c r="C60" i="31"/>
  <c r="J83" i="31"/>
  <c r="C90" i="31"/>
  <c r="N83" i="31"/>
  <c r="C106" i="31"/>
  <c r="C134" i="31"/>
  <c r="M174" i="31"/>
  <c r="M173" i="31" s="1"/>
  <c r="M204" i="31"/>
  <c r="C214" i="31"/>
  <c r="G270" i="31"/>
  <c r="G269" i="31" s="1"/>
  <c r="C279" i="31"/>
  <c r="I103" i="31"/>
  <c r="G54" i="31"/>
  <c r="G53" i="31" s="1"/>
  <c r="L76" i="31"/>
  <c r="C142" i="31"/>
  <c r="C146" i="31"/>
  <c r="C150" i="31"/>
  <c r="C153" i="31"/>
  <c r="C158" i="31"/>
  <c r="D174" i="31"/>
  <c r="D173" i="31" s="1"/>
  <c r="N173" i="31"/>
  <c r="C177" i="31"/>
  <c r="H174" i="31"/>
  <c r="H173" i="31" s="1"/>
  <c r="C218" i="31"/>
  <c r="C223" i="31"/>
  <c r="C226" i="31"/>
  <c r="M231" i="31"/>
  <c r="C258" i="31"/>
  <c r="G259" i="31"/>
  <c r="M270" i="31"/>
  <c r="M269" i="31" s="1"/>
  <c r="O112" i="31"/>
  <c r="J54" i="31"/>
  <c r="J53" i="31" s="1"/>
  <c r="L58" i="31"/>
  <c r="C68" i="31"/>
  <c r="C72" i="31"/>
  <c r="I76" i="31"/>
  <c r="C110" i="31"/>
  <c r="C138" i="31"/>
  <c r="G130" i="31"/>
  <c r="O187" i="31"/>
  <c r="C203" i="31"/>
  <c r="C239" i="31"/>
  <c r="C242" i="31"/>
  <c r="L270" i="31"/>
  <c r="I270" i="31"/>
  <c r="I269" i="31" s="1"/>
  <c r="L54" i="31"/>
  <c r="L31" i="31"/>
  <c r="C31" i="31" s="1"/>
  <c r="E54" i="31"/>
  <c r="E53" i="31" s="1"/>
  <c r="K54" i="31"/>
  <c r="K53" i="31" s="1"/>
  <c r="C56" i="31"/>
  <c r="C57" i="31"/>
  <c r="I67" i="31"/>
  <c r="D76" i="31"/>
  <c r="H76" i="31"/>
  <c r="M76" i="31"/>
  <c r="K76" i="31"/>
  <c r="C82" i="31"/>
  <c r="O84" i="31"/>
  <c r="C98" i="31"/>
  <c r="C118" i="31"/>
  <c r="C126" i="31"/>
  <c r="C154" i="31"/>
  <c r="C169" i="31"/>
  <c r="C171" i="31"/>
  <c r="C172" i="31"/>
  <c r="C180" i="31"/>
  <c r="C181" i="31"/>
  <c r="C211" i="31"/>
  <c r="C266" i="31"/>
  <c r="N204" i="31"/>
  <c r="J231" i="31"/>
  <c r="J230" i="31" s="1"/>
  <c r="C271" i="31"/>
  <c r="L276" i="31"/>
  <c r="C287" i="31"/>
  <c r="C22" i="31"/>
  <c r="J26" i="31"/>
  <c r="J20" i="31" s="1"/>
  <c r="C64" i="31"/>
  <c r="C86" i="31"/>
  <c r="C88" i="31"/>
  <c r="C102" i="31"/>
  <c r="C105" i="31"/>
  <c r="C114" i="31"/>
  <c r="C115" i="31"/>
  <c r="J130" i="31"/>
  <c r="J75" i="31" s="1"/>
  <c r="C133" i="31"/>
  <c r="C164" i="31"/>
  <c r="C176" i="31"/>
  <c r="M195" i="31"/>
  <c r="C262" i="31"/>
  <c r="D259" i="31"/>
  <c r="H259" i="31"/>
  <c r="O264" i="31"/>
  <c r="H270" i="31"/>
  <c r="H269" i="31" s="1"/>
  <c r="C298" i="31"/>
  <c r="L116" i="31"/>
  <c r="L292" i="31"/>
  <c r="D54" i="31"/>
  <c r="D53" i="31" s="1"/>
  <c r="H53" i="31"/>
  <c r="C59" i="31"/>
  <c r="C70" i="31"/>
  <c r="C71" i="31"/>
  <c r="C73" i="31"/>
  <c r="C74" i="31"/>
  <c r="F76" i="31"/>
  <c r="C76" i="31" s="1"/>
  <c r="C78" i="31"/>
  <c r="C79" i="31"/>
  <c r="I84" i="31"/>
  <c r="C96" i="31"/>
  <c r="C97" i="31"/>
  <c r="O95" i="31"/>
  <c r="C107" i="31"/>
  <c r="C108" i="31"/>
  <c r="C109" i="31"/>
  <c r="O116" i="31"/>
  <c r="C135" i="31"/>
  <c r="L136" i="31"/>
  <c r="C157" i="31"/>
  <c r="C178" i="31"/>
  <c r="K187" i="31"/>
  <c r="C202" i="31"/>
  <c r="C210" i="31"/>
  <c r="C215" i="31"/>
  <c r="J204" i="31"/>
  <c r="C217" i="31"/>
  <c r="O216" i="31"/>
  <c r="E231" i="31"/>
  <c r="E230" i="31" s="1"/>
  <c r="C236" i="31"/>
  <c r="C237" i="31"/>
  <c r="C250" i="31"/>
  <c r="M259" i="31"/>
  <c r="I264" i="31"/>
  <c r="I259" i="31" s="1"/>
  <c r="C278" i="31"/>
  <c r="F286" i="31"/>
  <c r="I293" i="31"/>
  <c r="C300" i="31"/>
  <c r="C43" i="31"/>
  <c r="L95" i="31"/>
  <c r="G83" i="31"/>
  <c r="G75" i="31" s="1"/>
  <c r="L144" i="31"/>
  <c r="N54" i="31"/>
  <c r="N53" i="31" s="1"/>
  <c r="C61" i="31"/>
  <c r="C62" i="31"/>
  <c r="C63" i="31"/>
  <c r="F67" i="31"/>
  <c r="C80" i="31"/>
  <c r="H83" i="31"/>
  <c r="L89" i="31"/>
  <c r="C101" i="31"/>
  <c r="L112" i="31"/>
  <c r="C121" i="31"/>
  <c r="C123" i="31"/>
  <c r="O122" i="31"/>
  <c r="C147" i="31"/>
  <c r="C149" i="31"/>
  <c r="C159" i="31"/>
  <c r="J187" i="31"/>
  <c r="N187" i="31"/>
  <c r="N195" i="31"/>
  <c r="C213" i="31"/>
  <c r="C222" i="31"/>
  <c r="K204" i="31"/>
  <c r="K195" i="31" s="1"/>
  <c r="C228" i="31"/>
  <c r="C229" i="31"/>
  <c r="C234" i="31"/>
  <c r="C243" i="31"/>
  <c r="L252" i="31"/>
  <c r="L251" i="31" s="1"/>
  <c r="C265" i="31"/>
  <c r="N270" i="31"/>
  <c r="N269" i="31" s="1"/>
  <c r="O272" i="31"/>
  <c r="C295" i="31"/>
  <c r="K230" i="31"/>
  <c r="L269" i="31"/>
  <c r="E20" i="31"/>
  <c r="J292" i="31"/>
  <c r="J291" i="31" s="1"/>
  <c r="N292" i="31"/>
  <c r="N291" i="31" s="1"/>
  <c r="O21" i="31"/>
  <c r="O292" i="31" s="1"/>
  <c r="C44" i="31"/>
  <c r="F55" i="31"/>
  <c r="C65" i="31"/>
  <c r="C66" i="31"/>
  <c r="L69" i="31"/>
  <c r="L67" i="31" s="1"/>
  <c r="L53" i="31" s="1"/>
  <c r="C87" i="31"/>
  <c r="D83" i="31"/>
  <c r="C100" i="31"/>
  <c r="K83" i="31"/>
  <c r="I122" i="31"/>
  <c r="C127" i="31"/>
  <c r="D130" i="31"/>
  <c r="H130" i="31"/>
  <c r="L141" i="31"/>
  <c r="I144" i="31"/>
  <c r="O151" i="31"/>
  <c r="L151" i="31"/>
  <c r="F160" i="31"/>
  <c r="C163" i="31"/>
  <c r="C167" i="31"/>
  <c r="C168" i="31"/>
  <c r="E173" i="31"/>
  <c r="O175" i="31"/>
  <c r="O174" i="31" s="1"/>
  <c r="O173" i="31" s="1"/>
  <c r="L174" i="31"/>
  <c r="L173" i="31" s="1"/>
  <c r="F188" i="31"/>
  <c r="D195" i="31"/>
  <c r="H204" i="31"/>
  <c r="H195" i="31" s="1"/>
  <c r="C225" i="31"/>
  <c r="G204" i="31"/>
  <c r="G195" i="31" s="1"/>
  <c r="G231" i="31"/>
  <c r="G230" i="31" s="1"/>
  <c r="F260" i="31"/>
  <c r="F259" i="31" s="1"/>
  <c r="C261" i="31"/>
  <c r="O260" i="31"/>
  <c r="C274" i="31"/>
  <c r="I286" i="31"/>
  <c r="I292" i="31" s="1"/>
  <c r="I291" i="31" s="1"/>
  <c r="C294" i="31"/>
  <c r="O293" i="31"/>
  <c r="C55" i="31"/>
  <c r="I54" i="31"/>
  <c r="O54" i="31"/>
  <c r="O67" i="31"/>
  <c r="C200" i="31"/>
  <c r="I198" i="31"/>
  <c r="E292" i="31"/>
  <c r="E291" i="31" s="1"/>
  <c r="C301" i="31"/>
  <c r="G20" i="31"/>
  <c r="K20" i="31"/>
  <c r="F21" i="31"/>
  <c r="L27" i="31"/>
  <c r="L33" i="31"/>
  <c r="C33" i="31" s="1"/>
  <c r="L36" i="31"/>
  <c r="C36" i="31" s="1"/>
  <c r="F41" i="31"/>
  <c r="C41" i="31" s="1"/>
  <c r="O45" i="31"/>
  <c r="F58" i="31"/>
  <c r="C58" i="31" s="1"/>
  <c r="C77" i="31"/>
  <c r="C81" i="31"/>
  <c r="M83" i="31"/>
  <c r="L84" i="31"/>
  <c r="O89" i="31"/>
  <c r="F95" i="31"/>
  <c r="I95" i="31"/>
  <c r="C99" i="31"/>
  <c r="C111" i="31"/>
  <c r="C119" i="31"/>
  <c r="C120" i="31"/>
  <c r="L122" i="31"/>
  <c r="M130" i="31"/>
  <c r="E130" i="31"/>
  <c r="C137" i="31"/>
  <c r="F136" i="31"/>
  <c r="C143" i="31"/>
  <c r="O144" i="31"/>
  <c r="C152" i="31"/>
  <c r="I160" i="31"/>
  <c r="C161" i="31"/>
  <c r="C186" i="31"/>
  <c r="F184" i="31"/>
  <c r="C184" i="31" s="1"/>
  <c r="I188" i="31"/>
  <c r="I187" i="31" s="1"/>
  <c r="C189" i="31"/>
  <c r="E195" i="31"/>
  <c r="C117" i="31"/>
  <c r="F116" i="31"/>
  <c r="C116" i="31" s="1"/>
  <c r="D20" i="31"/>
  <c r="H20" i="31"/>
  <c r="C91" i="31"/>
  <c r="C93" i="31"/>
  <c r="F89" i="31"/>
  <c r="L103" i="31"/>
  <c r="C113" i="31"/>
  <c r="F112" i="31"/>
  <c r="C112" i="31" s="1"/>
  <c r="C129" i="31"/>
  <c r="F128" i="31"/>
  <c r="C128" i="31" s="1"/>
  <c r="N130" i="31"/>
  <c r="O131" i="31"/>
  <c r="C139" i="31"/>
  <c r="C140" i="31"/>
  <c r="C141" i="31"/>
  <c r="C145" i="31"/>
  <c r="F144" i="31"/>
  <c r="C144" i="31" s="1"/>
  <c r="I151" i="31"/>
  <c r="C151" i="31" s="1"/>
  <c r="C155" i="31"/>
  <c r="C156" i="31"/>
  <c r="F191" i="31"/>
  <c r="C191" i="31" s="1"/>
  <c r="C192" i="31"/>
  <c r="J195" i="31"/>
  <c r="C241" i="31"/>
  <c r="F238" i="31"/>
  <c r="C247" i="31"/>
  <c r="L246" i="31"/>
  <c r="I20" i="31"/>
  <c r="M20" i="31"/>
  <c r="E83" i="31"/>
  <c r="C85" i="31"/>
  <c r="F84" i="31"/>
  <c r="C92" i="31"/>
  <c r="I89" i="31"/>
  <c r="C104" i="31"/>
  <c r="O103" i="31"/>
  <c r="C124" i="31"/>
  <c r="C125" i="31"/>
  <c r="F122" i="31"/>
  <c r="C132" i="31"/>
  <c r="C148" i="31"/>
  <c r="C183" i="31"/>
  <c r="D187" i="31"/>
  <c r="F166" i="31"/>
  <c r="C170" i="31"/>
  <c r="G174" i="31"/>
  <c r="G173" i="31" s="1"/>
  <c r="K174" i="31"/>
  <c r="K173" i="31" s="1"/>
  <c r="I179" i="31"/>
  <c r="I174" i="31" s="1"/>
  <c r="I173" i="31" s="1"/>
  <c r="F179" i="31"/>
  <c r="C193" i="31"/>
  <c r="F196" i="31"/>
  <c r="C199" i="31"/>
  <c r="L198" i="31"/>
  <c r="L196" i="31" s="1"/>
  <c r="C208" i="31"/>
  <c r="I205" i="31"/>
  <c r="I204" i="31" s="1"/>
  <c r="C227" i="31"/>
  <c r="C235" i="31"/>
  <c r="C284" i="31"/>
  <c r="F283" i="31"/>
  <c r="C283" i="31" s="1"/>
  <c r="O166" i="31"/>
  <c r="O165" i="31" s="1"/>
  <c r="C182" i="31"/>
  <c r="I196" i="31"/>
  <c r="I195" i="31" s="1"/>
  <c r="O196" i="31"/>
  <c r="C207" i="31"/>
  <c r="L205" i="31"/>
  <c r="C220" i="31"/>
  <c r="L231" i="31"/>
  <c r="C254" i="31"/>
  <c r="F252" i="31"/>
  <c r="L264" i="31"/>
  <c r="C264" i="31" s="1"/>
  <c r="C267" i="31"/>
  <c r="C277" i="31"/>
  <c r="O276" i="31"/>
  <c r="C276" i="31" s="1"/>
  <c r="C282" i="31"/>
  <c r="C288" i="31"/>
  <c r="C293" i="31"/>
  <c r="C162" i="31"/>
  <c r="F175" i="31"/>
  <c r="C190" i="31"/>
  <c r="O205" i="31"/>
  <c r="O204" i="31" s="1"/>
  <c r="L216" i="31"/>
  <c r="C216" i="31" s="1"/>
  <c r="C219" i="31"/>
  <c r="N230" i="31"/>
  <c r="O238" i="31"/>
  <c r="O231" i="31" s="1"/>
  <c r="C248" i="31"/>
  <c r="I246" i="31"/>
  <c r="L260" i="31"/>
  <c r="C263" i="31"/>
  <c r="C273" i="31"/>
  <c r="F272" i="31"/>
  <c r="C281" i="31"/>
  <c r="C286" i="31"/>
  <c r="C197" i="31"/>
  <c r="F205" i="31"/>
  <c r="C212" i="31"/>
  <c r="C224" i="31"/>
  <c r="H231" i="31"/>
  <c r="H230" i="31" s="1"/>
  <c r="C233" i="31"/>
  <c r="C240" i="31"/>
  <c r="I238" i="31"/>
  <c r="E270" i="31"/>
  <c r="E269" i="31" s="1"/>
  <c r="C280" i="31"/>
  <c r="C296" i="31"/>
  <c r="C297" i="31"/>
  <c r="L291" i="31"/>
  <c r="C201" i="31"/>
  <c r="C209" i="31"/>
  <c r="C221" i="31"/>
  <c r="C232" i="31"/>
  <c r="D231" i="31"/>
  <c r="D230" i="31" s="1"/>
  <c r="M230" i="31"/>
  <c r="C244" i="31"/>
  <c r="C245" i="31"/>
  <c r="C249" i="31"/>
  <c r="F246" i="31"/>
  <c r="C253" i="31"/>
  <c r="O252" i="31"/>
  <c r="O251" i="31" s="1"/>
  <c r="C268" i="31"/>
  <c r="J270" i="31"/>
  <c r="J269" i="31" s="1"/>
  <c r="C285" i="31"/>
  <c r="O53" i="31" l="1"/>
  <c r="D75" i="31"/>
  <c r="O230" i="31"/>
  <c r="N75" i="31"/>
  <c r="N52" i="31" s="1"/>
  <c r="N51" i="31" s="1"/>
  <c r="I53" i="31"/>
  <c r="O259" i="31"/>
  <c r="G194" i="31"/>
  <c r="K75" i="31"/>
  <c r="K52" i="31" s="1"/>
  <c r="K51" i="31" s="1"/>
  <c r="E75" i="31"/>
  <c r="O270" i="31"/>
  <c r="O269" i="31" s="1"/>
  <c r="J289" i="31"/>
  <c r="C246" i="31"/>
  <c r="O291" i="31"/>
  <c r="N194" i="31"/>
  <c r="O130" i="31"/>
  <c r="L130" i="31"/>
  <c r="H75" i="31"/>
  <c r="G289" i="31"/>
  <c r="G52" i="31"/>
  <c r="G51" i="31" s="1"/>
  <c r="G50" i="31" s="1"/>
  <c r="K289" i="31"/>
  <c r="K194" i="31"/>
  <c r="I130" i="31"/>
  <c r="H194" i="31"/>
  <c r="C260" i="31"/>
  <c r="C103" i="31"/>
  <c r="C160" i="31"/>
  <c r="C136" i="31"/>
  <c r="C69" i="31"/>
  <c r="O20" i="31"/>
  <c r="H52" i="31"/>
  <c r="I231" i="31"/>
  <c r="I230" i="31" s="1"/>
  <c r="I194" i="31" s="1"/>
  <c r="O195" i="31"/>
  <c r="M75" i="31"/>
  <c r="M52" i="31" s="1"/>
  <c r="C67" i="31"/>
  <c r="J52" i="31"/>
  <c r="D194" i="31"/>
  <c r="I83" i="31"/>
  <c r="D52" i="31"/>
  <c r="C166" i="31"/>
  <c r="F165" i="31"/>
  <c r="C165" i="31" s="1"/>
  <c r="C238" i="31"/>
  <c r="F231" i="31"/>
  <c r="C252" i="31"/>
  <c r="F251" i="31"/>
  <c r="C251" i="31" s="1"/>
  <c r="C196" i="31"/>
  <c r="D289" i="31"/>
  <c r="C122" i="31"/>
  <c r="C84" i="31"/>
  <c r="F83" i="31"/>
  <c r="C95" i="31"/>
  <c r="C45" i="31"/>
  <c r="C27" i="31"/>
  <c r="L26" i="31"/>
  <c r="C188" i="31"/>
  <c r="C131" i="31"/>
  <c r="E289" i="31"/>
  <c r="F174" i="31"/>
  <c r="C175" i="31"/>
  <c r="O83" i="31"/>
  <c r="F270" i="31"/>
  <c r="C272" i="31"/>
  <c r="L259" i="31"/>
  <c r="C259" i="31" s="1"/>
  <c r="M194" i="31"/>
  <c r="L204" i="31"/>
  <c r="J194" i="31"/>
  <c r="J51" i="31" s="1"/>
  <c r="C89" i="31"/>
  <c r="F292" i="31"/>
  <c r="C21" i="31"/>
  <c r="F20" i="31"/>
  <c r="C198" i="31"/>
  <c r="F187" i="31"/>
  <c r="C187" i="31" s="1"/>
  <c r="F130" i="31"/>
  <c r="F54" i="31"/>
  <c r="C205" i="31"/>
  <c r="F204" i="31"/>
  <c r="H289" i="31"/>
  <c r="L195" i="31"/>
  <c r="C179" i="31"/>
  <c r="E194" i="31"/>
  <c r="L83" i="31"/>
  <c r="G290" i="31"/>
  <c r="E52" i="31"/>
  <c r="E51" i="31" s="1"/>
  <c r="K50" i="31" l="1"/>
  <c r="K290" i="31"/>
  <c r="N289" i="31"/>
  <c r="C204" i="31"/>
  <c r="O194" i="31"/>
  <c r="O75" i="31"/>
  <c r="O52" i="31" s="1"/>
  <c r="O51" i="31" s="1"/>
  <c r="O50" i="31" s="1"/>
  <c r="H51" i="31"/>
  <c r="L75" i="31"/>
  <c r="L52" i="31" s="1"/>
  <c r="C130" i="31"/>
  <c r="M51" i="31"/>
  <c r="D51" i="31"/>
  <c r="D290" i="31" s="1"/>
  <c r="M289" i="31"/>
  <c r="I75" i="31"/>
  <c r="M50" i="31"/>
  <c r="M290" i="31"/>
  <c r="O290" i="31"/>
  <c r="J50" i="31"/>
  <c r="J290" i="31"/>
  <c r="N50" i="31"/>
  <c r="N290" i="31"/>
  <c r="C54" i="31"/>
  <c r="F53" i="31"/>
  <c r="F230" i="31"/>
  <c r="C231" i="31"/>
  <c r="O289" i="31"/>
  <c r="E290" i="31"/>
  <c r="E50" i="31"/>
  <c r="F269" i="31"/>
  <c r="C270" i="31"/>
  <c r="C174" i="31"/>
  <c r="F173" i="31"/>
  <c r="C173" i="31" s="1"/>
  <c r="C26" i="31"/>
  <c r="L20" i="31"/>
  <c r="C20" i="31" s="1"/>
  <c r="L230" i="31"/>
  <c r="L289" i="31" s="1"/>
  <c r="C292" i="31"/>
  <c r="F291" i="31"/>
  <c r="C291" i="31" s="1"/>
  <c r="C83" i="31"/>
  <c r="F75" i="31"/>
  <c r="C75" i="31" s="1"/>
  <c r="F195" i="31"/>
  <c r="D50" i="31" l="1"/>
  <c r="H290" i="31"/>
  <c r="H50" i="31"/>
  <c r="I289" i="31"/>
  <c r="I52" i="31"/>
  <c r="I51" i="31" s="1"/>
  <c r="C230" i="31"/>
  <c r="F52" i="31"/>
  <c r="C53" i="31"/>
  <c r="F194" i="31"/>
  <c r="C195" i="31"/>
  <c r="C269" i="31"/>
  <c r="F289" i="31"/>
  <c r="C289" i="31" s="1"/>
  <c r="L194" i="31"/>
  <c r="L51" i="31" s="1"/>
  <c r="I290" i="31" l="1"/>
  <c r="I50" i="31"/>
  <c r="F51" i="31"/>
  <c r="C52" i="31"/>
  <c r="L50" i="31"/>
  <c r="L290" i="31"/>
  <c r="C194" i="31"/>
  <c r="F290" i="31" l="1"/>
  <c r="C290" i="31" s="1"/>
  <c r="C51" i="31"/>
  <c r="F50" i="31"/>
  <c r="C50" i="31" s="1"/>
  <c r="O301" i="30" l="1"/>
  <c r="L301" i="30"/>
  <c r="I301" i="30"/>
  <c r="F301" i="30"/>
  <c r="O300" i="30"/>
  <c r="L300" i="30"/>
  <c r="I300" i="30"/>
  <c r="F300" i="30"/>
  <c r="O299" i="30"/>
  <c r="L299" i="30"/>
  <c r="I299" i="30"/>
  <c r="F299" i="30"/>
  <c r="O298" i="30"/>
  <c r="L298" i="30"/>
  <c r="I298" i="30"/>
  <c r="F298" i="30"/>
  <c r="O297" i="30"/>
  <c r="L297" i="30"/>
  <c r="I297" i="30"/>
  <c r="F297" i="30"/>
  <c r="O296" i="30"/>
  <c r="L296" i="30"/>
  <c r="I296" i="30"/>
  <c r="F296" i="30"/>
  <c r="O295" i="30"/>
  <c r="L295" i="30"/>
  <c r="I295" i="30"/>
  <c r="F295" i="30"/>
  <c r="O294" i="30"/>
  <c r="L294" i="30"/>
  <c r="L293" i="30" s="1"/>
  <c r="I294" i="30"/>
  <c r="F294" i="30"/>
  <c r="O293" i="30"/>
  <c r="N293" i="30"/>
  <c r="M293" i="30"/>
  <c r="K293" i="30"/>
  <c r="J293" i="30"/>
  <c r="H293" i="30"/>
  <c r="G293" i="30"/>
  <c r="E293" i="30"/>
  <c r="D293" i="30"/>
  <c r="O288" i="30"/>
  <c r="L288" i="30"/>
  <c r="I288" i="30"/>
  <c r="F288" i="30"/>
  <c r="O287" i="30"/>
  <c r="L287" i="30"/>
  <c r="L286" i="30" s="1"/>
  <c r="I287" i="30"/>
  <c r="I286" i="30" s="1"/>
  <c r="F287" i="30"/>
  <c r="O286" i="30"/>
  <c r="N286" i="30"/>
  <c r="M286" i="30"/>
  <c r="K286" i="30"/>
  <c r="J286" i="30"/>
  <c r="H286" i="30"/>
  <c r="G286" i="30"/>
  <c r="E286" i="30"/>
  <c r="D286" i="30"/>
  <c r="O285" i="30"/>
  <c r="O284" i="30" s="1"/>
  <c r="O283" i="30" s="1"/>
  <c r="L285" i="30"/>
  <c r="L284" i="30" s="1"/>
  <c r="I285" i="30"/>
  <c r="I284" i="30" s="1"/>
  <c r="I283" i="30" s="1"/>
  <c r="F285" i="30"/>
  <c r="F284" i="30" s="1"/>
  <c r="F283" i="30" s="1"/>
  <c r="N284" i="30"/>
  <c r="N283" i="30" s="1"/>
  <c r="M284" i="30"/>
  <c r="M283" i="30" s="1"/>
  <c r="K284" i="30"/>
  <c r="K283" i="30" s="1"/>
  <c r="J284" i="30"/>
  <c r="J283" i="30" s="1"/>
  <c r="H284" i="30"/>
  <c r="H283" i="30" s="1"/>
  <c r="G284" i="30"/>
  <c r="G283" i="30" s="1"/>
  <c r="E284" i="30"/>
  <c r="E283" i="30" s="1"/>
  <c r="D284" i="30"/>
  <c r="D283" i="30" s="1"/>
  <c r="O282" i="30"/>
  <c r="O281" i="30" s="1"/>
  <c r="L282" i="30"/>
  <c r="L281" i="30" s="1"/>
  <c r="I282" i="30"/>
  <c r="F282" i="30"/>
  <c r="F281" i="30" s="1"/>
  <c r="N281" i="30"/>
  <c r="M281" i="30"/>
  <c r="K281" i="30"/>
  <c r="J281" i="30"/>
  <c r="H281" i="30"/>
  <c r="G281" i="30"/>
  <c r="E281" i="30"/>
  <c r="D281" i="30"/>
  <c r="O280" i="30"/>
  <c r="L280" i="30"/>
  <c r="I280" i="30"/>
  <c r="F280" i="30"/>
  <c r="O279" i="30"/>
  <c r="L279" i="30"/>
  <c r="I279" i="30"/>
  <c r="F279" i="30"/>
  <c r="O278" i="30"/>
  <c r="L278" i="30"/>
  <c r="I278" i="30"/>
  <c r="F278" i="30"/>
  <c r="O277" i="30"/>
  <c r="O276" i="30" s="1"/>
  <c r="L277" i="30"/>
  <c r="L276" i="30" s="1"/>
  <c r="I277" i="30"/>
  <c r="F277" i="30"/>
  <c r="N276" i="30"/>
  <c r="M276" i="30"/>
  <c r="K276" i="30"/>
  <c r="J276" i="30"/>
  <c r="H276" i="30"/>
  <c r="G276" i="30"/>
  <c r="E276" i="30"/>
  <c r="D276" i="30"/>
  <c r="O275" i="30"/>
  <c r="L275" i="30"/>
  <c r="I275" i="30"/>
  <c r="F275" i="30"/>
  <c r="O274" i="30"/>
  <c r="L274" i="30"/>
  <c r="I274" i="30"/>
  <c r="F274" i="30"/>
  <c r="O273" i="30"/>
  <c r="O272" i="30" s="1"/>
  <c r="L273" i="30"/>
  <c r="I273" i="30"/>
  <c r="I272" i="30" s="1"/>
  <c r="F273" i="30"/>
  <c r="N272" i="30"/>
  <c r="M272" i="30"/>
  <c r="M270" i="30" s="1"/>
  <c r="M269" i="30" s="1"/>
  <c r="K272" i="30"/>
  <c r="K270" i="30" s="1"/>
  <c r="J272" i="30"/>
  <c r="H272" i="30"/>
  <c r="G272" i="30"/>
  <c r="G270" i="30" s="1"/>
  <c r="E272" i="30"/>
  <c r="D272" i="30"/>
  <c r="O271" i="30"/>
  <c r="L271" i="30"/>
  <c r="I271" i="30"/>
  <c r="F271" i="30"/>
  <c r="O268" i="30"/>
  <c r="L268" i="30"/>
  <c r="I268" i="30"/>
  <c r="F268" i="30"/>
  <c r="O267" i="30"/>
  <c r="L267" i="30"/>
  <c r="I267" i="30"/>
  <c r="F267" i="30"/>
  <c r="O266" i="30"/>
  <c r="L266" i="30"/>
  <c r="I266" i="30"/>
  <c r="F266" i="30"/>
  <c r="O265" i="30"/>
  <c r="O264" i="30" s="1"/>
  <c r="L265" i="30"/>
  <c r="L264" i="30" s="1"/>
  <c r="I265" i="30"/>
  <c r="F265" i="30"/>
  <c r="N264" i="30"/>
  <c r="M264" i="30"/>
  <c r="K264" i="30"/>
  <c r="J264" i="30"/>
  <c r="H264" i="30"/>
  <c r="G264" i="30"/>
  <c r="E264" i="30"/>
  <c r="D264" i="30"/>
  <c r="O263" i="30"/>
  <c r="L263" i="30"/>
  <c r="I263" i="30"/>
  <c r="F263" i="30"/>
  <c r="O262" i="30"/>
  <c r="L262" i="30"/>
  <c r="I262" i="30"/>
  <c r="F262" i="30"/>
  <c r="O261" i="30"/>
  <c r="O260" i="30" s="1"/>
  <c r="L261" i="30"/>
  <c r="I261" i="30"/>
  <c r="F261" i="30"/>
  <c r="N260" i="30"/>
  <c r="N259" i="30" s="1"/>
  <c r="M260" i="30"/>
  <c r="K260" i="30"/>
  <c r="K259" i="30" s="1"/>
  <c r="J260" i="30"/>
  <c r="J259" i="30" s="1"/>
  <c r="H260" i="30"/>
  <c r="H259" i="30" s="1"/>
  <c r="G260" i="30"/>
  <c r="G259" i="30" s="1"/>
  <c r="F260" i="30"/>
  <c r="E260" i="30"/>
  <c r="D260" i="30"/>
  <c r="D259" i="30" s="1"/>
  <c r="O258" i="30"/>
  <c r="L258" i="30"/>
  <c r="I258" i="30"/>
  <c r="F258" i="30"/>
  <c r="O257" i="30"/>
  <c r="L257" i="30"/>
  <c r="I257" i="30"/>
  <c r="F257" i="30"/>
  <c r="O256" i="30"/>
  <c r="L256" i="30"/>
  <c r="I256" i="30"/>
  <c r="F256" i="30"/>
  <c r="O255" i="30"/>
  <c r="L255" i="30"/>
  <c r="I255" i="30"/>
  <c r="F255" i="30"/>
  <c r="O254" i="30"/>
  <c r="L254" i="30"/>
  <c r="I254" i="30"/>
  <c r="F254" i="30"/>
  <c r="O253" i="30"/>
  <c r="O252" i="30" s="1"/>
  <c r="L253" i="30"/>
  <c r="L252" i="30" s="1"/>
  <c r="L251" i="30" s="1"/>
  <c r="I253" i="30"/>
  <c r="C253" i="30" s="1"/>
  <c r="F253" i="30"/>
  <c r="N252" i="30"/>
  <c r="M252" i="30"/>
  <c r="M251" i="30" s="1"/>
  <c r="K252" i="30"/>
  <c r="K251" i="30" s="1"/>
  <c r="J252" i="30"/>
  <c r="H252" i="30"/>
  <c r="H251" i="30" s="1"/>
  <c r="G252" i="30"/>
  <c r="E252" i="30"/>
  <c r="E251" i="30" s="1"/>
  <c r="D252" i="30"/>
  <c r="D251" i="30" s="1"/>
  <c r="N251" i="30"/>
  <c r="J251" i="30"/>
  <c r="G251" i="30"/>
  <c r="O250" i="30"/>
  <c r="L250" i="30"/>
  <c r="I250" i="30"/>
  <c r="F250" i="30"/>
  <c r="O249" i="30"/>
  <c r="L249" i="30"/>
  <c r="I249" i="30"/>
  <c r="F249" i="30"/>
  <c r="C249" i="30" s="1"/>
  <c r="O248" i="30"/>
  <c r="L248" i="30"/>
  <c r="I248" i="30"/>
  <c r="F248" i="30"/>
  <c r="O247" i="30"/>
  <c r="L247" i="30"/>
  <c r="I247" i="30"/>
  <c r="I246" i="30" s="1"/>
  <c r="F247" i="30"/>
  <c r="N246" i="30"/>
  <c r="M246" i="30"/>
  <c r="K246" i="30"/>
  <c r="J246" i="30"/>
  <c r="H246" i="30"/>
  <c r="G246" i="30"/>
  <c r="E246" i="30"/>
  <c r="D246" i="30"/>
  <c r="O245" i="30"/>
  <c r="L245" i="30"/>
  <c r="I245" i="30"/>
  <c r="F245" i="30"/>
  <c r="O244" i="30"/>
  <c r="L244" i="30"/>
  <c r="I244" i="30"/>
  <c r="F244" i="30"/>
  <c r="O243" i="30"/>
  <c r="L243" i="30"/>
  <c r="I243" i="30"/>
  <c r="F243" i="30"/>
  <c r="O242" i="30"/>
  <c r="L242" i="30"/>
  <c r="I242" i="30"/>
  <c r="F242" i="30"/>
  <c r="O241" i="30"/>
  <c r="L241" i="30"/>
  <c r="I241" i="30"/>
  <c r="F241" i="30"/>
  <c r="O240" i="30"/>
  <c r="L240" i="30"/>
  <c r="I240" i="30"/>
  <c r="F240" i="30"/>
  <c r="O239" i="30"/>
  <c r="L239" i="30"/>
  <c r="I239" i="30"/>
  <c r="F239" i="30"/>
  <c r="F238" i="30" s="1"/>
  <c r="N238" i="30"/>
  <c r="M238" i="30"/>
  <c r="K238" i="30"/>
  <c r="J238" i="30"/>
  <c r="H238" i="30"/>
  <c r="G238" i="30"/>
  <c r="E238" i="30"/>
  <c r="D238" i="30"/>
  <c r="O237" i="30"/>
  <c r="L237" i="30"/>
  <c r="I237" i="30"/>
  <c r="F237" i="30"/>
  <c r="O236" i="30"/>
  <c r="L236" i="30"/>
  <c r="I236" i="30"/>
  <c r="I235" i="30" s="1"/>
  <c r="F236" i="30"/>
  <c r="N235" i="30"/>
  <c r="M235" i="30"/>
  <c r="K235" i="30"/>
  <c r="J235" i="30"/>
  <c r="H235" i="30"/>
  <c r="G235" i="30"/>
  <c r="E235" i="30"/>
  <c r="D235" i="30"/>
  <c r="O234" i="30"/>
  <c r="L234" i="30"/>
  <c r="L233" i="30" s="1"/>
  <c r="I234" i="30"/>
  <c r="I233" i="30" s="1"/>
  <c r="F234" i="30"/>
  <c r="O233" i="30"/>
  <c r="N233" i="30"/>
  <c r="M233" i="30"/>
  <c r="K233" i="30"/>
  <c r="J233" i="30"/>
  <c r="H233" i="30"/>
  <c r="H231" i="30" s="1"/>
  <c r="G233" i="30"/>
  <c r="F233" i="30"/>
  <c r="E233" i="30"/>
  <c r="D233" i="30"/>
  <c r="O232" i="30"/>
  <c r="L232" i="30"/>
  <c r="I232" i="30"/>
  <c r="F232" i="30"/>
  <c r="O229" i="30"/>
  <c r="L229" i="30"/>
  <c r="I229" i="30"/>
  <c r="F229" i="30"/>
  <c r="O228" i="30"/>
  <c r="L228" i="30"/>
  <c r="L227" i="30" s="1"/>
  <c r="I228" i="30"/>
  <c r="I227" i="30" s="1"/>
  <c r="F228" i="30"/>
  <c r="O227" i="30"/>
  <c r="N227" i="30"/>
  <c r="M227" i="30"/>
  <c r="K227" i="30"/>
  <c r="J227" i="30"/>
  <c r="H227" i="30"/>
  <c r="G227" i="30"/>
  <c r="E227" i="30"/>
  <c r="D227" i="30"/>
  <c r="O226" i="30"/>
  <c r="L226" i="30"/>
  <c r="I226" i="30"/>
  <c r="F226" i="30"/>
  <c r="O225" i="30"/>
  <c r="L225" i="30"/>
  <c r="I225" i="30"/>
  <c r="F225" i="30"/>
  <c r="O224" i="30"/>
  <c r="L224" i="30"/>
  <c r="I224" i="30"/>
  <c r="F224" i="30"/>
  <c r="O223" i="30"/>
  <c r="L223" i="30"/>
  <c r="I223" i="30"/>
  <c r="F223" i="30"/>
  <c r="O222" i="30"/>
  <c r="L222" i="30"/>
  <c r="I222" i="30"/>
  <c r="F222" i="30"/>
  <c r="O221" i="30"/>
  <c r="L221" i="30"/>
  <c r="I221" i="30"/>
  <c r="F221" i="30"/>
  <c r="O220" i="30"/>
  <c r="L220" i="30"/>
  <c r="I220" i="30"/>
  <c r="F220" i="30"/>
  <c r="O219" i="30"/>
  <c r="L219" i="30"/>
  <c r="I219" i="30"/>
  <c r="F219" i="30"/>
  <c r="O218" i="30"/>
  <c r="L218" i="30"/>
  <c r="I218" i="30"/>
  <c r="F218" i="30"/>
  <c r="O217" i="30"/>
  <c r="L217" i="30"/>
  <c r="L216" i="30" s="1"/>
  <c r="I217" i="30"/>
  <c r="F217" i="30"/>
  <c r="N216" i="30"/>
  <c r="M216" i="30"/>
  <c r="K216" i="30"/>
  <c r="J216" i="30"/>
  <c r="H216" i="30"/>
  <c r="G216" i="30"/>
  <c r="E216" i="30"/>
  <c r="D216" i="30"/>
  <c r="O215" i="30"/>
  <c r="L215" i="30"/>
  <c r="I215" i="30"/>
  <c r="F215" i="30"/>
  <c r="O214" i="30"/>
  <c r="L214" i="30"/>
  <c r="I214" i="30"/>
  <c r="F214" i="30"/>
  <c r="O213" i="30"/>
  <c r="L213" i="30"/>
  <c r="I213" i="30"/>
  <c r="F213" i="30"/>
  <c r="O212" i="30"/>
  <c r="L212" i="30"/>
  <c r="I212" i="30"/>
  <c r="F212" i="30"/>
  <c r="O211" i="30"/>
  <c r="L211" i="30"/>
  <c r="I211" i="30"/>
  <c r="F211" i="30"/>
  <c r="O210" i="30"/>
  <c r="L210" i="30"/>
  <c r="I210" i="30"/>
  <c r="F210" i="30"/>
  <c r="O209" i="30"/>
  <c r="L209" i="30"/>
  <c r="I209" i="30"/>
  <c r="F209" i="30"/>
  <c r="O208" i="30"/>
  <c r="L208" i="30"/>
  <c r="I208" i="30"/>
  <c r="F208" i="30"/>
  <c r="O207" i="30"/>
  <c r="L207" i="30"/>
  <c r="I207" i="30"/>
  <c r="F207" i="30"/>
  <c r="O206" i="30"/>
  <c r="L206" i="30"/>
  <c r="I206" i="30"/>
  <c r="F206" i="30"/>
  <c r="N205" i="30"/>
  <c r="M205" i="30"/>
  <c r="K205" i="30"/>
  <c r="K204" i="30" s="1"/>
  <c r="J205" i="30"/>
  <c r="H205" i="30"/>
  <c r="G205" i="30"/>
  <c r="G204" i="30" s="1"/>
  <c r="E205" i="30"/>
  <c r="D205" i="30"/>
  <c r="O203" i="30"/>
  <c r="L203" i="30"/>
  <c r="I203" i="30"/>
  <c r="F203" i="30"/>
  <c r="O202" i="30"/>
  <c r="L202" i="30"/>
  <c r="I202" i="30"/>
  <c r="F202" i="30"/>
  <c r="O201" i="30"/>
  <c r="L201" i="30"/>
  <c r="I201" i="30"/>
  <c r="F201" i="30"/>
  <c r="O200" i="30"/>
  <c r="L200" i="30"/>
  <c r="I200" i="30"/>
  <c r="F200" i="30"/>
  <c r="O199" i="30"/>
  <c r="O198" i="30" s="1"/>
  <c r="L199" i="30"/>
  <c r="I199" i="30"/>
  <c r="F199" i="30"/>
  <c r="N198" i="30"/>
  <c r="N196" i="30" s="1"/>
  <c r="M198" i="30"/>
  <c r="M196" i="30" s="1"/>
  <c r="L198" i="30"/>
  <c r="K198" i="30"/>
  <c r="J198" i="30"/>
  <c r="J196" i="30" s="1"/>
  <c r="H198" i="30"/>
  <c r="H196" i="30" s="1"/>
  <c r="G198" i="30"/>
  <c r="G196" i="30" s="1"/>
  <c r="F198" i="30"/>
  <c r="E198" i="30"/>
  <c r="E196" i="30" s="1"/>
  <c r="D198" i="30"/>
  <c r="D196" i="30" s="1"/>
  <c r="O197" i="30"/>
  <c r="L197" i="30"/>
  <c r="I197" i="30"/>
  <c r="F197" i="30"/>
  <c r="L196" i="30"/>
  <c r="K196" i="30"/>
  <c r="O193" i="30"/>
  <c r="O192" i="30" s="1"/>
  <c r="O191" i="30" s="1"/>
  <c r="L193" i="30"/>
  <c r="L192" i="30" s="1"/>
  <c r="I193" i="30"/>
  <c r="F193" i="30"/>
  <c r="F192" i="30" s="1"/>
  <c r="F191" i="30" s="1"/>
  <c r="N192" i="30"/>
  <c r="N191" i="30" s="1"/>
  <c r="M192" i="30"/>
  <c r="M191" i="30" s="1"/>
  <c r="K192" i="30"/>
  <c r="K191" i="30" s="1"/>
  <c r="J192" i="30"/>
  <c r="J191" i="30" s="1"/>
  <c r="H192" i="30"/>
  <c r="H191" i="30" s="1"/>
  <c r="G192" i="30"/>
  <c r="G191" i="30" s="1"/>
  <c r="E192" i="30"/>
  <c r="E191" i="30" s="1"/>
  <c r="D192" i="30"/>
  <c r="D191" i="30" s="1"/>
  <c r="O190" i="30"/>
  <c r="L190" i="30"/>
  <c r="I190" i="30"/>
  <c r="F190" i="30"/>
  <c r="O189" i="30"/>
  <c r="O188" i="30" s="1"/>
  <c r="O187" i="30" s="1"/>
  <c r="L189" i="30"/>
  <c r="L188" i="30" s="1"/>
  <c r="I189" i="30"/>
  <c r="F189" i="30"/>
  <c r="F188" i="30" s="1"/>
  <c r="F187" i="30" s="1"/>
  <c r="N188" i="30"/>
  <c r="M188" i="30"/>
  <c r="K188" i="30"/>
  <c r="J188" i="30"/>
  <c r="J187" i="30" s="1"/>
  <c r="H188" i="30"/>
  <c r="H187" i="30" s="1"/>
  <c r="G188" i="30"/>
  <c r="E188" i="30"/>
  <c r="D188" i="30"/>
  <c r="D187" i="30" s="1"/>
  <c r="O186" i="30"/>
  <c r="L186" i="30"/>
  <c r="I186" i="30"/>
  <c r="F186" i="30"/>
  <c r="O185" i="30"/>
  <c r="O184" i="30" s="1"/>
  <c r="L185" i="30"/>
  <c r="I185" i="30"/>
  <c r="F185" i="30"/>
  <c r="F184" i="30" s="1"/>
  <c r="N184" i="30"/>
  <c r="M184" i="30"/>
  <c r="K184" i="30"/>
  <c r="J184" i="30"/>
  <c r="H184" i="30"/>
  <c r="G184" i="30"/>
  <c r="E184" i="30"/>
  <c r="D184" i="30"/>
  <c r="O183" i="30"/>
  <c r="L183" i="30"/>
  <c r="I183" i="30"/>
  <c r="F183" i="30"/>
  <c r="O182" i="30"/>
  <c r="L182" i="30"/>
  <c r="I182" i="30"/>
  <c r="F182" i="30"/>
  <c r="O181" i="30"/>
  <c r="L181" i="30"/>
  <c r="I181" i="30"/>
  <c r="F181" i="30"/>
  <c r="O180" i="30"/>
  <c r="L180" i="30"/>
  <c r="I180" i="30"/>
  <c r="F180" i="30"/>
  <c r="N179" i="30"/>
  <c r="M179" i="30"/>
  <c r="K179" i="30"/>
  <c r="J179" i="30"/>
  <c r="H179" i="30"/>
  <c r="G179" i="30"/>
  <c r="E179" i="30"/>
  <c r="D179" i="30"/>
  <c r="O178" i="30"/>
  <c r="L178" i="30"/>
  <c r="I178" i="30"/>
  <c r="F178" i="30"/>
  <c r="O177" i="30"/>
  <c r="L177" i="30"/>
  <c r="I177" i="30"/>
  <c r="F177" i="30"/>
  <c r="O176" i="30"/>
  <c r="O175" i="30" s="1"/>
  <c r="L176" i="30"/>
  <c r="I176" i="30"/>
  <c r="F176" i="30"/>
  <c r="N175" i="30"/>
  <c r="N174" i="30" s="1"/>
  <c r="N173" i="30" s="1"/>
  <c r="M175" i="30"/>
  <c r="K175" i="30"/>
  <c r="J175" i="30"/>
  <c r="J174" i="30" s="1"/>
  <c r="J173" i="30" s="1"/>
  <c r="I175" i="30"/>
  <c r="H175" i="30"/>
  <c r="G175" i="30"/>
  <c r="E175" i="30"/>
  <c r="D175" i="30"/>
  <c r="D174" i="30" s="1"/>
  <c r="D173" i="30" s="1"/>
  <c r="O172" i="30"/>
  <c r="L172" i="30"/>
  <c r="I172" i="30"/>
  <c r="F172" i="30"/>
  <c r="O171" i="30"/>
  <c r="L171" i="30"/>
  <c r="I171" i="30"/>
  <c r="F171" i="30"/>
  <c r="O170" i="30"/>
  <c r="L170" i="30"/>
  <c r="I170" i="30"/>
  <c r="F170" i="30"/>
  <c r="O169" i="30"/>
  <c r="L169" i="30"/>
  <c r="I169" i="30"/>
  <c r="F169" i="30"/>
  <c r="O168" i="30"/>
  <c r="L168" i="30"/>
  <c r="I168" i="30"/>
  <c r="F168" i="30"/>
  <c r="O167" i="30"/>
  <c r="L167" i="30"/>
  <c r="L166" i="30" s="1"/>
  <c r="L165" i="30" s="1"/>
  <c r="I167" i="30"/>
  <c r="F167" i="30"/>
  <c r="F166" i="30" s="1"/>
  <c r="N166" i="30"/>
  <c r="N165" i="30" s="1"/>
  <c r="M166" i="30"/>
  <c r="M165" i="30" s="1"/>
  <c r="K166" i="30"/>
  <c r="K165" i="30" s="1"/>
  <c r="J166" i="30"/>
  <c r="J165" i="30" s="1"/>
  <c r="H166" i="30"/>
  <c r="H165" i="30" s="1"/>
  <c r="G166" i="30"/>
  <c r="G165" i="30" s="1"/>
  <c r="E166" i="30"/>
  <c r="E165" i="30" s="1"/>
  <c r="D166" i="30"/>
  <c r="D165" i="30" s="1"/>
  <c r="O164" i="30"/>
  <c r="L164" i="30"/>
  <c r="I164" i="30"/>
  <c r="F164" i="30"/>
  <c r="O163" i="30"/>
  <c r="L163" i="30"/>
  <c r="I163" i="30"/>
  <c r="F163" i="30"/>
  <c r="O162" i="30"/>
  <c r="L162" i="30"/>
  <c r="I162" i="30"/>
  <c r="F162" i="30"/>
  <c r="O161" i="30"/>
  <c r="O160" i="30" s="1"/>
  <c r="L161" i="30"/>
  <c r="I161" i="30"/>
  <c r="F161" i="30"/>
  <c r="F160" i="30" s="1"/>
  <c r="N160" i="30"/>
  <c r="M160" i="30"/>
  <c r="L160" i="30"/>
  <c r="K160" i="30"/>
  <c r="J160" i="30"/>
  <c r="H160" i="30"/>
  <c r="G160" i="30"/>
  <c r="E160" i="30"/>
  <c r="D160" i="30"/>
  <c r="O159" i="30"/>
  <c r="L159" i="30"/>
  <c r="I159" i="30"/>
  <c r="F159" i="30"/>
  <c r="O158" i="30"/>
  <c r="L158" i="30"/>
  <c r="I158" i="30"/>
  <c r="F158" i="30"/>
  <c r="O157" i="30"/>
  <c r="L157" i="30"/>
  <c r="I157" i="30"/>
  <c r="F157" i="30"/>
  <c r="O156" i="30"/>
  <c r="L156" i="30"/>
  <c r="I156" i="30"/>
  <c r="F156" i="30"/>
  <c r="O155" i="30"/>
  <c r="L155" i="30"/>
  <c r="I155" i="30"/>
  <c r="F155" i="30"/>
  <c r="O154" i="30"/>
  <c r="L154" i="30"/>
  <c r="I154" i="30"/>
  <c r="F154" i="30"/>
  <c r="O153" i="30"/>
  <c r="L153" i="30"/>
  <c r="I153" i="30"/>
  <c r="F153" i="30"/>
  <c r="O152" i="30"/>
  <c r="L152" i="30"/>
  <c r="I152" i="30"/>
  <c r="I151" i="30" s="1"/>
  <c r="F152" i="30"/>
  <c r="N151" i="30"/>
  <c r="M151" i="30"/>
  <c r="K151" i="30"/>
  <c r="J151" i="30"/>
  <c r="H151" i="30"/>
  <c r="G151" i="30"/>
  <c r="E151" i="30"/>
  <c r="D151" i="30"/>
  <c r="O150" i="30"/>
  <c r="L150" i="30"/>
  <c r="I150" i="30"/>
  <c r="F150" i="30"/>
  <c r="O149" i="30"/>
  <c r="L149" i="30"/>
  <c r="I149" i="30"/>
  <c r="F149" i="30"/>
  <c r="O148" i="30"/>
  <c r="L148" i="30"/>
  <c r="I148" i="30"/>
  <c r="F148" i="30"/>
  <c r="O147" i="30"/>
  <c r="L147" i="30"/>
  <c r="I147" i="30"/>
  <c r="F147" i="30"/>
  <c r="O146" i="30"/>
  <c r="L146" i="30"/>
  <c r="I146" i="30"/>
  <c r="F146" i="30"/>
  <c r="O145" i="30"/>
  <c r="O144" i="30" s="1"/>
  <c r="L145" i="30"/>
  <c r="I145" i="30"/>
  <c r="F145" i="30"/>
  <c r="N144" i="30"/>
  <c r="M144" i="30"/>
  <c r="K144" i="30"/>
  <c r="J144" i="30"/>
  <c r="H144" i="30"/>
  <c r="G144" i="30"/>
  <c r="E144" i="30"/>
  <c r="D144" i="30"/>
  <c r="O143" i="30"/>
  <c r="L143" i="30"/>
  <c r="I143" i="30"/>
  <c r="F143" i="30"/>
  <c r="O142" i="30"/>
  <c r="L142" i="30"/>
  <c r="L141" i="30" s="1"/>
  <c r="C141" i="30" s="1"/>
  <c r="I142" i="30"/>
  <c r="I141" i="30" s="1"/>
  <c r="F142" i="30"/>
  <c r="O141" i="30"/>
  <c r="N141" i="30"/>
  <c r="M141" i="30"/>
  <c r="K141" i="30"/>
  <c r="J141" i="30"/>
  <c r="H141" i="30"/>
  <c r="G141" i="30"/>
  <c r="F141" i="30"/>
  <c r="E141" i="30"/>
  <c r="D141" i="30"/>
  <c r="O140" i="30"/>
  <c r="L140" i="30"/>
  <c r="I140" i="30"/>
  <c r="F140" i="30"/>
  <c r="O139" i="30"/>
  <c r="L139" i="30"/>
  <c r="I139" i="30"/>
  <c r="F139" i="30"/>
  <c r="O138" i="30"/>
  <c r="L138" i="30"/>
  <c r="I138" i="30"/>
  <c r="F138" i="30"/>
  <c r="O137" i="30"/>
  <c r="O136" i="30" s="1"/>
  <c r="L137" i="30"/>
  <c r="L136" i="30" s="1"/>
  <c r="I137" i="30"/>
  <c r="F137" i="30"/>
  <c r="N136" i="30"/>
  <c r="M136" i="30"/>
  <c r="K136" i="30"/>
  <c r="J136" i="30"/>
  <c r="H136" i="30"/>
  <c r="G136" i="30"/>
  <c r="E136" i="30"/>
  <c r="D136" i="30"/>
  <c r="O135" i="30"/>
  <c r="L135" i="30"/>
  <c r="I135" i="30"/>
  <c r="F135" i="30"/>
  <c r="O134" i="30"/>
  <c r="L134" i="30"/>
  <c r="I134" i="30"/>
  <c r="F134" i="30"/>
  <c r="O133" i="30"/>
  <c r="L133" i="30"/>
  <c r="I133" i="30"/>
  <c r="F133" i="30"/>
  <c r="O132" i="30"/>
  <c r="O131" i="30" s="1"/>
  <c r="L132" i="30"/>
  <c r="I132" i="30"/>
  <c r="I131" i="30" s="1"/>
  <c r="F132" i="30"/>
  <c r="N131" i="30"/>
  <c r="M131" i="30"/>
  <c r="K131" i="30"/>
  <c r="J131" i="30"/>
  <c r="H131" i="30"/>
  <c r="G131" i="30"/>
  <c r="E131" i="30"/>
  <c r="D131" i="30"/>
  <c r="O129" i="30"/>
  <c r="O128" i="30" s="1"/>
  <c r="L129" i="30"/>
  <c r="L128" i="30" s="1"/>
  <c r="I129" i="30"/>
  <c r="I128" i="30" s="1"/>
  <c r="F129" i="30"/>
  <c r="F128" i="30" s="1"/>
  <c r="N128" i="30"/>
  <c r="M128" i="30"/>
  <c r="K128" i="30"/>
  <c r="J128" i="30"/>
  <c r="H128" i="30"/>
  <c r="G128" i="30"/>
  <c r="E128" i="30"/>
  <c r="D128" i="30"/>
  <c r="O127" i="30"/>
  <c r="L127" i="30"/>
  <c r="I127" i="30"/>
  <c r="F127" i="30"/>
  <c r="O126" i="30"/>
  <c r="L126" i="30"/>
  <c r="I126" i="30"/>
  <c r="F126" i="30"/>
  <c r="O125" i="30"/>
  <c r="L125" i="30"/>
  <c r="I125" i="30"/>
  <c r="F125" i="30"/>
  <c r="O124" i="30"/>
  <c r="L124" i="30"/>
  <c r="I124" i="30"/>
  <c r="F124" i="30"/>
  <c r="O123" i="30"/>
  <c r="L123" i="30"/>
  <c r="I123" i="30"/>
  <c r="F123" i="30"/>
  <c r="F122" i="30" s="1"/>
  <c r="N122" i="30"/>
  <c r="M122" i="30"/>
  <c r="K122" i="30"/>
  <c r="J122" i="30"/>
  <c r="H122" i="30"/>
  <c r="G122" i="30"/>
  <c r="E122" i="30"/>
  <c r="D122" i="30"/>
  <c r="O121" i="30"/>
  <c r="L121" i="30"/>
  <c r="I121" i="30"/>
  <c r="F121" i="30"/>
  <c r="O120" i="30"/>
  <c r="L120" i="30"/>
  <c r="I120" i="30"/>
  <c r="F120" i="30"/>
  <c r="O119" i="30"/>
  <c r="L119" i="30"/>
  <c r="I119" i="30"/>
  <c r="F119" i="30"/>
  <c r="O118" i="30"/>
  <c r="L118" i="30"/>
  <c r="I118" i="30"/>
  <c r="F118" i="30"/>
  <c r="O117" i="30"/>
  <c r="L117" i="30"/>
  <c r="I117" i="30"/>
  <c r="F117" i="30"/>
  <c r="N116" i="30"/>
  <c r="M116" i="30"/>
  <c r="K116" i="30"/>
  <c r="J116" i="30"/>
  <c r="H116" i="30"/>
  <c r="G116" i="30"/>
  <c r="E116" i="30"/>
  <c r="D116" i="30"/>
  <c r="O115" i="30"/>
  <c r="L115" i="30"/>
  <c r="I115" i="30"/>
  <c r="F115" i="30"/>
  <c r="O114" i="30"/>
  <c r="L114" i="30"/>
  <c r="I114" i="30"/>
  <c r="F114" i="30"/>
  <c r="O113" i="30"/>
  <c r="L113" i="30"/>
  <c r="I113" i="30"/>
  <c r="F113" i="30"/>
  <c r="N112" i="30"/>
  <c r="M112" i="30"/>
  <c r="K112" i="30"/>
  <c r="J112" i="30"/>
  <c r="H112" i="30"/>
  <c r="G112" i="30"/>
  <c r="E112" i="30"/>
  <c r="D112" i="30"/>
  <c r="O111" i="30"/>
  <c r="L111" i="30"/>
  <c r="I111" i="30"/>
  <c r="F111" i="30"/>
  <c r="O110" i="30"/>
  <c r="L110" i="30"/>
  <c r="I110" i="30"/>
  <c r="F110" i="30"/>
  <c r="O109" i="30"/>
  <c r="L109" i="30"/>
  <c r="I109" i="30"/>
  <c r="F109" i="30"/>
  <c r="O108" i="30"/>
  <c r="L108" i="30"/>
  <c r="I108" i="30"/>
  <c r="F108" i="30"/>
  <c r="O107" i="30"/>
  <c r="L107" i="30"/>
  <c r="I107" i="30"/>
  <c r="F107" i="30"/>
  <c r="O106" i="30"/>
  <c r="L106" i="30"/>
  <c r="I106" i="30"/>
  <c r="F106" i="30"/>
  <c r="O105" i="30"/>
  <c r="L105" i="30"/>
  <c r="I105" i="30"/>
  <c r="F105" i="30"/>
  <c r="O104" i="30"/>
  <c r="L104" i="30"/>
  <c r="I104" i="30"/>
  <c r="F104" i="30"/>
  <c r="N103" i="30"/>
  <c r="M103" i="30"/>
  <c r="K103" i="30"/>
  <c r="J103" i="30"/>
  <c r="H103" i="30"/>
  <c r="G103" i="30"/>
  <c r="E103" i="30"/>
  <c r="D103" i="30"/>
  <c r="O102" i="30"/>
  <c r="L102" i="30"/>
  <c r="I102" i="30"/>
  <c r="F102" i="30"/>
  <c r="O101" i="30"/>
  <c r="L101" i="30"/>
  <c r="I101" i="30"/>
  <c r="F101" i="30"/>
  <c r="O100" i="30"/>
  <c r="L100" i="30"/>
  <c r="I100" i="30"/>
  <c r="F100" i="30"/>
  <c r="O99" i="30"/>
  <c r="L99" i="30"/>
  <c r="I99" i="30"/>
  <c r="F99" i="30"/>
  <c r="O98" i="30"/>
  <c r="L98" i="30"/>
  <c r="I98" i="30"/>
  <c r="F98" i="30"/>
  <c r="O97" i="30"/>
  <c r="L97" i="30"/>
  <c r="I97" i="30"/>
  <c r="F97" i="30"/>
  <c r="O96" i="30"/>
  <c r="L96" i="30"/>
  <c r="I96" i="30"/>
  <c r="F96" i="30"/>
  <c r="N95" i="30"/>
  <c r="M95" i="30"/>
  <c r="K95" i="30"/>
  <c r="J95" i="30"/>
  <c r="H95" i="30"/>
  <c r="G95" i="30"/>
  <c r="E95" i="30"/>
  <c r="D95" i="30"/>
  <c r="O94" i="30"/>
  <c r="L94" i="30"/>
  <c r="I94" i="30"/>
  <c r="F94" i="30"/>
  <c r="O93" i="30"/>
  <c r="L93" i="30"/>
  <c r="I93" i="30"/>
  <c r="F93" i="30"/>
  <c r="O92" i="30"/>
  <c r="L92" i="30"/>
  <c r="I92" i="30"/>
  <c r="F92" i="30"/>
  <c r="O91" i="30"/>
  <c r="L91" i="30"/>
  <c r="I91" i="30"/>
  <c r="F91" i="30"/>
  <c r="O90" i="30"/>
  <c r="L90" i="30"/>
  <c r="I90" i="30"/>
  <c r="I89" i="30" s="1"/>
  <c r="F90" i="30"/>
  <c r="N89" i="30"/>
  <c r="M89" i="30"/>
  <c r="K89" i="30"/>
  <c r="J89" i="30"/>
  <c r="H89" i="30"/>
  <c r="G89" i="30"/>
  <c r="E89" i="30"/>
  <c r="D89" i="30"/>
  <c r="O88" i="30"/>
  <c r="L88" i="30"/>
  <c r="I88" i="30"/>
  <c r="F88" i="30"/>
  <c r="O87" i="30"/>
  <c r="L87" i="30"/>
  <c r="I87" i="30"/>
  <c r="F87" i="30"/>
  <c r="O86" i="30"/>
  <c r="L86" i="30"/>
  <c r="I86" i="30"/>
  <c r="F86" i="30"/>
  <c r="O85" i="30"/>
  <c r="O84" i="30" s="1"/>
  <c r="L85" i="30"/>
  <c r="I85" i="30"/>
  <c r="F85" i="30"/>
  <c r="N84" i="30"/>
  <c r="M84" i="30"/>
  <c r="K84" i="30"/>
  <c r="J84" i="30"/>
  <c r="H84" i="30"/>
  <c r="G84" i="30"/>
  <c r="E84" i="30"/>
  <c r="D84" i="30"/>
  <c r="O82" i="30"/>
  <c r="L82" i="30"/>
  <c r="I82" i="30"/>
  <c r="F82" i="30"/>
  <c r="O81" i="30"/>
  <c r="O80" i="30" s="1"/>
  <c r="L81" i="30"/>
  <c r="I81" i="30"/>
  <c r="F81" i="30"/>
  <c r="N80" i="30"/>
  <c r="M80" i="30"/>
  <c r="K80" i="30"/>
  <c r="J80" i="30"/>
  <c r="H80" i="30"/>
  <c r="G80" i="30"/>
  <c r="E80" i="30"/>
  <c r="D80" i="30"/>
  <c r="O79" i="30"/>
  <c r="L79" i="30"/>
  <c r="I79" i="30"/>
  <c r="F79" i="30"/>
  <c r="O78" i="30"/>
  <c r="L78" i="30"/>
  <c r="L77" i="30" s="1"/>
  <c r="I78" i="30"/>
  <c r="F78" i="30"/>
  <c r="O77" i="30"/>
  <c r="O76" i="30" s="1"/>
  <c r="N77" i="30"/>
  <c r="M77" i="30"/>
  <c r="K77" i="30"/>
  <c r="K76" i="30" s="1"/>
  <c r="J77" i="30"/>
  <c r="H77" i="30"/>
  <c r="G77" i="30"/>
  <c r="F77" i="30"/>
  <c r="E77" i="30"/>
  <c r="E76" i="30" s="1"/>
  <c r="D77" i="30"/>
  <c r="O74" i="30"/>
  <c r="L74" i="30"/>
  <c r="I74" i="30"/>
  <c r="F74" i="30"/>
  <c r="O73" i="30"/>
  <c r="L73" i="30"/>
  <c r="I73" i="30"/>
  <c r="F73" i="30"/>
  <c r="O72" i="30"/>
  <c r="L72" i="30"/>
  <c r="I72" i="30"/>
  <c r="F72" i="30"/>
  <c r="O71" i="30"/>
  <c r="L71" i="30"/>
  <c r="I71" i="30"/>
  <c r="F71" i="30"/>
  <c r="O70" i="30"/>
  <c r="L70" i="30"/>
  <c r="I70" i="30"/>
  <c r="F70" i="30"/>
  <c r="N69" i="30"/>
  <c r="M69" i="30"/>
  <c r="M67" i="30" s="1"/>
  <c r="K69" i="30"/>
  <c r="K67" i="30" s="1"/>
  <c r="J69" i="30"/>
  <c r="J67" i="30" s="1"/>
  <c r="H69" i="30"/>
  <c r="H67" i="30" s="1"/>
  <c r="G69" i="30"/>
  <c r="G67" i="30" s="1"/>
  <c r="E69" i="30"/>
  <c r="E67" i="30" s="1"/>
  <c r="D69" i="30"/>
  <c r="D67" i="30" s="1"/>
  <c r="O68" i="30"/>
  <c r="L68" i="30"/>
  <c r="I68" i="30"/>
  <c r="F68" i="30"/>
  <c r="N67"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O58" i="30" s="1"/>
  <c r="L59" i="30"/>
  <c r="I59" i="30"/>
  <c r="F59" i="30"/>
  <c r="N58" i="30"/>
  <c r="M58" i="30"/>
  <c r="K58" i="30"/>
  <c r="J58" i="30"/>
  <c r="H58" i="30"/>
  <c r="G58" i="30"/>
  <c r="E58" i="30"/>
  <c r="D58" i="30"/>
  <c r="O57" i="30"/>
  <c r="L57" i="30"/>
  <c r="I57" i="30"/>
  <c r="F57" i="30"/>
  <c r="O56" i="30"/>
  <c r="L56" i="30"/>
  <c r="L55" i="30" s="1"/>
  <c r="I56" i="30"/>
  <c r="I55" i="30" s="1"/>
  <c r="F56" i="30"/>
  <c r="O55" i="30"/>
  <c r="N55" i="30"/>
  <c r="M55" i="30"/>
  <c r="K55" i="30"/>
  <c r="J55" i="30"/>
  <c r="H55" i="30"/>
  <c r="G55" i="30"/>
  <c r="F55" i="30"/>
  <c r="E55" i="30"/>
  <c r="D55" i="30"/>
  <c r="O47" i="30"/>
  <c r="C47" i="30" s="1"/>
  <c r="O46" i="30"/>
  <c r="N45" i="30"/>
  <c r="M45" i="30"/>
  <c r="L44" i="30"/>
  <c r="L43" i="30" s="1"/>
  <c r="I44" i="30"/>
  <c r="I43" i="30" s="1"/>
  <c r="F44" i="30"/>
  <c r="F43" i="30" s="1"/>
  <c r="K43" i="30"/>
  <c r="J43" i="30"/>
  <c r="H43" i="30"/>
  <c r="G43" i="30"/>
  <c r="E43" i="30"/>
  <c r="D43" i="30"/>
  <c r="F42" i="30"/>
  <c r="E41" i="30"/>
  <c r="D41" i="30"/>
  <c r="L40" i="30"/>
  <c r="C40" i="30" s="1"/>
  <c r="L39" i="30"/>
  <c r="C39" i="30" s="1"/>
  <c r="L38" i="30"/>
  <c r="C38" i="30" s="1"/>
  <c r="L37" i="30"/>
  <c r="K36" i="30"/>
  <c r="J36" i="30"/>
  <c r="L35" i="30"/>
  <c r="C35" i="30" s="1"/>
  <c r="L34" i="30"/>
  <c r="K33" i="30"/>
  <c r="J33" i="30"/>
  <c r="L32" i="30"/>
  <c r="K31" i="30"/>
  <c r="J31" i="30"/>
  <c r="L30" i="30"/>
  <c r="C30" i="30" s="1"/>
  <c r="L29" i="30"/>
  <c r="C29" i="30" s="1"/>
  <c r="L28" i="30"/>
  <c r="K27" i="30"/>
  <c r="J27" i="30"/>
  <c r="F25" i="30"/>
  <c r="C25" i="30" s="1"/>
  <c r="I24" i="30"/>
  <c r="F24" i="30"/>
  <c r="O23" i="30"/>
  <c r="L23" i="30"/>
  <c r="I23" i="30"/>
  <c r="F23" i="30"/>
  <c r="O22" i="30"/>
  <c r="O21" i="30" s="1"/>
  <c r="L22" i="30"/>
  <c r="I22" i="30"/>
  <c r="I21" i="30" s="1"/>
  <c r="F22" i="30"/>
  <c r="N21" i="30"/>
  <c r="N20" i="30" s="1"/>
  <c r="M21" i="30"/>
  <c r="L21" i="30"/>
  <c r="K21" i="30"/>
  <c r="K292" i="30" s="1"/>
  <c r="J21" i="30"/>
  <c r="H21" i="30"/>
  <c r="G21" i="30"/>
  <c r="G292" i="30" s="1"/>
  <c r="G291" i="30" s="1"/>
  <c r="E21" i="30"/>
  <c r="D21" i="30"/>
  <c r="I69" i="30" l="1"/>
  <c r="M292" i="30"/>
  <c r="M291" i="30" s="1"/>
  <c r="H54" i="30"/>
  <c r="J76" i="30"/>
  <c r="C213" i="30"/>
  <c r="E270" i="30"/>
  <c r="E269" i="30" s="1"/>
  <c r="K291" i="30"/>
  <c r="C22" i="30"/>
  <c r="C23" i="30"/>
  <c r="G54" i="30"/>
  <c r="G53" i="30" s="1"/>
  <c r="M54" i="30"/>
  <c r="M53" i="30" s="1"/>
  <c r="D231" i="30"/>
  <c r="D230" i="30" s="1"/>
  <c r="C237" i="30"/>
  <c r="C243" i="30"/>
  <c r="C265" i="30"/>
  <c r="C266" i="30"/>
  <c r="C301" i="30"/>
  <c r="O112" i="30"/>
  <c r="C59" i="30"/>
  <c r="C63" i="30"/>
  <c r="C105" i="30"/>
  <c r="C113" i="30"/>
  <c r="C153" i="30"/>
  <c r="J130" i="30"/>
  <c r="C229" i="30"/>
  <c r="E259" i="30"/>
  <c r="C273" i="30"/>
  <c r="C278" i="30"/>
  <c r="C279" i="30"/>
  <c r="J54" i="30"/>
  <c r="M76" i="30"/>
  <c r="C97" i="30"/>
  <c r="C139" i="30"/>
  <c r="C140" i="30"/>
  <c r="C177" i="30"/>
  <c r="G174" i="30"/>
  <c r="G173" i="30" s="1"/>
  <c r="M187" i="30"/>
  <c r="D204" i="30"/>
  <c r="D195" i="30" s="1"/>
  <c r="C209" i="30"/>
  <c r="C212" i="30"/>
  <c r="H204" i="30"/>
  <c r="N204" i="30"/>
  <c r="N195" i="30" s="1"/>
  <c r="C109" i="30"/>
  <c r="C121" i="30"/>
  <c r="C133" i="30"/>
  <c r="L144" i="30"/>
  <c r="C164" i="30"/>
  <c r="C169" i="30"/>
  <c r="C170" i="30"/>
  <c r="J204" i="30"/>
  <c r="J195" i="30" s="1"/>
  <c r="M259" i="30"/>
  <c r="F272" i="30"/>
  <c r="C297" i="30"/>
  <c r="C298" i="30"/>
  <c r="L175" i="30"/>
  <c r="N187" i="30"/>
  <c r="J270" i="30"/>
  <c r="J269" i="30" s="1"/>
  <c r="E20" i="30"/>
  <c r="C81" i="30"/>
  <c r="D83" i="30"/>
  <c r="C117" i="30"/>
  <c r="D130" i="30"/>
  <c r="N130" i="30"/>
  <c r="C157" i="30"/>
  <c r="C189" i="30"/>
  <c r="C193" i="30"/>
  <c r="C197" i="30"/>
  <c r="C225" i="30"/>
  <c r="E204" i="30"/>
  <c r="E195" i="30" s="1"/>
  <c r="J53" i="30"/>
  <c r="D54" i="30"/>
  <c r="D53" i="30" s="1"/>
  <c r="N54" i="30"/>
  <c r="N53" i="30" s="1"/>
  <c r="C101" i="30"/>
  <c r="I103" i="30"/>
  <c r="K174" i="30"/>
  <c r="K173" i="30" s="1"/>
  <c r="C181" i="30"/>
  <c r="C201" i="30"/>
  <c r="M231" i="30"/>
  <c r="M230" i="30" s="1"/>
  <c r="E231" i="30"/>
  <c r="C245" i="30"/>
  <c r="C247" i="30"/>
  <c r="C248" i="30"/>
  <c r="O246" i="30"/>
  <c r="C257" i="30"/>
  <c r="N270" i="30"/>
  <c r="N269" i="30" s="1"/>
  <c r="C285" i="30"/>
  <c r="F136" i="30"/>
  <c r="C137" i="30"/>
  <c r="K269" i="30"/>
  <c r="C60" i="30"/>
  <c r="C62" i="30"/>
  <c r="C85" i="30"/>
  <c r="O89" i="30"/>
  <c r="C108" i="30"/>
  <c r="L116" i="30"/>
  <c r="L131" i="30"/>
  <c r="C156" i="30"/>
  <c r="C162" i="30"/>
  <c r="I188" i="30"/>
  <c r="C188" i="30" s="1"/>
  <c r="K195" i="30"/>
  <c r="C211" i="30"/>
  <c r="E230" i="30"/>
  <c r="O235" i="30"/>
  <c r="I252" i="30"/>
  <c r="I251" i="30" s="1"/>
  <c r="C282" i="30"/>
  <c r="E54" i="30"/>
  <c r="E53" i="30" s="1"/>
  <c r="D76" i="30"/>
  <c r="H76" i="30"/>
  <c r="N76" i="30"/>
  <c r="L76" i="30"/>
  <c r="F80" i="30"/>
  <c r="F76" i="30" s="1"/>
  <c r="C88" i="30"/>
  <c r="C90" i="30"/>
  <c r="C91" i="30"/>
  <c r="C110" i="30"/>
  <c r="C118" i="30"/>
  <c r="N83" i="30"/>
  <c r="O122" i="30"/>
  <c r="L184" i="30"/>
  <c r="E187" i="30"/>
  <c r="I192" i="30"/>
  <c r="I191" i="30" s="1"/>
  <c r="C203" i="30"/>
  <c r="G195" i="30"/>
  <c r="C215" i="30"/>
  <c r="C221" i="30"/>
  <c r="C224" i="30"/>
  <c r="L235" i="30"/>
  <c r="H230" i="30"/>
  <c r="C254" i="30"/>
  <c r="C258" i="30"/>
  <c r="C261" i="30"/>
  <c r="C271" i="30"/>
  <c r="D270" i="30"/>
  <c r="D269" i="30" s="1"/>
  <c r="H270" i="30"/>
  <c r="H269" i="30" s="1"/>
  <c r="I276" i="30"/>
  <c r="I270" i="30" s="1"/>
  <c r="I281" i="30"/>
  <c r="C281" i="30" s="1"/>
  <c r="I112" i="30"/>
  <c r="G269" i="30"/>
  <c r="K26" i="30"/>
  <c r="L58" i="30"/>
  <c r="L54" i="30" s="1"/>
  <c r="C61" i="30"/>
  <c r="L69" i="30"/>
  <c r="L112" i="30"/>
  <c r="C120" i="30"/>
  <c r="G130" i="30"/>
  <c r="C155" i="30"/>
  <c r="C190" i="30"/>
  <c r="C217" i="30"/>
  <c r="L238" i="30"/>
  <c r="C275" i="30"/>
  <c r="C277" i="30"/>
  <c r="F276" i="30"/>
  <c r="C32" i="30"/>
  <c r="L31" i="30"/>
  <c r="C31" i="30" s="1"/>
  <c r="C43" i="30"/>
  <c r="I58" i="30"/>
  <c r="I54" i="30" s="1"/>
  <c r="C64" i="30"/>
  <c r="C65" i="30"/>
  <c r="C66" i="30"/>
  <c r="C68" i="30"/>
  <c r="O69" i="30"/>
  <c r="O67" i="30" s="1"/>
  <c r="C71" i="30"/>
  <c r="M20" i="30"/>
  <c r="F21" i="30"/>
  <c r="C21" i="30" s="1"/>
  <c r="J26" i="30"/>
  <c r="J20" i="30" s="1"/>
  <c r="L80" i="30"/>
  <c r="G83" i="30"/>
  <c r="E83" i="30"/>
  <c r="C100" i="30"/>
  <c r="C125" i="30"/>
  <c r="C149" i="30"/>
  <c r="C161" i="30"/>
  <c r="C168" i="30"/>
  <c r="H174" i="30"/>
  <c r="H173" i="30" s="1"/>
  <c r="M174" i="30"/>
  <c r="M173" i="30" s="1"/>
  <c r="I179" i="30"/>
  <c r="I174" i="30" s="1"/>
  <c r="C183" i="30"/>
  <c r="C185" i="30"/>
  <c r="G187" i="30"/>
  <c r="K187" i="30"/>
  <c r="C223" i="30"/>
  <c r="M204" i="30"/>
  <c r="M195" i="30" s="1"/>
  <c r="C241" i="30"/>
  <c r="C242" i="30"/>
  <c r="C244" i="30"/>
  <c r="L246" i="30"/>
  <c r="O270" i="30"/>
  <c r="O269" i="30" s="1"/>
  <c r="C288" i="30"/>
  <c r="E292" i="30"/>
  <c r="E291" i="30" s="1"/>
  <c r="J292" i="30"/>
  <c r="J291" i="30" s="1"/>
  <c r="N292" i="30"/>
  <c r="N291" i="30" s="1"/>
  <c r="C44" i="30"/>
  <c r="K54" i="30"/>
  <c r="K53" i="30" s="1"/>
  <c r="C56" i="30"/>
  <c r="C57" i="30"/>
  <c r="I67" i="30"/>
  <c r="C70" i="30"/>
  <c r="C72" i="30"/>
  <c r="C73" i="30"/>
  <c r="C74" i="30"/>
  <c r="G76" i="30"/>
  <c r="L84" i="30"/>
  <c r="M83" i="30"/>
  <c r="C98" i="30"/>
  <c r="I95" i="30"/>
  <c r="O103" i="30"/>
  <c r="L103" i="30"/>
  <c r="J83" i="30"/>
  <c r="C124" i="30"/>
  <c r="M130" i="30"/>
  <c r="K130" i="30"/>
  <c r="F144" i="30"/>
  <c r="C148" i="30"/>
  <c r="I166" i="30"/>
  <c r="C172" i="30"/>
  <c r="L179" i="30"/>
  <c r="C200" i="30"/>
  <c r="C206" i="30"/>
  <c r="O205" i="30"/>
  <c r="C218" i="30"/>
  <c r="G231" i="30"/>
  <c r="G230" i="30" s="1"/>
  <c r="K231" i="30"/>
  <c r="K230" i="30" s="1"/>
  <c r="C240" i="30"/>
  <c r="O238" i="30"/>
  <c r="L272" i="30"/>
  <c r="C272" i="30" s="1"/>
  <c r="D292" i="30"/>
  <c r="D291" i="30" s="1"/>
  <c r="D20" i="30"/>
  <c r="I292" i="30"/>
  <c r="I20" i="30"/>
  <c r="C28" i="30"/>
  <c r="L27" i="30"/>
  <c r="O54" i="30"/>
  <c r="H292" i="30"/>
  <c r="H291" i="30" s="1"/>
  <c r="H20" i="30"/>
  <c r="C42" i="30"/>
  <c r="F41" i="30"/>
  <c r="C41" i="30" s="1"/>
  <c r="O292" i="30"/>
  <c r="O291" i="30" s="1"/>
  <c r="C34" i="30"/>
  <c r="L33" i="30"/>
  <c r="C33" i="30" s="1"/>
  <c r="C37" i="30"/>
  <c r="L36" i="30"/>
  <c r="C36" i="30" s="1"/>
  <c r="L292" i="30"/>
  <c r="L291" i="30" s="1"/>
  <c r="C24" i="30"/>
  <c r="C46" i="30"/>
  <c r="O45" i="30"/>
  <c r="O20" i="30" s="1"/>
  <c r="H53" i="30"/>
  <c r="C55" i="30"/>
  <c r="L67" i="30"/>
  <c r="C262" i="30"/>
  <c r="L260" i="30"/>
  <c r="L259" i="30" s="1"/>
  <c r="F69" i="30"/>
  <c r="C79" i="30"/>
  <c r="K83" i="30"/>
  <c r="C94" i="30"/>
  <c r="O95" i="30"/>
  <c r="L95" i="30"/>
  <c r="C102" i="30"/>
  <c r="C104" i="30"/>
  <c r="F103" i="30"/>
  <c r="C114" i="30"/>
  <c r="C115" i="30"/>
  <c r="C123" i="30"/>
  <c r="C128" i="30"/>
  <c r="E130" i="30"/>
  <c r="C132" i="30"/>
  <c r="F131" i="30"/>
  <c r="C138" i="30"/>
  <c r="C147" i="30"/>
  <c r="C154" i="30"/>
  <c r="C159" i="30"/>
  <c r="O166" i="30"/>
  <c r="O165" i="30" s="1"/>
  <c r="E174" i="30"/>
  <c r="E173" i="30" s="1"/>
  <c r="C176" i="30"/>
  <c r="F175" i="30"/>
  <c r="C182" i="30"/>
  <c r="C92" i="30"/>
  <c r="F89" i="30"/>
  <c r="C129" i="30"/>
  <c r="C145" i="30"/>
  <c r="C192" i="30"/>
  <c r="L191" i="30"/>
  <c r="L187" i="30" s="1"/>
  <c r="C268" i="30"/>
  <c r="F264" i="30"/>
  <c r="G20" i="30"/>
  <c r="K20" i="30"/>
  <c r="F58" i="30"/>
  <c r="F54" i="30" s="1"/>
  <c r="I77" i="30"/>
  <c r="C78" i="30"/>
  <c r="C82" i="30"/>
  <c r="C87" i="30"/>
  <c r="L89" i="30"/>
  <c r="C96" i="30"/>
  <c r="F95" i="30"/>
  <c r="C95" i="30" s="1"/>
  <c r="C106" i="30"/>
  <c r="C107" i="30"/>
  <c r="O116" i="30"/>
  <c r="I122" i="30"/>
  <c r="C127" i="30"/>
  <c r="C135" i="30"/>
  <c r="C146" i="30"/>
  <c r="O151" i="30"/>
  <c r="O130" i="30" s="1"/>
  <c r="L151" i="30"/>
  <c r="C158" i="30"/>
  <c r="C167" i="30"/>
  <c r="O179" i="30"/>
  <c r="O174" i="30" s="1"/>
  <c r="O173" i="30" s="1"/>
  <c r="F196" i="30"/>
  <c r="C93" i="30"/>
  <c r="H83" i="30"/>
  <c r="C86" i="30"/>
  <c r="C99" i="30"/>
  <c r="C111" i="30"/>
  <c r="C119" i="30"/>
  <c r="L122" i="30"/>
  <c r="C126" i="30"/>
  <c r="H130" i="30"/>
  <c r="C134" i="30"/>
  <c r="C143" i="30"/>
  <c r="C150" i="30"/>
  <c r="C152" i="30"/>
  <c r="F151" i="30"/>
  <c r="C163" i="30"/>
  <c r="F165" i="30"/>
  <c r="I165" i="30"/>
  <c r="C171" i="30"/>
  <c r="C178" i="30"/>
  <c r="C180" i="30"/>
  <c r="F179" i="30"/>
  <c r="C186" i="30"/>
  <c r="C208" i="30"/>
  <c r="F205" i="30"/>
  <c r="C220" i="30"/>
  <c r="F216" i="30"/>
  <c r="C233" i="30"/>
  <c r="C236" i="30"/>
  <c r="F235" i="30"/>
  <c r="C235" i="30" s="1"/>
  <c r="C280" i="30"/>
  <c r="C284" i="30"/>
  <c r="L283" i="30"/>
  <c r="C283" i="30" s="1"/>
  <c r="I80" i="30"/>
  <c r="I84" i="30"/>
  <c r="I116" i="30"/>
  <c r="I136" i="30"/>
  <c r="C142" i="30"/>
  <c r="I144" i="30"/>
  <c r="I160" i="30"/>
  <c r="C160" i="30" s="1"/>
  <c r="I184" i="30"/>
  <c r="H195" i="30"/>
  <c r="O196" i="30"/>
  <c r="I198" i="30"/>
  <c r="I196" i="30" s="1"/>
  <c r="C199" i="30"/>
  <c r="C202" i="30"/>
  <c r="C207" i="30"/>
  <c r="I205" i="30"/>
  <c r="C210" i="30"/>
  <c r="C219" i="30"/>
  <c r="I216" i="30"/>
  <c r="C222" i="30"/>
  <c r="C228" i="30"/>
  <c r="F227" i="30"/>
  <c r="C227" i="30" s="1"/>
  <c r="N231" i="30"/>
  <c r="N230" i="30" s="1"/>
  <c r="O259" i="30"/>
  <c r="C267" i="30"/>
  <c r="I264" i="30"/>
  <c r="C274" i="30"/>
  <c r="C276" i="30"/>
  <c r="F84" i="30"/>
  <c r="F112" i="30"/>
  <c r="F116" i="30"/>
  <c r="L205" i="30"/>
  <c r="L204" i="30" s="1"/>
  <c r="L195" i="30" s="1"/>
  <c r="C214" i="30"/>
  <c r="C226" i="30"/>
  <c r="C232" i="30"/>
  <c r="C234" i="30"/>
  <c r="J231" i="30"/>
  <c r="J230" i="30" s="1"/>
  <c r="F246" i="30"/>
  <c r="C246" i="30" s="1"/>
  <c r="C250" i="30"/>
  <c r="O251" i="30"/>
  <c r="F286" i="30"/>
  <c r="F292" i="30" s="1"/>
  <c r="C294" i="30"/>
  <c r="C295" i="30"/>
  <c r="C296" i="30"/>
  <c r="F293" i="30"/>
  <c r="O216" i="30"/>
  <c r="I238" i="30"/>
  <c r="I231" i="30" s="1"/>
  <c r="C239" i="30"/>
  <c r="C255" i="30"/>
  <c r="C256" i="30"/>
  <c r="F252" i="30"/>
  <c r="C263" i="30"/>
  <c r="I260" i="30"/>
  <c r="C287" i="30"/>
  <c r="I293" i="30"/>
  <c r="C299" i="30"/>
  <c r="C300" i="30"/>
  <c r="C116" i="30" l="1"/>
  <c r="L130" i="30"/>
  <c r="C166" i="30"/>
  <c r="I269" i="30"/>
  <c r="D75" i="30"/>
  <c r="O231" i="30"/>
  <c r="J75" i="30"/>
  <c r="J52" i="30" s="1"/>
  <c r="F270" i="30"/>
  <c r="C270" i="30" s="1"/>
  <c r="C122" i="30"/>
  <c r="L174" i="30"/>
  <c r="L173" i="30" s="1"/>
  <c r="M75" i="30"/>
  <c r="M52" i="30" s="1"/>
  <c r="D52" i="30"/>
  <c r="C293" i="30"/>
  <c r="I291" i="30"/>
  <c r="I53" i="30"/>
  <c r="C238" i="30"/>
  <c r="C112" i="30"/>
  <c r="C165" i="30"/>
  <c r="L270" i="30"/>
  <c r="L269" i="30" s="1"/>
  <c r="O83" i="30"/>
  <c r="O75" i="30" s="1"/>
  <c r="E194" i="30"/>
  <c r="O204" i="30"/>
  <c r="O195" i="30" s="1"/>
  <c r="N194" i="30"/>
  <c r="C191" i="30"/>
  <c r="C80" i="30"/>
  <c r="G194" i="30"/>
  <c r="I130" i="30"/>
  <c r="F20" i="30"/>
  <c r="L231" i="30"/>
  <c r="L230" i="30" s="1"/>
  <c r="J289" i="30"/>
  <c r="M289" i="30"/>
  <c r="I173" i="30"/>
  <c r="N75" i="30"/>
  <c r="D289" i="30"/>
  <c r="L83" i="30"/>
  <c r="L75" i="30" s="1"/>
  <c r="E75" i="30"/>
  <c r="E52" i="30" s="1"/>
  <c r="E51" i="30" s="1"/>
  <c r="E290" i="30" s="1"/>
  <c r="K75" i="30"/>
  <c r="K52" i="30" s="1"/>
  <c r="L53" i="30"/>
  <c r="K194" i="30"/>
  <c r="H194" i="30"/>
  <c r="C144" i="30"/>
  <c r="C179" i="30"/>
  <c r="H75" i="30"/>
  <c r="H289" i="30" s="1"/>
  <c r="C58" i="30"/>
  <c r="C103" i="30"/>
  <c r="O53" i="30"/>
  <c r="G75" i="30"/>
  <c r="G289" i="30" s="1"/>
  <c r="I187" i="30"/>
  <c r="C187" i="30" s="1"/>
  <c r="C292" i="30"/>
  <c r="F291" i="30"/>
  <c r="C291" i="30" s="1"/>
  <c r="C54" i="30"/>
  <c r="L194" i="30"/>
  <c r="C264" i="30"/>
  <c r="F259" i="30"/>
  <c r="C89" i="30"/>
  <c r="C260" i="30"/>
  <c r="I259" i="30"/>
  <c r="I230" i="30" s="1"/>
  <c r="C184" i="30"/>
  <c r="J194" i="30"/>
  <c r="J51" i="30" s="1"/>
  <c r="F67" i="30"/>
  <c r="C67" i="30" s="1"/>
  <c r="C69" i="30"/>
  <c r="C252" i="30"/>
  <c r="F251" i="30"/>
  <c r="C251" i="30" s="1"/>
  <c r="F231" i="30"/>
  <c r="C84" i="30"/>
  <c r="F83" i="30"/>
  <c r="O230" i="30"/>
  <c r="I204" i="30"/>
  <c r="I195" i="30" s="1"/>
  <c r="M194" i="30"/>
  <c r="M51" i="30" s="1"/>
  <c r="I83" i="30"/>
  <c r="F204" i="30"/>
  <c r="F195" i="30" s="1"/>
  <c r="C205" i="30"/>
  <c r="C198" i="30"/>
  <c r="C175" i="30"/>
  <c r="F174" i="30"/>
  <c r="C136" i="30"/>
  <c r="I76" i="30"/>
  <c r="C77" i="30"/>
  <c r="C45" i="30"/>
  <c r="C286" i="30"/>
  <c r="D194" i="30"/>
  <c r="C216" i="30"/>
  <c r="C151" i="30"/>
  <c r="C196" i="30"/>
  <c r="C131" i="30"/>
  <c r="F130" i="30"/>
  <c r="C130" i="30" s="1"/>
  <c r="C27" i="30"/>
  <c r="L26" i="30"/>
  <c r="D51" i="30" l="1"/>
  <c r="F269" i="30"/>
  <c r="C269" i="30" s="1"/>
  <c r="L52" i="30"/>
  <c r="L51" i="30" s="1"/>
  <c r="L50" i="30" s="1"/>
  <c r="O52" i="30"/>
  <c r="H52" i="30"/>
  <c r="H51" i="30" s="1"/>
  <c r="E289" i="30"/>
  <c r="I194" i="30"/>
  <c r="L289" i="30"/>
  <c r="G52" i="30"/>
  <c r="G51" i="30" s="1"/>
  <c r="E50" i="30"/>
  <c r="O194" i="30"/>
  <c r="K51" i="30"/>
  <c r="N289" i="30"/>
  <c r="N52" i="30"/>
  <c r="N51" i="30" s="1"/>
  <c r="K289" i="30"/>
  <c r="D290" i="30"/>
  <c r="D50" i="30"/>
  <c r="F173" i="30"/>
  <c r="C173" i="30" s="1"/>
  <c r="C174" i="30"/>
  <c r="C204" i="30"/>
  <c r="O289" i="30"/>
  <c r="F53" i="30"/>
  <c r="M50" i="30"/>
  <c r="M290" i="30"/>
  <c r="I75" i="30"/>
  <c r="I52" i="30" s="1"/>
  <c r="C76" i="30"/>
  <c r="C83" i="30"/>
  <c r="F75" i="30"/>
  <c r="J50" i="30"/>
  <c r="J290" i="30"/>
  <c r="C259" i="30"/>
  <c r="C231" i="30"/>
  <c r="F230" i="30"/>
  <c r="C26" i="30"/>
  <c r="L20" i="30"/>
  <c r="C20" i="30" s="1"/>
  <c r="C195" i="30"/>
  <c r="F194" i="30"/>
  <c r="H290" i="30"/>
  <c r="H50" i="30"/>
  <c r="O51" i="30" l="1"/>
  <c r="I51" i="30"/>
  <c r="I290" i="30" s="1"/>
  <c r="C194" i="30"/>
  <c r="O50" i="30"/>
  <c r="O290" i="30"/>
  <c r="L290" i="30"/>
  <c r="N50" i="30"/>
  <c r="N290" i="30"/>
  <c r="G290" i="30"/>
  <c r="G50" i="30"/>
  <c r="K290" i="30"/>
  <c r="K50" i="30"/>
  <c r="C53" i="30"/>
  <c r="F52" i="30"/>
  <c r="C75" i="30"/>
  <c r="C230" i="30"/>
  <c r="F289" i="30"/>
  <c r="I289" i="30"/>
  <c r="I50" i="30" l="1"/>
  <c r="C289" i="30"/>
  <c r="F51" i="30"/>
  <c r="C52" i="30"/>
  <c r="F290" i="30" l="1"/>
  <c r="C290" i="30" s="1"/>
  <c r="F50" i="30"/>
  <c r="C50" i="30" s="1"/>
  <c r="C51" i="30"/>
  <c r="I51" i="29" l="1"/>
  <c r="H51" i="29"/>
  <c r="I50" i="29"/>
  <c r="H50" i="29"/>
  <c r="I49" i="29"/>
  <c r="D49" i="29"/>
  <c r="H49" i="29" s="1"/>
  <c r="I48" i="29"/>
  <c r="H48" i="29"/>
  <c r="I47" i="29"/>
  <c r="H47" i="29"/>
  <c r="I46" i="29"/>
  <c r="H46" i="29"/>
  <c r="I45" i="29"/>
  <c r="D45" i="29"/>
  <c r="H45" i="29" s="1"/>
  <c r="I44" i="29"/>
  <c r="D44" i="29"/>
  <c r="H44" i="29" s="1"/>
  <c r="I43" i="29"/>
  <c r="H43" i="29"/>
  <c r="I42" i="29"/>
  <c r="H42" i="29"/>
  <c r="I41" i="29"/>
  <c r="H41" i="29"/>
  <c r="G40" i="29"/>
  <c r="F40" i="29"/>
  <c r="E40" i="29"/>
  <c r="I33" i="29"/>
  <c r="H33" i="29"/>
  <c r="I32" i="29"/>
  <c r="H32" i="29"/>
  <c r="I31" i="29"/>
  <c r="H31" i="29"/>
  <c r="I30" i="29"/>
  <c r="H30" i="29"/>
  <c r="I29" i="29"/>
  <c r="H29" i="29"/>
  <c r="I28" i="29"/>
  <c r="H28" i="29"/>
  <c r="I27" i="29"/>
  <c r="H27" i="29"/>
  <c r="I26" i="29"/>
  <c r="H26" i="29"/>
  <c r="H25" i="29"/>
  <c r="E25" i="29"/>
  <c r="E13" i="29" s="1"/>
  <c r="I13" i="29" s="1"/>
  <c r="I24" i="29"/>
  <c r="H24" i="29"/>
  <c r="I23" i="29"/>
  <c r="H23" i="29"/>
  <c r="I22" i="29"/>
  <c r="H22" i="29"/>
  <c r="I21" i="29"/>
  <c r="H21" i="29"/>
  <c r="I20" i="29"/>
  <c r="H20" i="29"/>
  <c r="I19" i="29"/>
  <c r="H19" i="29"/>
  <c r="I18" i="29"/>
  <c r="H18" i="29"/>
  <c r="I17" i="29"/>
  <c r="H17" i="29"/>
  <c r="I16" i="29"/>
  <c r="H16" i="29"/>
  <c r="I15" i="29"/>
  <c r="H15" i="29"/>
  <c r="I14" i="29"/>
  <c r="H14" i="29"/>
  <c r="G13" i="29"/>
  <c r="F13" i="29"/>
  <c r="D13" i="29"/>
  <c r="O301" i="28"/>
  <c r="L301" i="28"/>
  <c r="I301" i="28"/>
  <c r="F301" i="28"/>
  <c r="O300" i="28"/>
  <c r="L300" i="28"/>
  <c r="I300" i="28"/>
  <c r="F300" i="28"/>
  <c r="O299" i="28"/>
  <c r="L299" i="28"/>
  <c r="I299" i="28"/>
  <c r="F299" i="28"/>
  <c r="O298" i="28"/>
  <c r="L298" i="28"/>
  <c r="I298" i="28"/>
  <c r="F298" i="28"/>
  <c r="C298" i="28" s="1"/>
  <c r="O297" i="28"/>
  <c r="L297" i="28"/>
  <c r="I297" i="28"/>
  <c r="F297" i="28"/>
  <c r="C297" i="28" s="1"/>
  <c r="O296" i="28"/>
  <c r="L296" i="28"/>
  <c r="I296" i="28"/>
  <c r="F296" i="28"/>
  <c r="O295" i="28"/>
  <c r="L295" i="28"/>
  <c r="I295" i="28"/>
  <c r="F295" i="28"/>
  <c r="O294" i="28"/>
  <c r="L294" i="28"/>
  <c r="L293" i="28" s="1"/>
  <c r="I294" i="28"/>
  <c r="F294" i="28"/>
  <c r="N293" i="28"/>
  <c r="M293" i="28"/>
  <c r="K293" i="28"/>
  <c r="J293" i="28"/>
  <c r="H293" i="28"/>
  <c r="G293" i="28"/>
  <c r="E293" i="28"/>
  <c r="D293" i="28"/>
  <c r="O288" i="28"/>
  <c r="L288" i="28"/>
  <c r="I288" i="28"/>
  <c r="F288" i="28"/>
  <c r="O287" i="28"/>
  <c r="O286" i="28" s="1"/>
  <c r="L287" i="28"/>
  <c r="L286" i="28" s="1"/>
  <c r="I287" i="28"/>
  <c r="F287" i="28"/>
  <c r="F286" i="28" s="1"/>
  <c r="N286" i="28"/>
  <c r="M286" i="28"/>
  <c r="K286" i="28"/>
  <c r="J286" i="28"/>
  <c r="H286" i="28"/>
  <c r="G286" i="28"/>
  <c r="E286" i="28"/>
  <c r="D286" i="28"/>
  <c r="O285" i="28"/>
  <c r="O284" i="28" s="1"/>
  <c r="O283" i="28" s="1"/>
  <c r="L285" i="28"/>
  <c r="L284" i="28" s="1"/>
  <c r="L283" i="28" s="1"/>
  <c r="I285" i="28"/>
  <c r="I284" i="28" s="1"/>
  <c r="I283" i="28" s="1"/>
  <c r="F285" i="28"/>
  <c r="N284" i="28"/>
  <c r="N283" i="28" s="1"/>
  <c r="M284" i="28"/>
  <c r="K284" i="28"/>
  <c r="K283" i="28" s="1"/>
  <c r="J284" i="28"/>
  <c r="J283" i="28" s="1"/>
  <c r="H284" i="28"/>
  <c r="H283" i="28" s="1"/>
  <c r="G284" i="28"/>
  <c r="E284" i="28"/>
  <c r="E283" i="28" s="1"/>
  <c r="D284" i="28"/>
  <c r="D283" i="28" s="1"/>
  <c r="M283" i="28"/>
  <c r="G283" i="28"/>
  <c r="O282" i="28"/>
  <c r="L282" i="28"/>
  <c r="L281" i="28" s="1"/>
  <c r="I282" i="28"/>
  <c r="I281" i="28" s="1"/>
  <c r="F282" i="28"/>
  <c r="F281" i="28" s="1"/>
  <c r="O281" i="28"/>
  <c r="N281" i="28"/>
  <c r="M281" i="28"/>
  <c r="K281" i="28"/>
  <c r="J281" i="28"/>
  <c r="H281" i="28"/>
  <c r="G281" i="28"/>
  <c r="E281" i="28"/>
  <c r="D281" i="28"/>
  <c r="O280" i="28"/>
  <c r="L280" i="28"/>
  <c r="I280" i="28"/>
  <c r="F280" i="28"/>
  <c r="O279" i="28"/>
  <c r="L279" i="28"/>
  <c r="I279" i="28"/>
  <c r="F279" i="28"/>
  <c r="O278" i="28"/>
  <c r="L278" i="28"/>
  <c r="I278" i="28"/>
  <c r="F278" i="28"/>
  <c r="O277" i="28"/>
  <c r="O276" i="28" s="1"/>
  <c r="L277" i="28"/>
  <c r="I277" i="28"/>
  <c r="I276" i="28" s="1"/>
  <c r="F277" i="28"/>
  <c r="N276" i="28"/>
  <c r="M276" i="28"/>
  <c r="K276" i="28"/>
  <c r="K270" i="28" s="1"/>
  <c r="K269" i="28" s="1"/>
  <c r="J276" i="28"/>
  <c r="H276" i="28"/>
  <c r="G276" i="28"/>
  <c r="F276" i="28"/>
  <c r="E276" i="28"/>
  <c r="D276" i="28"/>
  <c r="O275" i="28"/>
  <c r="L275" i="28"/>
  <c r="I275" i="28"/>
  <c r="F275" i="28"/>
  <c r="O274" i="28"/>
  <c r="L274" i="28"/>
  <c r="I274" i="28"/>
  <c r="F274" i="28"/>
  <c r="O273" i="28"/>
  <c r="O272" i="28" s="1"/>
  <c r="L273" i="28"/>
  <c r="L272" i="28" s="1"/>
  <c r="I273" i="28"/>
  <c r="I272" i="28" s="1"/>
  <c r="F273" i="28"/>
  <c r="N272" i="28"/>
  <c r="M272" i="28"/>
  <c r="M270" i="28" s="1"/>
  <c r="K272" i="28"/>
  <c r="J272" i="28"/>
  <c r="H272" i="28"/>
  <c r="G272" i="28"/>
  <c r="E272" i="28"/>
  <c r="E270" i="28" s="1"/>
  <c r="D272" i="28"/>
  <c r="O271" i="28"/>
  <c r="L271" i="28"/>
  <c r="I271" i="28"/>
  <c r="F271" i="28"/>
  <c r="G270" i="28"/>
  <c r="G269" i="28" s="1"/>
  <c r="O268" i="28"/>
  <c r="L268" i="28"/>
  <c r="I268" i="28"/>
  <c r="F268" i="28"/>
  <c r="O267" i="28"/>
  <c r="L267" i="28"/>
  <c r="I267" i="28"/>
  <c r="F267" i="28"/>
  <c r="O266" i="28"/>
  <c r="L266" i="28"/>
  <c r="I266" i="28"/>
  <c r="F266" i="28"/>
  <c r="O265" i="28"/>
  <c r="O264" i="28" s="1"/>
  <c r="L265" i="28"/>
  <c r="L264" i="28" s="1"/>
  <c r="I265" i="28"/>
  <c r="I264" i="28" s="1"/>
  <c r="F265" i="28"/>
  <c r="N264" i="28"/>
  <c r="M264" i="28"/>
  <c r="K264" i="28"/>
  <c r="J264" i="28"/>
  <c r="H264" i="28"/>
  <c r="G264" i="28"/>
  <c r="E264" i="28"/>
  <c r="D264" i="28"/>
  <c r="O263" i="28"/>
  <c r="L263" i="28"/>
  <c r="I263" i="28"/>
  <c r="F263" i="28"/>
  <c r="O262" i="28"/>
  <c r="L262" i="28"/>
  <c r="I262" i="28"/>
  <c r="F262" i="28"/>
  <c r="O261" i="28"/>
  <c r="O260" i="28" s="1"/>
  <c r="O259" i="28" s="1"/>
  <c r="L261" i="28"/>
  <c r="I261" i="28"/>
  <c r="I260" i="28" s="1"/>
  <c r="F261" i="28"/>
  <c r="F260" i="28" s="1"/>
  <c r="N260" i="28"/>
  <c r="N259" i="28" s="1"/>
  <c r="M260" i="28"/>
  <c r="K260" i="28"/>
  <c r="J260" i="28"/>
  <c r="J259" i="28" s="1"/>
  <c r="H260" i="28"/>
  <c r="G260" i="28"/>
  <c r="E260" i="28"/>
  <c r="D260" i="28"/>
  <c r="K259" i="28"/>
  <c r="O258" i="28"/>
  <c r="L258" i="28"/>
  <c r="I258" i="28"/>
  <c r="F258" i="28"/>
  <c r="O257" i="28"/>
  <c r="L257" i="28"/>
  <c r="I257" i="28"/>
  <c r="F257" i="28"/>
  <c r="O256" i="28"/>
  <c r="L256" i="28"/>
  <c r="I256" i="28"/>
  <c r="F256" i="28"/>
  <c r="O255" i="28"/>
  <c r="L255" i="28"/>
  <c r="I255" i="28"/>
  <c r="F255" i="28"/>
  <c r="O254" i="28"/>
  <c r="L254" i="28"/>
  <c r="I254" i="28"/>
  <c r="F254" i="28"/>
  <c r="O253" i="28"/>
  <c r="O252" i="28" s="1"/>
  <c r="L253" i="28"/>
  <c r="L252" i="28" s="1"/>
  <c r="L251" i="28" s="1"/>
  <c r="I253" i="28"/>
  <c r="I252" i="28" s="1"/>
  <c r="I251" i="28" s="1"/>
  <c r="F253" i="28"/>
  <c r="N252" i="28"/>
  <c r="N251" i="28" s="1"/>
  <c r="M252" i="28"/>
  <c r="K252" i="28"/>
  <c r="J252" i="28"/>
  <c r="J251" i="28" s="1"/>
  <c r="H252" i="28"/>
  <c r="H251" i="28" s="1"/>
  <c r="G252" i="28"/>
  <c r="G251" i="28" s="1"/>
  <c r="E252" i="28"/>
  <c r="D252" i="28"/>
  <c r="D251" i="28" s="1"/>
  <c r="M251" i="28"/>
  <c r="K251" i="28"/>
  <c r="E251" i="28"/>
  <c r="O250" i="28"/>
  <c r="L250" i="28"/>
  <c r="I250" i="28"/>
  <c r="F250" i="28"/>
  <c r="O249" i="28"/>
  <c r="L249" i="28"/>
  <c r="I249" i="28"/>
  <c r="F249" i="28"/>
  <c r="O248" i="28"/>
  <c r="L248" i="28"/>
  <c r="I248" i="28"/>
  <c r="F248" i="28"/>
  <c r="O247" i="28"/>
  <c r="L247" i="28"/>
  <c r="I247" i="28"/>
  <c r="F247"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O238" i="28" s="1"/>
  <c r="L239" i="28"/>
  <c r="I239" i="28"/>
  <c r="F239" i="28"/>
  <c r="F238" i="28" s="1"/>
  <c r="N238" i="28"/>
  <c r="M238" i="28"/>
  <c r="K238" i="28"/>
  <c r="J238" i="28"/>
  <c r="H238" i="28"/>
  <c r="G238" i="28"/>
  <c r="E238" i="28"/>
  <c r="D238" i="28"/>
  <c r="O237" i="28"/>
  <c r="L237" i="28"/>
  <c r="I237" i="28"/>
  <c r="F237" i="28"/>
  <c r="O236" i="28"/>
  <c r="L236" i="28"/>
  <c r="L235" i="28" s="1"/>
  <c r="I236" i="28"/>
  <c r="I235" i="28" s="1"/>
  <c r="F236" i="28"/>
  <c r="N235" i="28"/>
  <c r="M235" i="28"/>
  <c r="K235" i="28"/>
  <c r="J235" i="28"/>
  <c r="H235" i="28"/>
  <c r="G235" i="28"/>
  <c r="E235" i="28"/>
  <c r="D235" i="28"/>
  <c r="O234" i="28"/>
  <c r="L234" i="28"/>
  <c r="L233" i="28" s="1"/>
  <c r="I234" i="28"/>
  <c r="I233" i="28" s="1"/>
  <c r="F234" i="28"/>
  <c r="F233" i="28" s="1"/>
  <c r="O233" i="28"/>
  <c r="N233" i="28"/>
  <c r="M233" i="28"/>
  <c r="K233" i="28"/>
  <c r="J233" i="28"/>
  <c r="H233" i="28"/>
  <c r="G233" i="28"/>
  <c r="E233" i="28"/>
  <c r="D233" i="28"/>
  <c r="D231" i="28" s="1"/>
  <c r="O232" i="28"/>
  <c r="L232" i="28"/>
  <c r="I232" i="28"/>
  <c r="F232" i="28"/>
  <c r="M231" i="28"/>
  <c r="O229" i="28"/>
  <c r="L229" i="28"/>
  <c r="I229" i="28"/>
  <c r="F229" i="28"/>
  <c r="O228" i="28"/>
  <c r="L228" i="28"/>
  <c r="L227" i="28" s="1"/>
  <c r="I228" i="28"/>
  <c r="F228" i="28"/>
  <c r="O227" i="28"/>
  <c r="N227" i="28"/>
  <c r="M227" i="28"/>
  <c r="K227" i="28"/>
  <c r="J227" i="28"/>
  <c r="I227" i="28"/>
  <c r="H227" i="28"/>
  <c r="G227" i="28"/>
  <c r="E227" i="28"/>
  <c r="D227" i="28"/>
  <c r="O226" i="28"/>
  <c r="L226" i="28"/>
  <c r="I226" i="28"/>
  <c r="F226" i="28"/>
  <c r="O225" i="28"/>
  <c r="L225" i="28"/>
  <c r="I225" i="28"/>
  <c r="D225" i="28"/>
  <c r="O224" i="28"/>
  <c r="L224" i="28"/>
  <c r="I224" i="28"/>
  <c r="D224" i="28"/>
  <c r="F224" i="28" s="1"/>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F217" i="28"/>
  <c r="N216" i="28"/>
  <c r="M216" i="28"/>
  <c r="K216" i="28"/>
  <c r="J216" i="28"/>
  <c r="H216" i="28"/>
  <c r="G216" i="28"/>
  <c r="E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O209" i="28"/>
  <c r="L209" i="28"/>
  <c r="I209" i="28"/>
  <c r="F209" i="28"/>
  <c r="O208" i="28"/>
  <c r="L208" i="28"/>
  <c r="I208" i="28"/>
  <c r="F208" i="28"/>
  <c r="O207" i="28"/>
  <c r="L207" i="28"/>
  <c r="I207" i="28"/>
  <c r="F207" i="28"/>
  <c r="O206" i="28"/>
  <c r="L206" i="28"/>
  <c r="I206" i="28"/>
  <c r="F206" i="28"/>
  <c r="N205" i="28"/>
  <c r="M205" i="28"/>
  <c r="K205" i="28"/>
  <c r="J205" i="28"/>
  <c r="J204" i="28" s="1"/>
  <c r="H205" i="28"/>
  <c r="H204" i="28" s="1"/>
  <c r="G205" i="28"/>
  <c r="E205" i="28"/>
  <c r="D205" i="28"/>
  <c r="K204" i="28"/>
  <c r="O203" i="28"/>
  <c r="L203" i="28"/>
  <c r="I203" i="28"/>
  <c r="F203" i="28"/>
  <c r="O202" i="28"/>
  <c r="L202" i="28"/>
  <c r="I202" i="28"/>
  <c r="F202" i="28"/>
  <c r="O201" i="28"/>
  <c r="L201" i="28"/>
  <c r="I201" i="28"/>
  <c r="F201" i="28"/>
  <c r="O200" i="28"/>
  <c r="L200" i="28"/>
  <c r="I200" i="28"/>
  <c r="F200" i="28"/>
  <c r="O199" i="28"/>
  <c r="O198" i="28" s="1"/>
  <c r="L199" i="28"/>
  <c r="I199" i="28"/>
  <c r="I198" i="28" s="1"/>
  <c r="D199" i="28"/>
  <c r="N198" i="28"/>
  <c r="M198" i="28"/>
  <c r="M196" i="28" s="1"/>
  <c r="K198" i="28"/>
  <c r="K196" i="28" s="1"/>
  <c r="J198" i="28"/>
  <c r="H198" i="28"/>
  <c r="H196" i="28" s="1"/>
  <c r="G198" i="28"/>
  <c r="G196" i="28" s="1"/>
  <c r="E198" i="28"/>
  <c r="E196" i="28" s="1"/>
  <c r="O197" i="28"/>
  <c r="L197" i="28"/>
  <c r="I197" i="28"/>
  <c r="F197" i="28"/>
  <c r="N196" i="28"/>
  <c r="J196" i="28"/>
  <c r="O193" i="28"/>
  <c r="O192" i="28" s="1"/>
  <c r="O191" i="28" s="1"/>
  <c r="L193" i="28"/>
  <c r="I193" i="28"/>
  <c r="I192" i="28" s="1"/>
  <c r="I191" i="28" s="1"/>
  <c r="I187" i="28" s="1"/>
  <c r="F193" i="28"/>
  <c r="N192" i="28"/>
  <c r="N191" i="28" s="1"/>
  <c r="M192" i="28"/>
  <c r="L192" i="28"/>
  <c r="L191" i="28" s="1"/>
  <c r="K192" i="28"/>
  <c r="J192" i="28"/>
  <c r="J191" i="28" s="1"/>
  <c r="H192" i="28"/>
  <c r="H191" i="28" s="1"/>
  <c r="G192" i="28"/>
  <c r="G191" i="28" s="1"/>
  <c r="E192" i="28"/>
  <c r="D192" i="28"/>
  <c r="D191" i="28" s="1"/>
  <c r="M191" i="28"/>
  <c r="K191" i="28"/>
  <c r="E191" i="28"/>
  <c r="O190" i="28"/>
  <c r="L190" i="28"/>
  <c r="I190" i="28"/>
  <c r="F190" i="28"/>
  <c r="O189" i="28"/>
  <c r="O188" i="28" s="1"/>
  <c r="L189" i="28"/>
  <c r="L188" i="28" s="1"/>
  <c r="L187" i="28" s="1"/>
  <c r="I189" i="28"/>
  <c r="I188" i="28" s="1"/>
  <c r="F189" i="28"/>
  <c r="N188" i="28"/>
  <c r="M188" i="28"/>
  <c r="K188" i="28"/>
  <c r="J188" i="28"/>
  <c r="H188" i="28"/>
  <c r="H187" i="28" s="1"/>
  <c r="G188" i="28"/>
  <c r="E188" i="28"/>
  <c r="E187" i="28" s="1"/>
  <c r="D188" i="28"/>
  <c r="M187" i="28"/>
  <c r="O186" i="28"/>
  <c r="L186" i="28"/>
  <c r="I186" i="28"/>
  <c r="F186" i="28"/>
  <c r="O185" i="28"/>
  <c r="O184" i="28" s="1"/>
  <c r="L185" i="28"/>
  <c r="I185" i="28"/>
  <c r="I184" i="28" s="1"/>
  <c r="F185" i="28"/>
  <c r="N184" i="28"/>
  <c r="M184" i="28"/>
  <c r="L184" i="28"/>
  <c r="K184" i="28"/>
  <c r="J184" i="28"/>
  <c r="H184" i="28"/>
  <c r="G184" i="28"/>
  <c r="E184" i="28"/>
  <c r="D184" i="28"/>
  <c r="O183" i="28"/>
  <c r="L183" i="28"/>
  <c r="I183" i="28"/>
  <c r="F183" i="28"/>
  <c r="O182" i="28"/>
  <c r="L182" i="28"/>
  <c r="I182" i="28"/>
  <c r="F182" i="28"/>
  <c r="O181" i="28"/>
  <c r="L181" i="28"/>
  <c r="I181" i="28"/>
  <c r="F181" i="28"/>
  <c r="O180" i="28"/>
  <c r="L180" i="28"/>
  <c r="I180" i="28"/>
  <c r="F180" i="28"/>
  <c r="N179" i="28"/>
  <c r="M179" i="28"/>
  <c r="K179" i="28"/>
  <c r="J179" i="28"/>
  <c r="H179" i="28"/>
  <c r="G179" i="28"/>
  <c r="E179" i="28"/>
  <c r="D179" i="28"/>
  <c r="O178" i="28"/>
  <c r="L178" i="28"/>
  <c r="I178" i="28"/>
  <c r="F178" i="28"/>
  <c r="O177" i="28"/>
  <c r="L177" i="28"/>
  <c r="I177" i="28"/>
  <c r="F177" i="28"/>
  <c r="O176" i="28"/>
  <c r="L176" i="28"/>
  <c r="L175" i="28" s="1"/>
  <c r="I176" i="28"/>
  <c r="I175" i="28" s="1"/>
  <c r="F176" i="28"/>
  <c r="N175" i="28"/>
  <c r="M175" i="28"/>
  <c r="M174" i="28" s="1"/>
  <c r="M173" i="28" s="1"/>
  <c r="K175" i="28"/>
  <c r="K174" i="28" s="1"/>
  <c r="J175" i="28"/>
  <c r="H175" i="28"/>
  <c r="H174" i="28" s="1"/>
  <c r="H173" i="28" s="1"/>
  <c r="G175" i="28"/>
  <c r="G174" i="28" s="1"/>
  <c r="E175" i="28"/>
  <c r="D175" i="28"/>
  <c r="N174" i="28"/>
  <c r="N173" i="28" s="1"/>
  <c r="J174" i="28"/>
  <c r="J173" i="28" s="1"/>
  <c r="K173" i="28"/>
  <c r="O172" i="28"/>
  <c r="L172" i="28"/>
  <c r="I172" i="28"/>
  <c r="F172" i="28"/>
  <c r="O171" i="28"/>
  <c r="L171" i="28"/>
  <c r="I171" i="28"/>
  <c r="F171" i="28"/>
  <c r="O170" i="28"/>
  <c r="L170" i="28"/>
  <c r="I170" i="28"/>
  <c r="F170" i="28"/>
  <c r="O169" i="28"/>
  <c r="L169" i="28"/>
  <c r="I169" i="28"/>
  <c r="F169" i="28"/>
  <c r="O168" i="28"/>
  <c r="L168" i="28"/>
  <c r="I168" i="28"/>
  <c r="F168" i="28"/>
  <c r="O167" i="28"/>
  <c r="O166" i="28" s="1"/>
  <c r="O165" i="28" s="1"/>
  <c r="L167" i="28"/>
  <c r="I167" i="28"/>
  <c r="I166" i="28" s="1"/>
  <c r="F167" i="28"/>
  <c r="N166" i="28"/>
  <c r="N165" i="28" s="1"/>
  <c r="M166" i="28"/>
  <c r="K166" i="28"/>
  <c r="J166" i="28"/>
  <c r="J165" i="28" s="1"/>
  <c r="H166" i="28"/>
  <c r="H165" i="28" s="1"/>
  <c r="G166" i="28"/>
  <c r="G165" i="28" s="1"/>
  <c r="F166" i="28"/>
  <c r="E166" i="28"/>
  <c r="D166" i="28"/>
  <c r="D165" i="28" s="1"/>
  <c r="M165" i="28"/>
  <c r="K165" i="28"/>
  <c r="E165" i="28"/>
  <c r="O164" i="28"/>
  <c r="L164" i="28"/>
  <c r="I164" i="28"/>
  <c r="F164" i="28"/>
  <c r="O163" i="28"/>
  <c r="L163" i="28"/>
  <c r="I163" i="28"/>
  <c r="F163" i="28"/>
  <c r="O162" i="28"/>
  <c r="L162" i="28"/>
  <c r="I162" i="28"/>
  <c r="F162" i="28"/>
  <c r="O161" i="28"/>
  <c r="O160" i="28" s="1"/>
  <c r="L161" i="28"/>
  <c r="I161" i="28"/>
  <c r="I160" i="28" s="1"/>
  <c r="F161" i="28"/>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O152" i="28"/>
  <c r="L152" i="28"/>
  <c r="I152" i="28"/>
  <c r="F152" i="28"/>
  <c r="N151" i="28"/>
  <c r="M151" i="28"/>
  <c r="K151" i="28"/>
  <c r="J151" i="28"/>
  <c r="H151" i="28"/>
  <c r="G151" i="28"/>
  <c r="E151" i="28"/>
  <c r="D151" i="28"/>
  <c r="O150" i="28"/>
  <c r="L150" i="28"/>
  <c r="I150" i="28"/>
  <c r="F150" i="28"/>
  <c r="O149" i="28"/>
  <c r="L149" i="28"/>
  <c r="I149" i="28"/>
  <c r="D149" i="28"/>
  <c r="F149" i="28" s="1"/>
  <c r="O148" i="28"/>
  <c r="L148" i="28"/>
  <c r="I148" i="28"/>
  <c r="F148" i="28"/>
  <c r="O147" i="28"/>
  <c r="L147" i="28"/>
  <c r="I147" i="28"/>
  <c r="F147" i="28"/>
  <c r="O146" i="28"/>
  <c r="L146" i="28"/>
  <c r="I146" i="28"/>
  <c r="F146" i="28"/>
  <c r="O145" i="28"/>
  <c r="L145" i="28"/>
  <c r="L144" i="28" s="1"/>
  <c r="I145" i="28"/>
  <c r="F145" i="28"/>
  <c r="N144" i="28"/>
  <c r="M144" i="28"/>
  <c r="K144" i="28"/>
  <c r="J144" i="28"/>
  <c r="H144" i="28"/>
  <c r="G144" i="28"/>
  <c r="E144" i="28"/>
  <c r="O143" i="28"/>
  <c r="L143" i="28"/>
  <c r="I143" i="28"/>
  <c r="F143" i="28"/>
  <c r="O142" i="28"/>
  <c r="O141" i="28" s="1"/>
  <c r="L142" i="28"/>
  <c r="I142" i="28"/>
  <c r="F142" i="28"/>
  <c r="N141" i="28"/>
  <c r="M141" i="28"/>
  <c r="L141" i="28"/>
  <c r="K141" i="28"/>
  <c r="J141" i="28"/>
  <c r="H141" i="28"/>
  <c r="G141" i="28"/>
  <c r="E141" i="28"/>
  <c r="D141" i="28"/>
  <c r="O140" i="28"/>
  <c r="L140" i="28"/>
  <c r="I140" i="28"/>
  <c r="F140" i="28"/>
  <c r="O139" i="28"/>
  <c r="L139" i="28"/>
  <c r="I139" i="28"/>
  <c r="F139" i="28"/>
  <c r="O138" i="28"/>
  <c r="L138" i="28"/>
  <c r="I138" i="28"/>
  <c r="F138" i="28"/>
  <c r="O137" i="28"/>
  <c r="L137" i="28"/>
  <c r="L136" i="28" s="1"/>
  <c r="I137" i="28"/>
  <c r="I136" i="28" s="1"/>
  <c r="F137" i="28"/>
  <c r="N136" i="28"/>
  <c r="M136" i="28"/>
  <c r="K136" i="28"/>
  <c r="J136" i="28"/>
  <c r="H136" i="28"/>
  <c r="G136" i="28"/>
  <c r="E136" i="28"/>
  <c r="D136" i="28"/>
  <c r="O135" i="28"/>
  <c r="L135" i="28"/>
  <c r="I135" i="28"/>
  <c r="F135" i="28"/>
  <c r="O134" i="28"/>
  <c r="L134" i="28"/>
  <c r="I134" i="28"/>
  <c r="F134" i="28"/>
  <c r="O133" i="28"/>
  <c r="L133" i="28"/>
  <c r="I133" i="28"/>
  <c r="F133" i="28"/>
  <c r="O132" i="28"/>
  <c r="O131" i="28" s="1"/>
  <c r="L132" i="28"/>
  <c r="I132" i="28"/>
  <c r="D132" i="28"/>
  <c r="N131" i="28"/>
  <c r="M131" i="28"/>
  <c r="K131" i="28"/>
  <c r="J131" i="28"/>
  <c r="H131" i="28"/>
  <c r="H130" i="28" s="1"/>
  <c r="G131" i="28"/>
  <c r="E131" i="28"/>
  <c r="O129" i="28"/>
  <c r="O128" i="28" s="1"/>
  <c r="L129" i="28"/>
  <c r="L128" i="28" s="1"/>
  <c r="I129" i="28"/>
  <c r="F129" i="28"/>
  <c r="F128" i="28" s="1"/>
  <c r="N128" i="28"/>
  <c r="M128" i="28"/>
  <c r="K128" i="28"/>
  <c r="J128" i="28"/>
  <c r="H128" i="28"/>
  <c r="G128" i="28"/>
  <c r="E128" i="28"/>
  <c r="D128" i="28"/>
  <c r="O127" i="28"/>
  <c r="L127" i="28"/>
  <c r="I127" i="28"/>
  <c r="F127" i="28"/>
  <c r="O126" i="28"/>
  <c r="L126" i="28"/>
  <c r="I126" i="28"/>
  <c r="F126" i="28"/>
  <c r="O125" i="28"/>
  <c r="L125" i="28"/>
  <c r="I125" i="28"/>
  <c r="F125" i="28"/>
  <c r="O124" i="28"/>
  <c r="L124" i="28"/>
  <c r="I124" i="28"/>
  <c r="F124" i="28"/>
  <c r="O123" i="28"/>
  <c r="L123" i="28"/>
  <c r="I123" i="28"/>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I117" i="28"/>
  <c r="F117" i="28"/>
  <c r="N116" i="28"/>
  <c r="M116" i="28"/>
  <c r="K116" i="28"/>
  <c r="J116" i="28"/>
  <c r="H116" i="28"/>
  <c r="H83" i="28" s="1"/>
  <c r="G116" i="28"/>
  <c r="E116" i="28"/>
  <c r="D116" i="28"/>
  <c r="O115" i="28"/>
  <c r="L115" i="28"/>
  <c r="I115" i="28"/>
  <c r="D115" i="28"/>
  <c r="F115" i="28" s="1"/>
  <c r="O114" i="28"/>
  <c r="L114" i="28"/>
  <c r="I114" i="28"/>
  <c r="D114" i="28"/>
  <c r="F114" i="28" s="1"/>
  <c r="O113" i="28"/>
  <c r="O112" i="28" s="1"/>
  <c r="L113" i="28"/>
  <c r="I113" i="28"/>
  <c r="I112" i="28" s="1"/>
  <c r="D113" i="28"/>
  <c r="F113" i="28" s="1"/>
  <c r="N112" i="28"/>
  <c r="M112" i="28"/>
  <c r="K112" i="28"/>
  <c r="J112" i="28"/>
  <c r="H112" i="28"/>
  <c r="G112" i="28"/>
  <c r="E112" i="28"/>
  <c r="O111" i="28"/>
  <c r="L111" i="28"/>
  <c r="I111" i="28"/>
  <c r="F111" i="28"/>
  <c r="O110" i="28"/>
  <c r="L110" i="28"/>
  <c r="I110" i="28"/>
  <c r="F110" i="28"/>
  <c r="O109" i="28"/>
  <c r="L109" i="28"/>
  <c r="I109" i="28"/>
  <c r="F109" i="28"/>
  <c r="O108" i="28"/>
  <c r="L108" i="28"/>
  <c r="I108" i="28"/>
  <c r="F108" i="28"/>
  <c r="O107" i="28"/>
  <c r="L107" i="28"/>
  <c r="I107" i="28"/>
  <c r="F107" i="28"/>
  <c r="O106" i="28"/>
  <c r="L106" i="28"/>
  <c r="I106" i="28"/>
  <c r="F106" i="28"/>
  <c r="O105" i="28"/>
  <c r="L105" i="28"/>
  <c r="I105" i="28"/>
  <c r="F105" i="28"/>
  <c r="O104" i="28"/>
  <c r="L104" i="28"/>
  <c r="I104" i="28"/>
  <c r="F104" i="28"/>
  <c r="N103" i="28"/>
  <c r="M103" i="28"/>
  <c r="L103" i="28"/>
  <c r="K103" i="28"/>
  <c r="J103" i="28"/>
  <c r="H103" i="28"/>
  <c r="G103" i="28"/>
  <c r="E103" i="28"/>
  <c r="D103" i="28"/>
  <c r="O102" i="28"/>
  <c r="L102" i="28"/>
  <c r="I102" i="28"/>
  <c r="F102" i="28"/>
  <c r="O101" i="28"/>
  <c r="L101" i="28"/>
  <c r="I101" i="28"/>
  <c r="F101" i="28"/>
  <c r="O100" i="28"/>
  <c r="L100" i="28"/>
  <c r="I100" i="28"/>
  <c r="F100" i="28"/>
  <c r="C100" i="28" s="1"/>
  <c r="O99" i="28"/>
  <c r="L99" i="28"/>
  <c r="I99" i="28"/>
  <c r="F99" i="28"/>
  <c r="O98" i="28"/>
  <c r="L98" i="28"/>
  <c r="I98" i="28"/>
  <c r="F98" i="28"/>
  <c r="O97" i="28"/>
  <c r="L97" i="28"/>
  <c r="I97" i="28"/>
  <c r="F97" i="28"/>
  <c r="O96" i="28"/>
  <c r="L96" i="28"/>
  <c r="I96" i="28"/>
  <c r="I95" i="28" s="1"/>
  <c r="F96" i="28"/>
  <c r="N95" i="28"/>
  <c r="M95" i="28"/>
  <c r="K95" i="28"/>
  <c r="J95" i="28"/>
  <c r="H95" i="28"/>
  <c r="G95" i="28"/>
  <c r="E95" i="28"/>
  <c r="D95" i="28"/>
  <c r="O94" i="28"/>
  <c r="L94" i="28"/>
  <c r="I94" i="28"/>
  <c r="F94" i="28"/>
  <c r="O93" i="28"/>
  <c r="L93" i="28"/>
  <c r="I93" i="28"/>
  <c r="F93" i="28"/>
  <c r="O92" i="28"/>
  <c r="L92" i="28"/>
  <c r="I92" i="28"/>
  <c r="F92" i="28"/>
  <c r="O91" i="28"/>
  <c r="L91" i="28"/>
  <c r="I91" i="28"/>
  <c r="F91" i="28"/>
  <c r="O90" i="28"/>
  <c r="L90" i="28"/>
  <c r="I90" i="28"/>
  <c r="F90" i="28"/>
  <c r="N89" i="28"/>
  <c r="M89" i="28"/>
  <c r="K89" i="28"/>
  <c r="J89" i="28"/>
  <c r="H89" i="28"/>
  <c r="G89" i="28"/>
  <c r="E89" i="28"/>
  <c r="D89" i="28"/>
  <c r="O88" i="28"/>
  <c r="L88" i="28"/>
  <c r="I88" i="28"/>
  <c r="F88" i="28"/>
  <c r="O87" i="28"/>
  <c r="L87" i="28"/>
  <c r="I87" i="28"/>
  <c r="F87" i="28"/>
  <c r="O86" i="28"/>
  <c r="L86" i="28"/>
  <c r="I86" i="28"/>
  <c r="F86" i="28"/>
  <c r="O85" i="28"/>
  <c r="L85" i="28"/>
  <c r="I85" i="28"/>
  <c r="F85" i="28"/>
  <c r="F84" i="28" s="1"/>
  <c r="N84" i="28"/>
  <c r="M84" i="28"/>
  <c r="K84" i="28"/>
  <c r="J84" i="28"/>
  <c r="H84" i="28"/>
  <c r="G84" i="28"/>
  <c r="E84" i="28"/>
  <c r="D84" i="28"/>
  <c r="O82" i="28"/>
  <c r="L82" i="28"/>
  <c r="I82" i="28"/>
  <c r="F82" i="28"/>
  <c r="O81" i="28"/>
  <c r="L81" i="28"/>
  <c r="L80" i="28" s="1"/>
  <c r="I81" i="28"/>
  <c r="F81" i="28"/>
  <c r="F80" i="28" s="1"/>
  <c r="O80" i="28"/>
  <c r="N80" i="28"/>
  <c r="M80" i="28"/>
  <c r="K80" i="28"/>
  <c r="J80" i="28"/>
  <c r="H80" i="28"/>
  <c r="G80" i="28"/>
  <c r="E80" i="28"/>
  <c r="D80" i="28"/>
  <c r="O79" i="28"/>
  <c r="L79" i="28"/>
  <c r="I79" i="28"/>
  <c r="F79" i="28"/>
  <c r="O78" i="28"/>
  <c r="O77" i="28" s="1"/>
  <c r="O76" i="28" s="1"/>
  <c r="L78" i="28"/>
  <c r="L77" i="28" s="1"/>
  <c r="L76" i="28" s="1"/>
  <c r="I78" i="28"/>
  <c r="F78" i="28"/>
  <c r="F77" i="28" s="1"/>
  <c r="N77" i="28"/>
  <c r="N76" i="28" s="1"/>
  <c r="M77" i="28"/>
  <c r="M76" i="28" s="1"/>
  <c r="K77" i="28"/>
  <c r="J77" i="28"/>
  <c r="J76" i="28" s="1"/>
  <c r="H77" i="28"/>
  <c r="H76" i="28" s="1"/>
  <c r="G77" i="28"/>
  <c r="E77" i="28"/>
  <c r="D77" i="28"/>
  <c r="D76" i="28" s="1"/>
  <c r="O74" i="28"/>
  <c r="L74" i="28"/>
  <c r="I74" i="28"/>
  <c r="F74" i="28"/>
  <c r="O73" i="28"/>
  <c r="L73" i="28"/>
  <c r="I73" i="28"/>
  <c r="F73" i="28"/>
  <c r="O72" i="28"/>
  <c r="L72" i="28"/>
  <c r="I72" i="28"/>
  <c r="F72" i="28"/>
  <c r="O71" i="28"/>
  <c r="L71" i="28"/>
  <c r="I71" i="28"/>
  <c r="F71" i="28"/>
  <c r="O70" i="28"/>
  <c r="L70" i="28"/>
  <c r="I70" i="28"/>
  <c r="F70" i="28"/>
  <c r="F69" i="28" s="1"/>
  <c r="N69" i="28"/>
  <c r="N67" i="28" s="1"/>
  <c r="M69" i="28"/>
  <c r="M67" i="28" s="1"/>
  <c r="K69" i="28"/>
  <c r="J69" i="28"/>
  <c r="J67" i="28" s="1"/>
  <c r="H69" i="28"/>
  <c r="H67" i="28" s="1"/>
  <c r="G69" i="28"/>
  <c r="E69" i="28"/>
  <c r="E67" i="28" s="1"/>
  <c r="D69" i="28"/>
  <c r="D67" i="28" s="1"/>
  <c r="O68" i="28"/>
  <c r="L68" i="28"/>
  <c r="I68" i="28"/>
  <c r="F68" i="28"/>
  <c r="K67" i="28"/>
  <c r="G67" i="28"/>
  <c r="O66" i="28"/>
  <c r="L66" i="28"/>
  <c r="I66" i="28"/>
  <c r="F66" i="28"/>
  <c r="O65" i="28"/>
  <c r="L65" i="28"/>
  <c r="I65" i="28"/>
  <c r="F65" i="28"/>
  <c r="O64" i="28"/>
  <c r="L64" i="28"/>
  <c r="I64" i="28"/>
  <c r="F64" i="28"/>
  <c r="O63" i="28"/>
  <c r="L63" i="28"/>
  <c r="I63" i="28"/>
  <c r="F63" i="28"/>
  <c r="O62" i="28"/>
  <c r="L62" i="28"/>
  <c r="I62" i="28"/>
  <c r="F62" i="28"/>
  <c r="O61" i="28"/>
  <c r="L61" i="28"/>
  <c r="I61" i="28"/>
  <c r="F61" i="28"/>
  <c r="C61" i="28" s="1"/>
  <c r="O60" i="28"/>
  <c r="L60" i="28"/>
  <c r="I60" i="28"/>
  <c r="F60" i="28"/>
  <c r="O59" i="28"/>
  <c r="L59" i="28"/>
  <c r="I59" i="28"/>
  <c r="I58" i="28" s="1"/>
  <c r="F59" i="28"/>
  <c r="N58" i="28"/>
  <c r="M58" i="28"/>
  <c r="K58" i="28"/>
  <c r="J58" i="28"/>
  <c r="H58" i="28"/>
  <c r="G58" i="28"/>
  <c r="E58" i="28"/>
  <c r="D58" i="28"/>
  <c r="O57" i="28"/>
  <c r="L57" i="28"/>
  <c r="I57" i="28"/>
  <c r="F57" i="28"/>
  <c r="O56" i="28"/>
  <c r="O55" i="28" s="1"/>
  <c r="L56" i="28"/>
  <c r="I56" i="28"/>
  <c r="I55" i="28" s="1"/>
  <c r="F56" i="28"/>
  <c r="N55" i="28"/>
  <c r="N54" i="28" s="1"/>
  <c r="M55" i="28"/>
  <c r="L55" i="28"/>
  <c r="K55" i="28"/>
  <c r="J55" i="28"/>
  <c r="H55" i="28"/>
  <c r="H54" i="28" s="1"/>
  <c r="G55" i="28"/>
  <c r="F55" i="28"/>
  <c r="E55" i="28"/>
  <c r="D55" i="28"/>
  <c r="D54" i="28" s="1"/>
  <c r="M54" i="28"/>
  <c r="M53" i="28" s="1"/>
  <c r="O47" i="28"/>
  <c r="C47" i="28" s="1"/>
  <c r="O46" i="28"/>
  <c r="C46" i="28" s="1"/>
  <c r="N45" i="28"/>
  <c r="M45" i="28"/>
  <c r="L44" i="28"/>
  <c r="I44" i="28"/>
  <c r="F44" i="28"/>
  <c r="F43" i="28" s="1"/>
  <c r="L43" i="28"/>
  <c r="K43" i="28"/>
  <c r="J43" i="28"/>
  <c r="H43" i="28"/>
  <c r="G43" i="28"/>
  <c r="E43" i="28"/>
  <c r="D43" i="28"/>
  <c r="F42" i="28"/>
  <c r="F41" i="28" s="1"/>
  <c r="C41" i="28" s="1"/>
  <c r="E41" i="28"/>
  <c r="D41" i="28"/>
  <c r="L40" i="28"/>
  <c r="C40" i="28" s="1"/>
  <c r="L39" i="28"/>
  <c r="C39" i="28"/>
  <c r="L38" i="28"/>
  <c r="C38" i="28" s="1"/>
  <c r="L37" i="28"/>
  <c r="C37" i="28"/>
  <c r="K36" i="28"/>
  <c r="J36" i="28"/>
  <c r="L35" i="28"/>
  <c r="C35" i="28" s="1"/>
  <c r="L34" i="28"/>
  <c r="C34" i="28" s="1"/>
  <c r="K33" i="28"/>
  <c r="J33" i="28"/>
  <c r="L32" i="28"/>
  <c r="L31" i="28" s="1"/>
  <c r="C31" i="28" s="1"/>
  <c r="K31" i="28"/>
  <c r="J31" i="28"/>
  <c r="L30" i="28"/>
  <c r="C30" i="28" s="1"/>
  <c r="L29" i="28"/>
  <c r="C29" i="28" s="1"/>
  <c r="L28" i="28"/>
  <c r="L27" i="28" s="1"/>
  <c r="C27" i="28" s="1"/>
  <c r="K27" i="28"/>
  <c r="J27" i="28"/>
  <c r="F25" i="28"/>
  <c r="C25" i="28"/>
  <c r="I24" i="28"/>
  <c r="F24" i="28"/>
  <c r="O23" i="28"/>
  <c r="L23" i="28"/>
  <c r="I23" i="28"/>
  <c r="F23" i="28"/>
  <c r="O22" i="28"/>
  <c r="L22" i="28"/>
  <c r="I22" i="28"/>
  <c r="F22" i="28"/>
  <c r="N21" i="28"/>
  <c r="N292" i="28" s="1"/>
  <c r="N291" i="28" s="1"/>
  <c r="M21" i="28"/>
  <c r="K21" i="28"/>
  <c r="J21" i="28"/>
  <c r="I21" i="28"/>
  <c r="H21" i="28"/>
  <c r="H292" i="28" s="1"/>
  <c r="H291" i="28" s="1"/>
  <c r="G21" i="28"/>
  <c r="E21" i="28"/>
  <c r="D21" i="28"/>
  <c r="D292" i="28" s="1"/>
  <c r="D291" i="28" s="1"/>
  <c r="H20" i="28"/>
  <c r="C94" i="28" l="1"/>
  <c r="E292" i="28"/>
  <c r="C106" i="28"/>
  <c r="C125" i="28"/>
  <c r="C127" i="28"/>
  <c r="C138" i="28"/>
  <c r="C148" i="28"/>
  <c r="C149" i="28"/>
  <c r="C150" i="28"/>
  <c r="K187" i="28"/>
  <c r="C189" i="28"/>
  <c r="C190" i="28"/>
  <c r="E259" i="28"/>
  <c r="M269" i="28"/>
  <c r="I54" i="28"/>
  <c r="C215" i="28"/>
  <c r="J292" i="28"/>
  <c r="J291" i="28" s="1"/>
  <c r="C62" i="28"/>
  <c r="J26" i="28"/>
  <c r="J20" i="28" s="1"/>
  <c r="K76" i="28"/>
  <c r="C181" i="28"/>
  <c r="G187" i="28"/>
  <c r="C203" i="28"/>
  <c r="M204" i="28"/>
  <c r="M195" i="28" s="1"/>
  <c r="C229" i="28"/>
  <c r="C237" i="28"/>
  <c r="C241" i="28"/>
  <c r="C245" i="28"/>
  <c r="C249" i="28"/>
  <c r="M259" i="28"/>
  <c r="J270" i="28"/>
  <c r="J269" i="28" s="1"/>
  <c r="C273" i="28"/>
  <c r="D259" i="28"/>
  <c r="E269" i="28"/>
  <c r="C285" i="28"/>
  <c r="I40" i="29"/>
  <c r="E20" i="28"/>
  <c r="C32" i="28"/>
  <c r="E54" i="28"/>
  <c r="E53" i="28" s="1"/>
  <c r="E76" i="28"/>
  <c r="H75" i="28"/>
  <c r="O175" i="28"/>
  <c r="H195" i="28"/>
  <c r="C23" i="28"/>
  <c r="C44" i="28"/>
  <c r="C92" i="28"/>
  <c r="C96" i="28"/>
  <c r="L116" i="28"/>
  <c r="C123" i="28"/>
  <c r="C146" i="28"/>
  <c r="C167" i="28"/>
  <c r="C172" i="28"/>
  <c r="C177" i="28"/>
  <c r="C178" i="28"/>
  <c r="D174" i="28"/>
  <c r="D173" i="28" s="1"/>
  <c r="O179" i="28"/>
  <c r="C193" i="28"/>
  <c r="I196" i="28"/>
  <c r="C207" i="28"/>
  <c r="C211" i="28"/>
  <c r="C212" i="28"/>
  <c r="C214" i="28"/>
  <c r="C219" i="28"/>
  <c r="C223" i="28"/>
  <c r="C226" i="28"/>
  <c r="E231" i="28"/>
  <c r="E230" i="28" s="1"/>
  <c r="C257" i="28"/>
  <c r="F272" i="28"/>
  <c r="C277" i="28"/>
  <c r="C280" i="28"/>
  <c r="F284" i="28"/>
  <c r="C284" i="28" s="1"/>
  <c r="C28" i="28"/>
  <c r="L36" i="28"/>
  <c r="C36" i="28" s="1"/>
  <c r="C64" i="28"/>
  <c r="C72" i="28"/>
  <c r="C155" i="28"/>
  <c r="C202" i="28"/>
  <c r="O196" i="28"/>
  <c r="I205" i="28"/>
  <c r="C221" i="28"/>
  <c r="L238" i="28"/>
  <c r="C255" i="28"/>
  <c r="C265" i="28"/>
  <c r="C266" i="28"/>
  <c r="F67" i="28"/>
  <c r="C71" i="28"/>
  <c r="C88" i="28"/>
  <c r="C104" i="28"/>
  <c r="C108" i="28"/>
  <c r="C111" i="28"/>
  <c r="C114" i="28"/>
  <c r="C115" i="28"/>
  <c r="C153" i="28"/>
  <c r="G173" i="28"/>
  <c r="L174" i="28"/>
  <c r="L179" i="28"/>
  <c r="C185" i="28"/>
  <c r="C186" i="28"/>
  <c r="D187" i="28"/>
  <c r="J187" i="28"/>
  <c r="N187" i="28"/>
  <c r="O187" i="28"/>
  <c r="G204" i="28"/>
  <c r="G195" i="28" s="1"/>
  <c r="H231" i="28"/>
  <c r="C261" i="28"/>
  <c r="G259" i="28"/>
  <c r="F270" i="28"/>
  <c r="F269" i="28" s="1"/>
  <c r="D270" i="28"/>
  <c r="D269" i="28" s="1"/>
  <c r="H270" i="28"/>
  <c r="H269" i="28" s="1"/>
  <c r="N270" i="28"/>
  <c r="N269" i="28" s="1"/>
  <c r="O293" i="28"/>
  <c r="C301" i="28"/>
  <c r="O21" i="28"/>
  <c r="O292" i="28" s="1"/>
  <c r="K26" i="28"/>
  <c r="D53" i="28"/>
  <c r="G54" i="28"/>
  <c r="G53" i="28" s="1"/>
  <c r="K54" i="28"/>
  <c r="K53" i="28" s="1"/>
  <c r="C60" i="28"/>
  <c r="C63" i="28"/>
  <c r="G76" i="28"/>
  <c r="C87" i="28"/>
  <c r="O84" i="28"/>
  <c r="N83" i="28"/>
  <c r="L89" i="28"/>
  <c r="C98" i="28"/>
  <c r="C101" i="28"/>
  <c r="C110" i="28"/>
  <c r="C118" i="28"/>
  <c r="C129" i="28"/>
  <c r="C154" i="28"/>
  <c r="O151" i="28"/>
  <c r="C169" i="28"/>
  <c r="K195" i="28"/>
  <c r="C201" i="28"/>
  <c r="L205" i="28"/>
  <c r="C213" i="28"/>
  <c r="D216" i="28"/>
  <c r="N204" i="28"/>
  <c r="N195" i="28" s="1"/>
  <c r="C240" i="28"/>
  <c r="D230" i="28"/>
  <c r="C267" i="28"/>
  <c r="C279" i="28"/>
  <c r="C281" i="28"/>
  <c r="C299" i="28"/>
  <c r="E291" i="28"/>
  <c r="C24" i="28"/>
  <c r="L33" i="28"/>
  <c r="C33" i="28" s="1"/>
  <c r="I43" i="28"/>
  <c r="C43" i="28" s="1"/>
  <c r="O45" i="28"/>
  <c r="C45" i="28" s="1"/>
  <c r="J54" i="28"/>
  <c r="J53" i="28" s="1"/>
  <c r="L58" i="28"/>
  <c r="C74" i="28"/>
  <c r="E83" i="28"/>
  <c r="K83" i="28"/>
  <c r="J83" i="28"/>
  <c r="C91" i="28"/>
  <c r="L95" i="28"/>
  <c r="C102" i="28"/>
  <c r="L112" i="28"/>
  <c r="O122" i="28"/>
  <c r="E130" i="28"/>
  <c r="K130" i="28"/>
  <c r="O136" i="28"/>
  <c r="O144" i="28"/>
  <c r="F160" i="28"/>
  <c r="C164" i="28"/>
  <c r="L166" i="28"/>
  <c r="L165" i="28" s="1"/>
  <c r="C183" i="28"/>
  <c r="L198" i="28"/>
  <c r="L196" i="28" s="1"/>
  <c r="C218" i="28"/>
  <c r="G231" i="28"/>
  <c r="K231" i="28"/>
  <c r="K230" i="28" s="1"/>
  <c r="C233" i="28"/>
  <c r="C244" i="28"/>
  <c r="L246" i="28"/>
  <c r="C253" i="28"/>
  <c r="C260" i="28"/>
  <c r="C274" i="28"/>
  <c r="L276" i="28"/>
  <c r="F141" i="28"/>
  <c r="L160" i="28"/>
  <c r="C160" i="28" s="1"/>
  <c r="N231" i="28"/>
  <c r="N230" i="28" s="1"/>
  <c r="L260" i="28"/>
  <c r="L259" i="28" s="1"/>
  <c r="D20" i="28"/>
  <c r="N20" i="28"/>
  <c r="L21" i="28"/>
  <c r="L292" i="28" s="1"/>
  <c r="L291" i="28" s="1"/>
  <c r="C42" i="28"/>
  <c r="C57" i="28"/>
  <c r="O58" i="28"/>
  <c r="O54" i="28" s="1"/>
  <c r="C66" i="28"/>
  <c r="N53" i="28"/>
  <c r="O69" i="28"/>
  <c r="L69" i="28"/>
  <c r="L67" i="28" s="1"/>
  <c r="C79" i="28"/>
  <c r="M83" i="28"/>
  <c r="L84" i="28"/>
  <c r="C93" i="28"/>
  <c r="O95" i="28"/>
  <c r="C121" i="28"/>
  <c r="G130" i="28"/>
  <c r="L131" i="28"/>
  <c r="C140" i="28"/>
  <c r="J130" i="28"/>
  <c r="C147" i="28"/>
  <c r="I151" i="28"/>
  <c r="C157" i="28"/>
  <c r="C159" i="28"/>
  <c r="C163" i="28"/>
  <c r="F184" i="28"/>
  <c r="C184" i="28" s="1"/>
  <c r="F188" i="28"/>
  <c r="C188" i="28" s="1"/>
  <c r="F192" i="28"/>
  <c r="J195" i="28"/>
  <c r="C209" i="28"/>
  <c r="C210" i="28"/>
  <c r="F216" i="28"/>
  <c r="C222" i="28"/>
  <c r="M230" i="28"/>
  <c r="O235" i="28"/>
  <c r="C243" i="28"/>
  <c r="C254" i="28"/>
  <c r="C263" i="28"/>
  <c r="C275" i="28"/>
  <c r="C288" i="28"/>
  <c r="F293" i="28"/>
  <c r="C296" i="28"/>
  <c r="H13" i="29"/>
  <c r="I25" i="29"/>
  <c r="D40" i="29"/>
  <c r="H40" i="29" s="1"/>
  <c r="H53" i="28"/>
  <c r="H52" i="28" s="1"/>
  <c r="G292" i="28"/>
  <c r="G291" i="28" s="1"/>
  <c r="G20" i="28"/>
  <c r="C22" i="28"/>
  <c r="F21" i="28"/>
  <c r="J75" i="28"/>
  <c r="J52" i="28" s="1"/>
  <c r="C82" i="28"/>
  <c r="I80" i="28"/>
  <c r="C80" i="28" s="1"/>
  <c r="C105" i="28"/>
  <c r="C107" i="28"/>
  <c r="F103" i="28"/>
  <c r="C124" i="28"/>
  <c r="F122" i="28"/>
  <c r="F165" i="28"/>
  <c r="M292" i="28"/>
  <c r="M291" i="28" s="1"/>
  <c r="M20" i="28"/>
  <c r="C65" i="28"/>
  <c r="F76" i="28"/>
  <c r="G83" i="28"/>
  <c r="C86" i="28"/>
  <c r="I84" i="28"/>
  <c r="O89" i="28"/>
  <c r="C97" i="28"/>
  <c r="C99" i="28"/>
  <c r="F95" i="28"/>
  <c r="I103" i="28"/>
  <c r="C109" i="28"/>
  <c r="C119" i="28"/>
  <c r="C126" i="28"/>
  <c r="I128" i="28"/>
  <c r="C128" i="28" s="1"/>
  <c r="N130" i="28"/>
  <c r="D144" i="28"/>
  <c r="I144" i="28"/>
  <c r="C171" i="28"/>
  <c r="I165" i="28"/>
  <c r="K292" i="28"/>
  <c r="K291" i="28" s="1"/>
  <c r="K20" i="28"/>
  <c r="C55" i="28"/>
  <c r="C56" i="28"/>
  <c r="C59" i="28"/>
  <c r="F58" i="28"/>
  <c r="C68" i="28"/>
  <c r="O67" i="28"/>
  <c r="I69" i="28"/>
  <c r="I67" i="28" s="1"/>
  <c r="C70" i="28"/>
  <c r="C73" i="28"/>
  <c r="I77" i="28"/>
  <c r="I76" i="28" s="1"/>
  <c r="C78" i="28"/>
  <c r="F112" i="28"/>
  <c r="C113" i="28"/>
  <c r="D131" i="28"/>
  <c r="F132" i="28"/>
  <c r="C133" i="28"/>
  <c r="I141" i="28"/>
  <c r="C141" i="28" s="1"/>
  <c r="C142" i="28"/>
  <c r="C180" i="28"/>
  <c r="F179" i="28"/>
  <c r="L54" i="28"/>
  <c r="L53" i="28" s="1"/>
  <c r="F89" i="28"/>
  <c r="I89" i="28"/>
  <c r="C90" i="28"/>
  <c r="O103" i="28"/>
  <c r="C117" i="28"/>
  <c r="F116" i="28"/>
  <c r="C134" i="28"/>
  <c r="I131" i="28"/>
  <c r="F136" i="28"/>
  <c r="C137" i="28"/>
  <c r="L173" i="28"/>
  <c r="C81" i="28"/>
  <c r="C85" i="28"/>
  <c r="D112" i="28"/>
  <c r="D83" i="28" s="1"/>
  <c r="I116" i="28"/>
  <c r="I122" i="28"/>
  <c r="M130" i="28"/>
  <c r="M75" i="28" s="1"/>
  <c r="M52" i="28" s="1"/>
  <c r="C139" i="28"/>
  <c r="L151" i="28"/>
  <c r="L130" i="28" s="1"/>
  <c r="C156" i="28"/>
  <c r="C161" i="28"/>
  <c r="C168" i="28"/>
  <c r="C182" i="28"/>
  <c r="C248" i="28"/>
  <c r="F246" i="28"/>
  <c r="C256" i="28"/>
  <c r="F252" i="28"/>
  <c r="I259" i="28"/>
  <c r="C120" i="28"/>
  <c r="C145" i="28"/>
  <c r="F144" i="28"/>
  <c r="C158" i="28"/>
  <c r="C162" i="28"/>
  <c r="C170" i="28"/>
  <c r="E174" i="28"/>
  <c r="E173" i="28" s="1"/>
  <c r="C176" i="28"/>
  <c r="F175" i="28"/>
  <c r="O174" i="28"/>
  <c r="O173" i="28" s="1"/>
  <c r="L204" i="28"/>
  <c r="L216" i="28"/>
  <c r="C220" i="28"/>
  <c r="O116" i="28"/>
  <c r="L122" i="28"/>
  <c r="L83" i="28" s="1"/>
  <c r="C135" i="28"/>
  <c r="C143" i="28"/>
  <c r="C152" i="28"/>
  <c r="F151" i="28"/>
  <c r="I179" i="28"/>
  <c r="I174" i="28" s="1"/>
  <c r="I173" i="28" s="1"/>
  <c r="C192" i="28"/>
  <c r="I286" i="28"/>
  <c r="I292" i="28" s="1"/>
  <c r="C287" i="28"/>
  <c r="F191" i="28"/>
  <c r="C191" i="28" s="1"/>
  <c r="C197" i="28"/>
  <c r="D198" i="28"/>
  <c r="D196" i="28" s="1"/>
  <c r="F199" i="28"/>
  <c r="C200" i="28"/>
  <c r="E204" i="28"/>
  <c r="E195" i="28" s="1"/>
  <c r="C206" i="28"/>
  <c r="F205" i="28"/>
  <c r="O205" i="28"/>
  <c r="C217" i="28"/>
  <c r="O216" i="28"/>
  <c r="L231" i="28"/>
  <c r="L230" i="28" s="1"/>
  <c r="J231" i="28"/>
  <c r="J230" i="28" s="1"/>
  <c r="I246" i="28"/>
  <c r="C247" i="28"/>
  <c r="C250" i="28"/>
  <c r="C258" i="28"/>
  <c r="C262" i="28"/>
  <c r="I270" i="28"/>
  <c r="I269" i="28" s="1"/>
  <c r="C271" i="28"/>
  <c r="C276" i="28"/>
  <c r="C208" i="28"/>
  <c r="I216" i="28"/>
  <c r="C228" i="28"/>
  <c r="F227" i="28"/>
  <c r="C227" i="28" s="1"/>
  <c r="I238" i="28"/>
  <c r="C238" i="28" s="1"/>
  <c r="C239" i="28"/>
  <c r="C242" i="28"/>
  <c r="H259" i="28"/>
  <c r="H230" i="28" s="1"/>
  <c r="C272" i="28"/>
  <c r="C278" i="28"/>
  <c r="C224" i="28"/>
  <c r="D204" i="28"/>
  <c r="F225" i="28"/>
  <c r="C225" i="28" s="1"/>
  <c r="C232" i="28"/>
  <c r="C236" i="28"/>
  <c r="F235" i="28"/>
  <c r="O246" i="28"/>
  <c r="O231" i="28" s="1"/>
  <c r="O251" i="28"/>
  <c r="C268" i="28"/>
  <c r="F264" i="28"/>
  <c r="C264" i="28" s="1"/>
  <c r="O270" i="28"/>
  <c r="O269" i="28" s="1"/>
  <c r="L270" i="28"/>
  <c r="L269" i="28" s="1"/>
  <c r="C295" i="28"/>
  <c r="I293" i="28"/>
  <c r="C300" i="28"/>
  <c r="C234" i="28"/>
  <c r="C282" i="28"/>
  <c r="C294" i="28"/>
  <c r="F283" i="28" l="1"/>
  <c r="C283" i="28" s="1"/>
  <c r="C293" i="28"/>
  <c r="C235" i="28"/>
  <c r="C95" i="28"/>
  <c r="C216" i="28"/>
  <c r="C89" i="28"/>
  <c r="D130" i="28"/>
  <c r="D75" i="28" s="1"/>
  <c r="N75" i="28"/>
  <c r="G230" i="28"/>
  <c r="G194" i="28" s="1"/>
  <c r="L195" i="28"/>
  <c r="L194" i="28" s="1"/>
  <c r="C136" i="28"/>
  <c r="C112" i="28"/>
  <c r="C58" i="28"/>
  <c r="O83" i="28"/>
  <c r="K75" i="28"/>
  <c r="K289" i="28" s="1"/>
  <c r="F187" i="28"/>
  <c r="C187" i="28" s="1"/>
  <c r="H194" i="28"/>
  <c r="I291" i="28"/>
  <c r="I130" i="28"/>
  <c r="L26" i="28"/>
  <c r="E75" i="28"/>
  <c r="E52" i="28" s="1"/>
  <c r="K194" i="28"/>
  <c r="O291" i="28"/>
  <c r="C166" i="28"/>
  <c r="O130" i="28"/>
  <c r="I20" i="28"/>
  <c r="K52" i="28"/>
  <c r="K51" i="28" s="1"/>
  <c r="K50" i="28" s="1"/>
  <c r="C286" i="28"/>
  <c r="C270" i="28"/>
  <c r="D195" i="28"/>
  <c r="D194" i="28" s="1"/>
  <c r="I204" i="28"/>
  <c r="I195" i="28" s="1"/>
  <c r="I194" i="28" s="1"/>
  <c r="O53" i="28"/>
  <c r="O20" i="28"/>
  <c r="M194" i="28"/>
  <c r="M51" i="28" s="1"/>
  <c r="G75" i="28"/>
  <c r="I231" i="28"/>
  <c r="I230" i="28" s="1"/>
  <c r="F259" i="28"/>
  <c r="C259" i="28" s="1"/>
  <c r="O230" i="28"/>
  <c r="J194" i="28"/>
  <c r="J51" i="28" s="1"/>
  <c r="C246" i="28"/>
  <c r="N194" i="28"/>
  <c r="C67" i="28"/>
  <c r="I53" i="28"/>
  <c r="E194" i="28"/>
  <c r="E51" i="28" s="1"/>
  <c r="E289" i="28"/>
  <c r="N289" i="28"/>
  <c r="N52" i="28"/>
  <c r="G52" i="28"/>
  <c r="G289" i="28"/>
  <c r="C179" i="28"/>
  <c r="L75" i="28"/>
  <c r="L289" i="28" s="1"/>
  <c r="J289" i="28"/>
  <c r="C269" i="28"/>
  <c r="H289" i="28"/>
  <c r="O204" i="28"/>
  <c r="O195" i="28" s="1"/>
  <c r="O194" i="28" s="1"/>
  <c r="C151" i="28"/>
  <c r="C144" i="28"/>
  <c r="C69" i="28"/>
  <c r="C122" i="28"/>
  <c r="F231" i="28"/>
  <c r="C205" i="28"/>
  <c r="F204" i="28"/>
  <c r="C252" i="28"/>
  <c r="F251" i="28"/>
  <c r="C251" i="28" s="1"/>
  <c r="F54" i="28"/>
  <c r="C77" i="28"/>
  <c r="F83" i="28"/>
  <c r="M289" i="28"/>
  <c r="C199" i="28"/>
  <c r="F198" i="28"/>
  <c r="F174" i="28"/>
  <c r="C175" i="28"/>
  <c r="C116" i="28"/>
  <c r="C132" i="28"/>
  <c r="F131" i="28"/>
  <c r="I83" i="28"/>
  <c r="C84" i="28"/>
  <c r="C76" i="28"/>
  <c r="C165" i="28"/>
  <c r="C103" i="28"/>
  <c r="F292" i="28"/>
  <c r="F20" i="28"/>
  <c r="C21" i="28"/>
  <c r="H51" i="28"/>
  <c r="D52" i="28" l="1"/>
  <c r="D51" i="28" s="1"/>
  <c r="D289" i="28"/>
  <c r="G51" i="28"/>
  <c r="O75" i="28"/>
  <c r="O52" i="28" s="1"/>
  <c r="O51" i="28" s="1"/>
  <c r="O290" i="28" s="1"/>
  <c r="I75" i="28"/>
  <c r="C26" i="28"/>
  <c r="L20" i="28"/>
  <c r="C20" i="28" s="1"/>
  <c r="L52" i="28"/>
  <c r="L51" i="28" s="1"/>
  <c r="L50" i="28" s="1"/>
  <c r="C83" i="28"/>
  <c r="M290" i="28"/>
  <c r="M50" i="28"/>
  <c r="I289" i="28"/>
  <c r="N51" i="28"/>
  <c r="N50" i="28" s="1"/>
  <c r="C204" i="28"/>
  <c r="K290" i="28"/>
  <c r="F173" i="28"/>
  <c r="C173" i="28" s="1"/>
  <c r="C174" i="28"/>
  <c r="H290" i="28"/>
  <c r="H50" i="28"/>
  <c r="C292" i="28"/>
  <c r="F291" i="28"/>
  <c r="C291" i="28" s="1"/>
  <c r="F196" i="28"/>
  <c r="C198" i="28"/>
  <c r="E290" i="28"/>
  <c r="E50" i="28"/>
  <c r="C54" i="28"/>
  <c r="F53" i="28"/>
  <c r="C231" i="28"/>
  <c r="F230" i="28"/>
  <c r="I52" i="28"/>
  <c r="I51" i="28" s="1"/>
  <c r="C131" i="28"/>
  <c r="F130" i="28"/>
  <c r="C130" i="28" s="1"/>
  <c r="O50" i="28"/>
  <c r="J50" i="28"/>
  <c r="J290" i="28"/>
  <c r="G290" i="28"/>
  <c r="G50" i="28"/>
  <c r="L290" i="28" l="1"/>
  <c r="O289" i="28"/>
  <c r="D50" i="28"/>
  <c r="D290" i="28"/>
  <c r="F75" i="28"/>
  <c r="C75" i="28" s="1"/>
  <c r="N290" i="28"/>
  <c r="C230" i="28"/>
  <c r="C53" i="28"/>
  <c r="F195" i="28"/>
  <c r="F289" i="28" s="1"/>
  <c r="C196" i="28"/>
  <c r="I290" i="28"/>
  <c r="I50" i="28"/>
  <c r="C289" i="28" l="1"/>
  <c r="F52" i="28"/>
  <c r="C52" i="28" s="1"/>
  <c r="C195" i="28"/>
  <c r="F194" i="28"/>
  <c r="C194" i="28" s="1"/>
  <c r="F51" i="28" l="1"/>
  <c r="F290" i="28" l="1"/>
  <c r="C290" i="28" s="1"/>
  <c r="C51" i="28"/>
  <c r="F50" i="28"/>
  <c r="C50" i="28" s="1"/>
  <c r="G62" i="27" l="1"/>
  <c r="G61" i="27"/>
  <c r="G60" i="27"/>
  <c r="G59" i="27"/>
  <c r="G57" i="27" s="1"/>
  <c r="G58" i="27"/>
  <c r="F57" i="27"/>
  <c r="E57" i="27"/>
  <c r="G52" i="27"/>
  <c r="G51" i="27"/>
  <c r="G50" i="27"/>
  <c r="G49" i="27"/>
  <c r="F48" i="27"/>
  <c r="E48" i="27"/>
  <c r="G43" i="27"/>
  <c r="G42" i="27"/>
  <c r="F40" i="27"/>
  <c r="E40" i="27"/>
  <c r="G35" i="27"/>
  <c r="G34" i="27"/>
  <c r="F34" i="27"/>
  <c r="E34" i="27"/>
  <c r="G29" i="27"/>
  <c r="G28" i="27"/>
  <c r="F28" i="27"/>
  <c r="E28" i="27"/>
  <c r="G23" i="27"/>
  <c r="G22" i="27"/>
  <c r="G21" i="27" s="1"/>
  <c r="F21" i="27"/>
  <c r="E21" i="27"/>
  <c r="G16" i="27"/>
  <c r="G15" i="27"/>
  <c r="G14" i="27"/>
  <c r="G13" i="27"/>
  <c r="G12" i="27"/>
  <c r="F11" i="27"/>
  <c r="E11" i="27"/>
  <c r="O301" i="26"/>
  <c r="L301" i="26"/>
  <c r="I301" i="26"/>
  <c r="F301" i="26"/>
  <c r="O300" i="26"/>
  <c r="L300" i="26"/>
  <c r="I300" i="26"/>
  <c r="F300" i="26"/>
  <c r="C300" i="26" s="1"/>
  <c r="O299" i="26"/>
  <c r="L299" i="26"/>
  <c r="I299" i="26"/>
  <c r="F299" i="26"/>
  <c r="C299" i="26" s="1"/>
  <c r="O298" i="26"/>
  <c r="L298" i="26"/>
  <c r="I298" i="26"/>
  <c r="F298" i="26"/>
  <c r="C298" i="26" s="1"/>
  <c r="O297" i="26"/>
  <c r="L297" i="26"/>
  <c r="I297" i="26"/>
  <c r="F297" i="26"/>
  <c r="O296" i="26"/>
  <c r="L296" i="26"/>
  <c r="I296" i="26"/>
  <c r="F296" i="26"/>
  <c r="O295" i="26"/>
  <c r="L295" i="26"/>
  <c r="I295" i="26"/>
  <c r="F295" i="26"/>
  <c r="O294" i="26"/>
  <c r="O293" i="26" s="1"/>
  <c r="L294" i="26"/>
  <c r="I294" i="26"/>
  <c r="C294" i="26" s="1"/>
  <c r="F294" i="26"/>
  <c r="N293" i="26"/>
  <c r="M293" i="26"/>
  <c r="K293" i="26"/>
  <c r="J293" i="26"/>
  <c r="H293" i="26"/>
  <c r="G293" i="26"/>
  <c r="E293" i="26"/>
  <c r="D293" i="26"/>
  <c r="O288" i="26"/>
  <c r="L288" i="26"/>
  <c r="I288" i="26"/>
  <c r="F288" i="26"/>
  <c r="O287" i="26"/>
  <c r="L287" i="26"/>
  <c r="I287" i="26"/>
  <c r="F287" i="26"/>
  <c r="O286" i="26"/>
  <c r="N286" i="26"/>
  <c r="M286" i="26"/>
  <c r="K286" i="26"/>
  <c r="J286" i="26"/>
  <c r="H286" i="26"/>
  <c r="G286" i="26"/>
  <c r="F286" i="26"/>
  <c r="E286" i="26"/>
  <c r="D286" i="26"/>
  <c r="O285" i="26"/>
  <c r="L285" i="26"/>
  <c r="L284" i="26" s="1"/>
  <c r="L283" i="26" s="1"/>
  <c r="I285" i="26"/>
  <c r="I284" i="26" s="1"/>
  <c r="I283" i="26" s="1"/>
  <c r="F285" i="26"/>
  <c r="O284" i="26"/>
  <c r="N284" i="26"/>
  <c r="M284" i="26"/>
  <c r="M283" i="26" s="1"/>
  <c r="K284" i="26"/>
  <c r="K283" i="26" s="1"/>
  <c r="J284" i="26"/>
  <c r="H284" i="26"/>
  <c r="G284" i="26"/>
  <c r="E284" i="26"/>
  <c r="E283" i="26" s="1"/>
  <c r="D284" i="26"/>
  <c r="D283" i="26" s="1"/>
  <c r="O283" i="26"/>
  <c r="N283" i="26"/>
  <c r="J283" i="26"/>
  <c r="H283" i="26"/>
  <c r="G283" i="26"/>
  <c r="O282" i="26"/>
  <c r="O281" i="26" s="1"/>
  <c r="L282" i="26"/>
  <c r="L281" i="26" s="1"/>
  <c r="I282" i="26"/>
  <c r="C282" i="26" s="1"/>
  <c r="F282" i="26"/>
  <c r="N281" i="26"/>
  <c r="M281" i="26"/>
  <c r="K281" i="26"/>
  <c r="J281" i="26"/>
  <c r="H281" i="26"/>
  <c r="G281" i="26"/>
  <c r="F281" i="26"/>
  <c r="E281" i="26"/>
  <c r="D281" i="26"/>
  <c r="O280" i="26"/>
  <c r="L280" i="26"/>
  <c r="I280" i="26"/>
  <c r="F280" i="26"/>
  <c r="O279" i="26"/>
  <c r="L279" i="26"/>
  <c r="I279" i="26"/>
  <c r="F279" i="26"/>
  <c r="O278" i="26"/>
  <c r="L278" i="26"/>
  <c r="I278" i="26"/>
  <c r="F278" i="26"/>
  <c r="O277" i="26"/>
  <c r="L277" i="26"/>
  <c r="I277" i="26"/>
  <c r="F277" i="26"/>
  <c r="N276" i="26"/>
  <c r="M276" i="26"/>
  <c r="K276" i="26"/>
  <c r="J276" i="26"/>
  <c r="H276" i="26"/>
  <c r="G276" i="26"/>
  <c r="E276" i="26"/>
  <c r="D276" i="26"/>
  <c r="O275" i="26"/>
  <c r="L275" i="26"/>
  <c r="I275" i="26"/>
  <c r="F275" i="26"/>
  <c r="O274" i="26"/>
  <c r="O272" i="26" s="1"/>
  <c r="L274" i="26"/>
  <c r="I274" i="26"/>
  <c r="F274" i="26"/>
  <c r="C274" i="26"/>
  <c r="O273" i="26"/>
  <c r="L273" i="26"/>
  <c r="I273" i="26"/>
  <c r="I272" i="26" s="1"/>
  <c r="F273" i="26"/>
  <c r="N272" i="26"/>
  <c r="M272" i="26"/>
  <c r="L272" i="26"/>
  <c r="K272" i="26"/>
  <c r="K270" i="26" s="1"/>
  <c r="K269" i="26" s="1"/>
  <c r="J272" i="26"/>
  <c r="H272" i="26"/>
  <c r="G272" i="26"/>
  <c r="G270" i="26" s="1"/>
  <c r="G269" i="26" s="1"/>
  <c r="E272" i="26"/>
  <c r="E270" i="26" s="1"/>
  <c r="D272" i="26"/>
  <c r="O271" i="26"/>
  <c r="L271" i="26"/>
  <c r="I271" i="26"/>
  <c r="F271" i="26"/>
  <c r="N270" i="26"/>
  <c r="N269" i="26" s="1"/>
  <c r="J270" i="26"/>
  <c r="J269" i="26" s="1"/>
  <c r="D270" i="26"/>
  <c r="D269" i="26" s="1"/>
  <c r="O268" i="26"/>
  <c r="L268" i="26"/>
  <c r="I268" i="26"/>
  <c r="F268" i="26"/>
  <c r="C268" i="26" s="1"/>
  <c r="O267" i="26"/>
  <c r="L267" i="26"/>
  <c r="I267" i="26"/>
  <c r="F267" i="26"/>
  <c r="C267" i="26" s="1"/>
  <c r="O266" i="26"/>
  <c r="L266" i="26"/>
  <c r="I266" i="26"/>
  <c r="F266" i="26"/>
  <c r="C266" i="26" s="1"/>
  <c r="O265" i="26"/>
  <c r="L265" i="26"/>
  <c r="I265" i="26"/>
  <c r="I264" i="26" s="1"/>
  <c r="F265" i="26"/>
  <c r="N264" i="26"/>
  <c r="M264" i="26"/>
  <c r="K264" i="26"/>
  <c r="K259" i="26" s="1"/>
  <c r="K230" i="26" s="1"/>
  <c r="J264" i="26"/>
  <c r="H264" i="26"/>
  <c r="G264" i="26"/>
  <c r="G259" i="26" s="1"/>
  <c r="E264" i="26"/>
  <c r="D264" i="26"/>
  <c r="O263" i="26"/>
  <c r="L263" i="26"/>
  <c r="I263" i="26"/>
  <c r="F263" i="26"/>
  <c r="O262" i="26"/>
  <c r="L262" i="26"/>
  <c r="C262" i="26" s="1"/>
  <c r="I262" i="26"/>
  <c r="F262" i="26"/>
  <c r="O261" i="26"/>
  <c r="L261" i="26"/>
  <c r="I261" i="26"/>
  <c r="F261" i="26"/>
  <c r="N260" i="26"/>
  <c r="N259" i="26" s="1"/>
  <c r="M260" i="26"/>
  <c r="K260" i="26"/>
  <c r="J260" i="26"/>
  <c r="I260" i="26"/>
  <c r="H260" i="26"/>
  <c r="G260" i="26"/>
  <c r="E260" i="26"/>
  <c r="D260" i="26"/>
  <c r="D259" i="26" s="1"/>
  <c r="J259" i="26"/>
  <c r="H259" i="26"/>
  <c r="O258" i="26"/>
  <c r="L258" i="26"/>
  <c r="C258" i="26" s="1"/>
  <c r="I258" i="26"/>
  <c r="F258" i="26"/>
  <c r="O257" i="26"/>
  <c r="L257" i="26"/>
  <c r="I257" i="26"/>
  <c r="F257" i="26"/>
  <c r="O256" i="26"/>
  <c r="L256" i="26"/>
  <c r="I256" i="26"/>
  <c r="F256" i="26"/>
  <c r="O255" i="26"/>
  <c r="L255" i="26"/>
  <c r="I255" i="26"/>
  <c r="F255" i="26"/>
  <c r="O254" i="26"/>
  <c r="O252" i="26" s="1"/>
  <c r="O251" i="26" s="1"/>
  <c r="L254" i="26"/>
  <c r="I254" i="26"/>
  <c r="F254" i="26"/>
  <c r="C254" i="26"/>
  <c r="O253" i="26"/>
  <c r="L253" i="26"/>
  <c r="I253" i="26"/>
  <c r="I252" i="26" s="1"/>
  <c r="I251" i="26" s="1"/>
  <c r="F253" i="26"/>
  <c r="N252" i="26"/>
  <c r="M252" i="26"/>
  <c r="M251" i="26" s="1"/>
  <c r="K252" i="26"/>
  <c r="J252" i="26"/>
  <c r="H252" i="26"/>
  <c r="H251" i="26" s="1"/>
  <c r="G252" i="26"/>
  <c r="G251" i="26" s="1"/>
  <c r="E252" i="26"/>
  <c r="E251" i="26" s="1"/>
  <c r="D252" i="26"/>
  <c r="N251" i="26"/>
  <c r="K251" i="26"/>
  <c r="J251" i="26"/>
  <c r="D251" i="26"/>
  <c r="O250" i="26"/>
  <c r="O246" i="26" s="1"/>
  <c r="L250" i="26"/>
  <c r="I250" i="26"/>
  <c r="F250" i="26"/>
  <c r="C250" i="26"/>
  <c r="O249" i="26"/>
  <c r="L249" i="26"/>
  <c r="I249" i="26"/>
  <c r="F249" i="26"/>
  <c r="O248" i="26"/>
  <c r="L248" i="26"/>
  <c r="I248" i="26"/>
  <c r="F248" i="26"/>
  <c r="O247" i="26"/>
  <c r="L247" i="26"/>
  <c r="I247" i="26"/>
  <c r="F247" i="26"/>
  <c r="N246" i="26"/>
  <c r="M246" i="26"/>
  <c r="K246" i="26"/>
  <c r="J246" i="26"/>
  <c r="H246" i="26"/>
  <c r="G246" i="26"/>
  <c r="E246" i="26"/>
  <c r="D246" i="26"/>
  <c r="O245" i="26"/>
  <c r="L245" i="26"/>
  <c r="I245" i="26"/>
  <c r="F245" i="26"/>
  <c r="C245" i="26" s="1"/>
  <c r="O244" i="26"/>
  <c r="L244" i="26"/>
  <c r="I244" i="26"/>
  <c r="F244" i="26"/>
  <c r="O243" i="26"/>
  <c r="L243" i="26"/>
  <c r="I243" i="26"/>
  <c r="F243" i="26"/>
  <c r="O242" i="26"/>
  <c r="L242" i="26"/>
  <c r="I242" i="26"/>
  <c r="F242" i="26"/>
  <c r="C242" i="26" s="1"/>
  <c r="O241" i="26"/>
  <c r="L241" i="26"/>
  <c r="I241" i="26"/>
  <c r="F241" i="26"/>
  <c r="O240" i="26"/>
  <c r="L240" i="26"/>
  <c r="I240" i="26"/>
  <c r="F240" i="26"/>
  <c r="O239" i="26"/>
  <c r="L239" i="26"/>
  <c r="I239" i="26"/>
  <c r="F239" i="26"/>
  <c r="N238" i="26"/>
  <c r="M238" i="26"/>
  <c r="K238" i="26"/>
  <c r="K231" i="26" s="1"/>
  <c r="J238" i="26"/>
  <c r="H238" i="26"/>
  <c r="G238" i="26"/>
  <c r="E238" i="26"/>
  <c r="E231" i="26" s="1"/>
  <c r="D238" i="26"/>
  <c r="O237" i="26"/>
  <c r="L237" i="26"/>
  <c r="I237" i="26"/>
  <c r="F237" i="26"/>
  <c r="O236" i="26"/>
  <c r="L236" i="26"/>
  <c r="L235" i="26" s="1"/>
  <c r="I236" i="26"/>
  <c r="I235" i="26" s="1"/>
  <c r="F236" i="26"/>
  <c r="O235" i="26"/>
  <c r="N235" i="26"/>
  <c r="N231" i="26" s="1"/>
  <c r="M235" i="26"/>
  <c r="K235" i="26"/>
  <c r="J235" i="26"/>
  <c r="J231" i="26" s="1"/>
  <c r="H235" i="26"/>
  <c r="G235" i="26"/>
  <c r="F235" i="26"/>
  <c r="E235" i="26"/>
  <c r="D235" i="26"/>
  <c r="O234" i="26"/>
  <c r="O233" i="26" s="1"/>
  <c r="L234" i="26"/>
  <c r="I234" i="26"/>
  <c r="F234" i="26"/>
  <c r="N233" i="26"/>
  <c r="M233" i="26"/>
  <c r="M231" i="26" s="1"/>
  <c r="L233" i="26"/>
  <c r="K233" i="26"/>
  <c r="J233" i="26"/>
  <c r="I233" i="26"/>
  <c r="H233" i="26"/>
  <c r="G233" i="26"/>
  <c r="E233" i="26"/>
  <c r="D233" i="26"/>
  <c r="O232" i="26"/>
  <c r="L232" i="26"/>
  <c r="I232" i="26"/>
  <c r="F232" i="26"/>
  <c r="O229" i="26"/>
  <c r="L229" i="26"/>
  <c r="I229" i="26"/>
  <c r="F229" i="26"/>
  <c r="C229" i="26" s="1"/>
  <c r="O228" i="26"/>
  <c r="O227" i="26" s="1"/>
  <c r="L228" i="26"/>
  <c r="I228" i="26"/>
  <c r="F228" i="26"/>
  <c r="N227" i="26"/>
  <c r="M227" i="26"/>
  <c r="L227" i="26"/>
  <c r="K227" i="26"/>
  <c r="J227" i="26"/>
  <c r="H227" i="26"/>
  <c r="G227" i="26"/>
  <c r="F227" i="26"/>
  <c r="E227" i="26"/>
  <c r="D227" i="26"/>
  <c r="O226" i="26"/>
  <c r="L226" i="26"/>
  <c r="C226" i="26" s="1"/>
  <c r="I226" i="26"/>
  <c r="F226" i="26"/>
  <c r="O225" i="26"/>
  <c r="L225" i="26"/>
  <c r="I225" i="26"/>
  <c r="F225" i="26"/>
  <c r="O224" i="26"/>
  <c r="L224" i="26"/>
  <c r="I224" i="26"/>
  <c r="F224" i="26"/>
  <c r="O223" i="26"/>
  <c r="L223" i="26"/>
  <c r="I223" i="26"/>
  <c r="F223" i="26"/>
  <c r="O222" i="26"/>
  <c r="L222" i="26"/>
  <c r="I222" i="26"/>
  <c r="F222" i="26"/>
  <c r="C222" i="26"/>
  <c r="O221" i="26"/>
  <c r="L221" i="26"/>
  <c r="I221" i="26"/>
  <c r="F221" i="26"/>
  <c r="C221" i="26" s="1"/>
  <c r="O220" i="26"/>
  <c r="L220" i="26"/>
  <c r="I220" i="26"/>
  <c r="F220" i="26"/>
  <c r="O219" i="26"/>
  <c r="L219" i="26"/>
  <c r="I219" i="26"/>
  <c r="F219" i="26"/>
  <c r="O218" i="26"/>
  <c r="L218" i="26"/>
  <c r="I218" i="26"/>
  <c r="F218" i="26"/>
  <c r="C218" i="26" s="1"/>
  <c r="O217" i="26"/>
  <c r="L217" i="26"/>
  <c r="I217" i="26"/>
  <c r="I216" i="26" s="1"/>
  <c r="F217" i="26"/>
  <c r="N216" i="26"/>
  <c r="M216" i="26"/>
  <c r="K216" i="26"/>
  <c r="J216" i="26"/>
  <c r="H216" i="26"/>
  <c r="G216" i="26"/>
  <c r="E216" i="26"/>
  <c r="D216" i="26"/>
  <c r="O215" i="26"/>
  <c r="L215" i="26"/>
  <c r="I215" i="26"/>
  <c r="F215" i="26"/>
  <c r="O214" i="26"/>
  <c r="L214" i="26"/>
  <c r="C214" i="26" s="1"/>
  <c r="I214" i="26"/>
  <c r="F214" i="26"/>
  <c r="O213" i="26"/>
  <c r="L213" i="26"/>
  <c r="I213" i="26"/>
  <c r="F213" i="26"/>
  <c r="O212" i="26"/>
  <c r="L212" i="26"/>
  <c r="I212" i="26"/>
  <c r="F212" i="26"/>
  <c r="O211" i="26"/>
  <c r="L211" i="26"/>
  <c r="I211" i="26"/>
  <c r="F211" i="26"/>
  <c r="O210" i="26"/>
  <c r="L210" i="26"/>
  <c r="I210" i="26"/>
  <c r="F210" i="26"/>
  <c r="C210" i="26"/>
  <c r="O209" i="26"/>
  <c r="L209" i="26"/>
  <c r="I209" i="26"/>
  <c r="F209" i="26"/>
  <c r="O208" i="26"/>
  <c r="L208" i="26"/>
  <c r="I208" i="26"/>
  <c r="F208" i="26"/>
  <c r="O207" i="26"/>
  <c r="L207" i="26"/>
  <c r="I207" i="26"/>
  <c r="F207" i="26"/>
  <c r="O206" i="26"/>
  <c r="L206" i="26"/>
  <c r="I206" i="26"/>
  <c r="F206" i="26"/>
  <c r="C206" i="26" s="1"/>
  <c r="N205" i="26"/>
  <c r="M205" i="26"/>
  <c r="M204" i="26" s="1"/>
  <c r="M195" i="26" s="1"/>
  <c r="K205" i="26"/>
  <c r="J205" i="26"/>
  <c r="H205" i="26"/>
  <c r="G205" i="26"/>
  <c r="E205" i="26"/>
  <c r="E204" i="26" s="1"/>
  <c r="D205" i="26"/>
  <c r="D204" i="26" s="1"/>
  <c r="G204" i="26"/>
  <c r="O203" i="26"/>
  <c r="L203" i="26"/>
  <c r="I203" i="26"/>
  <c r="F203" i="26"/>
  <c r="O202" i="26"/>
  <c r="L202" i="26"/>
  <c r="I202" i="26"/>
  <c r="F202" i="26"/>
  <c r="C202" i="26" s="1"/>
  <c r="O201" i="26"/>
  <c r="L201" i="26"/>
  <c r="I201" i="26"/>
  <c r="F201" i="26"/>
  <c r="O200" i="26"/>
  <c r="L200" i="26"/>
  <c r="I200" i="26"/>
  <c r="F200" i="26"/>
  <c r="O199" i="26"/>
  <c r="L199" i="26"/>
  <c r="L198" i="26" s="1"/>
  <c r="L196" i="26" s="1"/>
  <c r="I199" i="26"/>
  <c r="F199" i="26"/>
  <c r="F198" i="26" s="1"/>
  <c r="O198" i="26"/>
  <c r="N198" i="26"/>
  <c r="M198" i="26"/>
  <c r="K198" i="26"/>
  <c r="K196" i="26" s="1"/>
  <c r="J198" i="26"/>
  <c r="J196" i="26" s="1"/>
  <c r="H198" i="26"/>
  <c r="H196" i="26" s="1"/>
  <c r="G198" i="26"/>
  <c r="G196" i="26" s="1"/>
  <c r="E198" i="26"/>
  <c r="D198" i="26"/>
  <c r="D196" i="26" s="1"/>
  <c r="O197" i="26"/>
  <c r="O196" i="26" s="1"/>
  <c r="L197" i="26"/>
  <c r="I197" i="26"/>
  <c r="F197" i="26"/>
  <c r="N196" i="26"/>
  <c r="M196" i="26"/>
  <c r="E196" i="26"/>
  <c r="E195" i="26" s="1"/>
  <c r="O193" i="26"/>
  <c r="O192" i="26" s="1"/>
  <c r="O191" i="26" s="1"/>
  <c r="L193" i="26"/>
  <c r="I193" i="26"/>
  <c r="F193" i="26"/>
  <c r="F192" i="26" s="1"/>
  <c r="C193" i="26"/>
  <c r="N192" i="26"/>
  <c r="M192" i="26"/>
  <c r="L192" i="26"/>
  <c r="L191" i="26" s="1"/>
  <c r="K192" i="26"/>
  <c r="K191" i="26" s="1"/>
  <c r="J192" i="26"/>
  <c r="I192" i="26"/>
  <c r="I191" i="26" s="1"/>
  <c r="H192" i="26"/>
  <c r="H191" i="26" s="1"/>
  <c r="G192" i="26"/>
  <c r="G191" i="26" s="1"/>
  <c r="E192" i="26"/>
  <c r="E191" i="26" s="1"/>
  <c r="D192" i="26"/>
  <c r="D191" i="26" s="1"/>
  <c r="N191" i="26"/>
  <c r="M191" i="26"/>
  <c r="J191" i="26"/>
  <c r="F191" i="26"/>
  <c r="O190" i="26"/>
  <c r="L190" i="26"/>
  <c r="I190" i="26"/>
  <c r="F190" i="26"/>
  <c r="O189" i="26"/>
  <c r="O188" i="26" s="1"/>
  <c r="L189" i="26"/>
  <c r="I189" i="26"/>
  <c r="I188" i="26" s="1"/>
  <c r="I187" i="26" s="1"/>
  <c r="F189" i="26"/>
  <c r="N188" i="26"/>
  <c r="M188" i="26"/>
  <c r="K188" i="26"/>
  <c r="K187" i="26" s="1"/>
  <c r="J188" i="26"/>
  <c r="H188" i="26"/>
  <c r="H187" i="26" s="1"/>
  <c r="G188" i="26"/>
  <c r="G187" i="26" s="1"/>
  <c r="E188" i="26"/>
  <c r="E187" i="26" s="1"/>
  <c r="D188" i="26"/>
  <c r="D187" i="26" s="1"/>
  <c r="N187" i="26"/>
  <c r="M187" i="26"/>
  <c r="J187" i="26"/>
  <c r="O186" i="26"/>
  <c r="L186" i="26"/>
  <c r="I186" i="26"/>
  <c r="F186" i="26"/>
  <c r="O185" i="26"/>
  <c r="O184" i="26" s="1"/>
  <c r="L185" i="26"/>
  <c r="I185" i="26"/>
  <c r="F185" i="26"/>
  <c r="F184" i="26" s="1"/>
  <c r="N184" i="26"/>
  <c r="M184" i="26"/>
  <c r="K184" i="26"/>
  <c r="J184" i="26"/>
  <c r="H184" i="26"/>
  <c r="G184" i="26"/>
  <c r="E184" i="26"/>
  <c r="D184" i="26"/>
  <c r="O183" i="26"/>
  <c r="L183" i="26"/>
  <c r="C183" i="26" s="1"/>
  <c r="I183" i="26"/>
  <c r="F183" i="26"/>
  <c r="O182" i="26"/>
  <c r="L182" i="26"/>
  <c r="I182" i="26"/>
  <c r="F182" i="26"/>
  <c r="O181" i="26"/>
  <c r="L181" i="26"/>
  <c r="I181" i="26"/>
  <c r="F181" i="26"/>
  <c r="O180" i="26"/>
  <c r="L180" i="26"/>
  <c r="I180" i="26"/>
  <c r="I179" i="26" s="1"/>
  <c r="F180" i="26"/>
  <c r="O179" i="26"/>
  <c r="N179" i="26"/>
  <c r="M179" i="26"/>
  <c r="K179" i="26"/>
  <c r="J179" i="26"/>
  <c r="H179" i="26"/>
  <c r="G179" i="26"/>
  <c r="E179" i="26"/>
  <c r="D179" i="26"/>
  <c r="D174" i="26" s="1"/>
  <c r="D173" i="26" s="1"/>
  <c r="O178" i="26"/>
  <c r="L178" i="26"/>
  <c r="I178" i="26"/>
  <c r="F178" i="26"/>
  <c r="O177" i="26"/>
  <c r="L177" i="26"/>
  <c r="I177" i="26"/>
  <c r="F177" i="26"/>
  <c r="C177" i="26" s="1"/>
  <c r="O176" i="26"/>
  <c r="L176" i="26"/>
  <c r="L175" i="26" s="1"/>
  <c r="I176" i="26"/>
  <c r="I175" i="26" s="1"/>
  <c r="F176" i="26"/>
  <c r="O175" i="26"/>
  <c r="N175" i="26"/>
  <c r="N174" i="26" s="1"/>
  <c r="N173" i="26" s="1"/>
  <c r="M175" i="26"/>
  <c r="M174" i="26" s="1"/>
  <c r="M173" i="26" s="1"/>
  <c r="K175" i="26"/>
  <c r="K174" i="26" s="1"/>
  <c r="K173" i="26" s="1"/>
  <c r="J175" i="26"/>
  <c r="H175" i="26"/>
  <c r="G175" i="26"/>
  <c r="E175" i="26"/>
  <c r="E174" i="26" s="1"/>
  <c r="D175" i="26"/>
  <c r="H174" i="26"/>
  <c r="H173" i="26" s="1"/>
  <c r="E173" i="26"/>
  <c r="O172" i="26"/>
  <c r="L172" i="26"/>
  <c r="I172" i="26"/>
  <c r="F172" i="26"/>
  <c r="O171" i="26"/>
  <c r="L171" i="26"/>
  <c r="I171" i="26"/>
  <c r="F171" i="26"/>
  <c r="C171" i="26" s="1"/>
  <c r="O170" i="26"/>
  <c r="L170" i="26"/>
  <c r="I170" i="26"/>
  <c r="F170" i="26"/>
  <c r="O169" i="26"/>
  <c r="L169" i="26"/>
  <c r="I169" i="26"/>
  <c r="F169" i="26"/>
  <c r="O168" i="26"/>
  <c r="L168" i="26"/>
  <c r="I168" i="26"/>
  <c r="F168" i="26"/>
  <c r="O167" i="26"/>
  <c r="O166" i="26" s="1"/>
  <c r="O165" i="26" s="1"/>
  <c r="L167" i="26"/>
  <c r="I167" i="26"/>
  <c r="C167" i="26" s="1"/>
  <c r="F167" i="26"/>
  <c r="F166" i="26" s="1"/>
  <c r="N166" i="26"/>
  <c r="M166" i="26"/>
  <c r="K166" i="26"/>
  <c r="K165" i="26" s="1"/>
  <c r="J166" i="26"/>
  <c r="J165" i="26" s="1"/>
  <c r="H166" i="26"/>
  <c r="H165" i="26" s="1"/>
  <c r="G166" i="26"/>
  <c r="G165" i="26" s="1"/>
  <c r="E166" i="26"/>
  <c r="D166" i="26"/>
  <c r="D165" i="26" s="1"/>
  <c r="N165" i="26"/>
  <c r="M165" i="26"/>
  <c r="E165" i="26"/>
  <c r="O164" i="26"/>
  <c r="L164" i="26"/>
  <c r="I164" i="26"/>
  <c r="F164" i="26"/>
  <c r="O163" i="26"/>
  <c r="L163" i="26"/>
  <c r="I163" i="26"/>
  <c r="F163" i="26"/>
  <c r="C163" i="26"/>
  <c r="O162" i="26"/>
  <c r="L162" i="26"/>
  <c r="I162" i="26"/>
  <c r="F162" i="26"/>
  <c r="C162" i="26" s="1"/>
  <c r="O161" i="26"/>
  <c r="L161" i="26"/>
  <c r="L160" i="26" s="1"/>
  <c r="I161" i="26"/>
  <c r="I160" i="26" s="1"/>
  <c r="F161" i="26"/>
  <c r="C161" i="26" s="1"/>
  <c r="O160" i="26"/>
  <c r="N160" i="26"/>
  <c r="M160" i="26"/>
  <c r="K160" i="26"/>
  <c r="J160" i="26"/>
  <c r="H160" i="26"/>
  <c r="G160" i="26"/>
  <c r="F160" i="26"/>
  <c r="E160" i="26"/>
  <c r="D160" i="26"/>
  <c r="O159" i="26"/>
  <c r="L159" i="26"/>
  <c r="C159" i="26" s="1"/>
  <c r="I159" i="26"/>
  <c r="F159" i="26"/>
  <c r="O158" i="26"/>
  <c r="L158" i="26"/>
  <c r="I158" i="26"/>
  <c r="F158" i="26"/>
  <c r="O157" i="26"/>
  <c r="L157" i="26"/>
  <c r="I157" i="26"/>
  <c r="F157" i="26"/>
  <c r="O156" i="26"/>
  <c r="L156" i="26"/>
  <c r="I156" i="26"/>
  <c r="F156" i="26"/>
  <c r="O155" i="26"/>
  <c r="O151" i="26" s="1"/>
  <c r="L155" i="26"/>
  <c r="I155" i="26"/>
  <c r="F155" i="26"/>
  <c r="C155" i="26"/>
  <c r="O154" i="26"/>
  <c r="L154" i="26"/>
  <c r="I154" i="26"/>
  <c r="F154" i="26"/>
  <c r="O153" i="26"/>
  <c r="L153" i="26"/>
  <c r="I153" i="26"/>
  <c r="F153" i="26"/>
  <c r="C153" i="26" s="1"/>
  <c r="O152" i="26"/>
  <c r="L152" i="26"/>
  <c r="L151" i="26" s="1"/>
  <c r="I152" i="26"/>
  <c r="F152" i="26"/>
  <c r="N151" i="26"/>
  <c r="M151" i="26"/>
  <c r="K151" i="26"/>
  <c r="J151" i="26"/>
  <c r="H151" i="26"/>
  <c r="G151" i="26"/>
  <c r="E151" i="26"/>
  <c r="D151" i="26"/>
  <c r="D130" i="26" s="1"/>
  <c r="O150" i="26"/>
  <c r="L150" i="26"/>
  <c r="I150" i="26"/>
  <c r="F150" i="26"/>
  <c r="C150" i="26" s="1"/>
  <c r="O149" i="26"/>
  <c r="L149" i="26"/>
  <c r="I149" i="26"/>
  <c r="F149" i="26"/>
  <c r="C149" i="26" s="1"/>
  <c r="O148" i="26"/>
  <c r="L148" i="26"/>
  <c r="I148" i="26"/>
  <c r="F148" i="26"/>
  <c r="O147" i="26"/>
  <c r="L147" i="26"/>
  <c r="I147" i="26"/>
  <c r="F147" i="26"/>
  <c r="C147" i="26" s="1"/>
  <c r="O146" i="26"/>
  <c r="L146" i="26"/>
  <c r="I146" i="26"/>
  <c r="F146" i="26"/>
  <c r="O145" i="26"/>
  <c r="L145" i="26"/>
  <c r="I145" i="26"/>
  <c r="I144" i="26" s="1"/>
  <c r="F145" i="26"/>
  <c r="N144" i="26"/>
  <c r="M144" i="26"/>
  <c r="K144" i="26"/>
  <c r="J144" i="26"/>
  <c r="H144" i="26"/>
  <c r="G144" i="26"/>
  <c r="E144" i="26"/>
  <c r="D144" i="26"/>
  <c r="O143" i="26"/>
  <c r="L143" i="26"/>
  <c r="I143" i="26"/>
  <c r="F143" i="26"/>
  <c r="O142" i="26"/>
  <c r="O141" i="26" s="1"/>
  <c r="L142" i="26"/>
  <c r="I142" i="26"/>
  <c r="F142" i="26"/>
  <c r="N141" i="26"/>
  <c r="M141" i="26"/>
  <c r="K141" i="26"/>
  <c r="J141" i="26"/>
  <c r="I141" i="26"/>
  <c r="H141" i="26"/>
  <c r="G141" i="26"/>
  <c r="E141" i="26"/>
  <c r="E130" i="26" s="1"/>
  <c r="D141" i="26"/>
  <c r="O140" i="26"/>
  <c r="L140" i="26"/>
  <c r="I140" i="26"/>
  <c r="C140" i="26" s="1"/>
  <c r="F140" i="26"/>
  <c r="O139" i="26"/>
  <c r="L139" i="26"/>
  <c r="I139" i="26"/>
  <c r="C139" i="26" s="1"/>
  <c r="F139" i="26"/>
  <c r="O138" i="26"/>
  <c r="L138" i="26"/>
  <c r="I138" i="26"/>
  <c r="F138" i="26"/>
  <c r="O137" i="26"/>
  <c r="L137" i="26"/>
  <c r="L136" i="26" s="1"/>
  <c r="I137" i="26"/>
  <c r="F137" i="26"/>
  <c r="N136" i="26"/>
  <c r="M136" i="26"/>
  <c r="K136" i="26"/>
  <c r="J136" i="26"/>
  <c r="H136" i="26"/>
  <c r="G136" i="26"/>
  <c r="E136" i="26"/>
  <c r="D136" i="26"/>
  <c r="O135" i="26"/>
  <c r="L135" i="26"/>
  <c r="C135" i="26" s="1"/>
  <c r="I135" i="26"/>
  <c r="F135" i="26"/>
  <c r="O134" i="26"/>
  <c r="L134" i="26"/>
  <c r="I134" i="26"/>
  <c r="F134" i="26"/>
  <c r="O133" i="26"/>
  <c r="L133" i="26"/>
  <c r="I133" i="26"/>
  <c r="F133" i="26"/>
  <c r="O132" i="26"/>
  <c r="L132" i="26"/>
  <c r="I132" i="26"/>
  <c r="I131" i="26" s="1"/>
  <c r="F132" i="26"/>
  <c r="N131" i="26"/>
  <c r="M131" i="26"/>
  <c r="K131" i="26"/>
  <c r="J131" i="26"/>
  <c r="H131" i="26"/>
  <c r="G131" i="26"/>
  <c r="E131" i="26"/>
  <c r="D131" i="26"/>
  <c r="H130" i="26"/>
  <c r="O129" i="26"/>
  <c r="L129" i="26"/>
  <c r="L128" i="26" s="1"/>
  <c r="I129" i="26"/>
  <c r="I128" i="26" s="1"/>
  <c r="F129" i="26"/>
  <c r="O128" i="26"/>
  <c r="N128" i="26"/>
  <c r="M128" i="26"/>
  <c r="K128" i="26"/>
  <c r="J128" i="26"/>
  <c r="H128" i="26"/>
  <c r="G128" i="26"/>
  <c r="F128" i="26"/>
  <c r="E128" i="26"/>
  <c r="D128" i="26"/>
  <c r="O127" i="26"/>
  <c r="C127" i="26" s="1"/>
  <c r="L127" i="26"/>
  <c r="I127" i="26"/>
  <c r="F127" i="26"/>
  <c r="O126" i="26"/>
  <c r="L126" i="26"/>
  <c r="I126" i="26"/>
  <c r="F126" i="26"/>
  <c r="O125" i="26"/>
  <c r="L125" i="26"/>
  <c r="I125" i="26"/>
  <c r="F125" i="26"/>
  <c r="O124" i="26"/>
  <c r="L124" i="26"/>
  <c r="I124" i="26"/>
  <c r="F124" i="26"/>
  <c r="O123" i="26"/>
  <c r="L123" i="26"/>
  <c r="I123" i="26"/>
  <c r="F123" i="26"/>
  <c r="F122" i="26" s="1"/>
  <c r="C123" i="26"/>
  <c r="N122" i="26"/>
  <c r="M122" i="26"/>
  <c r="L122" i="26"/>
  <c r="K122" i="26"/>
  <c r="J122" i="26"/>
  <c r="H122" i="26"/>
  <c r="G122" i="26"/>
  <c r="E122" i="26"/>
  <c r="D122" i="26"/>
  <c r="O121" i="26"/>
  <c r="L121" i="26"/>
  <c r="I121" i="26"/>
  <c r="F121" i="26"/>
  <c r="O120" i="26"/>
  <c r="L120" i="26"/>
  <c r="I120" i="26"/>
  <c r="F120" i="26"/>
  <c r="O119" i="26"/>
  <c r="O116" i="26" s="1"/>
  <c r="L119" i="26"/>
  <c r="I119" i="26"/>
  <c r="C119" i="26" s="1"/>
  <c r="F119" i="26"/>
  <c r="O118" i="26"/>
  <c r="L118" i="26"/>
  <c r="I118" i="26"/>
  <c r="F118" i="26"/>
  <c r="O117" i="26"/>
  <c r="L117" i="26"/>
  <c r="I117" i="26"/>
  <c r="F117" i="26"/>
  <c r="N116" i="26"/>
  <c r="M116" i="26"/>
  <c r="K116" i="26"/>
  <c r="J116" i="26"/>
  <c r="H116" i="26"/>
  <c r="G116" i="26"/>
  <c r="F116" i="26"/>
  <c r="E116" i="26"/>
  <c r="D116" i="26"/>
  <c r="O115" i="26"/>
  <c r="O112" i="26" s="1"/>
  <c r="L115" i="26"/>
  <c r="I115" i="26"/>
  <c r="F115" i="26"/>
  <c r="C115" i="26"/>
  <c r="O114" i="26"/>
  <c r="L114" i="26"/>
  <c r="I114" i="26"/>
  <c r="F114" i="26"/>
  <c r="C114" i="26" s="1"/>
  <c r="O113" i="26"/>
  <c r="L113" i="26"/>
  <c r="L112" i="26" s="1"/>
  <c r="I113" i="26"/>
  <c r="I112" i="26" s="1"/>
  <c r="F113" i="26"/>
  <c r="F112" i="26" s="1"/>
  <c r="C112" i="26" s="1"/>
  <c r="N112" i="26"/>
  <c r="M112" i="26"/>
  <c r="K112" i="26"/>
  <c r="J112" i="26"/>
  <c r="H112" i="26"/>
  <c r="G112" i="26"/>
  <c r="E112" i="26"/>
  <c r="D112" i="26"/>
  <c r="O111" i="26"/>
  <c r="L111" i="26"/>
  <c r="I111" i="26"/>
  <c r="F111" i="26"/>
  <c r="C111" i="26" s="1"/>
  <c r="O110" i="26"/>
  <c r="L110" i="26"/>
  <c r="I110" i="26"/>
  <c r="F110" i="26"/>
  <c r="O109" i="26"/>
  <c r="L109" i="26"/>
  <c r="I109" i="26"/>
  <c r="F109" i="26"/>
  <c r="O108" i="26"/>
  <c r="L108" i="26"/>
  <c r="I108" i="26"/>
  <c r="F108" i="26"/>
  <c r="O107" i="26"/>
  <c r="L107" i="26"/>
  <c r="C107" i="26" s="1"/>
  <c r="I107" i="26"/>
  <c r="F107" i="26"/>
  <c r="O106" i="26"/>
  <c r="L106" i="26"/>
  <c r="I106" i="26"/>
  <c r="F106" i="26"/>
  <c r="O105" i="26"/>
  <c r="L105" i="26"/>
  <c r="I105" i="26"/>
  <c r="F105" i="26"/>
  <c r="O104" i="26"/>
  <c r="L104" i="26"/>
  <c r="I104" i="26"/>
  <c r="F104" i="26"/>
  <c r="N103" i="26"/>
  <c r="M103" i="26"/>
  <c r="K103" i="26"/>
  <c r="J103" i="26"/>
  <c r="H103" i="26"/>
  <c r="G103" i="26"/>
  <c r="E103" i="26"/>
  <c r="D103" i="26"/>
  <c r="O102" i="26"/>
  <c r="L102" i="26"/>
  <c r="I102" i="26"/>
  <c r="F102" i="26"/>
  <c r="O101" i="26"/>
  <c r="L101" i="26"/>
  <c r="I101" i="26"/>
  <c r="F101" i="26"/>
  <c r="O100" i="26"/>
  <c r="L100" i="26"/>
  <c r="I100" i="26"/>
  <c r="F100" i="26"/>
  <c r="O99" i="26"/>
  <c r="O95" i="26" s="1"/>
  <c r="L99" i="26"/>
  <c r="I99" i="26"/>
  <c r="F99" i="26"/>
  <c r="C99" i="26"/>
  <c r="O98" i="26"/>
  <c r="L98" i="26"/>
  <c r="I98" i="26"/>
  <c r="F98" i="26"/>
  <c r="O97" i="26"/>
  <c r="L97" i="26"/>
  <c r="I97" i="26"/>
  <c r="F97" i="26"/>
  <c r="O96" i="26"/>
  <c r="L96" i="26"/>
  <c r="I96" i="26"/>
  <c r="I95" i="26" s="1"/>
  <c r="F96" i="26"/>
  <c r="N95" i="26"/>
  <c r="M95" i="26"/>
  <c r="K95" i="26"/>
  <c r="J95" i="26"/>
  <c r="H95" i="26"/>
  <c r="G95" i="26"/>
  <c r="E95" i="26"/>
  <c r="D95" i="26"/>
  <c r="O94" i="26"/>
  <c r="L94" i="26"/>
  <c r="I94" i="26"/>
  <c r="F94" i="26"/>
  <c r="O93" i="26"/>
  <c r="L93" i="26"/>
  <c r="I93" i="26"/>
  <c r="F93" i="26"/>
  <c r="O92" i="26"/>
  <c r="L92" i="26"/>
  <c r="I92" i="26"/>
  <c r="C92" i="26" s="1"/>
  <c r="F92" i="26"/>
  <c r="O91" i="26"/>
  <c r="L91" i="26"/>
  <c r="I91" i="26"/>
  <c r="F91" i="26"/>
  <c r="O90" i="26"/>
  <c r="L90" i="26"/>
  <c r="I90" i="26"/>
  <c r="F90" i="26"/>
  <c r="N89" i="26"/>
  <c r="M89" i="26"/>
  <c r="K89" i="26"/>
  <c r="J89" i="26"/>
  <c r="H89" i="26"/>
  <c r="G89" i="26"/>
  <c r="E89" i="26"/>
  <c r="D89" i="26"/>
  <c r="O88" i="26"/>
  <c r="L88" i="26"/>
  <c r="I88" i="26"/>
  <c r="F88" i="26"/>
  <c r="O87" i="26"/>
  <c r="L87" i="26"/>
  <c r="I87" i="26"/>
  <c r="F87" i="26"/>
  <c r="O86" i="26"/>
  <c r="L86" i="26"/>
  <c r="I86" i="26"/>
  <c r="F86" i="26"/>
  <c r="O85" i="26"/>
  <c r="L85" i="26"/>
  <c r="L84" i="26" s="1"/>
  <c r="I85" i="26"/>
  <c r="I84" i="26" s="1"/>
  <c r="F85" i="26"/>
  <c r="N84" i="26"/>
  <c r="M84" i="26"/>
  <c r="K84" i="26"/>
  <c r="J84" i="26"/>
  <c r="H84" i="26"/>
  <c r="G84" i="26"/>
  <c r="E84" i="26"/>
  <c r="D84" i="26"/>
  <c r="O82" i="26"/>
  <c r="L82" i="26"/>
  <c r="I82" i="26"/>
  <c r="F82" i="26"/>
  <c r="O81" i="26"/>
  <c r="L81" i="26"/>
  <c r="L80" i="26" s="1"/>
  <c r="I81" i="26"/>
  <c r="I80" i="26" s="1"/>
  <c r="F81" i="26"/>
  <c r="O80" i="26"/>
  <c r="C80" i="26" s="1"/>
  <c r="N80" i="26"/>
  <c r="M80" i="26"/>
  <c r="K80" i="26"/>
  <c r="J80" i="26"/>
  <c r="H80" i="26"/>
  <c r="G80" i="26"/>
  <c r="F80" i="26"/>
  <c r="E80" i="26"/>
  <c r="D80" i="26"/>
  <c r="O79" i="26"/>
  <c r="L79" i="26"/>
  <c r="I79" i="26"/>
  <c r="F79" i="26"/>
  <c r="O78" i="26"/>
  <c r="O77" i="26" s="1"/>
  <c r="L78" i="26"/>
  <c r="I78" i="26"/>
  <c r="F78" i="26"/>
  <c r="N77" i="26"/>
  <c r="M77" i="26"/>
  <c r="M76" i="26" s="1"/>
  <c r="K77" i="26"/>
  <c r="J77" i="26"/>
  <c r="I77" i="26"/>
  <c r="I76" i="26" s="1"/>
  <c r="H77" i="26"/>
  <c r="H76" i="26" s="1"/>
  <c r="G77" i="26"/>
  <c r="E77" i="26"/>
  <c r="D77" i="26"/>
  <c r="D76" i="26" s="1"/>
  <c r="N76" i="26"/>
  <c r="K76" i="26"/>
  <c r="J76" i="26"/>
  <c r="G76" i="26"/>
  <c r="O74" i="26"/>
  <c r="L74" i="26"/>
  <c r="I74" i="26"/>
  <c r="F74" i="26"/>
  <c r="O73" i="26"/>
  <c r="L73" i="26"/>
  <c r="I73" i="26"/>
  <c r="F73" i="26"/>
  <c r="O72" i="26"/>
  <c r="L72" i="26"/>
  <c r="I72" i="26"/>
  <c r="F72" i="26"/>
  <c r="O71" i="26"/>
  <c r="L71" i="26"/>
  <c r="L69" i="26" s="1"/>
  <c r="L67" i="26" s="1"/>
  <c r="I71" i="26"/>
  <c r="F71" i="26"/>
  <c r="O70" i="26"/>
  <c r="L70" i="26"/>
  <c r="I70" i="26"/>
  <c r="F70" i="26"/>
  <c r="N69" i="26"/>
  <c r="N67" i="26" s="1"/>
  <c r="N53" i="26" s="1"/>
  <c r="M69" i="26"/>
  <c r="M67" i="26" s="1"/>
  <c r="K69" i="26"/>
  <c r="J69" i="26"/>
  <c r="H69" i="26"/>
  <c r="G69" i="26"/>
  <c r="E69" i="26"/>
  <c r="D69" i="26"/>
  <c r="O68" i="26"/>
  <c r="L68" i="26"/>
  <c r="I68" i="26"/>
  <c r="F68" i="26"/>
  <c r="K67" i="26"/>
  <c r="J67" i="26"/>
  <c r="H67" i="26"/>
  <c r="G67" i="26"/>
  <c r="E67" i="26"/>
  <c r="D67" i="26"/>
  <c r="O66" i="26"/>
  <c r="L66" i="26"/>
  <c r="I66" i="26"/>
  <c r="F66" i="26"/>
  <c r="O65" i="26"/>
  <c r="L65" i="26"/>
  <c r="I65" i="26"/>
  <c r="F65" i="26"/>
  <c r="C65" i="26" s="1"/>
  <c r="O64" i="26"/>
  <c r="L64" i="26"/>
  <c r="I64" i="26"/>
  <c r="F64" i="26"/>
  <c r="C64" i="26" s="1"/>
  <c r="O63" i="26"/>
  <c r="L63" i="26"/>
  <c r="I63" i="26"/>
  <c r="F63" i="26"/>
  <c r="O62" i="26"/>
  <c r="L62" i="26"/>
  <c r="I62" i="26"/>
  <c r="C62" i="26" s="1"/>
  <c r="F62" i="26"/>
  <c r="O61" i="26"/>
  <c r="L61" i="26"/>
  <c r="I61" i="26"/>
  <c r="F61" i="26"/>
  <c r="O60" i="26"/>
  <c r="O58" i="26" s="1"/>
  <c r="L60" i="26"/>
  <c r="I60" i="26"/>
  <c r="F60" i="26"/>
  <c r="O59" i="26"/>
  <c r="L59" i="26"/>
  <c r="L58" i="26" s="1"/>
  <c r="I59" i="26"/>
  <c r="F59" i="26"/>
  <c r="N58" i="26"/>
  <c r="M58" i="26"/>
  <c r="K58" i="26"/>
  <c r="J58" i="26"/>
  <c r="H58" i="26"/>
  <c r="G58" i="26"/>
  <c r="E58" i="26"/>
  <c r="D58" i="26"/>
  <c r="O57" i="26"/>
  <c r="L57" i="26"/>
  <c r="I57" i="26"/>
  <c r="F57" i="26"/>
  <c r="O56" i="26"/>
  <c r="O55" i="26" s="1"/>
  <c r="O54" i="26" s="1"/>
  <c r="L56" i="26"/>
  <c r="I56" i="26"/>
  <c r="I55" i="26" s="1"/>
  <c r="F56" i="26"/>
  <c r="C56" i="26"/>
  <c r="N55" i="26"/>
  <c r="M55" i="26"/>
  <c r="L55" i="26"/>
  <c r="K55" i="26"/>
  <c r="K54" i="26" s="1"/>
  <c r="K53" i="26" s="1"/>
  <c r="J55" i="26"/>
  <c r="H55" i="26"/>
  <c r="G55" i="26"/>
  <c r="F55" i="26"/>
  <c r="C55" i="26" s="1"/>
  <c r="E55" i="26"/>
  <c r="D55" i="26"/>
  <c r="D54" i="26" s="1"/>
  <c r="N54" i="26"/>
  <c r="M54" i="26"/>
  <c r="M53" i="26" s="1"/>
  <c r="J54" i="26"/>
  <c r="G54" i="26"/>
  <c r="E54" i="26"/>
  <c r="E53" i="26" s="1"/>
  <c r="G53" i="26"/>
  <c r="O47" i="26"/>
  <c r="C47" i="26"/>
  <c r="O46" i="26"/>
  <c r="O45" i="26" s="1"/>
  <c r="C46" i="26"/>
  <c r="N45" i="26"/>
  <c r="M45" i="26"/>
  <c r="L44" i="26"/>
  <c r="I44" i="26"/>
  <c r="I43" i="26" s="1"/>
  <c r="C43" i="26" s="1"/>
  <c r="F44" i="26"/>
  <c r="L43" i="26"/>
  <c r="K43" i="26"/>
  <c r="J43" i="26"/>
  <c r="H43" i="26"/>
  <c r="G43" i="26"/>
  <c r="F43" i="26"/>
  <c r="E43" i="26"/>
  <c r="D43" i="26"/>
  <c r="F42" i="26"/>
  <c r="C42" i="26" s="1"/>
  <c r="E41" i="26"/>
  <c r="D41" i="26"/>
  <c r="L40" i="26"/>
  <c r="C40" i="26"/>
  <c r="L39" i="26"/>
  <c r="C39" i="26"/>
  <c r="L38" i="26"/>
  <c r="C38" i="26"/>
  <c r="L37" i="26"/>
  <c r="C37" i="26" s="1"/>
  <c r="L36" i="26"/>
  <c r="C36" i="26" s="1"/>
  <c r="K36" i="26"/>
  <c r="J36" i="26"/>
  <c r="L35" i="26"/>
  <c r="L34" i="26"/>
  <c r="C34" i="26" s="1"/>
  <c r="K33" i="26"/>
  <c r="J33" i="26"/>
  <c r="L32" i="26"/>
  <c r="L31" i="26" s="1"/>
  <c r="K31" i="26"/>
  <c r="K26" i="26" s="1"/>
  <c r="K20" i="26" s="1"/>
  <c r="J31" i="26"/>
  <c r="L30" i="26"/>
  <c r="C30" i="26" s="1"/>
  <c r="L29" i="26"/>
  <c r="C29" i="26"/>
  <c r="L28" i="26"/>
  <c r="C28" i="26" s="1"/>
  <c r="L27" i="26"/>
  <c r="C27" i="26" s="1"/>
  <c r="K27" i="26"/>
  <c r="J27" i="26"/>
  <c r="J26" i="26" s="1"/>
  <c r="F25" i="26"/>
  <c r="C25" i="26"/>
  <c r="I24" i="26"/>
  <c r="O23" i="26"/>
  <c r="L23" i="26"/>
  <c r="I23" i="26"/>
  <c r="F23" i="26"/>
  <c r="O22" i="26"/>
  <c r="L22" i="26"/>
  <c r="L21" i="26" s="1"/>
  <c r="I22" i="26"/>
  <c r="I21" i="26" s="1"/>
  <c r="F22" i="26"/>
  <c r="O21" i="26"/>
  <c r="O292" i="26" s="1"/>
  <c r="O291" i="26" s="1"/>
  <c r="N21" i="26"/>
  <c r="M21" i="26"/>
  <c r="M292" i="26" s="1"/>
  <c r="M291" i="26" s="1"/>
  <c r="K21" i="26"/>
  <c r="K292" i="26" s="1"/>
  <c r="K291" i="26" s="1"/>
  <c r="J21" i="26"/>
  <c r="J292" i="26" s="1"/>
  <c r="J291" i="26" s="1"/>
  <c r="H21" i="26"/>
  <c r="G21" i="26"/>
  <c r="F21" i="26"/>
  <c r="F292" i="26" s="1"/>
  <c r="E21" i="26"/>
  <c r="E292" i="26" s="1"/>
  <c r="E291" i="26" s="1"/>
  <c r="D21" i="26"/>
  <c r="M20" i="26"/>
  <c r="H20" i="26"/>
  <c r="O301" i="25"/>
  <c r="L301" i="25"/>
  <c r="I301" i="25"/>
  <c r="F301" i="25"/>
  <c r="O300" i="25"/>
  <c r="L300" i="25"/>
  <c r="I300" i="25"/>
  <c r="F300" i="25"/>
  <c r="O299" i="25"/>
  <c r="L299" i="25"/>
  <c r="I299" i="25"/>
  <c r="F299" i="25"/>
  <c r="O298" i="25"/>
  <c r="C298" i="25" s="1"/>
  <c r="L298" i="25"/>
  <c r="I298" i="25"/>
  <c r="F298" i="25"/>
  <c r="O297" i="25"/>
  <c r="L297" i="25"/>
  <c r="I297" i="25"/>
  <c r="F297" i="25"/>
  <c r="O296" i="25"/>
  <c r="L296" i="25"/>
  <c r="I296" i="25"/>
  <c r="F296" i="25"/>
  <c r="O295" i="25"/>
  <c r="L295" i="25"/>
  <c r="I295" i="25"/>
  <c r="F295" i="25"/>
  <c r="O294" i="25"/>
  <c r="L294" i="25"/>
  <c r="I294" i="25"/>
  <c r="I293" i="25" s="1"/>
  <c r="F294" i="25"/>
  <c r="N293" i="25"/>
  <c r="M293" i="25"/>
  <c r="L293" i="25"/>
  <c r="K293" i="25"/>
  <c r="J293" i="25"/>
  <c r="H293" i="25"/>
  <c r="G293" i="25"/>
  <c r="E293" i="25"/>
  <c r="D293" i="25"/>
  <c r="O288" i="25"/>
  <c r="L288" i="25"/>
  <c r="I288" i="25"/>
  <c r="F288" i="25"/>
  <c r="O287" i="25"/>
  <c r="L287" i="25"/>
  <c r="L286" i="25" s="1"/>
  <c r="I287" i="25"/>
  <c r="F287" i="25"/>
  <c r="F286" i="25" s="1"/>
  <c r="O286" i="25"/>
  <c r="N286" i="25"/>
  <c r="M286" i="25"/>
  <c r="K286" i="25"/>
  <c r="J286" i="25"/>
  <c r="H286" i="25"/>
  <c r="G286" i="25"/>
  <c r="E286" i="25"/>
  <c r="D286" i="25"/>
  <c r="O285" i="25"/>
  <c r="O284" i="25" s="1"/>
  <c r="O283" i="25" s="1"/>
  <c r="L285" i="25"/>
  <c r="L284" i="25" s="1"/>
  <c r="L283" i="25" s="1"/>
  <c r="I285" i="25"/>
  <c r="I284" i="25" s="1"/>
  <c r="I283" i="25" s="1"/>
  <c r="F285" i="25"/>
  <c r="N284" i="25"/>
  <c r="N283" i="25" s="1"/>
  <c r="M284" i="25"/>
  <c r="M283" i="25" s="1"/>
  <c r="K284" i="25"/>
  <c r="K283" i="25" s="1"/>
  <c r="J284" i="25"/>
  <c r="J283" i="25" s="1"/>
  <c r="H284" i="25"/>
  <c r="H283" i="25" s="1"/>
  <c r="G284" i="25"/>
  <c r="G283" i="25" s="1"/>
  <c r="E284" i="25"/>
  <c r="E283" i="25" s="1"/>
  <c r="D284" i="25"/>
  <c r="D283" i="25" s="1"/>
  <c r="O282" i="25"/>
  <c r="O281" i="25" s="1"/>
  <c r="L282" i="25"/>
  <c r="L281" i="25" s="1"/>
  <c r="I282" i="25"/>
  <c r="I281" i="25" s="1"/>
  <c r="F282" i="25"/>
  <c r="N281" i="25"/>
  <c r="M281" i="25"/>
  <c r="K281" i="25"/>
  <c r="J281" i="25"/>
  <c r="H281" i="25"/>
  <c r="G281" i="25"/>
  <c r="F281" i="25"/>
  <c r="E281" i="25"/>
  <c r="D281" i="25"/>
  <c r="O280" i="25"/>
  <c r="L280" i="25"/>
  <c r="I280" i="25"/>
  <c r="F280" i="25"/>
  <c r="O279" i="25"/>
  <c r="L279" i="25"/>
  <c r="I279" i="25"/>
  <c r="F279" i="25"/>
  <c r="O278" i="25"/>
  <c r="L278" i="25"/>
  <c r="I278" i="25"/>
  <c r="F278" i="25"/>
  <c r="O277" i="25"/>
  <c r="L277" i="25"/>
  <c r="L276" i="25" s="1"/>
  <c r="I277" i="25"/>
  <c r="I276" i="25" s="1"/>
  <c r="F277" i="25"/>
  <c r="N276" i="25"/>
  <c r="M276" i="25"/>
  <c r="K276" i="25"/>
  <c r="J276" i="25"/>
  <c r="H276" i="25"/>
  <c r="G276" i="25"/>
  <c r="E276" i="25"/>
  <c r="D276" i="25"/>
  <c r="O275" i="25"/>
  <c r="L275" i="25"/>
  <c r="I275" i="25"/>
  <c r="F275" i="25"/>
  <c r="O274" i="25"/>
  <c r="L274" i="25"/>
  <c r="I274" i="25"/>
  <c r="F274" i="25"/>
  <c r="O273" i="25"/>
  <c r="L273" i="25"/>
  <c r="I273" i="25"/>
  <c r="I272" i="25" s="1"/>
  <c r="F273" i="25"/>
  <c r="N272" i="25"/>
  <c r="N270" i="25" s="1"/>
  <c r="M272" i="25"/>
  <c r="M270" i="25" s="1"/>
  <c r="K272" i="25"/>
  <c r="J272" i="25"/>
  <c r="J270" i="25" s="1"/>
  <c r="J269" i="25" s="1"/>
  <c r="H272" i="25"/>
  <c r="G272" i="25"/>
  <c r="E272" i="25"/>
  <c r="D272" i="25"/>
  <c r="O271" i="25"/>
  <c r="L271" i="25"/>
  <c r="I271" i="25"/>
  <c r="F271" i="25"/>
  <c r="O268" i="25"/>
  <c r="L268" i="25"/>
  <c r="I268" i="25"/>
  <c r="F268" i="25"/>
  <c r="O267" i="25"/>
  <c r="L267" i="25"/>
  <c r="I267" i="25"/>
  <c r="F267" i="25"/>
  <c r="O266" i="25"/>
  <c r="L266" i="25"/>
  <c r="I266" i="25"/>
  <c r="F266" i="25"/>
  <c r="O265" i="25"/>
  <c r="L265" i="25"/>
  <c r="L264" i="25" s="1"/>
  <c r="I265" i="25"/>
  <c r="F265" i="25"/>
  <c r="N264" i="25"/>
  <c r="M264" i="25"/>
  <c r="K264" i="25"/>
  <c r="J264" i="25"/>
  <c r="H264" i="25"/>
  <c r="G264" i="25"/>
  <c r="E264" i="25"/>
  <c r="D264" i="25"/>
  <c r="O263" i="25"/>
  <c r="L263" i="25"/>
  <c r="I263" i="25"/>
  <c r="F263" i="25"/>
  <c r="O262" i="25"/>
  <c r="L262" i="25"/>
  <c r="I262" i="25"/>
  <c r="F262" i="25"/>
  <c r="O261" i="25"/>
  <c r="L261" i="25"/>
  <c r="I261" i="25"/>
  <c r="I260" i="25" s="1"/>
  <c r="F261" i="25"/>
  <c r="N260" i="25"/>
  <c r="N259" i="25" s="1"/>
  <c r="M260" i="25"/>
  <c r="K260" i="25"/>
  <c r="K259" i="25" s="1"/>
  <c r="J260" i="25"/>
  <c r="H260" i="25"/>
  <c r="G260" i="25"/>
  <c r="E260" i="25"/>
  <c r="D260" i="25"/>
  <c r="D259" i="25" s="1"/>
  <c r="J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M252" i="25"/>
  <c r="M251" i="25" s="1"/>
  <c r="K252" i="25"/>
  <c r="K251" i="25" s="1"/>
  <c r="J252" i="25"/>
  <c r="H252" i="25"/>
  <c r="H251" i="25" s="1"/>
  <c r="G252" i="25"/>
  <c r="G251" i="25" s="1"/>
  <c r="E252" i="25"/>
  <c r="E251" i="25" s="1"/>
  <c r="D252" i="25"/>
  <c r="N251" i="25"/>
  <c r="J251" i="25"/>
  <c r="D251" i="25"/>
  <c r="O250" i="25"/>
  <c r="L250" i="25"/>
  <c r="I250" i="25"/>
  <c r="F250" i="25"/>
  <c r="O249" i="25"/>
  <c r="L249" i="25"/>
  <c r="I249" i="25"/>
  <c r="F249" i="25"/>
  <c r="O248" i="25"/>
  <c r="L248" i="25"/>
  <c r="I248" i="25"/>
  <c r="F248" i="25"/>
  <c r="O247" i="25"/>
  <c r="L247" i="25"/>
  <c r="L246" i="25" s="1"/>
  <c r="I247" i="25"/>
  <c r="F247" i="25"/>
  <c r="F246" i="25" s="1"/>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I239" i="25"/>
  <c r="F239" i="25"/>
  <c r="F238" i="25" s="1"/>
  <c r="O238" i="25"/>
  <c r="N238" i="25"/>
  <c r="M238" i="25"/>
  <c r="K238" i="25"/>
  <c r="J238" i="25"/>
  <c r="H238" i="25"/>
  <c r="G238" i="25"/>
  <c r="E238" i="25"/>
  <c r="D238" i="25"/>
  <c r="O237" i="25"/>
  <c r="L237" i="25"/>
  <c r="I237" i="25"/>
  <c r="F237" i="25"/>
  <c r="O236" i="25"/>
  <c r="O235" i="25" s="1"/>
  <c r="L236" i="25"/>
  <c r="I236" i="25"/>
  <c r="F236" i="25"/>
  <c r="N235" i="25"/>
  <c r="N231" i="25" s="1"/>
  <c r="M235" i="25"/>
  <c r="L235" i="25"/>
  <c r="K235" i="25"/>
  <c r="J235" i="25"/>
  <c r="H235" i="25"/>
  <c r="G235" i="25"/>
  <c r="E235" i="25"/>
  <c r="D235" i="25"/>
  <c r="O234" i="25"/>
  <c r="O233" i="25" s="1"/>
  <c r="L234" i="25"/>
  <c r="L233" i="25" s="1"/>
  <c r="I234" i="25"/>
  <c r="I233" i="25" s="1"/>
  <c r="F234" i="25"/>
  <c r="C234" i="25" s="1"/>
  <c r="N233" i="25"/>
  <c r="M233" i="25"/>
  <c r="K233" i="25"/>
  <c r="J233" i="25"/>
  <c r="H233" i="25"/>
  <c r="G233" i="25"/>
  <c r="E233" i="25"/>
  <c r="D233" i="25"/>
  <c r="O232" i="25"/>
  <c r="L232" i="25"/>
  <c r="I232" i="25"/>
  <c r="F232" i="25"/>
  <c r="O229" i="25"/>
  <c r="L229" i="25"/>
  <c r="I229" i="25"/>
  <c r="F229" i="25"/>
  <c r="O228" i="25"/>
  <c r="O227" i="25" s="1"/>
  <c r="L228" i="25"/>
  <c r="L227" i="25" s="1"/>
  <c r="I228" i="25"/>
  <c r="I227" i="25" s="1"/>
  <c r="F228" i="25"/>
  <c r="F227" i="25" s="1"/>
  <c r="N227" i="25"/>
  <c r="M227" i="25"/>
  <c r="K227" i="25"/>
  <c r="J227" i="25"/>
  <c r="H227" i="25"/>
  <c r="G227" i="25"/>
  <c r="E227" i="25"/>
  <c r="D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O219" i="25"/>
  <c r="L219" i="25"/>
  <c r="I219" i="25"/>
  <c r="F219" i="25"/>
  <c r="O218" i="25"/>
  <c r="L218" i="25"/>
  <c r="I218" i="25"/>
  <c r="F218" i="25"/>
  <c r="O217" i="25"/>
  <c r="L217" i="25"/>
  <c r="I217" i="25"/>
  <c r="I216" i="25" s="1"/>
  <c r="F217" i="25"/>
  <c r="N216" i="25"/>
  <c r="M216" i="25"/>
  <c r="K216" i="25"/>
  <c r="J216" i="25"/>
  <c r="H216" i="25"/>
  <c r="G216" i="25"/>
  <c r="E216" i="25"/>
  <c r="D216" i="25"/>
  <c r="O215" i="25"/>
  <c r="L215" i="25"/>
  <c r="I215" i="25"/>
  <c r="F215" i="25"/>
  <c r="O214" i="25"/>
  <c r="L214" i="25"/>
  <c r="I214" i="25"/>
  <c r="F214" i="25"/>
  <c r="O213" i="25"/>
  <c r="L213" i="25"/>
  <c r="I213" i="25"/>
  <c r="F213" i="25"/>
  <c r="O212" i="25"/>
  <c r="L212" i="25"/>
  <c r="I212" i="25"/>
  <c r="F212" i="25"/>
  <c r="O211" i="25"/>
  <c r="L211" i="25"/>
  <c r="I211" i="25"/>
  <c r="F211" i="25"/>
  <c r="O210" i="25"/>
  <c r="L210" i="25"/>
  <c r="I210" i="25"/>
  <c r="F210" i="25"/>
  <c r="O209" i="25"/>
  <c r="L209" i="25"/>
  <c r="I209" i="25"/>
  <c r="F209" i="25"/>
  <c r="O208" i="25"/>
  <c r="L208" i="25"/>
  <c r="I208" i="25"/>
  <c r="F208" i="25"/>
  <c r="O207" i="25"/>
  <c r="L207" i="25"/>
  <c r="I207" i="25"/>
  <c r="F207" i="25"/>
  <c r="O206" i="25"/>
  <c r="L206" i="25"/>
  <c r="I206" i="25"/>
  <c r="F206" i="25"/>
  <c r="N205" i="25"/>
  <c r="M205" i="25"/>
  <c r="M204" i="25" s="1"/>
  <c r="K205" i="25"/>
  <c r="J205" i="25"/>
  <c r="H205" i="25"/>
  <c r="G205" i="25"/>
  <c r="G204" i="25" s="1"/>
  <c r="E205" i="25"/>
  <c r="D205" i="25"/>
  <c r="O203" i="25"/>
  <c r="L203" i="25"/>
  <c r="I203" i="25"/>
  <c r="F203" i="25"/>
  <c r="O202" i="25"/>
  <c r="L202" i="25"/>
  <c r="I202" i="25"/>
  <c r="F202" i="25"/>
  <c r="O201" i="25"/>
  <c r="L201" i="25"/>
  <c r="I201" i="25"/>
  <c r="F201" i="25"/>
  <c r="O200" i="25"/>
  <c r="L200" i="25"/>
  <c r="I200" i="25"/>
  <c r="F200" i="25"/>
  <c r="O199" i="25"/>
  <c r="L199" i="25"/>
  <c r="L198" i="25" s="1"/>
  <c r="I199" i="25"/>
  <c r="F199" i="25"/>
  <c r="F198" i="25" s="1"/>
  <c r="O198" i="25"/>
  <c r="N198" i="25"/>
  <c r="M198" i="25"/>
  <c r="K198" i="25"/>
  <c r="K196" i="25" s="1"/>
  <c r="J198" i="25"/>
  <c r="J196" i="25" s="1"/>
  <c r="H198" i="25"/>
  <c r="G198" i="25"/>
  <c r="G196" i="25" s="1"/>
  <c r="E198" i="25"/>
  <c r="E196" i="25" s="1"/>
  <c r="D198" i="25"/>
  <c r="D196" i="25" s="1"/>
  <c r="O197" i="25"/>
  <c r="L197" i="25"/>
  <c r="I197" i="25"/>
  <c r="F197" i="25"/>
  <c r="N196" i="25"/>
  <c r="M196" i="25"/>
  <c r="H196" i="25"/>
  <c r="O193" i="25"/>
  <c r="L193" i="25"/>
  <c r="L192" i="25" s="1"/>
  <c r="L191" i="25" s="1"/>
  <c r="I193" i="25"/>
  <c r="I192" i="25" s="1"/>
  <c r="I191" i="25" s="1"/>
  <c r="F193" i="25"/>
  <c r="O192" i="25"/>
  <c r="O191" i="25" s="1"/>
  <c r="N192" i="25"/>
  <c r="M192" i="25"/>
  <c r="M191" i="25" s="1"/>
  <c r="K192" i="25"/>
  <c r="K191" i="25" s="1"/>
  <c r="J192" i="25"/>
  <c r="J191" i="25" s="1"/>
  <c r="H192" i="25"/>
  <c r="H191" i="25" s="1"/>
  <c r="G192" i="25"/>
  <c r="E192" i="25"/>
  <c r="E191" i="25" s="1"/>
  <c r="D192" i="25"/>
  <c r="D191" i="25" s="1"/>
  <c r="N191" i="25"/>
  <c r="G191" i="25"/>
  <c r="O190" i="25"/>
  <c r="L190" i="25"/>
  <c r="I190" i="25"/>
  <c r="F190" i="25"/>
  <c r="O189" i="25"/>
  <c r="L189" i="25"/>
  <c r="I189" i="25"/>
  <c r="I188" i="25" s="1"/>
  <c r="F189" i="25"/>
  <c r="N188" i="25"/>
  <c r="M188" i="25"/>
  <c r="L188" i="25"/>
  <c r="K188" i="25"/>
  <c r="J188" i="25"/>
  <c r="H188" i="25"/>
  <c r="G188" i="25"/>
  <c r="G187" i="25" s="1"/>
  <c r="F188" i="25"/>
  <c r="E188" i="25"/>
  <c r="E187" i="25" s="1"/>
  <c r="D188" i="25"/>
  <c r="O186" i="25"/>
  <c r="L186" i="25"/>
  <c r="I186" i="25"/>
  <c r="F186" i="25"/>
  <c r="O185" i="25"/>
  <c r="L185" i="25"/>
  <c r="I185" i="25"/>
  <c r="I184" i="25" s="1"/>
  <c r="F185" i="25"/>
  <c r="N184" i="25"/>
  <c r="M184" i="25"/>
  <c r="L184" i="25"/>
  <c r="K184" i="25"/>
  <c r="J184" i="25"/>
  <c r="H184" i="25"/>
  <c r="G184" i="25"/>
  <c r="F184" i="25"/>
  <c r="E184" i="25"/>
  <c r="D184" i="25"/>
  <c r="O183" i="25"/>
  <c r="L183" i="25"/>
  <c r="I183" i="25"/>
  <c r="F183" i="25"/>
  <c r="O182" i="25"/>
  <c r="L182" i="25"/>
  <c r="I182" i="25"/>
  <c r="F182" i="25"/>
  <c r="O181" i="25"/>
  <c r="L181" i="25"/>
  <c r="I181" i="25"/>
  <c r="F181" i="25"/>
  <c r="O180" i="25"/>
  <c r="L180" i="25"/>
  <c r="L179" i="25" s="1"/>
  <c r="I180" i="25"/>
  <c r="F180" i="25"/>
  <c r="N179" i="25"/>
  <c r="M179" i="25"/>
  <c r="K179" i="25"/>
  <c r="J179" i="25"/>
  <c r="H179" i="25"/>
  <c r="G179" i="25"/>
  <c r="E179" i="25"/>
  <c r="D179" i="25"/>
  <c r="O178" i="25"/>
  <c r="L178" i="25"/>
  <c r="I178" i="25"/>
  <c r="F178" i="25"/>
  <c r="O177" i="25"/>
  <c r="L177" i="25"/>
  <c r="I177" i="25"/>
  <c r="F177" i="25"/>
  <c r="O176" i="25"/>
  <c r="O175" i="25" s="1"/>
  <c r="L176" i="25"/>
  <c r="L175" i="25" s="1"/>
  <c r="I176" i="25"/>
  <c r="I175" i="25" s="1"/>
  <c r="F176" i="25"/>
  <c r="N175" i="25"/>
  <c r="M175" i="25"/>
  <c r="M174" i="25" s="1"/>
  <c r="M173" i="25" s="1"/>
  <c r="K175" i="25"/>
  <c r="J175" i="25"/>
  <c r="J174" i="25" s="1"/>
  <c r="H175" i="25"/>
  <c r="G175" i="25"/>
  <c r="G174" i="25" s="1"/>
  <c r="E175" i="25"/>
  <c r="D175" i="25"/>
  <c r="D174" i="25" s="1"/>
  <c r="D173" i="25" s="1"/>
  <c r="O172" i="25"/>
  <c r="L172" i="25"/>
  <c r="I172" i="25"/>
  <c r="F172" i="25"/>
  <c r="O171" i="25"/>
  <c r="L171" i="25"/>
  <c r="I171" i="25"/>
  <c r="F171" i="25"/>
  <c r="O170" i="25"/>
  <c r="L170" i="25"/>
  <c r="I170" i="25"/>
  <c r="F170" i="25"/>
  <c r="O169" i="25"/>
  <c r="L169" i="25"/>
  <c r="I169" i="25"/>
  <c r="F169" i="25"/>
  <c r="O168" i="25"/>
  <c r="L168" i="25"/>
  <c r="I168" i="25"/>
  <c r="F168" i="25"/>
  <c r="O167" i="25"/>
  <c r="O166" i="25" s="1"/>
  <c r="L167" i="25"/>
  <c r="L166" i="25" s="1"/>
  <c r="L165" i="25" s="1"/>
  <c r="I167" i="25"/>
  <c r="F167" i="25"/>
  <c r="N166" i="25"/>
  <c r="N165" i="25" s="1"/>
  <c r="M166" i="25"/>
  <c r="K166" i="25"/>
  <c r="K165" i="25" s="1"/>
  <c r="J166" i="25"/>
  <c r="J165" i="25" s="1"/>
  <c r="H166" i="25"/>
  <c r="H165" i="25" s="1"/>
  <c r="G166" i="25"/>
  <c r="G165" i="25" s="1"/>
  <c r="E166" i="25"/>
  <c r="E165" i="25" s="1"/>
  <c r="D166" i="25"/>
  <c r="D165" i="25" s="1"/>
  <c r="M165" i="25"/>
  <c r="O164" i="25"/>
  <c r="L164" i="25"/>
  <c r="I164" i="25"/>
  <c r="F164" i="25"/>
  <c r="O163" i="25"/>
  <c r="L163" i="25"/>
  <c r="I163" i="25"/>
  <c r="F163" i="25"/>
  <c r="O162" i="25"/>
  <c r="L162" i="25"/>
  <c r="I162" i="25"/>
  <c r="F162" i="25"/>
  <c r="O161" i="25"/>
  <c r="L161" i="25"/>
  <c r="L160" i="25" s="1"/>
  <c r="I161" i="25"/>
  <c r="I160" i="25" s="1"/>
  <c r="F161" i="25"/>
  <c r="F160" i="25" s="1"/>
  <c r="N160" i="25"/>
  <c r="M160" i="25"/>
  <c r="K160" i="25"/>
  <c r="J160" i="25"/>
  <c r="H160" i="25"/>
  <c r="G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L151" i="25" s="1"/>
  <c r="I152" i="25"/>
  <c r="F152"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L146" i="25"/>
  <c r="I146" i="25"/>
  <c r="F146" i="25"/>
  <c r="O145" i="25"/>
  <c r="L145" i="25"/>
  <c r="I145" i="25"/>
  <c r="I144" i="25" s="1"/>
  <c r="F145" i="25"/>
  <c r="F144" i="25" s="1"/>
  <c r="N144" i="25"/>
  <c r="M144" i="25"/>
  <c r="K144" i="25"/>
  <c r="J144" i="25"/>
  <c r="H144" i="25"/>
  <c r="G144" i="25"/>
  <c r="E144" i="25"/>
  <c r="D144" i="25"/>
  <c r="O143" i="25"/>
  <c r="L143" i="25"/>
  <c r="I143" i="25"/>
  <c r="F143" i="25"/>
  <c r="O142" i="25"/>
  <c r="O141" i="25" s="1"/>
  <c r="L142" i="25"/>
  <c r="I142" i="25"/>
  <c r="I141" i="25" s="1"/>
  <c r="F142" i="25"/>
  <c r="N141" i="25"/>
  <c r="M141" i="25"/>
  <c r="K141" i="25"/>
  <c r="J141" i="25"/>
  <c r="H141" i="25"/>
  <c r="G141" i="25"/>
  <c r="E141" i="25"/>
  <c r="D141" i="25"/>
  <c r="O140" i="25"/>
  <c r="L140" i="25"/>
  <c r="I140" i="25"/>
  <c r="F140" i="25"/>
  <c r="O139" i="25"/>
  <c r="L139" i="25"/>
  <c r="I139" i="25"/>
  <c r="F139" i="25"/>
  <c r="O138" i="25"/>
  <c r="L138" i="25"/>
  <c r="I138" i="25"/>
  <c r="F138" i="25"/>
  <c r="O137" i="25"/>
  <c r="L137" i="25"/>
  <c r="L136" i="25" s="1"/>
  <c r="I137" i="25"/>
  <c r="I136" i="25" s="1"/>
  <c r="F137" i="25"/>
  <c r="F136" i="25" s="1"/>
  <c r="N136" i="25"/>
  <c r="M136" i="25"/>
  <c r="K136" i="25"/>
  <c r="J136" i="25"/>
  <c r="H136" i="25"/>
  <c r="G136" i="25"/>
  <c r="E136" i="25"/>
  <c r="D136" i="25"/>
  <c r="O135" i="25"/>
  <c r="L135" i="25"/>
  <c r="I135" i="25"/>
  <c r="F135" i="25"/>
  <c r="O134" i="25"/>
  <c r="L134" i="25"/>
  <c r="I134" i="25"/>
  <c r="F134" i="25"/>
  <c r="O133" i="25"/>
  <c r="L133" i="25"/>
  <c r="I133" i="25"/>
  <c r="F133" i="25"/>
  <c r="O132" i="25"/>
  <c r="L132" i="25"/>
  <c r="L131" i="25" s="1"/>
  <c r="I132" i="25"/>
  <c r="F132" i="25"/>
  <c r="N131" i="25"/>
  <c r="M131" i="25"/>
  <c r="K131" i="25"/>
  <c r="J131" i="25"/>
  <c r="H131" i="25"/>
  <c r="G131" i="25"/>
  <c r="E131" i="25"/>
  <c r="D131" i="25"/>
  <c r="O129" i="25"/>
  <c r="L129" i="25"/>
  <c r="L128" i="25" s="1"/>
  <c r="I129" i="25"/>
  <c r="I128" i="25" s="1"/>
  <c r="F129" i="25"/>
  <c r="O128" i="25"/>
  <c r="N128" i="25"/>
  <c r="M128" i="25"/>
  <c r="K128" i="25"/>
  <c r="J128" i="25"/>
  <c r="H128" i="25"/>
  <c r="G128" i="25"/>
  <c r="F128" i="25"/>
  <c r="E128" i="25"/>
  <c r="D128" i="25"/>
  <c r="O127" i="25"/>
  <c r="L127" i="25"/>
  <c r="I127" i="25"/>
  <c r="F127" i="25"/>
  <c r="O126" i="25"/>
  <c r="L126" i="25"/>
  <c r="I126" i="25"/>
  <c r="F126" i="25"/>
  <c r="O125" i="25"/>
  <c r="L125" i="25"/>
  <c r="I125" i="25"/>
  <c r="F125" i="25"/>
  <c r="O124" i="25"/>
  <c r="L124" i="25"/>
  <c r="I124" i="25"/>
  <c r="F124" i="25"/>
  <c r="O123" i="25"/>
  <c r="L123" i="25"/>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L117" i="25"/>
  <c r="I117" i="25"/>
  <c r="F117" i="25"/>
  <c r="F116" i="25" s="1"/>
  <c r="N116" i="25"/>
  <c r="M116" i="25"/>
  <c r="K116" i="25"/>
  <c r="J116" i="25"/>
  <c r="H116" i="25"/>
  <c r="G116" i="25"/>
  <c r="E116" i="25"/>
  <c r="D116" i="25"/>
  <c r="O115" i="25"/>
  <c r="L115" i="25"/>
  <c r="I115" i="25"/>
  <c r="F115" i="25"/>
  <c r="O114" i="25"/>
  <c r="L114" i="25"/>
  <c r="I114" i="25"/>
  <c r="F114" i="25"/>
  <c r="O113" i="25"/>
  <c r="L113" i="25"/>
  <c r="I113" i="25"/>
  <c r="F113" i="25"/>
  <c r="F112" i="25" s="1"/>
  <c r="N112" i="25"/>
  <c r="M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F98" i="25"/>
  <c r="O97" i="25"/>
  <c r="L97" i="25"/>
  <c r="I97" i="25"/>
  <c r="F97" i="25"/>
  <c r="O96" i="25"/>
  <c r="L96" i="25"/>
  <c r="L95" i="25" s="1"/>
  <c r="I96" i="25"/>
  <c r="F96" i="25"/>
  <c r="N95" i="25"/>
  <c r="M95" i="25"/>
  <c r="K95" i="25"/>
  <c r="J95" i="25"/>
  <c r="H95" i="25"/>
  <c r="G95" i="25"/>
  <c r="E95" i="25"/>
  <c r="D95" i="25"/>
  <c r="O94" i="25"/>
  <c r="L94" i="25"/>
  <c r="I94" i="25"/>
  <c r="F94" i="25"/>
  <c r="O93" i="25"/>
  <c r="L93" i="25"/>
  <c r="I93" i="25"/>
  <c r="F93" i="25"/>
  <c r="O92" i="25"/>
  <c r="L92" i="25"/>
  <c r="I92" i="25"/>
  <c r="F92" i="25"/>
  <c r="O91" i="25"/>
  <c r="L91" i="25"/>
  <c r="I91" i="25"/>
  <c r="F91" i="25"/>
  <c r="O90" i="25"/>
  <c r="L90" i="25"/>
  <c r="I90" i="25"/>
  <c r="F90" i="25"/>
  <c r="N89" i="25"/>
  <c r="M89" i="25"/>
  <c r="K89" i="25"/>
  <c r="J89" i="25"/>
  <c r="H89" i="25"/>
  <c r="G89" i="25"/>
  <c r="E89" i="25"/>
  <c r="D89" i="25"/>
  <c r="O88" i="25"/>
  <c r="L88" i="25"/>
  <c r="I88" i="25"/>
  <c r="F88" i="25"/>
  <c r="O87" i="25"/>
  <c r="L87" i="25"/>
  <c r="I87" i="25"/>
  <c r="F87" i="25"/>
  <c r="O86" i="25"/>
  <c r="L86" i="25"/>
  <c r="I86" i="25"/>
  <c r="F86" i="25"/>
  <c r="O85" i="25"/>
  <c r="L85" i="25"/>
  <c r="I85" i="25"/>
  <c r="F85" i="25"/>
  <c r="N84" i="25"/>
  <c r="M84" i="25"/>
  <c r="K84" i="25"/>
  <c r="J84" i="25"/>
  <c r="H84" i="25"/>
  <c r="G84" i="25"/>
  <c r="E84" i="25"/>
  <c r="E83" i="25" s="1"/>
  <c r="D84" i="25"/>
  <c r="O82" i="25"/>
  <c r="L82" i="25"/>
  <c r="I82" i="25"/>
  <c r="F82" i="25"/>
  <c r="O81" i="25"/>
  <c r="O80" i="25" s="1"/>
  <c r="L81" i="25"/>
  <c r="I81" i="25"/>
  <c r="F81" i="25"/>
  <c r="N80" i="25"/>
  <c r="M80" i="25"/>
  <c r="L80" i="25"/>
  <c r="K80" i="25"/>
  <c r="J80" i="25"/>
  <c r="H80" i="25"/>
  <c r="G80" i="25"/>
  <c r="F80" i="25"/>
  <c r="E80" i="25"/>
  <c r="D80" i="25"/>
  <c r="O79" i="25"/>
  <c r="L79" i="25"/>
  <c r="I79" i="25"/>
  <c r="F79" i="25"/>
  <c r="O78" i="25"/>
  <c r="L78" i="25"/>
  <c r="L77" i="25" s="1"/>
  <c r="I78" i="25"/>
  <c r="F78" i="25"/>
  <c r="N77" i="25"/>
  <c r="M77" i="25"/>
  <c r="K77" i="25"/>
  <c r="J77" i="25"/>
  <c r="H77" i="25"/>
  <c r="H76" i="25" s="1"/>
  <c r="G77" i="25"/>
  <c r="E77" i="25"/>
  <c r="D77" i="25"/>
  <c r="D76" i="25" s="1"/>
  <c r="O74" i="25"/>
  <c r="L74" i="25"/>
  <c r="I74" i="25"/>
  <c r="F74" i="25"/>
  <c r="O73" i="25"/>
  <c r="L73" i="25"/>
  <c r="I73" i="25"/>
  <c r="F73" i="25"/>
  <c r="O72" i="25"/>
  <c r="L72" i="25"/>
  <c r="I72" i="25"/>
  <c r="F72" i="25"/>
  <c r="O71" i="25"/>
  <c r="L71" i="25"/>
  <c r="I71" i="25"/>
  <c r="F71" i="25"/>
  <c r="O70" i="25"/>
  <c r="L70" i="25"/>
  <c r="L69" i="25" s="1"/>
  <c r="I70" i="25"/>
  <c r="F70" i="25"/>
  <c r="N69" i="25"/>
  <c r="M69" i="25"/>
  <c r="M67" i="25" s="1"/>
  <c r="K69" i="25"/>
  <c r="K67" i="25" s="1"/>
  <c r="J69" i="25"/>
  <c r="H69" i="25"/>
  <c r="H67" i="25" s="1"/>
  <c r="G69" i="25"/>
  <c r="G67" i="25" s="1"/>
  <c r="E69" i="25"/>
  <c r="E67" i="25" s="1"/>
  <c r="D69" i="25"/>
  <c r="D67" i="25" s="1"/>
  <c r="O68" i="25"/>
  <c r="L68" i="25"/>
  <c r="I68" i="25"/>
  <c r="F68" i="25"/>
  <c r="N67" i="25"/>
  <c r="J67"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O58" i="25" s="1"/>
  <c r="L59" i="25"/>
  <c r="I59" i="25"/>
  <c r="F59" i="25"/>
  <c r="N58" i="25"/>
  <c r="M58" i="25"/>
  <c r="K58" i="25"/>
  <c r="J58" i="25"/>
  <c r="H58" i="25"/>
  <c r="G58" i="25"/>
  <c r="E58" i="25"/>
  <c r="D58" i="25"/>
  <c r="O57" i="25"/>
  <c r="L57" i="25"/>
  <c r="I57" i="25"/>
  <c r="F57" i="25"/>
  <c r="O56" i="25"/>
  <c r="L56" i="25"/>
  <c r="L55" i="25" s="1"/>
  <c r="I56" i="25"/>
  <c r="F56" i="25"/>
  <c r="F55" i="25" s="1"/>
  <c r="O55" i="25"/>
  <c r="O54" i="25" s="1"/>
  <c r="N55" i="25"/>
  <c r="M55" i="25"/>
  <c r="M54" i="25" s="1"/>
  <c r="K55" i="25"/>
  <c r="K54" i="25" s="1"/>
  <c r="J55" i="25"/>
  <c r="H55" i="25"/>
  <c r="G55" i="25"/>
  <c r="G54" i="25" s="1"/>
  <c r="E55" i="25"/>
  <c r="E54" i="25" s="1"/>
  <c r="D55" i="25"/>
  <c r="O47" i="25"/>
  <c r="C47" i="25" s="1"/>
  <c r="O46" i="25"/>
  <c r="N45" i="25"/>
  <c r="M45" i="25"/>
  <c r="L44" i="25"/>
  <c r="L43" i="25" s="1"/>
  <c r="I44" i="25"/>
  <c r="F44" i="25"/>
  <c r="K43" i="25"/>
  <c r="J43" i="25"/>
  <c r="I43" i="25"/>
  <c r="H43" i="25"/>
  <c r="G43" i="25"/>
  <c r="E43" i="25"/>
  <c r="D43" i="25"/>
  <c r="F42" i="25"/>
  <c r="E41" i="25"/>
  <c r="D41" i="25"/>
  <c r="L40" i="25"/>
  <c r="C40" i="25" s="1"/>
  <c r="L39" i="25"/>
  <c r="C39" i="25" s="1"/>
  <c r="L38" i="25"/>
  <c r="C38" i="25" s="1"/>
  <c r="L37" i="25"/>
  <c r="K36" i="25"/>
  <c r="J36" i="25"/>
  <c r="L35" i="25"/>
  <c r="C35" i="25" s="1"/>
  <c r="L34" i="25"/>
  <c r="K33" i="25"/>
  <c r="J33" i="25"/>
  <c r="L32" i="25"/>
  <c r="C32" i="25" s="1"/>
  <c r="K31" i="25"/>
  <c r="J31" i="25"/>
  <c r="L30" i="25"/>
  <c r="C30" i="25" s="1"/>
  <c r="L29" i="25"/>
  <c r="C29" i="25" s="1"/>
  <c r="L28" i="25"/>
  <c r="K27" i="25"/>
  <c r="J27" i="25"/>
  <c r="F25" i="25"/>
  <c r="C25" i="25" s="1"/>
  <c r="I24" i="25"/>
  <c r="O23" i="25"/>
  <c r="L23" i="25"/>
  <c r="I23" i="25"/>
  <c r="F23" i="25"/>
  <c r="O22" i="25"/>
  <c r="L22" i="25"/>
  <c r="I22" i="25"/>
  <c r="I21" i="25" s="1"/>
  <c r="F22" i="25"/>
  <c r="N21" i="25"/>
  <c r="N292" i="25" s="1"/>
  <c r="M21" i="25"/>
  <c r="K21" i="25"/>
  <c r="J21" i="25"/>
  <c r="J292" i="25" s="1"/>
  <c r="H21" i="25"/>
  <c r="G21" i="25"/>
  <c r="E21" i="25"/>
  <c r="D21" i="25"/>
  <c r="D292" i="25" s="1"/>
  <c r="H20" i="25"/>
  <c r="O301" i="23"/>
  <c r="L301" i="23"/>
  <c r="I301" i="23"/>
  <c r="F301" i="23"/>
  <c r="O300" i="23"/>
  <c r="L300" i="23"/>
  <c r="I300" i="23"/>
  <c r="F300" i="23"/>
  <c r="O299" i="23"/>
  <c r="L299" i="23"/>
  <c r="I299" i="23"/>
  <c r="F299" i="23"/>
  <c r="O298" i="23"/>
  <c r="L298" i="23"/>
  <c r="I298" i="23"/>
  <c r="F298" i="23"/>
  <c r="C298" i="23"/>
  <c r="O297" i="23"/>
  <c r="L297" i="23"/>
  <c r="I297" i="23"/>
  <c r="F297" i="23"/>
  <c r="O296" i="23"/>
  <c r="L296" i="23"/>
  <c r="I296" i="23"/>
  <c r="F296" i="23"/>
  <c r="O295" i="23"/>
  <c r="L295" i="23"/>
  <c r="I295" i="23"/>
  <c r="F295" i="23"/>
  <c r="O294" i="23"/>
  <c r="L294" i="23"/>
  <c r="I294" i="23"/>
  <c r="F294" i="23"/>
  <c r="C294" i="23" s="1"/>
  <c r="N293" i="23"/>
  <c r="M293" i="23"/>
  <c r="K293" i="23"/>
  <c r="J293" i="23"/>
  <c r="H293" i="23"/>
  <c r="G293" i="23"/>
  <c r="E293" i="23"/>
  <c r="D293" i="23"/>
  <c r="O288" i="23"/>
  <c r="L288" i="23"/>
  <c r="I288" i="23"/>
  <c r="F288" i="23"/>
  <c r="O287" i="23"/>
  <c r="L287" i="23"/>
  <c r="L286" i="23" s="1"/>
  <c r="I287" i="23"/>
  <c r="F287" i="23"/>
  <c r="O286" i="23"/>
  <c r="N286" i="23"/>
  <c r="M286" i="23"/>
  <c r="K286" i="23"/>
  <c r="J286" i="23"/>
  <c r="H286" i="23"/>
  <c r="G286" i="23"/>
  <c r="F286" i="23"/>
  <c r="E286" i="23"/>
  <c r="D286" i="23"/>
  <c r="O285" i="23"/>
  <c r="L285" i="23"/>
  <c r="I285" i="23"/>
  <c r="F285" i="23"/>
  <c r="O284" i="23"/>
  <c r="N284" i="23"/>
  <c r="M284" i="23"/>
  <c r="M283" i="23" s="1"/>
  <c r="L284" i="23"/>
  <c r="K284" i="23"/>
  <c r="J284" i="23"/>
  <c r="I284" i="23"/>
  <c r="I283" i="23" s="1"/>
  <c r="H284" i="23"/>
  <c r="G284" i="23"/>
  <c r="E284" i="23"/>
  <c r="E283" i="23" s="1"/>
  <c r="D284" i="23"/>
  <c r="O283" i="23"/>
  <c r="N283" i="23"/>
  <c r="L283" i="23"/>
  <c r="K283" i="23"/>
  <c r="J283" i="23"/>
  <c r="H283" i="23"/>
  <c r="G283" i="23"/>
  <c r="D283" i="23"/>
  <c r="O282" i="23"/>
  <c r="O281" i="23" s="1"/>
  <c r="L282" i="23"/>
  <c r="I282" i="23"/>
  <c r="F282" i="23"/>
  <c r="N281" i="23"/>
  <c r="M281" i="23"/>
  <c r="L281" i="23"/>
  <c r="K281" i="23"/>
  <c r="J281" i="23"/>
  <c r="I281" i="23"/>
  <c r="H281" i="23"/>
  <c r="G281" i="23"/>
  <c r="E281" i="23"/>
  <c r="D281" i="23"/>
  <c r="O280" i="23"/>
  <c r="L280" i="23"/>
  <c r="I280" i="23"/>
  <c r="F280" i="23"/>
  <c r="O279" i="23"/>
  <c r="L279" i="23"/>
  <c r="I279" i="23"/>
  <c r="F279" i="23"/>
  <c r="C279" i="23" s="1"/>
  <c r="O278" i="23"/>
  <c r="L278" i="23"/>
  <c r="I278" i="23"/>
  <c r="F278" i="23"/>
  <c r="C278" i="23" s="1"/>
  <c r="O277" i="23"/>
  <c r="L277" i="23"/>
  <c r="I277" i="23"/>
  <c r="I276" i="23" s="1"/>
  <c r="F277" i="23"/>
  <c r="N276" i="23"/>
  <c r="M276" i="23"/>
  <c r="K276" i="23"/>
  <c r="J276" i="23"/>
  <c r="H276" i="23"/>
  <c r="G276" i="23"/>
  <c r="E276" i="23"/>
  <c r="D276" i="23"/>
  <c r="O275" i="23"/>
  <c r="L275" i="23"/>
  <c r="C275" i="23" s="1"/>
  <c r="I275" i="23"/>
  <c r="F275" i="23"/>
  <c r="O274" i="23"/>
  <c r="L274" i="23"/>
  <c r="C274" i="23" s="1"/>
  <c r="I274" i="23"/>
  <c r="F274" i="23"/>
  <c r="O273" i="23"/>
  <c r="L273" i="23"/>
  <c r="L272" i="23" s="1"/>
  <c r="I273" i="23"/>
  <c r="F273" i="23"/>
  <c r="N272" i="23"/>
  <c r="M272" i="23"/>
  <c r="M270" i="23" s="1"/>
  <c r="M269" i="23" s="1"/>
  <c r="K272" i="23"/>
  <c r="J272" i="23"/>
  <c r="I272" i="23"/>
  <c r="H272" i="23"/>
  <c r="H270" i="23" s="1"/>
  <c r="H269" i="23" s="1"/>
  <c r="G272" i="23"/>
  <c r="G270" i="23" s="1"/>
  <c r="G269" i="23" s="1"/>
  <c r="E272" i="23"/>
  <c r="D272" i="23"/>
  <c r="O271" i="23"/>
  <c r="L271" i="23"/>
  <c r="I271" i="23"/>
  <c r="F271" i="23"/>
  <c r="N270" i="23"/>
  <c r="N269" i="23" s="1"/>
  <c r="K270" i="23"/>
  <c r="K269" i="23" s="1"/>
  <c r="J270" i="23"/>
  <c r="D270" i="23"/>
  <c r="J269" i="23"/>
  <c r="O268" i="23"/>
  <c r="L268" i="23"/>
  <c r="I268" i="23"/>
  <c r="F268" i="23"/>
  <c r="O267" i="23"/>
  <c r="L267" i="23"/>
  <c r="I267" i="23"/>
  <c r="F267" i="23"/>
  <c r="O266" i="23"/>
  <c r="O264" i="23" s="1"/>
  <c r="L266" i="23"/>
  <c r="I266" i="23"/>
  <c r="F266" i="23"/>
  <c r="C266" i="23"/>
  <c r="O265" i="23"/>
  <c r="L265" i="23"/>
  <c r="I265" i="23"/>
  <c r="F265" i="23"/>
  <c r="N264" i="23"/>
  <c r="M264" i="23"/>
  <c r="K264" i="23"/>
  <c r="J264" i="23"/>
  <c r="J259" i="23" s="1"/>
  <c r="J230" i="23" s="1"/>
  <c r="H264" i="23"/>
  <c r="G264" i="23"/>
  <c r="E264" i="23"/>
  <c r="D264" i="23"/>
  <c r="D259" i="23" s="1"/>
  <c r="O263" i="23"/>
  <c r="L263" i="23"/>
  <c r="I263" i="23"/>
  <c r="F263" i="23"/>
  <c r="C263" i="23" s="1"/>
  <c r="O262" i="23"/>
  <c r="L262" i="23"/>
  <c r="I262" i="23"/>
  <c r="F262" i="23"/>
  <c r="C262" i="23" s="1"/>
  <c r="O261" i="23"/>
  <c r="L261" i="23"/>
  <c r="I261" i="23"/>
  <c r="I260" i="23" s="1"/>
  <c r="F261" i="23"/>
  <c r="N260" i="23"/>
  <c r="M260" i="23"/>
  <c r="K260" i="23"/>
  <c r="K259" i="23" s="1"/>
  <c r="J260" i="23"/>
  <c r="H260" i="23"/>
  <c r="H259" i="23" s="1"/>
  <c r="G260" i="23"/>
  <c r="G259" i="23" s="1"/>
  <c r="E260" i="23"/>
  <c r="D260" i="23"/>
  <c r="N259" i="23"/>
  <c r="O258" i="23"/>
  <c r="L258" i="23"/>
  <c r="I258" i="23"/>
  <c r="F258" i="23"/>
  <c r="C258" i="23" s="1"/>
  <c r="O257" i="23"/>
  <c r="L257" i="23"/>
  <c r="I257" i="23"/>
  <c r="F257" i="23"/>
  <c r="O256" i="23"/>
  <c r="L256" i="23"/>
  <c r="I256" i="23"/>
  <c r="F256" i="23"/>
  <c r="O255" i="23"/>
  <c r="L255" i="23"/>
  <c r="I255" i="23"/>
  <c r="F255" i="23"/>
  <c r="O254" i="23"/>
  <c r="L254" i="23"/>
  <c r="I254" i="23"/>
  <c r="C254" i="23" s="1"/>
  <c r="F254" i="23"/>
  <c r="O253" i="23"/>
  <c r="L253" i="23"/>
  <c r="I253" i="23"/>
  <c r="F253" i="23"/>
  <c r="N252" i="23"/>
  <c r="M252" i="23"/>
  <c r="M251" i="23" s="1"/>
  <c r="K252" i="23"/>
  <c r="J252" i="23"/>
  <c r="H252" i="23"/>
  <c r="H251" i="23" s="1"/>
  <c r="G252" i="23"/>
  <c r="G251" i="23" s="1"/>
  <c r="E252" i="23"/>
  <c r="E251" i="23" s="1"/>
  <c r="D252" i="23"/>
  <c r="N251" i="23"/>
  <c r="K251" i="23"/>
  <c r="J251" i="23"/>
  <c r="D251" i="23"/>
  <c r="O250" i="23"/>
  <c r="L250" i="23"/>
  <c r="I250" i="23"/>
  <c r="F250" i="23"/>
  <c r="C250" i="23" s="1"/>
  <c r="O249" i="23"/>
  <c r="L249" i="23"/>
  <c r="I249" i="23"/>
  <c r="F249" i="23"/>
  <c r="O248" i="23"/>
  <c r="L248" i="23"/>
  <c r="I248" i="23"/>
  <c r="F248" i="23"/>
  <c r="O247" i="23"/>
  <c r="L247" i="23"/>
  <c r="L246" i="23" s="1"/>
  <c r="I247" i="23"/>
  <c r="F247" i="23"/>
  <c r="O246" i="23"/>
  <c r="N246" i="23"/>
  <c r="M246" i="23"/>
  <c r="K246" i="23"/>
  <c r="J246" i="23"/>
  <c r="H246" i="23"/>
  <c r="G246" i="23"/>
  <c r="E246" i="23"/>
  <c r="D246" i="23"/>
  <c r="O245" i="23"/>
  <c r="L245" i="23"/>
  <c r="I245" i="23"/>
  <c r="F245" i="23"/>
  <c r="O244" i="23"/>
  <c r="L244" i="23"/>
  <c r="I244" i="23"/>
  <c r="F244" i="23"/>
  <c r="O243" i="23"/>
  <c r="L243" i="23"/>
  <c r="C243" i="23" s="1"/>
  <c r="I243" i="23"/>
  <c r="F243" i="23"/>
  <c r="O242" i="23"/>
  <c r="L242" i="23"/>
  <c r="C242" i="23" s="1"/>
  <c r="I242" i="23"/>
  <c r="F242" i="23"/>
  <c r="O241" i="23"/>
  <c r="L241" i="23"/>
  <c r="I241" i="23"/>
  <c r="F241" i="23"/>
  <c r="O240" i="23"/>
  <c r="L240" i="23"/>
  <c r="I240" i="23"/>
  <c r="F240" i="23"/>
  <c r="O239" i="23"/>
  <c r="L239" i="23"/>
  <c r="I239" i="23"/>
  <c r="F239" i="23"/>
  <c r="O238" i="23"/>
  <c r="N238" i="23"/>
  <c r="M238" i="23"/>
  <c r="K238" i="23"/>
  <c r="J238" i="23"/>
  <c r="H238" i="23"/>
  <c r="G238" i="23"/>
  <c r="E238" i="23"/>
  <c r="D238" i="23"/>
  <c r="O237" i="23"/>
  <c r="L237" i="23"/>
  <c r="I237" i="23"/>
  <c r="F237" i="23"/>
  <c r="O236" i="23"/>
  <c r="L236" i="23"/>
  <c r="I236" i="23"/>
  <c r="I235" i="23" s="1"/>
  <c r="F236" i="23"/>
  <c r="C236" i="23" s="1"/>
  <c r="O235" i="23"/>
  <c r="N235" i="23"/>
  <c r="M235" i="23"/>
  <c r="L235" i="23"/>
  <c r="K235" i="23"/>
  <c r="J235" i="23"/>
  <c r="H235" i="23"/>
  <c r="G235" i="23"/>
  <c r="E235" i="23"/>
  <c r="D235" i="23"/>
  <c r="O234" i="23"/>
  <c r="O233" i="23" s="1"/>
  <c r="L234" i="23"/>
  <c r="L233" i="23" s="1"/>
  <c r="I234" i="23"/>
  <c r="F234" i="23"/>
  <c r="N233" i="23"/>
  <c r="N231" i="23" s="1"/>
  <c r="N230" i="23" s="1"/>
  <c r="M233" i="23"/>
  <c r="K233" i="23"/>
  <c r="J233" i="23"/>
  <c r="J231" i="23" s="1"/>
  <c r="I233" i="23"/>
  <c r="H233" i="23"/>
  <c r="G233" i="23"/>
  <c r="F233" i="23"/>
  <c r="E233" i="23"/>
  <c r="E231" i="23" s="1"/>
  <c r="D233" i="23"/>
  <c r="O232" i="23"/>
  <c r="L232" i="23"/>
  <c r="I232" i="23"/>
  <c r="F232" i="23"/>
  <c r="M231" i="23"/>
  <c r="O229" i="23"/>
  <c r="L229" i="23"/>
  <c r="I229" i="23"/>
  <c r="F229" i="23"/>
  <c r="O228" i="23"/>
  <c r="L228" i="23"/>
  <c r="L227" i="23" s="1"/>
  <c r="I228" i="23"/>
  <c r="F228" i="23"/>
  <c r="O227" i="23"/>
  <c r="N227" i="23"/>
  <c r="N204" i="23" s="1"/>
  <c r="N195" i="23" s="1"/>
  <c r="N194" i="23" s="1"/>
  <c r="M227" i="23"/>
  <c r="K227" i="23"/>
  <c r="J227" i="23"/>
  <c r="J204" i="23" s="1"/>
  <c r="J195" i="23" s="1"/>
  <c r="I227" i="23"/>
  <c r="H227" i="23"/>
  <c r="G227" i="23"/>
  <c r="F227" i="23"/>
  <c r="E227" i="23"/>
  <c r="D227" i="23"/>
  <c r="O226" i="23"/>
  <c r="L226" i="23"/>
  <c r="C226" i="23" s="1"/>
  <c r="I226" i="23"/>
  <c r="F226" i="23"/>
  <c r="O225" i="23"/>
  <c r="L225" i="23"/>
  <c r="I225" i="23"/>
  <c r="C225" i="23" s="1"/>
  <c r="F225" i="23"/>
  <c r="O224" i="23"/>
  <c r="L224" i="23"/>
  <c r="I224" i="23"/>
  <c r="F224" i="23"/>
  <c r="O223" i="23"/>
  <c r="L223" i="23"/>
  <c r="I223" i="23"/>
  <c r="F223" i="23"/>
  <c r="O222" i="23"/>
  <c r="C222" i="23" s="1"/>
  <c r="L222" i="23"/>
  <c r="I222" i="23"/>
  <c r="F222" i="23"/>
  <c r="O221" i="23"/>
  <c r="L221" i="23"/>
  <c r="I221" i="23"/>
  <c r="F221" i="23"/>
  <c r="O220" i="23"/>
  <c r="L220" i="23"/>
  <c r="I220" i="23"/>
  <c r="F220" i="23"/>
  <c r="O219" i="23"/>
  <c r="L219" i="23"/>
  <c r="I219" i="23"/>
  <c r="F219" i="23"/>
  <c r="O218" i="23"/>
  <c r="L218" i="23"/>
  <c r="I218" i="23"/>
  <c r="F218" i="23"/>
  <c r="O217" i="23"/>
  <c r="L217" i="23"/>
  <c r="I217" i="23"/>
  <c r="F217" i="23"/>
  <c r="C217" i="23"/>
  <c r="N216" i="23"/>
  <c r="M216" i="23"/>
  <c r="K216" i="23"/>
  <c r="J216" i="23"/>
  <c r="H216" i="23"/>
  <c r="H204" i="23" s="1"/>
  <c r="G216" i="23"/>
  <c r="E216" i="23"/>
  <c r="D216" i="23"/>
  <c r="O215" i="23"/>
  <c r="L215" i="23"/>
  <c r="I215" i="23"/>
  <c r="F215" i="23"/>
  <c r="O214" i="23"/>
  <c r="L214" i="23"/>
  <c r="I214" i="23"/>
  <c r="F214" i="23"/>
  <c r="O213" i="23"/>
  <c r="L213" i="23"/>
  <c r="I213" i="23"/>
  <c r="F213" i="23"/>
  <c r="C213" i="23" s="1"/>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C206" i="23" s="1"/>
  <c r="I206" i="23"/>
  <c r="F206" i="23"/>
  <c r="N205" i="23"/>
  <c r="M205" i="23"/>
  <c r="K205" i="23"/>
  <c r="K204" i="23" s="1"/>
  <c r="J205" i="23"/>
  <c r="H205" i="23"/>
  <c r="G205" i="23"/>
  <c r="G204" i="23" s="1"/>
  <c r="E205" i="23"/>
  <c r="D205" i="23"/>
  <c r="O203" i="23"/>
  <c r="L203" i="23"/>
  <c r="I203" i="23"/>
  <c r="F203" i="23"/>
  <c r="O202" i="23"/>
  <c r="L202" i="23"/>
  <c r="I202" i="23"/>
  <c r="F202" i="23"/>
  <c r="C202" i="23"/>
  <c r="O201" i="23"/>
  <c r="L201" i="23"/>
  <c r="I201" i="23"/>
  <c r="F201" i="23"/>
  <c r="C201" i="23" s="1"/>
  <c r="O200" i="23"/>
  <c r="L200" i="23"/>
  <c r="I200" i="23"/>
  <c r="F200" i="23"/>
  <c r="O199" i="23"/>
  <c r="L199" i="23"/>
  <c r="L198" i="23" s="1"/>
  <c r="I199" i="23"/>
  <c r="F199" i="23"/>
  <c r="F198" i="23" s="1"/>
  <c r="O198" i="23"/>
  <c r="N198" i="23"/>
  <c r="N196" i="23" s="1"/>
  <c r="M198" i="23"/>
  <c r="K198" i="23"/>
  <c r="K196" i="23" s="1"/>
  <c r="J198" i="23"/>
  <c r="J196" i="23" s="1"/>
  <c r="H198" i="23"/>
  <c r="G198" i="23"/>
  <c r="G196" i="23" s="1"/>
  <c r="E198" i="23"/>
  <c r="E196" i="23" s="1"/>
  <c r="D198" i="23"/>
  <c r="O197" i="23"/>
  <c r="L197" i="23"/>
  <c r="L196" i="23" s="1"/>
  <c r="I197" i="23"/>
  <c r="F197" i="23"/>
  <c r="M196" i="23"/>
  <c r="H196" i="23"/>
  <c r="D196" i="23"/>
  <c r="O193" i="23"/>
  <c r="O192" i="23" s="1"/>
  <c r="O191" i="23" s="1"/>
  <c r="L193" i="23"/>
  <c r="I193" i="23"/>
  <c r="I192" i="23" s="1"/>
  <c r="I191" i="23" s="1"/>
  <c r="F193" i="23"/>
  <c r="N192" i="23"/>
  <c r="N191" i="23" s="1"/>
  <c r="M192" i="23"/>
  <c r="M191" i="23" s="1"/>
  <c r="L192" i="23"/>
  <c r="L191" i="23" s="1"/>
  <c r="K192" i="23"/>
  <c r="J192" i="23"/>
  <c r="H192" i="23"/>
  <c r="H191" i="23" s="1"/>
  <c r="G192" i="23"/>
  <c r="G191" i="23" s="1"/>
  <c r="E192" i="23"/>
  <c r="D192" i="23"/>
  <c r="D191" i="23" s="1"/>
  <c r="K191" i="23"/>
  <c r="K187" i="23" s="1"/>
  <c r="J191" i="23"/>
  <c r="J187" i="23" s="1"/>
  <c r="E191" i="23"/>
  <c r="O190" i="23"/>
  <c r="L190" i="23"/>
  <c r="I190" i="23"/>
  <c r="F190" i="23"/>
  <c r="C190" i="23" s="1"/>
  <c r="O189" i="23"/>
  <c r="L189" i="23"/>
  <c r="I189" i="23"/>
  <c r="I188" i="23" s="1"/>
  <c r="F189" i="23"/>
  <c r="N188" i="23"/>
  <c r="M188" i="23"/>
  <c r="L188" i="23"/>
  <c r="L187" i="23" s="1"/>
  <c r="K188" i="23"/>
  <c r="J188" i="23"/>
  <c r="H188" i="23"/>
  <c r="H187" i="23" s="1"/>
  <c r="G188" i="23"/>
  <c r="G187" i="23" s="1"/>
  <c r="E188" i="23"/>
  <c r="D188" i="23"/>
  <c r="D187" i="23" s="1"/>
  <c r="N187" i="23"/>
  <c r="E187" i="23"/>
  <c r="O186" i="23"/>
  <c r="L186" i="23"/>
  <c r="I186" i="23"/>
  <c r="F186" i="23"/>
  <c r="C186" i="23" s="1"/>
  <c r="O185" i="23"/>
  <c r="L185" i="23"/>
  <c r="L184" i="23" s="1"/>
  <c r="I185" i="23"/>
  <c r="I184" i="23" s="1"/>
  <c r="F185" i="23"/>
  <c r="O184" i="23"/>
  <c r="N184" i="23"/>
  <c r="M184" i="23"/>
  <c r="K184" i="23"/>
  <c r="J184" i="23"/>
  <c r="H184" i="23"/>
  <c r="G184" i="23"/>
  <c r="F184" i="23"/>
  <c r="E184" i="23"/>
  <c r="D184" i="23"/>
  <c r="O183" i="23"/>
  <c r="L183" i="23"/>
  <c r="I183" i="23"/>
  <c r="F183" i="23"/>
  <c r="O182" i="23"/>
  <c r="L182" i="23"/>
  <c r="I182" i="23"/>
  <c r="F182" i="23"/>
  <c r="O181" i="23"/>
  <c r="L181" i="23"/>
  <c r="I181" i="23"/>
  <c r="F181" i="23"/>
  <c r="O180" i="23"/>
  <c r="O179" i="23" s="1"/>
  <c r="L180" i="23"/>
  <c r="L179" i="23" s="1"/>
  <c r="I180" i="23"/>
  <c r="F180" i="23"/>
  <c r="C180" i="23"/>
  <c r="N179" i="23"/>
  <c r="M179" i="23"/>
  <c r="K179" i="23"/>
  <c r="J179" i="23"/>
  <c r="H179" i="23"/>
  <c r="G179" i="23"/>
  <c r="E179" i="23"/>
  <c r="E174" i="23" s="1"/>
  <c r="E173" i="23" s="1"/>
  <c r="D179" i="23"/>
  <c r="O178" i="23"/>
  <c r="L178" i="23"/>
  <c r="I178" i="23"/>
  <c r="F178" i="23"/>
  <c r="O177" i="23"/>
  <c r="L177" i="23"/>
  <c r="I177" i="23"/>
  <c r="F177" i="23"/>
  <c r="O176" i="23"/>
  <c r="O175" i="23" s="1"/>
  <c r="L176" i="23"/>
  <c r="I176" i="23"/>
  <c r="I175" i="23" s="1"/>
  <c r="F176" i="23"/>
  <c r="C176" i="23" s="1"/>
  <c r="N175" i="23"/>
  <c r="N174" i="23" s="1"/>
  <c r="M175" i="23"/>
  <c r="L175" i="23"/>
  <c r="K175" i="23"/>
  <c r="J175" i="23"/>
  <c r="J174" i="23" s="1"/>
  <c r="H175" i="23"/>
  <c r="H174" i="23" s="1"/>
  <c r="H173" i="23" s="1"/>
  <c r="G175" i="23"/>
  <c r="G174" i="23" s="1"/>
  <c r="G173" i="23" s="1"/>
  <c r="E175" i="23"/>
  <c r="D175" i="23"/>
  <c r="M174" i="23"/>
  <c r="M173" i="23" s="1"/>
  <c r="D174" i="23"/>
  <c r="D173" i="23" s="1"/>
  <c r="N173" i="23"/>
  <c r="J173" i="23"/>
  <c r="O172" i="23"/>
  <c r="L172" i="23"/>
  <c r="I172" i="23"/>
  <c r="F172" i="23"/>
  <c r="C172" i="23" s="1"/>
  <c r="O171" i="23"/>
  <c r="L171" i="23"/>
  <c r="I171" i="23"/>
  <c r="F171" i="23"/>
  <c r="O170" i="23"/>
  <c r="L170" i="23"/>
  <c r="I170" i="23"/>
  <c r="F170" i="23"/>
  <c r="O169" i="23"/>
  <c r="L169" i="23"/>
  <c r="I169" i="23"/>
  <c r="F169" i="23"/>
  <c r="O168" i="23"/>
  <c r="L168" i="23"/>
  <c r="I168" i="23"/>
  <c r="F168" i="23"/>
  <c r="O167" i="23"/>
  <c r="O166" i="23" s="1"/>
  <c r="O165" i="23" s="1"/>
  <c r="L167" i="23"/>
  <c r="I167" i="23"/>
  <c r="F167" i="23"/>
  <c r="F166" i="23" s="1"/>
  <c r="N166" i="23"/>
  <c r="M166" i="23"/>
  <c r="K166" i="23"/>
  <c r="K165" i="23" s="1"/>
  <c r="J166" i="23"/>
  <c r="H166" i="23"/>
  <c r="H165" i="23" s="1"/>
  <c r="G166" i="23"/>
  <c r="G165" i="23" s="1"/>
  <c r="E166" i="23"/>
  <c r="E165" i="23" s="1"/>
  <c r="D166" i="23"/>
  <c r="D165" i="23" s="1"/>
  <c r="N165" i="23"/>
  <c r="M165" i="23"/>
  <c r="J165" i="23"/>
  <c r="O164" i="23"/>
  <c r="L164" i="23"/>
  <c r="I164" i="23"/>
  <c r="C164" i="23" s="1"/>
  <c r="F164" i="23"/>
  <c r="O163" i="23"/>
  <c r="L163" i="23"/>
  <c r="I163" i="23"/>
  <c r="F163" i="23"/>
  <c r="O162" i="23"/>
  <c r="L162" i="23"/>
  <c r="I162" i="23"/>
  <c r="F162" i="23"/>
  <c r="O161" i="23"/>
  <c r="L161" i="23"/>
  <c r="L160" i="23" s="1"/>
  <c r="I161" i="23"/>
  <c r="I160" i="23" s="1"/>
  <c r="F161" i="23"/>
  <c r="O160" i="23"/>
  <c r="N160" i="23"/>
  <c r="M160" i="23"/>
  <c r="K160" i="23"/>
  <c r="J160" i="23"/>
  <c r="H160" i="23"/>
  <c r="G160" i="23"/>
  <c r="F160" i="23"/>
  <c r="E160" i="23"/>
  <c r="D160" i="23"/>
  <c r="O159" i="23"/>
  <c r="L159" i="23"/>
  <c r="I159" i="23"/>
  <c r="F159" i="23"/>
  <c r="O158" i="23"/>
  <c r="L158" i="23"/>
  <c r="I158" i="23"/>
  <c r="F158" i="23"/>
  <c r="O157" i="23"/>
  <c r="L157" i="23"/>
  <c r="I157" i="23"/>
  <c r="F157" i="23"/>
  <c r="O156" i="23"/>
  <c r="L156" i="23"/>
  <c r="I156" i="23"/>
  <c r="F156" i="23"/>
  <c r="O155" i="23"/>
  <c r="L155" i="23"/>
  <c r="I155" i="23"/>
  <c r="F155" i="23"/>
  <c r="C155" i="23" s="1"/>
  <c r="O154" i="23"/>
  <c r="L154" i="23"/>
  <c r="I154" i="23"/>
  <c r="F154" i="23"/>
  <c r="O153" i="23"/>
  <c r="L153" i="23"/>
  <c r="I153" i="23"/>
  <c r="F153" i="23"/>
  <c r="O152" i="23"/>
  <c r="O151" i="23" s="1"/>
  <c r="L152" i="23"/>
  <c r="I152" i="23"/>
  <c r="F152" i="23"/>
  <c r="N151" i="23"/>
  <c r="M151" i="23"/>
  <c r="K151" i="23"/>
  <c r="J151" i="23"/>
  <c r="H151" i="23"/>
  <c r="G151" i="23"/>
  <c r="E151" i="23"/>
  <c r="D151" i="23"/>
  <c r="O150" i="23"/>
  <c r="L150" i="23"/>
  <c r="I150" i="23"/>
  <c r="F150" i="23"/>
  <c r="O149" i="23"/>
  <c r="L149" i="23"/>
  <c r="I149" i="23"/>
  <c r="F149" i="23"/>
  <c r="O148" i="23"/>
  <c r="L148" i="23"/>
  <c r="I148" i="23"/>
  <c r="F148" i="23"/>
  <c r="C148" i="23"/>
  <c r="O147" i="23"/>
  <c r="L147" i="23"/>
  <c r="I147" i="23"/>
  <c r="F147" i="23"/>
  <c r="C147" i="23" s="1"/>
  <c r="O146" i="23"/>
  <c r="L146" i="23"/>
  <c r="I146" i="23"/>
  <c r="F146" i="23"/>
  <c r="O145" i="23"/>
  <c r="L145" i="23"/>
  <c r="I145" i="23"/>
  <c r="I144" i="23" s="1"/>
  <c r="F145" i="23"/>
  <c r="N144" i="23"/>
  <c r="M144" i="23"/>
  <c r="K144" i="23"/>
  <c r="J144" i="23"/>
  <c r="H144" i="23"/>
  <c r="G144" i="23"/>
  <c r="E144" i="23"/>
  <c r="D144" i="23"/>
  <c r="O143" i="23"/>
  <c r="L143" i="23"/>
  <c r="I143" i="23"/>
  <c r="F143" i="23"/>
  <c r="C143" i="23" s="1"/>
  <c r="O142" i="23"/>
  <c r="L142" i="23"/>
  <c r="I142" i="23"/>
  <c r="I141" i="23" s="1"/>
  <c r="F142" i="23"/>
  <c r="N141" i="23"/>
  <c r="M141" i="23"/>
  <c r="L141" i="23"/>
  <c r="K141" i="23"/>
  <c r="J141" i="23"/>
  <c r="H141" i="23"/>
  <c r="G141" i="23"/>
  <c r="E141" i="23"/>
  <c r="D141" i="23"/>
  <c r="O140" i="23"/>
  <c r="L140" i="23"/>
  <c r="C140" i="23" s="1"/>
  <c r="I140" i="23"/>
  <c r="F140" i="23"/>
  <c r="O139" i="23"/>
  <c r="L139" i="23"/>
  <c r="I139" i="23"/>
  <c r="F139" i="23"/>
  <c r="O138" i="23"/>
  <c r="L138" i="23"/>
  <c r="I138" i="23"/>
  <c r="F138" i="23"/>
  <c r="O137" i="23"/>
  <c r="L137" i="23"/>
  <c r="L136" i="23" s="1"/>
  <c r="I137" i="23"/>
  <c r="I136" i="23" s="1"/>
  <c r="F137" i="23"/>
  <c r="O136" i="23"/>
  <c r="N136" i="23"/>
  <c r="M136" i="23"/>
  <c r="K136" i="23"/>
  <c r="J136" i="23"/>
  <c r="H136" i="23"/>
  <c r="G136" i="23"/>
  <c r="F136" i="23"/>
  <c r="E136" i="23"/>
  <c r="E130" i="23" s="1"/>
  <c r="D136" i="23"/>
  <c r="O135" i="23"/>
  <c r="L135" i="23"/>
  <c r="I135" i="23"/>
  <c r="F135" i="23"/>
  <c r="O134" i="23"/>
  <c r="L134" i="23"/>
  <c r="I134" i="23"/>
  <c r="F134" i="23"/>
  <c r="O133" i="23"/>
  <c r="L133" i="23"/>
  <c r="I133" i="23"/>
  <c r="F133" i="23"/>
  <c r="O132" i="23"/>
  <c r="O131" i="23" s="1"/>
  <c r="L132" i="23"/>
  <c r="L131" i="23" s="1"/>
  <c r="I132" i="23"/>
  <c r="I131" i="23" s="1"/>
  <c r="F132" i="23"/>
  <c r="C132" i="23" s="1"/>
  <c r="N131" i="23"/>
  <c r="M131" i="23"/>
  <c r="K131" i="23"/>
  <c r="J131" i="23"/>
  <c r="H131" i="23"/>
  <c r="G131" i="23"/>
  <c r="E131" i="23"/>
  <c r="D131" i="23"/>
  <c r="M130" i="23"/>
  <c r="O129" i="23"/>
  <c r="L129" i="23"/>
  <c r="L128" i="23" s="1"/>
  <c r="I129" i="23"/>
  <c r="I128" i="23" s="1"/>
  <c r="F129" i="23"/>
  <c r="O128" i="23"/>
  <c r="N128" i="23"/>
  <c r="M128" i="23"/>
  <c r="K128" i="23"/>
  <c r="J128" i="23"/>
  <c r="H128" i="23"/>
  <c r="G128" i="23"/>
  <c r="F128" i="23"/>
  <c r="E128" i="23"/>
  <c r="D128" i="23"/>
  <c r="O127" i="23"/>
  <c r="L127" i="23"/>
  <c r="I127" i="23"/>
  <c r="F127" i="23"/>
  <c r="C127" i="23" s="1"/>
  <c r="O126" i="23"/>
  <c r="L126" i="23"/>
  <c r="I126" i="23"/>
  <c r="F126" i="23"/>
  <c r="O125" i="23"/>
  <c r="L125" i="23"/>
  <c r="I125" i="23"/>
  <c r="F125" i="23"/>
  <c r="O124" i="23"/>
  <c r="L124" i="23"/>
  <c r="I124" i="23"/>
  <c r="F124" i="23"/>
  <c r="C124" i="23" s="1"/>
  <c r="O123" i="23"/>
  <c r="L123" i="23"/>
  <c r="I123" i="23"/>
  <c r="F123" i="23"/>
  <c r="N122" i="23"/>
  <c r="M122" i="23"/>
  <c r="L122" i="23"/>
  <c r="K122" i="23"/>
  <c r="J122" i="23"/>
  <c r="H122" i="23"/>
  <c r="G122" i="23"/>
  <c r="E122" i="23"/>
  <c r="D122" i="23"/>
  <c r="O121" i="23"/>
  <c r="L121" i="23"/>
  <c r="I121" i="23"/>
  <c r="F121" i="23"/>
  <c r="O120" i="23"/>
  <c r="L120" i="23"/>
  <c r="I120" i="23"/>
  <c r="F120" i="23"/>
  <c r="O119" i="23"/>
  <c r="L119" i="23"/>
  <c r="I119" i="23"/>
  <c r="F119" i="23"/>
  <c r="O118" i="23"/>
  <c r="L118" i="23"/>
  <c r="I118" i="23"/>
  <c r="F118" i="23"/>
  <c r="O117" i="23"/>
  <c r="L117" i="23"/>
  <c r="I117" i="23"/>
  <c r="F117" i="23"/>
  <c r="O116" i="23"/>
  <c r="N116" i="23"/>
  <c r="M116" i="23"/>
  <c r="K116" i="23"/>
  <c r="J116" i="23"/>
  <c r="H116" i="23"/>
  <c r="G116" i="23"/>
  <c r="F116" i="23"/>
  <c r="E116" i="23"/>
  <c r="D116" i="23"/>
  <c r="O115" i="23"/>
  <c r="L115" i="23"/>
  <c r="I115" i="23"/>
  <c r="F115" i="23"/>
  <c r="O114" i="23"/>
  <c r="L114" i="23"/>
  <c r="I114" i="23"/>
  <c r="F114" i="23"/>
  <c r="O113" i="23"/>
  <c r="L113" i="23"/>
  <c r="I113" i="23"/>
  <c r="F113" i="23"/>
  <c r="N112" i="23"/>
  <c r="M112" i="23"/>
  <c r="K112" i="23"/>
  <c r="J112" i="23"/>
  <c r="H112" i="23"/>
  <c r="G112" i="23"/>
  <c r="E112" i="23"/>
  <c r="D112" i="23"/>
  <c r="O111" i="23"/>
  <c r="L111" i="23"/>
  <c r="I111" i="23"/>
  <c r="F111" i="23"/>
  <c r="O110" i="23"/>
  <c r="L110" i="23"/>
  <c r="I110" i="23"/>
  <c r="F110" i="23"/>
  <c r="O109" i="23"/>
  <c r="L109" i="23"/>
  <c r="I109" i="23"/>
  <c r="F109" i="23"/>
  <c r="O108" i="23"/>
  <c r="L108" i="23"/>
  <c r="C108" i="23" s="1"/>
  <c r="I108" i="23"/>
  <c r="F108" i="23"/>
  <c r="O107" i="23"/>
  <c r="L107" i="23"/>
  <c r="I107" i="23"/>
  <c r="F107" i="23"/>
  <c r="O106" i="23"/>
  <c r="L106" i="23"/>
  <c r="I106" i="23"/>
  <c r="F106" i="23"/>
  <c r="O105" i="23"/>
  <c r="L105" i="23"/>
  <c r="I105" i="23"/>
  <c r="F105" i="23"/>
  <c r="O104" i="23"/>
  <c r="L104" i="23"/>
  <c r="I104" i="23"/>
  <c r="F104" i="23"/>
  <c r="O103" i="23"/>
  <c r="N103" i="23"/>
  <c r="M103" i="23"/>
  <c r="K103" i="23"/>
  <c r="J103" i="23"/>
  <c r="H103" i="23"/>
  <c r="G103" i="23"/>
  <c r="E103" i="23"/>
  <c r="D103" i="23"/>
  <c r="O102" i="23"/>
  <c r="L102" i="23"/>
  <c r="I102" i="23"/>
  <c r="F102" i="23"/>
  <c r="O101" i="23"/>
  <c r="L101" i="23"/>
  <c r="I101" i="23"/>
  <c r="F101" i="23"/>
  <c r="C101" i="23" s="1"/>
  <c r="O100" i="23"/>
  <c r="L100" i="23"/>
  <c r="I100" i="23"/>
  <c r="F100" i="23"/>
  <c r="C100" i="23" s="1"/>
  <c r="O99" i="23"/>
  <c r="L99" i="23"/>
  <c r="I99" i="23"/>
  <c r="F99" i="23"/>
  <c r="O98" i="23"/>
  <c r="L98" i="23"/>
  <c r="I98" i="23"/>
  <c r="C98" i="23" s="1"/>
  <c r="F98" i="23"/>
  <c r="O97" i="23"/>
  <c r="L97" i="23"/>
  <c r="I97" i="23"/>
  <c r="F97" i="23"/>
  <c r="O96" i="23"/>
  <c r="L96" i="23"/>
  <c r="I96" i="23"/>
  <c r="F96" i="23"/>
  <c r="C96" i="23" s="1"/>
  <c r="N95" i="23"/>
  <c r="M95" i="23"/>
  <c r="L95" i="23"/>
  <c r="K95" i="23"/>
  <c r="J95" i="23"/>
  <c r="H95" i="23"/>
  <c r="G95" i="23"/>
  <c r="E95" i="23"/>
  <c r="D95" i="23"/>
  <c r="O94" i="23"/>
  <c r="L94" i="23"/>
  <c r="I94" i="23"/>
  <c r="F94" i="23"/>
  <c r="O93" i="23"/>
  <c r="L93" i="23"/>
  <c r="I93" i="23"/>
  <c r="F93" i="23"/>
  <c r="O92" i="23"/>
  <c r="L92" i="23"/>
  <c r="I92" i="23"/>
  <c r="F92" i="23"/>
  <c r="O91" i="23"/>
  <c r="L91" i="23"/>
  <c r="I91" i="23"/>
  <c r="F91" i="23"/>
  <c r="O90" i="23"/>
  <c r="O89" i="23" s="1"/>
  <c r="L90" i="23"/>
  <c r="L89" i="23" s="1"/>
  <c r="I90" i="23"/>
  <c r="F90" i="23"/>
  <c r="N89" i="23"/>
  <c r="N83" i="23" s="1"/>
  <c r="M89" i="23"/>
  <c r="K89" i="23"/>
  <c r="J89" i="23"/>
  <c r="H89" i="23"/>
  <c r="G89" i="23"/>
  <c r="E89" i="23"/>
  <c r="D89" i="23"/>
  <c r="D83" i="23" s="1"/>
  <c r="O88" i="23"/>
  <c r="L88" i="23"/>
  <c r="I88" i="23"/>
  <c r="F88" i="23"/>
  <c r="C88" i="23" s="1"/>
  <c r="O87" i="23"/>
  <c r="L87" i="23"/>
  <c r="I87" i="23"/>
  <c r="F87" i="23"/>
  <c r="O86" i="23"/>
  <c r="L86" i="23"/>
  <c r="I86" i="23"/>
  <c r="F86" i="23"/>
  <c r="C86" i="23" s="1"/>
  <c r="O85" i="23"/>
  <c r="L85" i="23"/>
  <c r="I85" i="23"/>
  <c r="I84" i="23" s="1"/>
  <c r="F85" i="23"/>
  <c r="N84" i="23"/>
  <c r="M84" i="23"/>
  <c r="K84" i="23"/>
  <c r="J84" i="23"/>
  <c r="H84" i="23"/>
  <c r="G84" i="23"/>
  <c r="E84" i="23"/>
  <c r="D84" i="23"/>
  <c r="J83" i="23"/>
  <c r="O82" i="23"/>
  <c r="L82" i="23"/>
  <c r="I82" i="23"/>
  <c r="F82" i="23"/>
  <c r="C82" i="23" s="1"/>
  <c r="O81" i="23"/>
  <c r="L81" i="23"/>
  <c r="I81" i="23"/>
  <c r="I80" i="23" s="1"/>
  <c r="F81" i="23"/>
  <c r="N80" i="23"/>
  <c r="M80" i="23"/>
  <c r="L80" i="23"/>
  <c r="K80" i="23"/>
  <c r="J80" i="23"/>
  <c r="H80" i="23"/>
  <c r="G80" i="23"/>
  <c r="E80" i="23"/>
  <c r="D80" i="23"/>
  <c r="O79" i="23"/>
  <c r="L79" i="23"/>
  <c r="I79" i="23"/>
  <c r="F79" i="23"/>
  <c r="O78" i="23"/>
  <c r="O77" i="23" s="1"/>
  <c r="L78" i="23"/>
  <c r="L77" i="23" s="1"/>
  <c r="I78" i="23"/>
  <c r="F78" i="23"/>
  <c r="F77" i="23" s="1"/>
  <c r="N77" i="23"/>
  <c r="N76" i="23" s="1"/>
  <c r="M77" i="23"/>
  <c r="K77" i="23"/>
  <c r="J77" i="23"/>
  <c r="J76" i="23" s="1"/>
  <c r="I77" i="23"/>
  <c r="H77" i="23"/>
  <c r="G77" i="23"/>
  <c r="E77" i="23"/>
  <c r="D77" i="23"/>
  <c r="D76" i="23" s="1"/>
  <c r="M76" i="23"/>
  <c r="K76" i="23"/>
  <c r="G76" i="23"/>
  <c r="E76" i="23"/>
  <c r="O74" i="23"/>
  <c r="L74" i="23"/>
  <c r="I74" i="23"/>
  <c r="F74" i="23"/>
  <c r="C74" i="23" s="1"/>
  <c r="O73" i="23"/>
  <c r="L73" i="23"/>
  <c r="I73" i="23"/>
  <c r="F73" i="23"/>
  <c r="O72" i="23"/>
  <c r="L72" i="23"/>
  <c r="I72" i="23"/>
  <c r="F72" i="23"/>
  <c r="O71" i="23"/>
  <c r="L71" i="23"/>
  <c r="I71" i="23"/>
  <c r="F71" i="23"/>
  <c r="O70" i="23"/>
  <c r="L70" i="23"/>
  <c r="I70" i="23"/>
  <c r="F70" i="23"/>
  <c r="C70" i="23" s="1"/>
  <c r="N69" i="23"/>
  <c r="M69" i="23"/>
  <c r="K69" i="23"/>
  <c r="J69" i="23"/>
  <c r="H69" i="23"/>
  <c r="H67" i="23" s="1"/>
  <c r="G69" i="23"/>
  <c r="G67" i="23" s="1"/>
  <c r="E69" i="23"/>
  <c r="D69" i="23"/>
  <c r="D67" i="23" s="1"/>
  <c r="O68" i="23"/>
  <c r="L68" i="23"/>
  <c r="I68" i="23"/>
  <c r="F68" i="23"/>
  <c r="N67" i="23"/>
  <c r="M67" i="23"/>
  <c r="K67" i="23"/>
  <c r="J67" i="23"/>
  <c r="E67" i="23"/>
  <c r="O66" i="23"/>
  <c r="L66" i="23"/>
  <c r="I66" i="23"/>
  <c r="F66" i="23"/>
  <c r="O65" i="23"/>
  <c r="L65" i="23"/>
  <c r="I65" i="23"/>
  <c r="F65" i="23"/>
  <c r="C65" i="23" s="1"/>
  <c r="O64" i="23"/>
  <c r="L64" i="23"/>
  <c r="I64" i="23"/>
  <c r="F64" i="23"/>
  <c r="O63" i="23"/>
  <c r="L63" i="23"/>
  <c r="I63" i="23"/>
  <c r="F63" i="23"/>
  <c r="C63" i="23" s="1"/>
  <c r="O62" i="23"/>
  <c r="L62" i="23"/>
  <c r="I62" i="23"/>
  <c r="F62" i="23"/>
  <c r="O61" i="23"/>
  <c r="L61" i="23"/>
  <c r="I61" i="23"/>
  <c r="F61" i="23"/>
  <c r="O60" i="23"/>
  <c r="L60" i="23"/>
  <c r="I60" i="23"/>
  <c r="F60" i="23"/>
  <c r="O59" i="23"/>
  <c r="L59" i="23"/>
  <c r="I59" i="23"/>
  <c r="F59" i="23"/>
  <c r="C59" i="23" s="1"/>
  <c r="N58" i="23"/>
  <c r="M58" i="23"/>
  <c r="K58" i="23"/>
  <c r="J58" i="23"/>
  <c r="H58" i="23"/>
  <c r="H54" i="23" s="1"/>
  <c r="G58" i="23"/>
  <c r="E58" i="23"/>
  <c r="D58" i="23"/>
  <c r="D54" i="23" s="1"/>
  <c r="O57" i="23"/>
  <c r="L57" i="23"/>
  <c r="I57" i="23"/>
  <c r="F57" i="23"/>
  <c r="O56" i="23"/>
  <c r="O55" i="23" s="1"/>
  <c r="L56" i="23"/>
  <c r="I56" i="23"/>
  <c r="F56" i="23"/>
  <c r="N55" i="23"/>
  <c r="N54" i="23" s="1"/>
  <c r="M55" i="23"/>
  <c r="L55" i="23"/>
  <c r="K55" i="23"/>
  <c r="J55" i="23"/>
  <c r="J54" i="23" s="1"/>
  <c r="J53" i="23" s="1"/>
  <c r="H55" i="23"/>
  <c r="G55" i="23"/>
  <c r="F55" i="23"/>
  <c r="E55" i="23"/>
  <c r="D55" i="23"/>
  <c r="M54" i="23"/>
  <c r="M53" i="23" s="1"/>
  <c r="E54" i="23"/>
  <c r="E53" i="23" s="1"/>
  <c r="O47" i="23"/>
  <c r="C47" i="23"/>
  <c r="O46" i="23"/>
  <c r="O45" i="23" s="1"/>
  <c r="C46" i="23"/>
  <c r="N45" i="23"/>
  <c r="M45" i="23"/>
  <c r="C45" i="23"/>
  <c r="L44" i="23"/>
  <c r="L43" i="23" s="1"/>
  <c r="I44" i="23"/>
  <c r="F44" i="23"/>
  <c r="K43" i="23"/>
  <c r="J43" i="23"/>
  <c r="I43" i="23"/>
  <c r="H43" i="23"/>
  <c r="G43" i="23"/>
  <c r="F43" i="23"/>
  <c r="E43" i="23"/>
  <c r="D43" i="23"/>
  <c r="F42" i="23"/>
  <c r="F41" i="23" s="1"/>
  <c r="C42" i="23"/>
  <c r="E41" i="23"/>
  <c r="D41" i="23"/>
  <c r="C41" i="23"/>
  <c r="L40" i="23"/>
  <c r="C40" i="23"/>
  <c r="L39" i="23"/>
  <c r="C39" i="23" s="1"/>
  <c r="L38" i="23"/>
  <c r="C38" i="23" s="1"/>
  <c r="L37" i="23"/>
  <c r="K36" i="23"/>
  <c r="J36" i="23"/>
  <c r="L35" i="23"/>
  <c r="C35" i="23" s="1"/>
  <c r="L34" i="23"/>
  <c r="L33" i="23" s="1"/>
  <c r="C34" i="23"/>
  <c r="K33" i="23"/>
  <c r="J33" i="23"/>
  <c r="C33" i="23"/>
  <c r="L32" i="23"/>
  <c r="L31" i="23" s="1"/>
  <c r="C31" i="23" s="1"/>
  <c r="C32" i="23"/>
  <c r="K31" i="23"/>
  <c r="J31" i="23"/>
  <c r="L30" i="23"/>
  <c r="C30" i="23" s="1"/>
  <c r="L29" i="23"/>
  <c r="C29" i="23" s="1"/>
  <c r="L28" i="23"/>
  <c r="K27" i="23"/>
  <c r="J27" i="23"/>
  <c r="J26" i="23" s="1"/>
  <c r="F25" i="23"/>
  <c r="C25" i="23"/>
  <c r="I24" i="23"/>
  <c r="O23" i="23"/>
  <c r="L23" i="23"/>
  <c r="I23" i="23"/>
  <c r="F23" i="23"/>
  <c r="O22" i="23"/>
  <c r="O21" i="23" s="1"/>
  <c r="L22" i="23"/>
  <c r="I22" i="23"/>
  <c r="I21" i="23" s="1"/>
  <c r="F22" i="23"/>
  <c r="F21" i="23" s="1"/>
  <c r="F292" i="23" s="1"/>
  <c r="N21" i="23"/>
  <c r="M21" i="23"/>
  <c r="M292" i="23" s="1"/>
  <c r="M291" i="23" s="1"/>
  <c r="K21" i="23"/>
  <c r="K292" i="23" s="1"/>
  <c r="K291" i="23" s="1"/>
  <c r="J21" i="23"/>
  <c r="H21" i="23"/>
  <c r="G21" i="23"/>
  <c r="G292" i="23" s="1"/>
  <c r="G291" i="23" s="1"/>
  <c r="E21" i="23"/>
  <c r="E292" i="23" s="1"/>
  <c r="E291" i="23" s="1"/>
  <c r="D21" i="23"/>
  <c r="N20" i="23"/>
  <c r="M20" i="23"/>
  <c r="I20" i="23"/>
  <c r="E20" i="23"/>
  <c r="O301" i="22"/>
  <c r="L301" i="22"/>
  <c r="I301" i="22"/>
  <c r="F301" i="22"/>
  <c r="O300" i="22"/>
  <c r="L300" i="22"/>
  <c r="I300" i="22"/>
  <c r="F300" i="22"/>
  <c r="O299" i="22"/>
  <c r="L299" i="22"/>
  <c r="I299" i="22"/>
  <c r="F299" i="22"/>
  <c r="O298" i="22"/>
  <c r="L298" i="22"/>
  <c r="I298" i="22"/>
  <c r="F298" i="22"/>
  <c r="O297" i="22"/>
  <c r="L297" i="22"/>
  <c r="I297" i="22"/>
  <c r="F297" i="22"/>
  <c r="O296" i="22"/>
  <c r="L296" i="22"/>
  <c r="I296" i="22"/>
  <c r="F296" i="22"/>
  <c r="O295" i="22"/>
  <c r="L295" i="22"/>
  <c r="I295" i="22"/>
  <c r="F295" i="22"/>
  <c r="O294" i="22"/>
  <c r="L294" i="22"/>
  <c r="L293" i="22" s="1"/>
  <c r="I294" i="22"/>
  <c r="F294" i="22"/>
  <c r="O293" i="22"/>
  <c r="N293" i="22"/>
  <c r="M293" i="22"/>
  <c r="K293" i="22"/>
  <c r="J293" i="22"/>
  <c r="H293" i="22"/>
  <c r="G293" i="22"/>
  <c r="E293" i="22"/>
  <c r="D293" i="22"/>
  <c r="O288" i="22"/>
  <c r="L288" i="22"/>
  <c r="I288" i="22"/>
  <c r="F288" i="22"/>
  <c r="C288" i="22" s="1"/>
  <c r="O287" i="22"/>
  <c r="L287" i="22"/>
  <c r="L286" i="22" s="1"/>
  <c r="I287" i="22"/>
  <c r="I286" i="22" s="1"/>
  <c r="F287" i="22"/>
  <c r="O286" i="22"/>
  <c r="N286" i="22"/>
  <c r="M286" i="22"/>
  <c r="K286" i="22"/>
  <c r="J286" i="22"/>
  <c r="H286" i="22"/>
  <c r="G286" i="22"/>
  <c r="E286" i="22"/>
  <c r="D286" i="22"/>
  <c r="O285" i="22"/>
  <c r="O284" i="22" s="1"/>
  <c r="O283" i="22" s="1"/>
  <c r="L285" i="22"/>
  <c r="L284" i="22" s="1"/>
  <c r="L283" i="22" s="1"/>
  <c r="I285" i="22"/>
  <c r="I284" i="22" s="1"/>
  <c r="I283" i="22" s="1"/>
  <c r="F285" i="22"/>
  <c r="F284" i="22" s="1"/>
  <c r="N284" i="22"/>
  <c r="N283" i="22" s="1"/>
  <c r="M284" i="22"/>
  <c r="K284" i="22"/>
  <c r="K283" i="22" s="1"/>
  <c r="J284" i="22"/>
  <c r="H284" i="22"/>
  <c r="H283" i="22" s="1"/>
  <c r="G284" i="22"/>
  <c r="G283" i="22" s="1"/>
  <c r="E284" i="22"/>
  <c r="E283" i="22" s="1"/>
  <c r="D284" i="22"/>
  <c r="D283" i="22" s="1"/>
  <c r="M283" i="22"/>
  <c r="J283" i="22"/>
  <c r="O282" i="22"/>
  <c r="L282" i="22"/>
  <c r="L281" i="22" s="1"/>
  <c r="I282" i="22"/>
  <c r="I281" i="22" s="1"/>
  <c r="F282" i="22"/>
  <c r="O281" i="22"/>
  <c r="N281" i="22"/>
  <c r="M281" i="22"/>
  <c r="K281" i="22"/>
  <c r="J281" i="22"/>
  <c r="H281" i="22"/>
  <c r="G281" i="22"/>
  <c r="F281" i="22"/>
  <c r="E281" i="22"/>
  <c r="D281" i="22"/>
  <c r="O280" i="22"/>
  <c r="L280" i="22"/>
  <c r="I280" i="22"/>
  <c r="F280" i="22"/>
  <c r="O279" i="22"/>
  <c r="L279" i="22"/>
  <c r="I279" i="22"/>
  <c r="F279" i="22"/>
  <c r="O278" i="22"/>
  <c r="L278" i="22"/>
  <c r="I278" i="22"/>
  <c r="F278" i="22"/>
  <c r="O277" i="22"/>
  <c r="O276" i="22" s="1"/>
  <c r="L277" i="22"/>
  <c r="L276" i="22" s="1"/>
  <c r="I277" i="22"/>
  <c r="F277" i="22"/>
  <c r="F276" i="22" s="1"/>
  <c r="N276" i="22"/>
  <c r="M276" i="22"/>
  <c r="K276" i="22"/>
  <c r="J276" i="22"/>
  <c r="H276" i="22"/>
  <c r="G276" i="22"/>
  <c r="E276" i="22"/>
  <c r="D276" i="22"/>
  <c r="O275" i="22"/>
  <c r="L275" i="22"/>
  <c r="I275" i="22"/>
  <c r="F275" i="22"/>
  <c r="O274" i="22"/>
  <c r="L274" i="22"/>
  <c r="I274" i="22"/>
  <c r="F274" i="22"/>
  <c r="O273" i="22"/>
  <c r="O272" i="22" s="1"/>
  <c r="L273" i="22"/>
  <c r="I273" i="22"/>
  <c r="F273" i="22"/>
  <c r="F272" i="22" s="1"/>
  <c r="N272" i="22"/>
  <c r="N270" i="22" s="1"/>
  <c r="N269" i="22" s="1"/>
  <c r="M272" i="22"/>
  <c r="K272" i="22"/>
  <c r="K270" i="22" s="1"/>
  <c r="K269" i="22" s="1"/>
  <c r="J272" i="22"/>
  <c r="I272" i="22"/>
  <c r="H272" i="22"/>
  <c r="G272" i="22"/>
  <c r="G270" i="22" s="1"/>
  <c r="E272" i="22"/>
  <c r="D272" i="22"/>
  <c r="O271" i="22"/>
  <c r="L271" i="22"/>
  <c r="I271" i="22"/>
  <c r="F271" i="22"/>
  <c r="O268" i="22"/>
  <c r="L268" i="22"/>
  <c r="I268" i="22"/>
  <c r="F268" i="22"/>
  <c r="C268" i="22" s="1"/>
  <c r="O267" i="22"/>
  <c r="L267" i="22"/>
  <c r="I267" i="22"/>
  <c r="F267" i="22"/>
  <c r="C267" i="22" s="1"/>
  <c r="O266" i="22"/>
  <c r="L266" i="22"/>
  <c r="I266" i="22"/>
  <c r="F266" i="22"/>
  <c r="O265" i="22"/>
  <c r="O264" i="22" s="1"/>
  <c r="L265" i="22"/>
  <c r="L264" i="22" s="1"/>
  <c r="I265" i="22"/>
  <c r="F265" i="22"/>
  <c r="F264" i="22" s="1"/>
  <c r="N264" i="22"/>
  <c r="M264" i="22"/>
  <c r="K264" i="22"/>
  <c r="J264" i="22"/>
  <c r="H264" i="22"/>
  <c r="G264" i="22"/>
  <c r="E264" i="22"/>
  <c r="D264" i="22"/>
  <c r="O263" i="22"/>
  <c r="L263" i="22"/>
  <c r="I263" i="22"/>
  <c r="F263" i="22"/>
  <c r="O262" i="22"/>
  <c r="L262" i="22"/>
  <c r="I262" i="22"/>
  <c r="F262" i="22"/>
  <c r="O261" i="22"/>
  <c r="O260" i="22" s="1"/>
  <c r="O259" i="22" s="1"/>
  <c r="L261" i="22"/>
  <c r="I261" i="22"/>
  <c r="F261" i="22"/>
  <c r="F260" i="22" s="1"/>
  <c r="N260" i="22"/>
  <c r="M260" i="22"/>
  <c r="K260" i="22"/>
  <c r="J260" i="22"/>
  <c r="J259" i="22" s="1"/>
  <c r="H260" i="22"/>
  <c r="G260" i="22"/>
  <c r="E260" i="22"/>
  <c r="E259" i="22" s="1"/>
  <c r="D260" i="22"/>
  <c r="D259" i="22" s="1"/>
  <c r="N259" i="22"/>
  <c r="O258" i="22"/>
  <c r="L258" i="22"/>
  <c r="I258" i="22"/>
  <c r="F258" i="22"/>
  <c r="O257" i="22"/>
  <c r="L257" i="22"/>
  <c r="I257" i="22"/>
  <c r="F257" i="22"/>
  <c r="O256" i="22"/>
  <c r="L256" i="22"/>
  <c r="I256" i="22"/>
  <c r="F256" i="22"/>
  <c r="O255" i="22"/>
  <c r="L255" i="22"/>
  <c r="I255" i="22"/>
  <c r="F255" i="22"/>
  <c r="O254" i="22"/>
  <c r="L254" i="22"/>
  <c r="I254" i="22"/>
  <c r="F254" i="22"/>
  <c r="O253" i="22"/>
  <c r="O252" i="22" s="1"/>
  <c r="L253" i="22"/>
  <c r="I253" i="22"/>
  <c r="F253" i="22"/>
  <c r="F252" i="22" s="1"/>
  <c r="N252" i="22"/>
  <c r="M252" i="22"/>
  <c r="K252" i="22"/>
  <c r="K251" i="22" s="1"/>
  <c r="J252" i="22"/>
  <c r="H252" i="22"/>
  <c r="H251" i="22" s="1"/>
  <c r="G252" i="22"/>
  <c r="G251" i="22" s="1"/>
  <c r="E252" i="22"/>
  <c r="E251" i="22" s="1"/>
  <c r="D252" i="22"/>
  <c r="D251" i="22" s="1"/>
  <c r="N251" i="22"/>
  <c r="M251" i="22"/>
  <c r="J251" i="22"/>
  <c r="O250" i="22"/>
  <c r="L250" i="22"/>
  <c r="I250" i="22"/>
  <c r="F250" i="22"/>
  <c r="O249" i="22"/>
  <c r="L249" i="22"/>
  <c r="I249" i="22"/>
  <c r="F249" i="22"/>
  <c r="C249" i="22" s="1"/>
  <c r="O248" i="22"/>
  <c r="L248" i="22"/>
  <c r="I248" i="22"/>
  <c r="F248" i="22"/>
  <c r="O247" i="22"/>
  <c r="L247" i="22"/>
  <c r="I247" i="22"/>
  <c r="I246" i="22" s="1"/>
  <c r="F247" i="22"/>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L239" i="22"/>
  <c r="I239" i="22"/>
  <c r="F239" i="22"/>
  <c r="F238" i="22" s="1"/>
  <c r="N238" i="22"/>
  <c r="M238" i="22"/>
  <c r="K238" i="22"/>
  <c r="J238" i="22"/>
  <c r="H238" i="22"/>
  <c r="G238" i="22"/>
  <c r="E238" i="22"/>
  <c r="D238" i="22"/>
  <c r="O237" i="22"/>
  <c r="L237" i="22"/>
  <c r="I237" i="22"/>
  <c r="F237" i="22"/>
  <c r="O236" i="22"/>
  <c r="L236" i="22"/>
  <c r="I236" i="22"/>
  <c r="I235" i="22" s="1"/>
  <c r="F236" i="22"/>
  <c r="N235" i="22"/>
  <c r="M235" i="22"/>
  <c r="L235" i="22"/>
  <c r="K235" i="22"/>
  <c r="J235" i="22"/>
  <c r="H235" i="22"/>
  <c r="G235" i="22"/>
  <c r="E235" i="22"/>
  <c r="D235" i="22"/>
  <c r="O234" i="22"/>
  <c r="L234" i="22"/>
  <c r="I234" i="22"/>
  <c r="I233" i="22" s="1"/>
  <c r="F234" i="22"/>
  <c r="O233" i="22"/>
  <c r="N233" i="22"/>
  <c r="M233" i="22"/>
  <c r="K233" i="22"/>
  <c r="J233" i="22"/>
  <c r="H233" i="22"/>
  <c r="H231" i="22" s="1"/>
  <c r="G233" i="22"/>
  <c r="F233" i="22"/>
  <c r="E233" i="22"/>
  <c r="D233" i="22"/>
  <c r="D231" i="22" s="1"/>
  <c r="O232" i="22"/>
  <c r="L232" i="22"/>
  <c r="I232" i="22"/>
  <c r="F232" i="22"/>
  <c r="O229" i="22"/>
  <c r="L229" i="22"/>
  <c r="I229" i="22"/>
  <c r="F229" i="22"/>
  <c r="C229" i="22" s="1"/>
  <c r="O228" i="22"/>
  <c r="O227" i="22" s="1"/>
  <c r="L228" i="22"/>
  <c r="L227" i="22" s="1"/>
  <c r="I228" i="22"/>
  <c r="I227" i="22" s="1"/>
  <c r="F228" i="22"/>
  <c r="N227" i="22"/>
  <c r="M227" i="22"/>
  <c r="K227" i="22"/>
  <c r="J227" i="22"/>
  <c r="H227" i="22"/>
  <c r="G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I206" i="22"/>
  <c r="F206" i="22"/>
  <c r="N205" i="22"/>
  <c r="N204" i="22" s="1"/>
  <c r="M205" i="22"/>
  <c r="K205" i="22"/>
  <c r="J205" i="22"/>
  <c r="J204" i="22" s="1"/>
  <c r="H205" i="22"/>
  <c r="G205" i="22"/>
  <c r="E205" i="22"/>
  <c r="D205" i="22"/>
  <c r="D204" i="22" s="1"/>
  <c r="O203" i="22"/>
  <c r="L203" i="22"/>
  <c r="I203" i="22"/>
  <c r="F203" i="22"/>
  <c r="O202" i="22"/>
  <c r="L202" i="22"/>
  <c r="I202" i="22"/>
  <c r="F202" i="22"/>
  <c r="O201" i="22"/>
  <c r="L201" i="22"/>
  <c r="I201" i="22"/>
  <c r="F201" i="22"/>
  <c r="O200" i="22"/>
  <c r="L200" i="22"/>
  <c r="I200" i="22"/>
  <c r="F200" i="22"/>
  <c r="O199" i="22"/>
  <c r="L199" i="22"/>
  <c r="L198" i="22" s="1"/>
  <c r="I199" i="22"/>
  <c r="I198" i="22" s="1"/>
  <c r="F199" i="22"/>
  <c r="O198" i="22"/>
  <c r="N198" i="22"/>
  <c r="N196" i="22" s="1"/>
  <c r="M198" i="22"/>
  <c r="M196" i="22" s="1"/>
  <c r="K198" i="22"/>
  <c r="K196" i="22" s="1"/>
  <c r="J198" i="22"/>
  <c r="J196" i="22" s="1"/>
  <c r="H198" i="22"/>
  <c r="G198" i="22"/>
  <c r="G196" i="22" s="1"/>
  <c r="F198" i="22"/>
  <c r="E198" i="22"/>
  <c r="E196" i="22" s="1"/>
  <c r="D198" i="22"/>
  <c r="D196" i="22" s="1"/>
  <c r="O197" i="22"/>
  <c r="O196" i="22" s="1"/>
  <c r="L197" i="22"/>
  <c r="I197" i="22"/>
  <c r="F197" i="22"/>
  <c r="H196" i="22"/>
  <c r="O193" i="22"/>
  <c r="L193" i="22"/>
  <c r="L192" i="22" s="1"/>
  <c r="L191" i="22" s="1"/>
  <c r="I193" i="22"/>
  <c r="I192" i="22" s="1"/>
  <c r="I191" i="22" s="1"/>
  <c r="F193" i="22"/>
  <c r="O192" i="22"/>
  <c r="O191" i="22" s="1"/>
  <c r="N192" i="22"/>
  <c r="N191" i="22" s="1"/>
  <c r="M192" i="22"/>
  <c r="M191" i="22" s="1"/>
  <c r="K192" i="22"/>
  <c r="K191" i="22" s="1"/>
  <c r="J192" i="22"/>
  <c r="J191" i="22" s="1"/>
  <c r="H192" i="22"/>
  <c r="G192" i="22"/>
  <c r="G191" i="22" s="1"/>
  <c r="E192" i="22"/>
  <c r="E191" i="22" s="1"/>
  <c r="D192" i="22"/>
  <c r="D191" i="22" s="1"/>
  <c r="H191" i="22"/>
  <c r="H187" i="22" s="1"/>
  <c r="O190" i="22"/>
  <c r="L190" i="22"/>
  <c r="I190" i="22"/>
  <c r="F190" i="22"/>
  <c r="O189" i="22"/>
  <c r="L189" i="22"/>
  <c r="L188" i="22" s="1"/>
  <c r="I189" i="22"/>
  <c r="I188" i="22" s="1"/>
  <c r="F189" i="22"/>
  <c r="N188" i="22"/>
  <c r="M188" i="22"/>
  <c r="K188" i="22"/>
  <c r="K187" i="22" s="1"/>
  <c r="J188" i="22"/>
  <c r="H188" i="22"/>
  <c r="G188" i="22"/>
  <c r="E188" i="22"/>
  <c r="D188" i="22"/>
  <c r="O186" i="22"/>
  <c r="L186" i="22"/>
  <c r="I186" i="22"/>
  <c r="F186" i="22"/>
  <c r="O185" i="22"/>
  <c r="L185" i="22"/>
  <c r="L184" i="22" s="1"/>
  <c r="I185" i="22"/>
  <c r="F185" i="22"/>
  <c r="N184" i="22"/>
  <c r="M184" i="22"/>
  <c r="K184" i="22"/>
  <c r="J184" i="22"/>
  <c r="H184" i="22"/>
  <c r="G184" i="22"/>
  <c r="E184" i="22"/>
  <c r="D184" i="22"/>
  <c r="O183" i="22"/>
  <c r="L183" i="22"/>
  <c r="I183" i="22"/>
  <c r="F183" i="22"/>
  <c r="O182" i="22"/>
  <c r="L182" i="22"/>
  <c r="I182" i="22"/>
  <c r="F182" i="22"/>
  <c r="O181" i="22"/>
  <c r="L181" i="22"/>
  <c r="I181" i="22"/>
  <c r="F181" i="22"/>
  <c r="O180" i="22"/>
  <c r="L180" i="22"/>
  <c r="I180" i="22"/>
  <c r="F180" i="22"/>
  <c r="N179" i="22"/>
  <c r="M179" i="22"/>
  <c r="K179" i="22"/>
  <c r="J179" i="22"/>
  <c r="H179" i="22"/>
  <c r="G179" i="22"/>
  <c r="E179" i="22"/>
  <c r="D179" i="22"/>
  <c r="O178" i="22"/>
  <c r="L178" i="22"/>
  <c r="I178" i="22"/>
  <c r="F178" i="22"/>
  <c r="O177" i="22"/>
  <c r="L177" i="22"/>
  <c r="I177" i="22"/>
  <c r="F177" i="22"/>
  <c r="O176" i="22"/>
  <c r="L176" i="22"/>
  <c r="L175" i="22" s="1"/>
  <c r="I176" i="22"/>
  <c r="F176" i="22"/>
  <c r="N175" i="22"/>
  <c r="N174" i="22" s="1"/>
  <c r="M175" i="22"/>
  <c r="K175" i="22"/>
  <c r="J175" i="22"/>
  <c r="H175" i="22"/>
  <c r="G175" i="22"/>
  <c r="G174" i="22" s="1"/>
  <c r="F175" i="22"/>
  <c r="E175" i="22"/>
  <c r="D175" i="22"/>
  <c r="M174" i="22"/>
  <c r="K174" i="22"/>
  <c r="K173" i="22" s="1"/>
  <c r="O172" i="22"/>
  <c r="L172" i="22"/>
  <c r="I172" i="22"/>
  <c r="F172" i="22"/>
  <c r="O171" i="22"/>
  <c r="L171" i="22"/>
  <c r="I171" i="22"/>
  <c r="F171" i="22"/>
  <c r="O170" i="22"/>
  <c r="O166" i="22" s="1"/>
  <c r="O165" i="22" s="1"/>
  <c r="L170" i="22"/>
  <c r="I170" i="22"/>
  <c r="F170" i="22"/>
  <c r="C170" i="22" s="1"/>
  <c r="O169" i="22"/>
  <c r="L169" i="22"/>
  <c r="I169" i="22"/>
  <c r="F169" i="22"/>
  <c r="O168" i="22"/>
  <c r="L168" i="22"/>
  <c r="I168" i="22"/>
  <c r="F168" i="22"/>
  <c r="O167" i="22"/>
  <c r="L167" i="22"/>
  <c r="L166" i="22" s="1"/>
  <c r="I167" i="22"/>
  <c r="F167" i="22"/>
  <c r="N166" i="22"/>
  <c r="M166" i="22"/>
  <c r="M165" i="22" s="1"/>
  <c r="K166" i="22"/>
  <c r="K165" i="22" s="1"/>
  <c r="J166" i="22"/>
  <c r="J165" i="22" s="1"/>
  <c r="H166" i="22"/>
  <c r="G166" i="22"/>
  <c r="G165" i="22" s="1"/>
  <c r="E166" i="22"/>
  <c r="E165" i="22" s="1"/>
  <c r="D166" i="22"/>
  <c r="D165" i="22" s="1"/>
  <c r="N165" i="22"/>
  <c r="L165" i="22"/>
  <c r="H165" i="22"/>
  <c r="O164" i="22"/>
  <c r="L164" i="22"/>
  <c r="I164" i="22"/>
  <c r="F164" i="22"/>
  <c r="O163" i="22"/>
  <c r="L163" i="22"/>
  <c r="I163" i="22"/>
  <c r="F163" i="22"/>
  <c r="O162" i="22"/>
  <c r="L162" i="22"/>
  <c r="I162" i="22"/>
  <c r="F162" i="22"/>
  <c r="O161" i="22"/>
  <c r="L161" i="22"/>
  <c r="L160" i="22" s="1"/>
  <c r="I161" i="22"/>
  <c r="I160" i="22" s="1"/>
  <c r="F161" i="22"/>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C154" i="22" s="1"/>
  <c r="O153" i="22"/>
  <c r="L153" i="22"/>
  <c r="I153" i="22"/>
  <c r="F153" i="22"/>
  <c r="O152" i="22"/>
  <c r="L152" i="22"/>
  <c r="I152" i="22"/>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I145" i="22"/>
  <c r="F145" i="22"/>
  <c r="N144" i="22"/>
  <c r="M144" i="22"/>
  <c r="K144" i="22"/>
  <c r="J144" i="22"/>
  <c r="H144" i="22"/>
  <c r="G144" i="22"/>
  <c r="E144" i="22"/>
  <c r="D144" i="22"/>
  <c r="O143" i="22"/>
  <c r="L143" i="22"/>
  <c r="I143" i="22"/>
  <c r="F143" i="22"/>
  <c r="O142" i="22"/>
  <c r="O141" i="22" s="1"/>
  <c r="L142" i="22"/>
  <c r="I142" i="22"/>
  <c r="I141" i="22" s="1"/>
  <c r="F142" i="22"/>
  <c r="N141" i="22"/>
  <c r="M141" i="22"/>
  <c r="K141" i="22"/>
  <c r="J141" i="22"/>
  <c r="H141" i="22"/>
  <c r="G141" i="22"/>
  <c r="F141" i="22"/>
  <c r="E141" i="22"/>
  <c r="D141" i="22"/>
  <c r="O140" i="22"/>
  <c r="L140" i="22"/>
  <c r="I140" i="22"/>
  <c r="F140" i="22"/>
  <c r="O139" i="22"/>
  <c r="L139" i="22"/>
  <c r="I139" i="22"/>
  <c r="F139" i="22"/>
  <c r="O138" i="22"/>
  <c r="L138" i="22"/>
  <c r="I138" i="22"/>
  <c r="F138" i="22"/>
  <c r="O137" i="22"/>
  <c r="L137" i="22"/>
  <c r="L136" i="22" s="1"/>
  <c r="I137" i="22"/>
  <c r="F137" i="22"/>
  <c r="N136" i="22"/>
  <c r="M136" i="22"/>
  <c r="K136" i="22"/>
  <c r="J136" i="22"/>
  <c r="H136" i="22"/>
  <c r="G136" i="22"/>
  <c r="E136" i="22"/>
  <c r="D136" i="22"/>
  <c r="O135" i="22"/>
  <c r="L135" i="22"/>
  <c r="I135" i="22"/>
  <c r="F135" i="22"/>
  <c r="O134" i="22"/>
  <c r="L134" i="22"/>
  <c r="I134" i="22"/>
  <c r="F134" i="22"/>
  <c r="O133" i="22"/>
  <c r="L133" i="22"/>
  <c r="I133" i="22"/>
  <c r="F133" i="22"/>
  <c r="O132" i="22"/>
  <c r="L132" i="22"/>
  <c r="L131" i="22" s="1"/>
  <c r="I132" i="22"/>
  <c r="F132" i="22"/>
  <c r="N131" i="22"/>
  <c r="M131" i="22"/>
  <c r="K131" i="22"/>
  <c r="J131" i="22"/>
  <c r="H131" i="22"/>
  <c r="G131" i="22"/>
  <c r="E131" i="22"/>
  <c r="D131" i="22"/>
  <c r="O129" i="22"/>
  <c r="L129" i="22"/>
  <c r="L128" i="22" s="1"/>
  <c r="I129" i="22"/>
  <c r="F129" i="22"/>
  <c r="O128" i="22"/>
  <c r="N128" i="22"/>
  <c r="M128" i="22"/>
  <c r="K128" i="22"/>
  <c r="J128" i="22"/>
  <c r="I128" i="22"/>
  <c r="H128" i="22"/>
  <c r="G128" i="22"/>
  <c r="E128" i="22"/>
  <c r="D128" i="22"/>
  <c r="O127" i="22"/>
  <c r="L127" i="22"/>
  <c r="I127" i="22"/>
  <c r="F127" i="22"/>
  <c r="O126" i="22"/>
  <c r="L126" i="22"/>
  <c r="I126" i="22"/>
  <c r="F126" i="22"/>
  <c r="O125" i="22"/>
  <c r="L125" i="22"/>
  <c r="I125" i="22"/>
  <c r="F125" i="22"/>
  <c r="O124" i="22"/>
  <c r="L124" i="22"/>
  <c r="I124" i="22"/>
  <c r="F124" i="22"/>
  <c r="O123" i="22"/>
  <c r="L123" i="22"/>
  <c r="I123" i="22"/>
  <c r="F123" i="22"/>
  <c r="O122" i="22"/>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L117" i="22"/>
  <c r="I117" i="22"/>
  <c r="I116" i="22" s="1"/>
  <c r="F117" i="22"/>
  <c r="N116" i="22"/>
  <c r="M116" i="22"/>
  <c r="K116" i="22"/>
  <c r="J116" i="22"/>
  <c r="H116" i="22"/>
  <c r="G116" i="22"/>
  <c r="E116" i="22"/>
  <c r="D116" i="22"/>
  <c r="O115" i="22"/>
  <c r="L115" i="22"/>
  <c r="I115" i="22"/>
  <c r="F115" i="22"/>
  <c r="O114" i="22"/>
  <c r="L114" i="22"/>
  <c r="I114" i="22"/>
  <c r="F114" i="22"/>
  <c r="O113" i="22"/>
  <c r="L113" i="22"/>
  <c r="L112" i="22" s="1"/>
  <c r="I113" i="22"/>
  <c r="F113" i="22"/>
  <c r="N112" i="22"/>
  <c r="M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L103" i="22" s="1"/>
  <c r="I104" i="22"/>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L97" i="22"/>
  <c r="I97" i="22"/>
  <c r="F97" i="22"/>
  <c r="O96" i="22"/>
  <c r="L96" i="22"/>
  <c r="L95" i="22" s="1"/>
  <c r="I96" i="22"/>
  <c r="F96" i="22"/>
  <c r="F95" i="22" s="1"/>
  <c r="O95" i="22"/>
  <c r="N95" i="22"/>
  <c r="M95" i="22"/>
  <c r="K95" i="22"/>
  <c r="J95" i="22"/>
  <c r="H95" i="22"/>
  <c r="G95" i="22"/>
  <c r="E95" i="22"/>
  <c r="D95" i="22"/>
  <c r="O94" i="22"/>
  <c r="L94" i="22"/>
  <c r="I94" i="22"/>
  <c r="F94" i="22"/>
  <c r="O93" i="22"/>
  <c r="L93" i="22"/>
  <c r="I93" i="22"/>
  <c r="F93" i="22"/>
  <c r="O92" i="22"/>
  <c r="L92" i="22"/>
  <c r="I92" i="22"/>
  <c r="F92" i="22"/>
  <c r="O91" i="22"/>
  <c r="C91" i="22" s="1"/>
  <c r="L91" i="22"/>
  <c r="I91" i="22"/>
  <c r="F91" i="22"/>
  <c r="O90" i="22"/>
  <c r="L90" i="22"/>
  <c r="L89" i="22" s="1"/>
  <c r="I90" i="22"/>
  <c r="F90" i="22"/>
  <c r="N89" i="22"/>
  <c r="M89" i="22"/>
  <c r="K89" i="22"/>
  <c r="J89" i="22"/>
  <c r="I89" i="22"/>
  <c r="H89" i="22"/>
  <c r="G89" i="22"/>
  <c r="E89" i="22"/>
  <c r="D89" i="22"/>
  <c r="O88" i="22"/>
  <c r="L88" i="22"/>
  <c r="I88" i="22"/>
  <c r="F88" i="22"/>
  <c r="C88" i="22" s="1"/>
  <c r="O87" i="22"/>
  <c r="L87" i="22"/>
  <c r="I87" i="22"/>
  <c r="F87" i="22"/>
  <c r="C87" i="22" s="1"/>
  <c r="O86" i="22"/>
  <c r="L86" i="22"/>
  <c r="I86" i="22"/>
  <c r="F86" i="22"/>
  <c r="O85" i="22"/>
  <c r="O84" i="22" s="1"/>
  <c r="L85" i="22"/>
  <c r="I85" i="22"/>
  <c r="I84" i="22" s="1"/>
  <c r="F85" i="22"/>
  <c r="F84" i="22" s="1"/>
  <c r="N84" i="22"/>
  <c r="M84" i="22"/>
  <c r="K84" i="22"/>
  <c r="K83" i="22" s="1"/>
  <c r="J84" i="22"/>
  <c r="H84" i="22"/>
  <c r="G84" i="22"/>
  <c r="E84" i="22"/>
  <c r="D84" i="22"/>
  <c r="O82" i="22"/>
  <c r="L82" i="22"/>
  <c r="I82" i="22"/>
  <c r="F82" i="22"/>
  <c r="O81" i="22"/>
  <c r="O80" i="22" s="1"/>
  <c r="L81" i="22"/>
  <c r="L80" i="22" s="1"/>
  <c r="I81" i="22"/>
  <c r="I80" i="22" s="1"/>
  <c r="F81" i="22"/>
  <c r="N80" i="22"/>
  <c r="M80" i="22"/>
  <c r="K80" i="22"/>
  <c r="J80" i="22"/>
  <c r="H80" i="22"/>
  <c r="G80" i="22"/>
  <c r="F80" i="22"/>
  <c r="E80" i="22"/>
  <c r="D80" i="22"/>
  <c r="O79" i="22"/>
  <c r="L79" i="22"/>
  <c r="I79" i="22"/>
  <c r="F79" i="22"/>
  <c r="O78" i="22"/>
  <c r="L78" i="22"/>
  <c r="L77" i="22" s="1"/>
  <c r="I78" i="22"/>
  <c r="I77" i="22" s="1"/>
  <c r="F78" i="22"/>
  <c r="N77" i="22"/>
  <c r="M77" i="22"/>
  <c r="M76" i="22" s="1"/>
  <c r="K77" i="22"/>
  <c r="J77" i="22"/>
  <c r="H77" i="22"/>
  <c r="H76" i="22" s="1"/>
  <c r="G77" i="22"/>
  <c r="E77" i="22"/>
  <c r="E76" i="22" s="1"/>
  <c r="D77" i="22"/>
  <c r="D76" i="22" s="1"/>
  <c r="N76" i="22"/>
  <c r="J76" i="22"/>
  <c r="O74" i="22"/>
  <c r="L74" i="22"/>
  <c r="I74" i="22"/>
  <c r="F74" i="22"/>
  <c r="O73" i="22"/>
  <c r="L73" i="22"/>
  <c r="I73" i="22"/>
  <c r="F73" i="22"/>
  <c r="O72" i="22"/>
  <c r="L72" i="22"/>
  <c r="I72" i="22"/>
  <c r="F72" i="22"/>
  <c r="O71" i="22"/>
  <c r="L71" i="22"/>
  <c r="I71" i="22"/>
  <c r="F71" i="22"/>
  <c r="O70" i="22"/>
  <c r="L70" i="22"/>
  <c r="I70" i="22"/>
  <c r="I69" i="22" s="1"/>
  <c r="F70" i="22"/>
  <c r="N69" i="22"/>
  <c r="M69" i="22"/>
  <c r="M67" i="22" s="1"/>
  <c r="K69" i="22"/>
  <c r="K67" i="22" s="1"/>
  <c r="J69" i="22"/>
  <c r="H69" i="22"/>
  <c r="H67" i="22" s="1"/>
  <c r="G69" i="22"/>
  <c r="G67" i="22" s="1"/>
  <c r="E69" i="22"/>
  <c r="E67" i="22" s="1"/>
  <c r="D69" i="22"/>
  <c r="O68" i="22"/>
  <c r="L68" i="22"/>
  <c r="I68" i="22"/>
  <c r="F68" i="22"/>
  <c r="N67" i="22"/>
  <c r="J67" i="22"/>
  <c r="D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O58" i="22" s="1"/>
  <c r="L59" i="22"/>
  <c r="L58" i="22" s="1"/>
  <c r="I59" i="22"/>
  <c r="I58" i="22" s="1"/>
  <c r="F59" i="22"/>
  <c r="N58" i="22"/>
  <c r="M58" i="22"/>
  <c r="K58" i="22"/>
  <c r="J58" i="22"/>
  <c r="H58" i="22"/>
  <c r="G58" i="22"/>
  <c r="E58" i="22"/>
  <c r="D58" i="22"/>
  <c r="O57" i="22"/>
  <c r="L57" i="22"/>
  <c r="I57" i="22"/>
  <c r="F57" i="22"/>
  <c r="O56" i="22"/>
  <c r="L56" i="22"/>
  <c r="L55" i="22" s="1"/>
  <c r="I56" i="22"/>
  <c r="F56" i="22"/>
  <c r="F55" i="22" s="1"/>
  <c r="O55" i="22"/>
  <c r="N55" i="22"/>
  <c r="M55" i="22"/>
  <c r="K55" i="22"/>
  <c r="J55" i="22"/>
  <c r="H55" i="22"/>
  <c r="H54" i="22" s="1"/>
  <c r="G55" i="22"/>
  <c r="E55" i="22"/>
  <c r="D55" i="22"/>
  <c r="N54" i="22"/>
  <c r="N53" i="22" s="1"/>
  <c r="D54" i="22"/>
  <c r="D53" i="22" s="1"/>
  <c r="O47" i="22"/>
  <c r="C47" i="22" s="1"/>
  <c r="O46" i="22"/>
  <c r="C46" i="22" s="1"/>
  <c r="N45" i="22"/>
  <c r="M45" i="22"/>
  <c r="L44" i="22"/>
  <c r="L43" i="22" s="1"/>
  <c r="I44" i="22"/>
  <c r="I43" i="22" s="1"/>
  <c r="F44" i="22"/>
  <c r="F43" i="22" s="1"/>
  <c r="K43" i="22"/>
  <c r="J43" i="22"/>
  <c r="H43" i="22"/>
  <c r="H20" i="22" s="1"/>
  <c r="G43" i="22"/>
  <c r="E43" i="22"/>
  <c r="D43" i="22"/>
  <c r="F42" i="22"/>
  <c r="C42" i="22" s="1"/>
  <c r="E41" i="22"/>
  <c r="D41" i="22"/>
  <c r="L40" i="22"/>
  <c r="C40" i="22" s="1"/>
  <c r="L39" i="22"/>
  <c r="C39" i="22" s="1"/>
  <c r="L38" i="22"/>
  <c r="C38" i="22" s="1"/>
  <c r="L37" i="22"/>
  <c r="C37" i="22" s="1"/>
  <c r="K36" i="22"/>
  <c r="J36" i="22"/>
  <c r="L35" i="22"/>
  <c r="C35" i="22" s="1"/>
  <c r="L34" i="22"/>
  <c r="C34" i="22" s="1"/>
  <c r="K33" i="22"/>
  <c r="J33" i="22"/>
  <c r="L32" i="22"/>
  <c r="C32" i="22" s="1"/>
  <c r="K31" i="22"/>
  <c r="K26" i="22" s="1"/>
  <c r="J31" i="22"/>
  <c r="L30" i="22"/>
  <c r="C30" i="22" s="1"/>
  <c r="L29" i="22"/>
  <c r="C29" i="22" s="1"/>
  <c r="L28" i="22"/>
  <c r="C28" i="22" s="1"/>
  <c r="K27" i="22"/>
  <c r="J27" i="22"/>
  <c r="F25" i="22"/>
  <c r="C25" i="22" s="1"/>
  <c r="I24" i="22"/>
  <c r="O23" i="22"/>
  <c r="L23" i="22"/>
  <c r="I23" i="22"/>
  <c r="F23" i="22"/>
  <c r="O22" i="22"/>
  <c r="L22" i="22"/>
  <c r="I22" i="22"/>
  <c r="I21" i="22" s="1"/>
  <c r="I292" i="22" s="1"/>
  <c r="F22" i="22"/>
  <c r="N21" i="22"/>
  <c r="N292" i="22" s="1"/>
  <c r="M21" i="22"/>
  <c r="M292" i="22" s="1"/>
  <c r="K21" i="22"/>
  <c r="J21" i="22"/>
  <c r="J292" i="22" s="1"/>
  <c r="J291" i="22" s="1"/>
  <c r="H21" i="22"/>
  <c r="G21" i="22"/>
  <c r="G292" i="22" s="1"/>
  <c r="G291" i="22" s="1"/>
  <c r="E21" i="22"/>
  <c r="E292" i="22" s="1"/>
  <c r="E291" i="22" s="1"/>
  <c r="D21" i="22"/>
  <c r="D292" i="22" s="1"/>
  <c r="D195" i="22" l="1"/>
  <c r="C57" i="23"/>
  <c r="J194" i="23"/>
  <c r="G20" i="22"/>
  <c r="J26" i="22"/>
  <c r="J54" i="22"/>
  <c r="J53" i="22" s="1"/>
  <c r="C237" i="22"/>
  <c r="M259" i="22"/>
  <c r="C298" i="22"/>
  <c r="C299" i="22"/>
  <c r="C301" i="22"/>
  <c r="C23" i="23"/>
  <c r="L27" i="23"/>
  <c r="C28" i="23"/>
  <c r="L36" i="23"/>
  <c r="C36" i="23" s="1"/>
  <c r="C37" i="23"/>
  <c r="C43" i="23"/>
  <c r="C44" i="23"/>
  <c r="K54" i="23"/>
  <c r="K53" i="23" s="1"/>
  <c r="C64" i="23"/>
  <c r="I76" i="23"/>
  <c r="C120" i="23"/>
  <c r="C152" i="23"/>
  <c r="C183" i="23"/>
  <c r="C210" i="23"/>
  <c r="C234" i="23"/>
  <c r="J292" i="23"/>
  <c r="J291" i="23" s="1"/>
  <c r="J20" i="23"/>
  <c r="F141" i="23"/>
  <c r="H130" i="23"/>
  <c r="O116" i="22"/>
  <c r="C182" i="22"/>
  <c r="I187" i="22"/>
  <c r="C221" i="22"/>
  <c r="L76" i="23"/>
  <c r="D130" i="23"/>
  <c r="N291" i="22"/>
  <c r="C59" i="22"/>
  <c r="C63" i="22"/>
  <c r="G83" i="22"/>
  <c r="C114" i="22"/>
  <c r="C124" i="22"/>
  <c r="G130" i="22"/>
  <c r="C138" i="22"/>
  <c r="C140" i="22"/>
  <c r="C142" i="22"/>
  <c r="F151" i="22"/>
  <c r="C153" i="22"/>
  <c r="F166" i="22"/>
  <c r="F165" i="22" s="1"/>
  <c r="C169" i="22"/>
  <c r="E174" i="22"/>
  <c r="C197" i="22"/>
  <c r="C201" i="22"/>
  <c r="C203" i="22"/>
  <c r="C241" i="22"/>
  <c r="C245" i="22"/>
  <c r="C247" i="22"/>
  <c r="C248" i="22"/>
  <c r="O246" i="22"/>
  <c r="G20" i="23"/>
  <c r="K26" i="23"/>
  <c r="I69" i="23"/>
  <c r="C115" i="23"/>
  <c r="I166" i="23"/>
  <c r="I165" i="23" s="1"/>
  <c r="I187" i="23"/>
  <c r="I89" i="26"/>
  <c r="I83" i="26" s="1"/>
  <c r="C234" i="26"/>
  <c r="F233" i="26"/>
  <c r="C233" i="26" s="1"/>
  <c r="H53" i="23"/>
  <c r="C71" i="23"/>
  <c r="M83" i="23"/>
  <c r="M75" i="23" s="1"/>
  <c r="M52" i="23" s="1"/>
  <c r="C87" i="23"/>
  <c r="C94" i="23"/>
  <c r="K83" i="23"/>
  <c r="C106" i="23"/>
  <c r="C107" i="23"/>
  <c r="O112" i="23"/>
  <c r="C119" i="23"/>
  <c r="I122" i="23"/>
  <c r="C139" i="23"/>
  <c r="C149" i="23"/>
  <c r="C150" i="23"/>
  <c r="L151" i="23"/>
  <c r="C163" i="23"/>
  <c r="C168" i="23"/>
  <c r="C181" i="23"/>
  <c r="G195" i="23"/>
  <c r="E204" i="23"/>
  <c r="E195" i="23" s="1"/>
  <c r="C221" i="23"/>
  <c r="C223" i="23"/>
  <c r="C224" i="23"/>
  <c r="O231" i="23"/>
  <c r="C282" i="23"/>
  <c r="F281" i="23"/>
  <c r="C35" i="26"/>
  <c r="L33" i="26"/>
  <c r="C33" i="26" s="1"/>
  <c r="G83" i="26"/>
  <c r="G75" i="26" s="1"/>
  <c r="I166" i="26"/>
  <c r="I165" i="26" s="1"/>
  <c r="F188" i="26"/>
  <c r="F187" i="26" s="1"/>
  <c r="C189" i="26"/>
  <c r="H231" i="26"/>
  <c r="H230" i="26" s="1"/>
  <c r="J230" i="26"/>
  <c r="L260" i="26"/>
  <c r="I293" i="26"/>
  <c r="H292" i="22"/>
  <c r="C23" i="22"/>
  <c r="G54" i="22"/>
  <c r="M54" i="22"/>
  <c r="M53" i="22" s="1"/>
  <c r="C57" i="22"/>
  <c r="C71" i="22"/>
  <c r="I76" i="22"/>
  <c r="C111" i="22"/>
  <c r="C118" i="22"/>
  <c r="G187" i="22"/>
  <c r="C209" i="22"/>
  <c r="C210" i="22"/>
  <c r="E270" i="22"/>
  <c r="E269" i="22" s="1"/>
  <c r="N292" i="23"/>
  <c r="N291" i="23" s="1"/>
  <c r="G54" i="23"/>
  <c r="G53" i="23" s="1"/>
  <c r="D53" i="23"/>
  <c r="H76" i="23"/>
  <c r="O80" i="23"/>
  <c r="O76" i="23" s="1"/>
  <c r="O84" i="23"/>
  <c r="L84" i="23"/>
  <c r="C91" i="23"/>
  <c r="C92" i="23"/>
  <c r="O95" i="23"/>
  <c r="C104" i="23"/>
  <c r="C111" i="23"/>
  <c r="F112" i="23"/>
  <c r="C114" i="23"/>
  <c r="K130" i="23"/>
  <c r="L144" i="23"/>
  <c r="C153" i="23"/>
  <c r="C167" i="23"/>
  <c r="K174" i="23"/>
  <c r="K173" i="23" s="1"/>
  <c r="I179" i="23"/>
  <c r="I174" i="23" s="1"/>
  <c r="I173" i="23" s="1"/>
  <c r="D204" i="23"/>
  <c r="C209" i="23"/>
  <c r="O205" i="23"/>
  <c r="C214" i="23"/>
  <c r="I216" i="23"/>
  <c r="C229" i="23"/>
  <c r="C232" i="23"/>
  <c r="D231" i="23"/>
  <c r="D230" i="23" s="1"/>
  <c r="H231" i="23"/>
  <c r="H230" i="23" s="1"/>
  <c r="G231" i="23"/>
  <c r="G230" i="23" s="1"/>
  <c r="I238" i="23"/>
  <c r="C245" i="23"/>
  <c r="O252" i="23"/>
  <c r="L260" i="23"/>
  <c r="C271" i="23"/>
  <c r="I270" i="23"/>
  <c r="I269" i="23" s="1"/>
  <c r="G292" i="26"/>
  <c r="G291" i="26" s="1"/>
  <c r="G20" i="26"/>
  <c r="C60" i="26"/>
  <c r="I58" i="26"/>
  <c r="L141" i="26"/>
  <c r="C143" i="26"/>
  <c r="F144" i="26"/>
  <c r="H195" i="26"/>
  <c r="H194" i="26" s="1"/>
  <c r="K204" i="26"/>
  <c r="D231" i="26"/>
  <c r="D230" i="26" s="1"/>
  <c r="I259" i="26"/>
  <c r="O58" i="23"/>
  <c r="O54" i="23" s="1"/>
  <c r="O53" i="23" s="1"/>
  <c r="C66" i="23"/>
  <c r="C79" i="23"/>
  <c r="E83" i="23"/>
  <c r="E75" i="23" s="1"/>
  <c r="E52" i="23" s="1"/>
  <c r="C85" i="23"/>
  <c r="H83" i="23"/>
  <c r="H75" i="23" s="1"/>
  <c r="G83" i="23"/>
  <c r="C99" i="23"/>
  <c r="C102" i="23"/>
  <c r="L103" i="23"/>
  <c r="C110" i="23"/>
  <c r="I112" i="23"/>
  <c r="L116" i="23"/>
  <c r="I116" i="23"/>
  <c r="C116" i="23" s="1"/>
  <c r="C123" i="23"/>
  <c r="C128" i="23"/>
  <c r="G130" i="23"/>
  <c r="C135" i="23"/>
  <c r="C136" i="23"/>
  <c r="O144" i="23"/>
  <c r="C159" i="23"/>
  <c r="C160" i="23"/>
  <c r="C171" i="23"/>
  <c r="L174" i="23"/>
  <c r="L173" i="23" s="1"/>
  <c r="C177" i="23"/>
  <c r="H195" i="23"/>
  <c r="C212" i="23"/>
  <c r="C218" i="23"/>
  <c r="C247" i="23"/>
  <c r="C257" i="23"/>
  <c r="E259" i="23"/>
  <c r="O260" i="23"/>
  <c r="O259" i="23" s="1"/>
  <c r="L264" i="23"/>
  <c r="D269" i="23"/>
  <c r="J53" i="26"/>
  <c r="C71" i="26"/>
  <c r="O76" i="26"/>
  <c r="L77" i="26"/>
  <c r="L76" i="26" s="1"/>
  <c r="C91" i="26"/>
  <c r="H270" i="26"/>
  <c r="H269" i="26" s="1"/>
  <c r="C278" i="26"/>
  <c r="I276" i="26"/>
  <c r="I281" i="26"/>
  <c r="C281" i="26" s="1"/>
  <c r="O272" i="23"/>
  <c r="C280" i="23"/>
  <c r="C299" i="23"/>
  <c r="C300" i="23"/>
  <c r="E53" i="25"/>
  <c r="D292" i="26"/>
  <c r="D291" i="26" s="1"/>
  <c r="H292" i="26"/>
  <c r="H291" i="26" s="1"/>
  <c r="N292" i="26"/>
  <c r="N291" i="26" s="1"/>
  <c r="C32" i="26"/>
  <c r="E20" i="26"/>
  <c r="C57" i="26"/>
  <c r="C66" i="26"/>
  <c r="C70" i="26"/>
  <c r="C82" i="26"/>
  <c r="O84" i="26"/>
  <c r="L89" i="26"/>
  <c r="C101" i="26"/>
  <c r="C102" i="26"/>
  <c r="C105" i="26"/>
  <c r="O103" i="26"/>
  <c r="C125" i="26"/>
  <c r="C126" i="26"/>
  <c r="C133" i="26"/>
  <c r="O131" i="26"/>
  <c r="C158" i="26"/>
  <c r="L166" i="26"/>
  <c r="L165" i="26" s="1"/>
  <c r="C172" i="26"/>
  <c r="C185" i="26"/>
  <c r="C213" i="26"/>
  <c r="C220" i="26"/>
  <c r="C225" i="26"/>
  <c r="N230" i="26"/>
  <c r="C244" i="26"/>
  <c r="C255" i="26"/>
  <c r="C257" i="26"/>
  <c r="O260" i="26"/>
  <c r="C275" i="26"/>
  <c r="L276" i="26"/>
  <c r="L270" i="26" s="1"/>
  <c r="L269" i="26" s="1"/>
  <c r="L293" i="26"/>
  <c r="G48" i="27"/>
  <c r="L276" i="23"/>
  <c r="C287" i="23"/>
  <c r="C288" i="23"/>
  <c r="C295" i="23"/>
  <c r="D53" i="26"/>
  <c r="D52" i="26" s="1"/>
  <c r="H54" i="26"/>
  <c r="H53" i="26" s="1"/>
  <c r="I54" i="26"/>
  <c r="C59" i="26"/>
  <c r="C68" i="26"/>
  <c r="E76" i="26"/>
  <c r="E75" i="26" s="1"/>
  <c r="E52" i="26" s="1"/>
  <c r="C79" i="26"/>
  <c r="J83" i="26"/>
  <c r="C85" i="26"/>
  <c r="C86" i="26"/>
  <c r="K83" i="26"/>
  <c r="I103" i="26"/>
  <c r="C110" i="26"/>
  <c r="C118" i="26"/>
  <c r="H83" i="26"/>
  <c r="H75" i="26" s="1"/>
  <c r="H52" i="26" s="1"/>
  <c r="H51" i="26" s="1"/>
  <c r="I122" i="26"/>
  <c r="K130" i="26"/>
  <c r="C137" i="26"/>
  <c r="C138" i="26"/>
  <c r="O136" i="26"/>
  <c r="C156" i="26"/>
  <c r="C164" i="26"/>
  <c r="C186" i="26"/>
  <c r="C190" i="26"/>
  <c r="K195" i="26"/>
  <c r="K194" i="26" s="1"/>
  <c r="C201" i="26"/>
  <c r="H204" i="26"/>
  <c r="L205" i="26"/>
  <c r="L204" i="26" s="1"/>
  <c r="L195" i="26" s="1"/>
  <c r="C212" i="26"/>
  <c r="C215" i="26"/>
  <c r="L216" i="26"/>
  <c r="C224" i="26"/>
  <c r="C235" i="26"/>
  <c r="C243" i="26"/>
  <c r="C256" i="26"/>
  <c r="L264" i="26"/>
  <c r="O276" i="26"/>
  <c r="O270" i="26" s="1"/>
  <c r="O269" i="26" s="1"/>
  <c r="C288" i="26"/>
  <c r="G11" i="27"/>
  <c r="G40" i="27"/>
  <c r="O276" i="23"/>
  <c r="O270" i="23" s="1"/>
  <c r="O269" i="23" s="1"/>
  <c r="I286" i="23"/>
  <c r="C286" i="23" s="1"/>
  <c r="O293" i="23"/>
  <c r="C22" i="26"/>
  <c r="C23" i="26"/>
  <c r="C44" i="26"/>
  <c r="C61" i="26"/>
  <c r="C63" i="26"/>
  <c r="C72" i="26"/>
  <c r="C74" i="26"/>
  <c r="C78" i="26"/>
  <c r="E83" i="26"/>
  <c r="C88" i="26"/>
  <c r="C94" i="26"/>
  <c r="L103" i="26"/>
  <c r="C108" i="26"/>
  <c r="I116" i="26"/>
  <c r="C121" i="26"/>
  <c r="D83" i="26"/>
  <c r="D75" i="26" s="1"/>
  <c r="G130" i="26"/>
  <c r="L131" i="26"/>
  <c r="I136" i="26"/>
  <c r="M130" i="26"/>
  <c r="C146" i="26"/>
  <c r="O144" i="26"/>
  <c r="O130" i="26" s="1"/>
  <c r="C169" i="26"/>
  <c r="C170" i="26"/>
  <c r="J174" i="26"/>
  <c r="J173" i="26" s="1"/>
  <c r="O174" i="26"/>
  <c r="O173" i="26" s="1"/>
  <c r="L179" i="26"/>
  <c r="L174" i="26" s="1"/>
  <c r="I184" i="26"/>
  <c r="O187" i="26"/>
  <c r="G195" i="26"/>
  <c r="C203" i="26"/>
  <c r="O205" i="26"/>
  <c r="C211" i="26"/>
  <c r="O216" i="26"/>
  <c r="J204" i="26"/>
  <c r="J195" i="26" s="1"/>
  <c r="N204" i="26"/>
  <c r="N195" i="26" s="1"/>
  <c r="N194" i="26" s="1"/>
  <c r="C237" i="26"/>
  <c r="O238" i="26"/>
  <c r="O231" i="26" s="1"/>
  <c r="L252" i="26"/>
  <c r="L251" i="26" s="1"/>
  <c r="M259" i="26"/>
  <c r="O264" i="26"/>
  <c r="E269" i="26"/>
  <c r="I286" i="26"/>
  <c r="K76" i="25"/>
  <c r="C171" i="25"/>
  <c r="J231" i="25"/>
  <c r="J230" i="25" s="1"/>
  <c r="M231" i="25"/>
  <c r="E174" i="25"/>
  <c r="E173" i="25" s="1"/>
  <c r="N76" i="25"/>
  <c r="D187" i="25"/>
  <c r="O196" i="25"/>
  <c r="H53" i="22"/>
  <c r="L54" i="22"/>
  <c r="L76" i="22"/>
  <c r="C82" i="22"/>
  <c r="C107" i="22"/>
  <c r="C108" i="22"/>
  <c r="C110" i="22"/>
  <c r="O103" i="22"/>
  <c r="C120" i="22"/>
  <c r="N195" i="22"/>
  <c r="C257" i="22"/>
  <c r="C261" i="22"/>
  <c r="L260" i="22"/>
  <c r="L259" i="22" s="1"/>
  <c r="C294" i="22"/>
  <c r="C22" i="22"/>
  <c r="O21" i="22"/>
  <c r="L31" i="22"/>
  <c r="C31" i="22" s="1"/>
  <c r="C70" i="22"/>
  <c r="O69" i="22"/>
  <c r="O67" i="22" s="1"/>
  <c r="C105" i="22"/>
  <c r="C134" i="22"/>
  <c r="C150" i="22"/>
  <c r="C177" i="22"/>
  <c r="C181" i="22"/>
  <c r="N187" i="22"/>
  <c r="I196" i="22"/>
  <c r="C217" i="22"/>
  <c r="C220" i="22"/>
  <c r="M231" i="22"/>
  <c r="M270" i="22"/>
  <c r="M269" i="22" s="1"/>
  <c r="C296" i="22"/>
  <c r="I67" i="22"/>
  <c r="C133" i="22"/>
  <c r="C146" i="22"/>
  <c r="C164" i="22"/>
  <c r="G173" i="22"/>
  <c r="J187" i="22"/>
  <c r="L196" i="22"/>
  <c r="C213" i="22"/>
  <c r="J270" i="22"/>
  <c r="J269" i="22" s="1"/>
  <c r="C273" i="22"/>
  <c r="O270" i="22"/>
  <c r="O269" i="22" s="1"/>
  <c r="N20" i="22"/>
  <c r="L69" i="22"/>
  <c r="L67" i="22" s="1"/>
  <c r="C158" i="22"/>
  <c r="H174" i="22"/>
  <c r="H173" i="22" s="1"/>
  <c r="C186" i="22"/>
  <c r="D187" i="22"/>
  <c r="C190" i="22"/>
  <c r="C281" i="22"/>
  <c r="C225" i="22"/>
  <c r="I276" i="22"/>
  <c r="I270" i="22" s="1"/>
  <c r="I269" i="22" s="1"/>
  <c r="F286" i="22"/>
  <c r="J20" i="22"/>
  <c r="K292" i="22"/>
  <c r="K291" i="22" s="1"/>
  <c r="C43" i="22"/>
  <c r="C60" i="22"/>
  <c r="C62" i="22"/>
  <c r="C64" i="22"/>
  <c r="C66" i="22"/>
  <c r="C72" i="22"/>
  <c r="C74" i="22"/>
  <c r="C79" i="22"/>
  <c r="E83" i="22"/>
  <c r="C90" i="22"/>
  <c r="C92" i="22"/>
  <c r="C94" i="22"/>
  <c r="C99" i="22"/>
  <c r="C109" i="22"/>
  <c r="I112" i="22"/>
  <c r="C119" i="22"/>
  <c r="I122" i="22"/>
  <c r="C135" i="22"/>
  <c r="I136" i="22"/>
  <c r="O144" i="22"/>
  <c r="C157" i="22"/>
  <c r="M173" i="22"/>
  <c r="C183" i="22"/>
  <c r="I184" i="22"/>
  <c r="L187" i="22"/>
  <c r="F196" i="22"/>
  <c r="C214" i="22"/>
  <c r="I216" i="22"/>
  <c r="C223" i="22"/>
  <c r="C224" i="22"/>
  <c r="M204" i="22"/>
  <c r="M195" i="22" s="1"/>
  <c r="N231" i="22"/>
  <c r="N230" i="22" s="1"/>
  <c r="C242" i="22"/>
  <c r="I264" i="22"/>
  <c r="C275" i="22"/>
  <c r="C285" i="22"/>
  <c r="G53" i="22"/>
  <c r="H291" i="22"/>
  <c r="M291" i="22"/>
  <c r="L21" i="22"/>
  <c r="O54" i="22"/>
  <c r="C61" i="22"/>
  <c r="C65" i="22"/>
  <c r="C73" i="22"/>
  <c r="C78" i="22"/>
  <c r="D83" i="22"/>
  <c r="H83" i="22"/>
  <c r="N83" i="22"/>
  <c r="L84" i="22"/>
  <c r="C93" i="22"/>
  <c r="C98" i="22"/>
  <c r="C100" i="22"/>
  <c r="C102" i="22"/>
  <c r="O112" i="22"/>
  <c r="O136" i="22"/>
  <c r="E130" i="22"/>
  <c r="C147" i="22"/>
  <c r="C149" i="22"/>
  <c r="C156" i="22"/>
  <c r="C159" i="22"/>
  <c r="O160" i="22"/>
  <c r="C172" i="22"/>
  <c r="D174" i="22"/>
  <c r="D173" i="22" s="1"/>
  <c r="O184" i="22"/>
  <c r="J195" i="22"/>
  <c r="C202" i="22"/>
  <c r="K204" i="22"/>
  <c r="K195" i="22" s="1"/>
  <c r="I205" i="22"/>
  <c r="C211" i="22"/>
  <c r="C212" i="22"/>
  <c r="O205" i="22"/>
  <c r="H204" i="22"/>
  <c r="H195" i="22" s="1"/>
  <c r="C218" i="22"/>
  <c r="E204" i="22"/>
  <c r="E195" i="22" s="1"/>
  <c r="K231" i="22"/>
  <c r="C240" i="22"/>
  <c r="O238" i="22"/>
  <c r="L246" i="22"/>
  <c r="C253" i="22"/>
  <c r="C258" i="22"/>
  <c r="K259" i="22"/>
  <c r="C263" i="22"/>
  <c r="H270" i="22"/>
  <c r="H269" i="22" s="1"/>
  <c r="C277" i="22"/>
  <c r="F293" i="22"/>
  <c r="C300" i="22"/>
  <c r="I252" i="22"/>
  <c r="I251" i="22" s="1"/>
  <c r="D291" i="22"/>
  <c r="C44" i="22"/>
  <c r="E54" i="22"/>
  <c r="E53" i="22" s="1"/>
  <c r="K54" i="22"/>
  <c r="K53" i="22" s="1"/>
  <c r="G76" i="22"/>
  <c r="G75" i="22" s="1"/>
  <c r="G52" i="22" s="1"/>
  <c r="K76" i="22"/>
  <c r="J83" i="22"/>
  <c r="C86" i="22"/>
  <c r="M83" i="22"/>
  <c r="C97" i="22"/>
  <c r="C101" i="22"/>
  <c r="F103" i="22"/>
  <c r="C106" i="22"/>
  <c r="C115" i="22"/>
  <c r="J130" i="22"/>
  <c r="K130" i="22"/>
  <c r="C139" i="22"/>
  <c r="L141" i="22"/>
  <c r="M130" i="22"/>
  <c r="L144" i="22"/>
  <c r="C148" i="22"/>
  <c r="O151" i="22"/>
  <c r="L151" i="22"/>
  <c r="N173" i="22"/>
  <c r="C178" i="22"/>
  <c r="L179" i="22"/>
  <c r="L174" i="22" s="1"/>
  <c r="L173" i="22" s="1"/>
  <c r="O188" i="22"/>
  <c r="C200" i="22"/>
  <c r="G204" i="22"/>
  <c r="O216" i="22"/>
  <c r="C222" i="22"/>
  <c r="C226" i="22"/>
  <c r="G231" i="22"/>
  <c r="E231" i="22"/>
  <c r="E230" i="22" s="1"/>
  <c r="O235" i="22"/>
  <c r="I238" i="22"/>
  <c r="I231" i="22" s="1"/>
  <c r="C243" i="22"/>
  <c r="C244" i="22"/>
  <c r="C250" i="22"/>
  <c r="C255" i="22"/>
  <c r="C256" i="22"/>
  <c r="G259" i="22"/>
  <c r="I260" i="22"/>
  <c r="I259" i="22" s="1"/>
  <c r="C265" i="22"/>
  <c r="L272" i="22"/>
  <c r="C279" i="22"/>
  <c r="C280" i="22"/>
  <c r="G269" i="22"/>
  <c r="C295" i="22"/>
  <c r="C297" i="22"/>
  <c r="D291" i="25"/>
  <c r="N291" i="25"/>
  <c r="M53" i="25"/>
  <c r="C87" i="25"/>
  <c r="C99" i="25"/>
  <c r="C102" i="25"/>
  <c r="C104" i="25"/>
  <c r="C111" i="25"/>
  <c r="C123" i="25"/>
  <c r="C155" i="25"/>
  <c r="C159" i="25"/>
  <c r="H259" i="25"/>
  <c r="C294" i="25"/>
  <c r="C295" i="25"/>
  <c r="J291" i="25"/>
  <c r="G173" i="25"/>
  <c r="C183" i="25"/>
  <c r="C222" i="25"/>
  <c r="C250" i="25"/>
  <c r="O264" i="25"/>
  <c r="K292" i="25"/>
  <c r="K291" i="25" s="1"/>
  <c r="C115" i="25"/>
  <c r="C135" i="25"/>
  <c r="H130" i="25"/>
  <c r="C163" i="25"/>
  <c r="C167" i="25"/>
  <c r="C168" i="25"/>
  <c r="C169" i="25"/>
  <c r="C170" i="25"/>
  <c r="H174" i="25"/>
  <c r="H173" i="25" s="1"/>
  <c r="H187" i="25"/>
  <c r="K204" i="25"/>
  <c r="E259" i="25"/>
  <c r="D270" i="25"/>
  <c r="N269" i="25"/>
  <c r="H270" i="25"/>
  <c r="L141" i="25"/>
  <c r="L238" i="25"/>
  <c r="L231" i="25" s="1"/>
  <c r="C63" i="25"/>
  <c r="K83" i="25"/>
  <c r="C128" i="25"/>
  <c r="O252" i="25"/>
  <c r="O251" i="25" s="1"/>
  <c r="C279" i="25"/>
  <c r="H269" i="25"/>
  <c r="G292" i="25"/>
  <c r="G291" i="25" s="1"/>
  <c r="C59" i="25"/>
  <c r="O69" i="25"/>
  <c r="O67" i="25" s="1"/>
  <c r="O53" i="25" s="1"/>
  <c r="C79" i="25"/>
  <c r="J76" i="25"/>
  <c r="M83" i="25"/>
  <c r="C143" i="25"/>
  <c r="J173" i="25"/>
  <c r="O179" i="25"/>
  <c r="M195" i="25"/>
  <c r="G195" i="25"/>
  <c r="H204" i="25"/>
  <c r="H195" i="25" s="1"/>
  <c r="C210" i="25"/>
  <c r="C226" i="25"/>
  <c r="C249" i="25"/>
  <c r="O246" i="25"/>
  <c r="O231" i="25" s="1"/>
  <c r="C258" i="25"/>
  <c r="C262" i="25"/>
  <c r="C266" i="25"/>
  <c r="K270" i="25"/>
  <c r="K269" i="25" s="1"/>
  <c r="K53" i="25"/>
  <c r="C65" i="25"/>
  <c r="C91" i="25"/>
  <c r="C93" i="25"/>
  <c r="C114" i="25"/>
  <c r="O116" i="25"/>
  <c r="L122" i="25"/>
  <c r="L144" i="25"/>
  <c r="C161" i="25"/>
  <c r="C162" i="25"/>
  <c r="L174" i="25"/>
  <c r="L173" i="25" s="1"/>
  <c r="I187" i="25"/>
  <c r="C202" i="25"/>
  <c r="C214" i="25"/>
  <c r="C278" i="25"/>
  <c r="C23" i="25"/>
  <c r="J54" i="25"/>
  <c r="J53" i="25" s="1"/>
  <c r="H54" i="25"/>
  <c r="H53" i="25" s="1"/>
  <c r="N54" i="25"/>
  <c r="N53" i="25" s="1"/>
  <c r="G76" i="25"/>
  <c r="M76" i="25"/>
  <c r="L76" i="25"/>
  <c r="F84" i="25"/>
  <c r="C86" i="25"/>
  <c r="O84" i="25"/>
  <c r="O89" i="25"/>
  <c r="C107" i="25"/>
  <c r="L112" i="25"/>
  <c r="C119" i="25"/>
  <c r="C127" i="25"/>
  <c r="O131" i="25"/>
  <c r="C147" i="25"/>
  <c r="C149" i="25"/>
  <c r="C150" i="25"/>
  <c r="D130" i="25"/>
  <c r="C153" i="25"/>
  <c r="O151" i="25"/>
  <c r="K187" i="25"/>
  <c r="C193" i="25"/>
  <c r="D204" i="25"/>
  <c r="D195" i="25" s="1"/>
  <c r="C206" i="25"/>
  <c r="C208" i="25"/>
  <c r="C218" i="25"/>
  <c r="C220" i="25"/>
  <c r="C221" i="25"/>
  <c r="C242" i="25"/>
  <c r="C244" i="25"/>
  <c r="E231" i="25"/>
  <c r="E230" i="25" s="1"/>
  <c r="C254" i="25"/>
  <c r="C256" i="25"/>
  <c r="C274" i="25"/>
  <c r="G270" i="25"/>
  <c r="G269" i="25" s="1"/>
  <c r="O184" i="25"/>
  <c r="O21" i="25"/>
  <c r="O292" i="25" s="1"/>
  <c r="J26" i="25"/>
  <c r="J20" i="25" s="1"/>
  <c r="D54" i="25"/>
  <c r="D53" i="25" s="1"/>
  <c r="C72" i="25"/>
  <c r="C74" i="25"/>
  <c r="I77" i="25"/>
  <c r="C82" i="25"/>
  <c r="C88" i="25"/>
  <c r="I89" i="25"/>
  <c r="L89" i="25"/>
  <c r="C101" i="25"/>
  <c r="C108" i="25"/>
  <c r="C110" i="25"/>
  <c r="O103" i="25"/>
  <c r="L116" i="25"/>
  <c r="C124" i="25"/>
  <c r="C125" i="25"/>
  <c r="C129" i="25"/>
  <c r="G130" i="25"/>
  <c r="I131" i="25"/>
  <c r="C158" i="25"/>
  <c r="I166" i="25"/>
  <c r="I165" i="25" s="1"/>
  <c r="K174" i="25"/>
  <c r="K173" i="25" s="1"/>
  <c r="C184" i="25"/>
  <c r="C185" i="25"/>
  <c r="C186" i="25"/>
  <c r="M187" i="25"/>
  <c r="C213" i="25"/>
  <c r="C225" i="25"/>
  <c r="C229" i="25"/>
  <c r="D231" i="25"/>
  <c r="D230" i="25" s="1"/>
  <c r="H231" i="25"/>
  <c r="C237" i="25"/>
  <c r="I252" i="25"/>
  <c r="I251" i="25" s="1"/>
  <c r="O260" i="25"/>
  <c r="O272" i="25"/>
  <c r="C280" i="25"/>
  <c r="C296" i="25"/>
  <c r="C299" i="25"/>
  <c r="C71" i="25"/>
  <c r="E130" i="25"/>
  <c r="K26" i="25"/>
  <c r="K20" i="25" s="1"/>
  <c r="C44" i="25"/>
  <c r="C73" i="25"/>
  <c r="E76" i="25"/>
  <c r="O77" i="25"/>
  <c r="O76" i="25" s="1"/>
  <c r="G83" i="25"/>
  <c r="C109" i="25"/>
  <c r="C118" i="25"/>
  <c r="H83" i="25"/>
  <c r="I122" i="25"/>
  <c r="J130" i="25"/>
  <c r="C139" i="25"/>
  <c r="O144" i="25"/>
  <c r="C156" i="25"/>
  <c r="C172" i="25"/>
  <c r="N187" i="25"/>
  <c r="O188" i="25"/>
  <c r="O187" i="25" s="1"/>
  <c r="L187" i="25"/>
  <c r="C207" i="25"/>
  <c r="C224" i="25"/>
  <c r="C241" i="25"/>
  <c r="G259" i="25"/>
  <c r="C282" i="25"/>
  <c r="L58" i="25"/>
  <c r="L54" i="25" s="1"/>
  <c r="N230" i="25"/>
  <c r="I270" i="25"/>
  <c r="I269" i="25" s="1"/>
  <c r="D269" i="25"/>
  <c r="N20" i="25"/>
  <c r="H292" i="25"/>
  <c r="H291" i="25" s="1"/>
  <c r="L21" i="25"/>
  <c r="L292" i="25" s="1"/>
  <c r="L291" i="25" s="1"/>
  <c r="L31" i="25"/>
  <c r="C31" i="25" s="1"/>
  <c r="C61" i="25"/>
  <c r="C64" i="25"/>
  <c r="C66" i="25"/>
  <c r="L84" i="25"/>
  <c r="C94" i="25"/>
  <c r="C96" i="25"/>
  <c r="O95" i="25"/>
  <c r="O112" i="25"/>
  <c r="I116" i="25"/>
  <c r="C121" i="25"/>
  <c r="D83" i="25"/>
  <c r="C137" i="25"/>
  <c r="C138" i="25"/>
  <c r="M130" i="25"/>
  <c r="C146" i="25"/>
  <c r="O160" i="25"/>
  <c r="C160" i="25" s="1"/>
  <c r="N174" i="25"/>
  <c r="N173" i="25" s="1"/>
  <c r="I179" i="25"/>
  <c r="I174" i="25" s="1"/>
  <c r="I173" i="25" s="1"/>
  <c r="C189" i="25"/>
  <c r="C190" i="25"/>
  <c r="F192" i="25"/>
  <c r="F191" i="25" s="1"/>
  <c r="C191" i="25" s="1"/>
  <c r="K195" i="25"/>
  <c r="C201" i="25"/>
  <c r="O205" i="25"/>
  <c r="C211" i="25"/>
  <c r="C215" i="25"/>
  <c r="E204" i="25"/>
  <c r="E195" i="25" s="1"/>
  <c r="C223" i="25"/>
  <c r="J204" i="25"/>
  <c r="J195" i="25" s="1"/>
  <c r="N204" i="25"/>
  <c r="N195" i="25" s="1"/>
  <c r="F233" i="25"/>
  <c r="G231" i="25"/>
  <c r="C243" i="25"/>
  <c r="C245" i="25"/>
  <c r="C257" i="25"/>
  <c r="C267" i="25"/>
  <c r="M269" i="25"/>
  <c r="L272" i="25"/>
  <c r="L270" i="25" s="1"/>
  <c r="L269" i="25" s="1"/>
  <c r="O276" i="25"/>
  <c r="I292" i="26"/>
  <c r="I291" i="26" s="1"/>
  <c r="I20" i="26"/>
  <c r="C45" i="26"/>
  <c r="O20" i="26"/>
  <c r="L54" i="26"/>
  <c r="L53" i="26" s="1"/>
  <c r="L26" i="26"/>
  <c r="L20" i="26" s="1"/>
  <c r="C31" i="26"/>
  <c r="C87" i="26"/>
  <c r="C134" i="26"/>
  <c r="F131" i="26"/>
  <c r="C301" i="26"/>
  <c r="C21" i="26"/>
  <c r="F41" i="26"/>
  <c r="C41" i="26" s="1"/>
  <c r="F58" i="26"/>
  <c r="I69" i="26"/>
  <c r="I67" i="26" s="1"/>
  <c r="I53" i="26" s="1"/>
  <c r="F77" i="26"/>
  <c r="F84" i="26"/>
  <c r="O89" i="26"/>
  <c r="C97" i="26"/>
  <c r="C98" i="26"/>
  <c r="F95" i="26"/>
  <c r="C109" i="26"/>
  <c r="C117" i="26"/>
  <c r="C124" i="26"/>
  <c r="C142" i="26"/>
  <c r="F141" i="26"/>
  <c r="L144" i="26"/>
  <c r="C148" i="26"/>
  <c r="C178" i="26"/>
  <c r="F175" i="26"/>
  <c r="C241" i="26"/>
  <c r="F238" i="26"/>
  <c r="C265" i="26"/>
  <c r="F264" i="26"/>
  <c r="C264" i="26" s="1"/>
  <c r="C106" i="26"/>
  <c r="F103" i="26"/>
  <c r="C103" i="26" s="1"/>
  <c r="F69" i="26"/>
  <c r="C73" i="26"/>
  <c r="M83" i="26"/>
  <c r="M75" i="26" s="1"/>
  <c r="M52" i="26" s="1"/>
  <c r="C90" i="26"/>
  <c r="F89" i="26"/>
  <c r="C89" i="26" s="1"/>
  <c r="N130" i="26"/>
  <c r="C154" i="26"/>
  <c r="F151" i="26"/>
  <c r="C160" i="26"/>
  <c r="F165" i="26"/>
  <c r="G174" i="26"/>
  <c r="G173" i="26" s="1"/>
  <c r="I174" i="26"/>
  <c r="I173" i="26" s="1"/>
  <c r="C191" i="26"/>
  <c r="F196" i="26"/>
  <c r="C197" i="26"/>
  <c r="C253" i="26"/>
  <c r="F252" i="26"/>
  <c r="J20" i="26"/>
  <c r="N20" i="26"/>
  <c r="O69" i="26"/>
  <c r="O67" i="26" s="1"/>
  <c r="O53" i="26" s="1"/>
  <c r="C81" i="26"/>
  <c r="N83" i="26"/>
  <c r="C93" i="26"/>
  <c r="L95" i="26"/>
  <c r="C100" i="26"/>
  <c r="C113" i="26"/>
  <c r="L116" i="26"/>
  <c r="C116" i="26" s="1"/>
  <c r="C120" i="26"/>
  <c r="O122" i="26"/>
  <c r="O83" i="26" s="1"/>
  <c r="C128" i="26"/>
  <c r="C129" i="26"/>
  <c r="J130" i="26"/>
  <c r="J75" i="26" s="1"/>
  <c r="J52" i="26" s="1"/>
  <c r="F136" i="26"/>
  <c r="C136" i="26" s="1"/>
  <c r="C145" i="26"/>
  <c r="I151" i="26"/>
  <c r="I130" i="26" s="1"/>
  <c r="C157" i="26"/>
  <c r="C168" i="26"/>
  <c r="C181" i="26"/>
  <c r="C182" i="26"/>
  <c r="F179" i="26"/>
  <c r="C179" i="26" s="1"/>
  <c r="C232" i="26"/>
  <c r="C248" i="26"/>
  <c r="I246" i="26"/>
  <c r="C273" i="26"/>
  <c r="F272" i="26"/>
  <c r="C96" i="26"/>
  <c r="C104" i="26"/>
  <c r="C132" i="26"/>
  <c r="C152" i="26"/>
  <c r="C176" i="26"/>
  <c r="C180" i="26"/>
  <c r="C217" i="26"/>
  <c r="F216" i="26"/>
  <c r="G231" i="26"/>
  <c r="G230" i="26" s="1"/>
  <c r="G194" i="26" s="1"/>
  <c r="C240" i="26"/>
  <c r="I238" i="26"/>
  <c r="C247" i="26"/>
  <c r="L246" i="26"/>
  <c r="C285" i="26"/>
  <c r="F284" i="26"/>
  <c r="L184" i="26"/>
  <c r="L173" i="26" s="1"/>
  <c r="L188" i="26"/>
  <c r="L187" i="26" s="1"/>
  <c r="C187" i="26" s="1"/>
  <c r="C192" i="26"/>
  <c r="C207" i="26"/>
  <c r="C209" i="26"/>
  <c r="F205" i="26"/>
  <c r="C219" i="26"/>
  <c r="C236" i="26"/>
  <c r="C239" i="26"/>
  <c r="L238" i="26"/>
  <c r="M230" i="26"/>
  <c r="E259" i="26"/>
  <c r="E230" i="26" s="1"/>
  <c r="C261" i="26"/>
  <c r="F260" i="26"/>
  <c r="O259" i="26"/>
  <c r="C271" i="26"/>
  <c r="I270" i="26"/>
  <c r="I269" i="26" s="1"/>
  <c r="M270" i="26"/>
  <c r="M269" i="26" s="1"/>
  <c r="C277" i="26"/>
  <c r="F276" i="26"/>
  <c r="C276" i="26" s="1"/>
  <c r="C287" i="26"/>
  <c r="L286" i="26"/>
  <c r="D195" i="26"/>
  <c r="C200" i="26"/>
  <c r="I198" i="26"/>
  <c r="C208" i="26"/>
  <c r="I205" i="26"/>
  <c r="C223" i="26"/>
  <c r="I227" i="26"/>
  <c r="C227" i="26" s="1"/>
  <c r="C228" i="26"/>
  <c r="C249" i="26"/>
  <c r="F246" i="26"/>
  <c r="C263" i="26"/>
  <c r="C279" i="26"/>
  <c r="C280" i="26"/>
  <c r="C295" i="26"/>
  <c r="C296" i="26"/>
  <c r="C297" i="26"/>
  <c r="F293" i="26"/>
  <c r="C293" i="26" s="1"/>
  <c r="C199" i="26"/>
  <c r="C28" i="25"/>
  <c r="L27" i="25"/>
  <c r="I20" i="25"/>
  <c r="C34" i="25"/>
  <c r="L33" i="25"/>
  <c r="C33" i="25" s="1"/>
  <c r="C37" i="25"/>
  <c r="L36" i="25"/>
  <c r="C36" i="25" s="1"/>
  <c r="G53" i="25"/>
  <c r="C57" i="25"/>
  <c r="I55" i="25"/>
  <c r="C55" i="25" s="1"/>
  <c r="I69" i="25"/>
  <c r="I67" i="25" s="1"/>
  <c r="C78" i="25"/>
  <c r="F77" i="25"/>
  <c r="I80" i="25"/>
  <c r="C81" i="25"/>
  <c r="E292" i="25"/>
  <c r="E291" i="25" s="1"/>
  <c r="E20" i="25"/>
  <c r="C22" i="25"/>
  <c r="F21" i="25"/>
  <c r="F43" i="25"/>
  <c r="C43" i="25" s="1"/>
  <c r="C46" i="25"/>
  <c r="O45" i="25"/>
  <c r="O20" i="25" s="1"/>
  <c r="C60" i="25"/>
  <c r="C62" i="25"/>
  <c r="F58" i="25"/>
  <c r="F54" i="25" s="1"/>
  <c r="C70" i="25"/>
  <c r="F69" i="25"/>
  <c r="M20" i="25"/>
  <c r="M292" i="25"/>
  <c r="M291" i="25" s="1"/>
  <c r="C42" i="25"/>
  <c r="F41" i="25"/>
  <c r="C41" i="25" s="1"/>
  <c r="I58" i="25"/>
  <c r="L67" i="25"/>
  <c r="I84" i="25"/>
  <c r="C85" i="25"/>
  <c r="C154" i="25"/>
  <c r="F151" i="25"/>
  <c r="F235" i="25"/>
  <c r="C301" i="25"/>
  <c r="G20" i="25"/>
  <c r="C56" i="25"/>
  <c r="C68" i="25"/>
  <c r="C90" i="25"/>
  <c r="F89" i="25"/>
  <c r="C97" i="25"/>
  <c r="I95" i="25"/>
  <c r="C100" i="25"/>
  <c r="L103" i="25"/>
  <c r="C117" i="25"/>
  <c r="K130" i="25"/>
  <c r="C132" i="25"/>
  <c r="C133" i="25"/>
  <c r="C134" i="25"/>
  <c r="F131" i="25"/>
  <c r="C140" i="25"/>
  <c r="C145" i="25"/>
  <c r="I151" i="25"/>
  <c r="C157" i="25"/>
  <c r="C164" i="25"/>
  <c r="C181" i="25"/>
  <c r="C182" i="25"/>
  <c r="F179" i="25"/>
  <c r="C261" i="25"/>
  <c r="F260" i="25"/>
  <c r="C268" i="25"/>
  <c r="I264" i="25"/>
  <c r="I259" i="25" s="1"/>
  <c r="N83" i="25"/>
  <c r="C92" i="25"/>
  <c r="C120" i="25"/>
  <c r="C148" i="25"/>
  <c r="O174" i="25"/>
  <c r="O173" i="25" s="1"/>
  <c r="C253" i="25"/>
  <c r="F252" i="25"/>
  <c r="C98" i="25"/>
  <c r="F95" i="25"/>
  <c r="C105" i="25"/>
  <c r="I103" i="25"/>
  <c r="I112" i="25"/>
  <c r="C113" i="25"/>
  <c r="C126" i="25"/>
  <c r="F122" i="25"/>
  <c r="C217" i="25"/>
  <c r="F216" i="25"/>
  <c r="C232" i="25"/>
  <c r="J83" i="25"/>
  <c r="C106" i="25"/>
  <c r="F103" i="25"/>
  <c r="O122" i="25"/>
  <c r="N130" i="25"/>
  <c r="O136" i="25"/>
  <c r="C136" i="25" s="1"/>
  <c r="C142" i="25"/>
  <c r="F141" i="25"/>
  <c r="C141" i="25" s="1"/>
  <c r="O165" i="25"/>
  <c r="C177" i="25"/>
  <c r="C178" i="25"/>
  <c r="F175" i="25"/>
  <c r="J187" i="25"/>
  <c r="C152" i="25"/>
  <c r="C176" i="25"/>
  <c r="C180" i="25"/>
  <c r="L196" i="25"/>
  <c r="L205" i="25"/>
  <c r="C209" i="25"/>
  <c r="F205" i="25"/>
  <c r="C227" i="25"/>
  <c r="C233" i="25"/>
  <c r="I235" i="25"/>
  <c r="C236" i="25"/>
  <c r="C255" i="25"/>
  <c r="C263" i="25"/>
  <c r="E270" i="25"/>
  <c r="E269" i="25" s="1"/>
  <c r="C273" i="25"/>
  <c r="F272" i="25"/>
  <c r="C288" i="25"/>
  <c r="I286" i="25"/>
  <c r="C286" i="25" s="1"/>
  <c r="C300" i="25"/>
  <c r="F166" i="25"/>
  <c r="C200" i="25"/>
  <c r="I198" i="25"/>
  <c r="C203" i="25"/>
  <c r="I205" i="25"/>
  <c r="I204" i="25" s="1"/>
  <c r="C212" i="25"/>
  <c r="C228" i="25"/>
  <c r="K231" i="25"/>
  <c r="K230" i="25" s="1"/>
  <c r="C248" i="25"/>
  <c r="I246" i="25"/>
  <c r="L252" i="25"/>
  <c r="L251" i="25" s="1"/>
  <c r="M259" i="25"/>
  <c r="L260" i="25"/>
  <c r="L259" i="25" s="1"/>
  <c r="C265" i="25"/>
  <c r="F264" i="25"/>
  <c r="C275" i="25"/>
  <c r="C281" i="25"/>
  <c r="C285" i="25"/>
  <c r="F284" i="25"/>
  <c r="O293" i="25"/>
  <c r="C197" i="25"/>
  <c r="F196" i="25"/>
  <c r="O216" i="25"/>
  <c r="L216" i="25"/>
  <c r="C219" i="25"/>
  <c r="C240" i="25"/>
  <c r="I238" i="25"/>
  <c r="C277" i="25"/>
  <c r="F276" i="25"/>
  <c r="C276" i="25" s="1"/>
  <c r="C297" i="25"/>
  <c r="F293" i="25"/>
  <c r="C199" i="25"/>
  <c r="C239" i="25"/>
  <c r="C247" i="25"/>
  <c r="C271" i="25"/>
  <c r="C287" i="25"/>
  <c r="C62" i="23"/>
  <c r="C22" i="23"/>
  <c r="N53" i="23"/>
  <c r="C60" i="23"/>
  <c r="I58" i="23"/>
  <c r="C77" i="23"/>
  <c r="O292" i="23"/>
  <c r="O291" i="23" s="1"/>
  <c r="O20" i="23"/>
  <c r="D292" i="23"/>
  <c r="D291" i="23" s="1"/>
  <c r="H292" i="23"/>
  <c r="H291" i="23" s="1"/>
  <c r="H20" i="23"/>
  <c r="L21" i="23"/>
  <c r="K20" i="23"/>
  <c r="F54" i="23"/>
  <c r="L58" i="23"/>
  <c r="L54" i="23" s="1"/>
  <c r="I67" i="23"/>
  <c r="C68" i="23"/>
  <c r="O69" i="23"/>
  <c r="O67" i="23" s="1"/>
  <c r="D75" i="23"/>
  <c r="D52" i="23" s="1"/>
  <c r="D51" i="23" s="1"/>
  <c r="O174" i="23"/>
  <c r="O173" i="23" s="1"/>
  <c r="C61" i="23"/>
  <c r="F58" i="23"/>
  <c r="C78" i="23"/>
  <c r="I55" i="23"/>
  <c r="C56" i="23"/>
  <c r="L69" i="23"/>
  <c r="L67" i="23" s="1"/>
  <c r="C72" i="23"/>
  <c r="C73" i="23"/>
  <c r="F69" i="23"/>
  <c r="C81" i="23"/>
  <c r="F80" i="23"/>
  <c r="C80" i="23" s="1"/>
  <c r="L130" i="23"/>
  <c r="D289" i="23"/>
  <c r="F103" i="23"/>
  <c r="C178" i="23"/>
  <c r="F175" i="23"/>
  <c r="C256" i="23"/>
  <c r="I252" i="23"/>
  <c r="I251" i="23" s="1"/>
  <c r="F84" i="23"/>
  <c r="I89" i="23"/>
  <c r="C97" i="23"/>
  <c r="C109" i="23"/>
  <c r="L112" i="23"/>
  <c r="L83" i="23" s="1"/>
  <c r="L75" i="23" s="1"/>
  <c r="C117" i="23"/>
  <c r="C118" i="23"/>
  <c r="O122" i="23"/>
  <c r="O83" i="23" s="1"/>
  <c r="C133" i="23"/>
  <c r="C134" i="23"/>
  <c r="F131" i="23"/>
  <c r="C137" i="23"/>
  <c r="C138" i="23"/>
  <c r="O141" i="23"/>
  <c r="C141" i="23" s="1"/>
  <c r="I151" i="23"/>
  <c r="I130" i="23" s="1"/>
  <c r="C156" i="23"/>
  <c r="F165" i="23"/>
  <c r="L166" i="23"/>
  <c r="L165" i="23" s="1"/>
  <c r="C166" i="23"/>
  <c r="F192" i="23"/>
  <c r="C193" i="23"/>
  <c r="M204" i="23"/>
  <c r="M195" i="23" s="1"/>
  <c r="C90" i="23"/>
  <c r="C182" i="23"/>
  <c r="F179" i="23"/>
  <c r="C179" i="23" s="1"/>
  <c r="F188" i="23"/>
  <c r="C189" i="23"/>
  <c r="C301" i="23"/>
  <c r="F89" i="23"/>
  <c r="C89" i="23" s="1"/>
  <c r="I95" i="23"/>
  <c r="I83" i="23" s="1"/>
  <c r="C105" i="23"/>
  <c r="F122" i="23"/>
  <c r="J130" i="23"/>
  <c r="J75" i="23" s="1"/>
  <c r="J52" i="23" s="1"/>
  <c r="J51" i="23" s="1"/>
  <c r="N130" i="23"/>
  <c r="N75" i="23" s="1"/>
  <c r="N289" i="23" s="1"/>
  <c r="C142" i="23"/>
  <c r="F144" i="23"/>
  <c r="C144" i="23" s="1"/>
  <c r="C145" i="23"/>
  <c r="C146" i="23"/>
  <c r="C157" i="23"/>
  <c r="C158" i="23"/>
  <c r="C161" i="23"/>
  <c r="C162" i="23"/>
  <c r="C169" i="23"/>
  <c r="C170" i="23"/>
  <c r="M187" i="23"/>
  <c r="C207" i="23"/>
  <c r="I205" i="23"/>
  <c r="I204" i="23" s="1"/>
  <c r="C268" i="23"/>
  <c r="I264" i="23"/>
  <c r="C154" i="23"/>
  <c r="F151" i="23"/>
  <c r="C296" i="23"/>
  <c r="I293" i="23"/>
  <c r="C93" i="23"/>
  <c r="F95" i="23"/>
  <c r="I103" i="23"/>
  <c r="C113" i="23"/>
  <c r="C121" i="23"/>
  <c r="C125" i="23"/>
  <c r="C126" i="23"/>
  <c r="C129" i="23"/>
  <c r="C184" i="23"/>
  <c r="C185" i="23"/>
  <c r="F196" i="23"/>
  <c r="C197" i="23"/>
  <c r="I198" i="23"/>
  <c r="C199" i="23"/>
  <c r="C237" i="23"/>
  <c r="F235" i="23"/>
  <c r="C239" i="23"/>
  <c r="L238" i="23"/>
  <c r="L231" i="23" s="1"/>
  <c r="C261" i="23"/>
  <c r="F260" i="23"/>
  <c r="C277" i="23"/>
  <c r="F276" i="23"/>
  <c r="C276" i="23" s="1"/>
  <c r="D195" i="23"/>
  <c r="D194" i="23" s="1"/>
  <c r="O216" i="23"/>
  <c r="O204" i="23" s="1"/>
  <c r="C227" i="23"/>
  <c r="C233" i="23"/>
  <c r="C249" i="23"/>
  <c r="F246" i="23"/>
  <c r="L252" i="23"/>
  <c r="L251" i="23" s="1"/>
  <c r="C255" i="23"/>
  <c r="E270" i="23"/>
  <c r="E269" i="23" s="1"/>
  <c r="C285" i="23"/>
  <c r="F284" i="23"/>
  <c r="C203" i="23"/>
  <c r="L205" i="23"/>
  <c r="L204" i="23" s="1"/>
  <c r="L195" i="23" s="1"/>
  <c r="C211" i="23"/>
  <c r="L216" i="23"/>
  <c r="F216" i="23"/>
  <c r="K231" i="23"/>
  <c r="K230" i="23" s="1"/>
  <c r="C240" i="23"/>
  <c r="C241" i="23"/>
  <c r="F238" i="23"/>
  <c r="C248" i="23"/>
  <c r="I246" i="23"/>
  <c r="I231" i="23" s="1"/>
  <c r="C253" i="23"/>
  <c r="F252" i="23"/>
  <c r="O251" i="23"/>
  <c r="O230" i="23" s="1"/>
  <c r="M259" i="23"/>
  <c r="C265" i="23"/>
  <c r="F264" i="23"/>
  <c r="C264" i="23" s="1"/>
  <c r="L270" i="23"/>
  <c r="L269" i="23" s="1"/>
  <c r="C273" i="23"/>
  <c r="F272" i="23"/>
  <c r="O188" i="23"/>
  <c r="O187" i="23" s="1"/>
  <c r="H194" i="23"/>
  <c r="O196" i="23"/>
  <c r="K195" i="23"/>
  <c r="C200" i="23"/>
  <c r="C208" i="23"/>
  <c r="F205" i="23"/>
  <c r="C215" i="23"/>
  <c r="C219" i="23"/>
  <c r="C220" i="23"/>
  <c r="C228" i="23"/>
  <c r="E230" i="23"/>
  <c r="M230" i="23"/>
  <c r="C244" i="23"/>
  <c r="I259" i="23"/>
  <c r="L259" i="23"/>
  <c r="C267" i="23"/>
  <c r="C281" i="23"/>
  <c r="J289" i="23"/>
  <c r="L293" i="23"/>
  <c r="C297" i="23"/>
  <c r="F293" i="23"/>
  <c r="L292" i="22"/>
  <c r="L291" i="22" s="1"/>
  <c r="E75" i="22"/>
  <c r="O292" i="22"/>
  <c r="O291" i="22" s="1"/>
  <c r="C80" i="22"/>
  <c r="C137" i="22"/>
  <c r="F136" i="22"/>
  <c r="C136" i="22" s="1"/>
  <c r="C141" i="22"/>
  <c r="C161" i="22"/>
  <c r="F160" i="22"/>
  <c r="C160" i="22" s="1"/>
  <c r="C254" i="22"/>
  <c r="L252" i="22"/>
  <c r="L251" i="22" s="1"/>
  <c r="K20" i="22"/>
  <c r="F21" i="22"/>
  <c r="C56" i="22"/>
  <c r="C68" i="22"/>
  <c r="F69" i="22"/>
  <c r="C69" i="22" s="1"/>
  <c r="F77" i="22"/>
  <c r="C84" i="22"/>
  <c r="F89" i="22"/>
  <c r="C96" i="22"/>
  <c r="C104" i="22"/>
  <c r="F122" i="22"/>
  <c r="C123" i="22"/>
  <c r="D130" i="22"/>
  <c r="D75" i="22" s="1"/>
  <c r="D52" i="22" s="1"/>
  <c r="H130" i="22"/>
  <c r="I131" i="22"/>
  <c r="C143" i="22"/>
  <c r="I144" i="22"/>
  <c r="C163" i="22"/>
  <c r="C168" i="22"/>
  <c r="I166" i="22"/>
  <c r="I165" i="22" s="1"/>
  <c r="C165" i="22" s="1"/>
  <c r="C171" i="22"/>
  <c r="E173" i="22"/>
  <c r="I175" i="22"/>
  <c r="C176" i="22"/>
  <c r="O179" i="22"/>
  <c r="M187" i="22"/>
  <c r="I204" i="22"/>
  <c r="O204" i="22"/>
  <c r="F270" i="22"/>
  <c r="L27" i="22"/>
  <c r="L33" i="22"/>
  <c r="C33" i="22" s="1"/>
  <c r="L36" i="22"/>
  <c r="C36" i="22" s="1"/>
  <c r="F41" i="22"/>
  <c r="C41" i="22" s="1"/>
  <c r="O45" i="22"/>
  <c r="O20" i="22" s="1"/>
  <c r="I55" i="22"/>
  <c r="I54" i="22" s="1"/>
  <c r="I53" i="22" s="1"/>
  <c r="F58" i="22"/>
  <c r="C58" i="22" s="1"/>
  <c r="O77" i="22"/>
  <c r="O76" i="22" s="1"/>
  <c r="C81" i="22"/>
  <c r="C85" i="22"/>
  <c r="O89" i="22"/>
  <c r="O83" i="22" s="1"/>
  <c r="I95" i="22"/>
  <c r="C95" i="22" s="1"/>
  <c r="I103" i="22"/>
  <c r="C103" i="22" s="1"/>
  <c r="L116" i="22"/>
  <c r="C121" i="22"/>
  <c r="C125" i="22"/>
  <c r="C126" i="22"/>
  <c r="C129" i="22"/>
  <c r="F128" i="22"/>
  <c r="C128" i="22" s="1"/>
  <c r="N130" i="22"/>
  <c r="N75" i="22" s="1"/>
  <c r="C145" i="22"/>
  <c r="F144" i="22"/>
  <c r="C144" i="22" s="1"/>
  <c r="I151" i="22"/>
  <c r="C151" i="22" s="1"/>
  <c r="C152" i="22"/>
  <c r="C155" i="22"/>
  <c r="I195" i="22"/>
  <c r="C232" i="22"/>
  <c r="C113" i="22"/>
  <c r="F112" i="22"/>
  <c r="C112" i="22" s="1"/>
  <c r="C117" i="22"/>
  <c r="F116" i="22"/>
  <c r="L130" i="22"/>
  <c r="C162" i="22"/>
  <c r="C185" i="22"/>
  <c r="F184" i="22"/>
  <c r="E20" i="22"/>
  <c r="I20" i="22"/>
  <c r="M20" i="22"/>
  <c r="L122" i="22"/>
  <c r="C127" i="22"/>
  <c r="F131" i="22"/>
  <c r="C132" i="22"/>
  <c r="O131" i="22"/>
  <c r="J174" i="22"/>
  <c r="J173" i="22" s="1"/>
  <c r="O175" i="22"/>
  <c r="F179" i="22"/>
  <c r="F174" i="22" s="1"/>
  <c r="I179" i="22"/>
  <c r="C180" i="22"/>
  <c r="E187" i="22"/>
  <c r="C189" i="22"/>
  <c r="F188" i="22"/>
  <c r="O187" i="22"/>
  <c r="C193" i="22"/>
  <c r="F192" i="22"/>
  <c r="C264" i="22"/>
  <c r="C276" i="22"/>
  <c r="C167" i="22"/>
  <c r="G195" i="22"/>
  <c r="C198" i="22"/>
  <c r="C199" i="22"/>
  <c r="C206" i="22"/>
  <c r="L205" i="22"/>
  <c r="C215" i="22"/>
  <c r="C234" i="22"/>
  <c r="L233" i="22"/>
  <c r="C236" i="22"/>
  <c r="F235" i="22"/>
  <c r="C235" i="22" s="1"/>
  <c r="L238" i="22"/>
  <c r="C238" i="22" s="1"/>
  <c r="O251" i="22"/>
  <c r="C266" i="22"/>
  <c r="L270" i="22"/>
  <c r="L269" i="22" s="1"/>
  <c r="C278" i="22"/>
  <c r="C286" i="22"/>
  <c r="C287" i="22"/>
  <c r="O195" i="22"/>
  <c r="F251" i="22"/>
  <c r="F259" i="22"/>
  <c r="C272" i="22"/>
  <c r="C196" i="22"/>
  <c r="C207" i="22"/>
  <c r="C208" i="22"/>
  <c r="F205" i="22"/>
  <c r="L216" i="22"/>
  <c r="F216" i="22"/>
  <c r="C219" i="22"/>
  <c r="C228" i="22"/>
  <c r="F227" i="22"/>
  <c r="C227" i="22" s="1"/>
  <c r="D230" i="22"/>
  <c r="M230" i="22"/>
  <c r="O231" i="22"/>
  <c r="O230" i="22" s="1"/>
  <c r="J231" i="22"/>
  <c r="J230" i="22" s="1"/>
  <c r="C239" i="22"/>
  <c r="F246" i="22"/>
  <c r="C246" i="22" s="1"/>
  <c r="H259" i="22"/>
  <c r="H230" i="22" s="1"/>
  <c r="C262" i="22"/>
  <c r="C271" i="22"/>
  <c r="D270" i="22"/>
  <c r="D269" i="22" s="1"/>
  <c r="C274" i="22"/>
  <c r="C284" i="22"/>
  <c r="F283" i="22"/>
  <c r="C283" i="22" s="1"/>
  <c r="C282" i="22"/>
  <c r="I293" i="22"/>
  <c r="C293" i="22" s="1"/>
  <c r="H52" i="23" l="1"/>
  <c r="H51" i="23" s="1"/>
  <c r="H289" i="23"/>
  <c r="J289" i="26"/>
  <c r="J194" i="26"/>
  <c r="H289" i="26"/>
  <c r="K289" i="23"/>
  <c r="I292" i="23"/>
  <c r="I291" i="23" s="1"/>
  <c r="I54" i="23"/>
  <c r="I53" i="23" s="1"/>
  <c r="M289" i="26"/>
  <c r="C216" i="26"/>
  <c r="G52" i="26"/>
  <c r="G51" i="26" s="1"/>
  <c r="C144" i="26"/>
  <c r="L130" i="26"/>
  <c r="C122" i="26"/>
  <c r="L26" i="23"/>
  <c r="C26" i="23" s="1"/>
  <c r="C27" i="23"/>
  <c r="M289" i="23"/>
  <c r="I75" i="23"/>
  <c r="E289" i="23"/>
  <c r="C238" i="25"/>
  <c r="O204" i="25"/>
  <c r="O195" i="25" s="1"/>
  <c r="L231" i="26"/>
  <c r="I231" i="26"/>
  <c r="I230" i="26" s="1"/>
  <c r="O75" i="26"/>
  <c r="C165" i="26"/>
  <c r="C141" i="26"/>
  <c r="M75" i="25"/>
  <c r="O204" i="26"/>
  <c r="O195" i="26" s="1"/>
  <c r="L259" i="26"/>
  <c r="K75" i="23"/>
  <c r="C293" i="23"/>
  <c r="I230" i="23"/>
  <c r="L230" i="23"/>
  <c r="L194" i="23" s="1"/>
  <c r="C95" i="23"/>
  <c r="C58" i="23"/>
  <c r="O130" i="23"/>
  <c r="O75" i="23" s="1"/>
  <c r="O52" i="23" s="1"/>
  <c r="J51" i="26"/>
  <c r="C166" i="26"/>
  <c r="C95" i="26"/>
  <c r="J194" i="25"/>
  <c r="E75" i="25"/>
  <c r="O53" i="22"/>
  <c r="K75" i="26"/>
  <c r="G75" i="23"/>
  <c r="G289" i="23" s="1"/>
  <c r="G194" i="23"/>
  <c r="K52" i="23"/>
  <c r="C192" i="25"/>
  <c r="O291" i="25"/>
  <c r="M230" i="25"/>
  <c r="M52" i="25"/>
  <c r="C116" i="25"/>
  <c r="L130" i="25"/>
  <c r="E52" i="25"/>
  <c r="C84" i="25"/>
  <c r="D194" i="25"/>
  <c r="C264" i="25"/>
  <c r="C246" i="25"/>
  <c r="C144" i="25"/>
  <c r="C216" i="22"/>
  <c r="E52" i="22"/>
  <c r="I230" i="22"/>
  <c r="I194" i="22" s="1"/>
  <c r="K230" i="22"/>
  <c r="K194" i="22" s="1"/>
  <c r="J75" i="22"/>
  <c r="J52" i="22" s="1"/>
  <c r="L83" i="22"/>
  <c r="L53" i="22"/>
  <c r="M75" i="22"/>
  <c r="M52" i="22" s="1"/>
  <c r="N194" i="22"/>
  <c r="E289" i="22"/>
  <c r="E194" i="22"/>
  <c r="M194" i="22"/>
  <c r="M51" i="22" s="1"/>
  <c r="C259" i="22"/>
  <c r="O130" i="22"/>
  <c r="C184" i="22"/>
  <c r="C89" i="22"/>
  <c r="L75" i="22"/>
  <c r="L52" i="22" s="1"/>
  <c r="D194" i="22"/>
  <c r="C260" i="22"/>
  <c r="C179" i="22"/>
  <c r="F231" i="22"/>
  <c r="F230" i="22" s="1"/>
  <c r="C251" i="22"/>
  <c r="O174" i="22"/>
  <c r="O173" i="22" s="1"/>
  <c r="H75" i="22"/>
  <c r="H52" i="22" s="1"/>
  <c r="F67" i="22"/>
  <c r="C67" i="22" s="1"/>
  <c r="G230" i="22"/>
  <c r="G194" i="22" s="1"/>
  <c r="G51" i="22" s="1"/>
  <c r="K75" i="22"/>
  <c r="K289" i="22" s="1"/>
  <c r="C179" i="25"/>
  <c r="G230" i="25"/>
  <c r="C103" i="25"/>
  <c r="C188" i="25"/>
  <c r="H230" i="25"/>
  <c r="K194" i="25"/>
  <c r="H75" i="25"/>
  <c r="H289" i="25" s="1"/>
  <c r="O259" i="25"/>
  <c r="O230" i="25" s="1"/>
  <c r="K75" i="25"/>
  <c r="K52" i="25" s="1"/>
  <c r="N194" i="25"/>
  <c r="D75" i="25"/>
  <c r="D289" i="25" s="1"/>
  <c r="G75" i="25"/>
  <c r="G52" i="25" s="1"/>
  <c r="J75" i="25"/>
  <c r="J52" i="25" s="1"/>
  <c r="J51" i="25" s="1"/>
  <c r="C112" i="25"/>
  <c r="I76" i="25"/>
  <c r="O270" i="25"/>
  <c r="O269" i="25" s="1"/>
  <c r="H194" i="25"/>
  <c r="I130" i="25"/>
  <c r="L83" i="25"/>
  <c r="L75" i="25" s="1"/>
  <c r="C89" i="25"/>
  <c r="L53" i="25"/>
  <c r="G194" i="25"/>
  <c r="E289" i="25"/>
  <c r="I231" i="25"/>
  <c r="I230" i="25" s="1"/>
  <c r="E194" i="25"/>
  <c r="N75" i="25"/>
  <c r="N289" i="25" s="1"/>
  <c r="C95" i="25"/>
  <c r="C69" i="25"/>
  <c r="O83" i="25"/>
  <c r="C293" i="25"/>
  <c r="C272" i="25"/>
  <c r="C122" i="25"/>
  <c r="F67" i="25"/>
  <c r="J50" i="26"/>
  <c r="J290" i="26"/>
  <c r="O52" i="26"/>
  <c r="I75" i="26"/>
  <c r="G290" i="26"/>
  <c r="G50" i="26"/>
  <c r="E289" i="26"/>
  <c r="E194" i="26"/>
  <c r="E51" i="26" s="1"/>
  <c r="C151" i="26"/>
  <c r="I204" i="26"/>
  <c r="D194" i="26"/>
  <c r="D51" i="26" s="1"/>
  <c r="D289" i="26"/>
  <c r="C205" i="26"/>
  <c r="F204" i="26"/>
  <c r="C204" i="26" s="1"/>
  <c r="C188" i="26"/>
  <c r="M194" i="26"/>
  <c r="M51" i="26" s="1"/>
  <c r="N75" i="26"/>
  <c r="C69" i="26"/>
  <c r="F67" i="26"/>
  <c r="C67" i="26" s="1"/>
  <c r="F174" i="26"/>
  <c r="C175" i="26"/>
  <c r="F83" i="26"/>
  <c r="C83" i="26" s="1"/>
  <c r="C84" i="26"/>
  <c r="C284" i="26"/>
  <c r="F283" i="26"/>
  <c r="C283" i="26" s="1"/>
  <c r="C58" i="26"/>
  <c r="F54" i="26"/>
  <c r="C286" i="26"/>
  <c r="O230" i="26"/>
  <c r="C184" i="26"/>
  <c r="L83" i="26"/>
  <c r="L75" i="26" s="1"/>
  <c r="F231" i="26"/>
  <c r="C238" i="26"/>
  <c r="C77" i="26"/>
  <c r="F76" i="26"/>
  <c r="F130" i="26"/>
  <c r="C130" i="26" s="1"/>
  <c r="C131" i="26"/>
  <c r="I52" i="26"/>
  <c r="C26" i="26"/>
  <c r="L292" i="26"/>
  <c r="F270" i="26"/>
  <c r="C272" i="26"/>
  <c r="C246" i="26"/>
  <c r="I196" i="26"/>
  <c r="C196" i="26" s="1"/>
  <c r="C198" i="26"/>
  <c r="C260" i="26"/>
  <c r="F259" i="26"/>
  <c r="C259" i="26" s="1"/>
  <c r="G289" i="26"/>
  <c r="C252" i="26"/>
  <c r="F251" i="26"/>
  <c r="C251" i="26" s="1"/>
  <c r="F291" i="26"/>
  <c r="H290" i="26"/>
  <c r="H50" i="26"/>
  <c r="M194" i="25"/>
  <c r="M289" i="25"/>
  <c r="J289" i="25"/>
  <c r="C235" i="25"/>
  <c r="F231" i="25"/>
  <c r="L230" i="25"/>
  <c r="C166" i="25"/>
  <c r="F165" i="25"/>
  <c r="C165" i="25" s="1"/>
  <c r="L204" i="25"/>
  <c r="L195" i="25" s="1"/>
  <c r="C252" i="25"/>
  <c r="F251" i="25"/>
  <c r="C251" i="25" s="1"/>
  <c r="F83" i="25"/>
  <c r="F130" i="25"/>
  <c r="C131" i="25"/>
  <c r="C58" i="25"/>
  <c r="C45" i="25"/>
  <c r="C77" i="25"/>
  <c r="F76" i="25"/>
  <c r="I54" i="25"/>
  <c r="I53" i="25" s="1"/>
  <c r="I292" i="25"/>
  <c r="I291" i="25" s="1"/>
  <c r="C27" i="25"/>
  <c r="L26" i="25"/>
  <c r="F270" i="25"/>
  <c r="O130" i="25"/>
  <c r="F174" i="25"/>
  <c r="C175" i="25"/>
  <c r="C216" i="25"/>
  <c r="F187" i="25"/>
  <c r="C187" i="25" s="1"/>
  <c r="C260" i="25"/>
  <c r="F259" i="25"/>
  <c r="C151" i="25"/>
  <c r="I83" i="25"/>
  <c r="F292" i="25"/>
  <c r="C21" i="25"/>
  <c r="C80" i="25"/>
  <c r="C67" i="25"/>
  <c r="C284" i="25"/>
  <c r="F283" i="25"/>
  <c r="C283" i="25" s="1"/>
  <c r="C198" i="25"/>
  <c r="I196" i="25"/>
  <c r="I195" i="25" s="1"/>
  <c r="C205" i="25"/>
  <c r="F204" i="25"/>
  <c r="F195" i="25" s="1"/>
  <c r="F53" i="25"/>
  <c r="J50" i="23"/>
  <c r="J290" i="23"/>
  <c r="H290" i="23"/>
  <c r="H50" i="23"/>
  <c r="D24" i="23"/>
  <c r="D290" i="23" s="1"/>
  <c r="D50" i="23"/>
  <c r="C54" i="23"/>
  <c r="K194" i="23"/>
  <c r="K51" i="23" s="1"/>
  <c r="C252" i="23"/>
  <c r="F251" i="23"/>
  <c r="C251" i="23" s="1"/>
  <c r="C238" i="23"/>
  <c r="C216" i="23"/>
  <c r="C260" i="23"/>
  <c r="F259" i="23"/>
  <c r="C259" i="23" s="1"/>
  <c r="C198" i="23"/>
  <c r="I196" i="23"/>
  <c r="I195" i="23" s="1"/>
  <c r="I194" i="23" s="1"/>
  <c r="F291" i="23"/>
  <c r="M194" i="23"/>
  <c r="M51" i="23" s="1"/>
  <c r="F130" i="23"/>
  <c r="C130" i="23" s="1"/>
  <c r="C131" i="23"/>
  <c r="F174" i="23"/>
  <c r="C175" i="23"/>
  <c r="I52" i="23"/>
  <c r="L292" i="23"/>
  <c r="C21" i="23"/>
  <c r="L20" i="23"/>
  <c r="N52" i="23"/>
  <c r="N51" i="23" s="1"/>
  <c r="C188" i="23"/>
  <c r="C192" i="23"/>
  <c r="F191" i="23"/>
  <c r="C191" i="23" s="1"/>
  <c r="E194" i="23"/>
  <c r="E51" i="23" s="1"/>
  <c r="C69" i="23"/>
  <c r="F67" i="23"/>
  <c r="C67" i="23" s="1"/>
  <c r="F204" i="23"/>
  <c r="C204" i="23" s="1"/>
  <c r="C205" i="23"/>
  <c r="O195" i="23"/>
  <c r="O194" i="23" s="1"/>
  <c r="F270" i="23"/>
  <c r="C272" i="23"/>
  <c r="C284" i="23"/>
  <c r="F283" i="23"/>
  <c r="C283" i="23" s="1"/>
  <c r="C235" i="23"/>
  <c r="F231" i="23"/>
  <c r="C151" i="23"/>
  <c r="C112" i="23"/>
  <c r="L53" i="23"/>
  <c r="L52" i="23" s="1"/>
  <c r="C246" i="23"/>
  <c r="C122" i="23"/>
  <c r="C165" i="23"/>
  <c r="C84" i="23"/>
  <c r="F83" i="23"/>
  <c r="C83" i="23" s="1"/>
  <c r="C103" i="23"/>
  <c r="C55" i="23"/>
  <c r="F76" i="23"/>
  <c r="N52" i="22"/>
  <c r="N289" i="22"/>
  <c r="D51" i="22"/>
  <c r="H194" i="22"/>
  <c r="F173" i="22"/>
  <c r="C55" i="22"/>
  <c r="C252" i="22"/>
  <c r="L231" i="22"/>
  <c r="L230" i="22" s="1"/>
  <c r="C233" i="22"/>
  <c r="L204" i="22"/>
  <c r="L195" i="22" s="1"/>
  <c r="C188" i="22"/>
  <c r="C116" i="22"/>
  <c r="C45" i="22"/>
  <c r="C27" i="22"/>
  <c r="L26" i="22"/>
  <c r="I83" i="22"/>
  <c r="F54" i="22"/>
  <c r="F269" i="22"/>
  <c r="C270" i="22"/>
  <c r="F204" i="22"/>
  <c r="C205" i="22"/>
  <c r="O194" i="22"/>
  <c r="C192" i="22"/>
  <c r="F191" i="22"/>
  <c r="C191" i="22" s="1"/>
  <c r="O75" i="22"/>
  <c r="O52" i="22" s="1"/>
  <c r="F292" i="22"/>
  <c r="C21" i="22"/>
  <c r="J194" i="22"/>
  <c r="F83" i="22"/>
  <c r="C77" i="22"/>
  <c r="F76" i="22"/>
  <c r="D289" i="22"/>
  <c r="M289" i="22"/>
  <c r="F130" i="22"/>
  <c r="C131" i="22"/>
  <c r="C166" i="22"/>
  <c r="I174" i="22"/>
  <c r="I173" i="22" s="1"/>
  <c r="I130" i="22"/>
  <c r="C122" i="22"/>
  <c r="C175" i="22"/>
  <c r="I291" i="22"/>
  <c r="C83" i="22" l="1"/>
  <c r="F195" i="23"/>
  <c r="F187" i="23"/>
  <c r="C187" i="23" s="1"/>
  <c r="F53" i="23"/>
  <c r="O194" i="25"/>
  <c r="L230" i="26"/>
  <c r="L194" i="26" s="1"/>
  <c r="G52" i="23"/>
  <c r="G51" i="23" s="1"/>
  <c r="C196" i="23"/>
  <c r="I289" i="23"/>
  <c r="K52" i="26"/>
  <c r="K51" i="26" s="1"/>
  <c r="K289" i="26"/>
  <c r="L51" i="23"/>
  <c r="I51" i="23"/>
  <c r="L289" i="26"/>
  <c r="L52" i="26"/>
  <c r="L51" i="26" s="1"/>
  <c r="L50" i="26" s="1"/>
  <c r="C259" i="25"/>
  <c r="M51" i="25"/>
  <c r="N52" i="25"/>
  <c r="N51" i="25" s="1"/>
  <c r="D52" i="25"/>
  <c r="D51" i="25" s="1"/>
  <c r="D50" i="25" s="1"/>
  <c r="E51" i="25"/>
  <c r="L52" i="25"/>
  <c r="K51" i="25"/>
  <c r="K50" i="25" s="1"/>
  <c r="G51" i="25"/>
  <c r="G50" i="25" s="1"/>
  <c r="G289" i="22"/>
  <c r="E51" i="22"/>
  <c r="E290" i="22" s="1"/>
  <c r="J51" i="22"/>
  <c r="J50" i="22" s="1"/>
  <c r="N51" i="22"/>
  <c r="J289" i="22"/>
  <c r="G290" i="22"/>
  <c r="G50" i="22"/>
  <c r="M50" i="22"/>
  <c r="M290" i="22"/>
  <c r="I75" i="22"/>
  <c r="I52" i="22" s="1"/>
  <c r="I51" i="22" s="1"/>
  <c r="C231" i="22"/>
  <c r="K52" i="22"/>
  <c r="K51" i="22" s="1"/>
  <c r="L289" i="22"/>
  <c r="H289" i="22"/>
  <c r="I289" i="22"/>
  <c r="H51" i="22"/>
  <c r="H290" i="22" s="1"/>
  <c r="O289" i="22"/>
  <c r="K290" i="25"/>
  <c r="H52" i="25"/>
  <c r="H51" i="25" s="1"/>
  <c r="G289" i="25"/>
  <c r="C54" i="25"/>
  <c r="K289" i="25"/>
  <c r="G290" i="25"/>
  <c r="I75" i="25"/>
  <c r="I52" i="25" s="1"/>
  <c r="O75" i="25"/>
  <c r="O52" i="25" s="1"/>
  <c r="O51" i="25" s="1"/>
  <c r="O290" i="25" s="1"/>
  <c r="L194" i="25"/>
  <c r="L51" i="25" s="1"/>
  <c r="L50" i="25" s="1"/>
  <c r="C130" i="25"/>
  <c r="I194" i="25"/>
  <c r="C196" i="25"/>
  <c r="M50" i="26"/>
  <c r="M290" i="26"/>
  <c r="F230" i="26"/>
  <c r="C230" i="26" s="1"/>
  <c r="C231" i="26"/>
  <c r="L290" i="26"/>
  <c r="C76" i="26"/>
  <c r="F75" i="26"/>
  <c r="C75" i="26" s="1"/>
  <c r="N52" i="26"/>
  <c r="N51" i="26" s="1"/>
  <c r="N289" i="26"/>
  <c r="F269" i="26"/>
  <c r="C270" i="26"/>
  <c r="C174" i="26"/>
  <c r="F173" i="26"/>
  <c r="C173" i="26" s="1"/>
  <c r="E290" i="26"/>
  <c r="E50" i="26"/>
  <c r="F195" i="26"/>
  <c r="I195" i="26"/>
  <c r="L291" i="26"/>
  <c r="C291" i="26" s="1"/>
  <c r="C292" i="26"/>
  <c r="O194" i="26"/>
  <c r="O51" i="26" s="1"/>
  <c r="O289" i="26"/>
  <c r="C54" i="26"/>
  <c r="F53" i="26"/>
  <c r="D50" i="26"/>
  <c r="D24" i="26"/>
  <c r="C195" i="25"/>
  <c r="C53" i="25"/>
  <c r="L289" i="25"/>
  <c r="M50" i="25"/>
  <c r="M290" i="25"/>
  <c r="C292" i="25"/>
  <c r="F291" i="25"/>
  <c r="C291" i="25" s="1"/>
  <c r="C204" i="25"/>
  <c r="C174" i="25"/>
  <c r="F173" i="25"/>
  <c r="C173" i="25" s="1"/>
  <c r="F269" i="25"/>
  <c r="C270" i="25"/>
  <c r="C83" i="25"/>
  <c r="F230" i="25"/>
  <c r="C230" i="25" s="1"/>
  <c r="C231" i="25"/>
  <c r="C26" i="25"/>
  <c r="L20" i="25"/>
  <c r="F75" i="25"/>
  <c r="C76" i="25"/>
  <c r="J50" i="25"/>
  <c r="J290" i="25"/>
  <c r="M50" i="23"/>
  <c r="M290" i="23"/>
  <c r="C195" i="23"/>
  <c r="N50" i="23"/>
  <c r="N290" i="23"/>
  <c r="I290" i="23"/>
  <c r="I50" i="23"/>
  <c r="C76" i="23"/>
  <c r="F75" i="23"/>
  <c r="C75" i="23" s="1"/>
  <c r="C53" i="23"/>
  <c r="O289" i="23"/>
  <c r="C231" i="23"/>
  <c r="F230" i="23"/>
  <c r="C230" i="23" s="1"/>
  <c r="C174" i="23"/>
  <c r="F173" i="23"/>
  <c r="C173" i="23" s="1"/>
  <c r="L289" i="23"/>
  <c r="E290" i="23"/>
  <c r="E50" i="23"/>
  <c r="L50" i="23"/>
  <c r="L290" i="23"/>
  <c r="F269" i="23"/>
  <c r="F194" i="23" s="1"/>
  <c r="C194" i="23" s="1"/>
  <c r="C270" i="23"/>
  <c r="O51" i="23"/>
  <c r="L291" i="23"/>
  <c r="C291" i="23" s="1"/>
  <c r="C292" i="23"/>
  <c r="K50" i="23"/>
  <c r="K290" i="23"/>
  <c r="F24" i="23"/>
  <c r="D20" i="23"/>
  <c r="J290" i="22"/>
  <c r="I290" i="22"/>
  <c r="I50" i="22"/>
  <c r="H50" i="22"/>
  <c r="C292" i="22"/>
  <c r="F291" i="22"/>
  <c r="C291" i="22" s="1"/>
  <c r="C269" i="22"/>
  <c r="F187" i="22"/>
  <c r="C187" i="22" s="1"/>
  <c r="D24" i="22"/>
  <c r="D290" i="22" s="1"/>
  <c r="D50" i="22"/>
  <c r="O51" i="22"/>
  <c r="C54" i="22"/>
  <c r="F53" i="22"/>
  <c r="C230" i="22"/>
  <c r="C174" i="22"/>
  <c r="F75" i="22"/>
  <c r="C75" i="22" s="1"/>
  <c r="C76" i="22"/>
  <c r="C204" i="22"/>
  <c r="F195" i="22"/>
  <c r="C130" i="22"/>
  <c r="C26" i="22"/>
  <c r="L20" i="22"/>
  <c r="L194" i="22"/>
  <c r="L51" i="22" s="1"/>
  <c r="L50" i="22" s="1"/>
  <c r="C173" i="22"/>
  <c r="N50" i="22"/>
  <c r="N290" i="22"/>
  <c r="G290" i="23" l="1"/>
  <c r="G50" i="23"/>
  <c r="K50" i="26"/>
  <c r="K290" i="26"/>
  <c r="F52" i="23"/>
  <c r="C52" i="23" s="1"/>
  <c r="D24" i="25"/>
  <c r="I51" i="25"/>
  <c r="I289" i="25"/>
  <c r="N290" i="25"/>
  <c r="N50" i="25"/>
  <c r="O50" i="25"/>
  <c r="E50" i="25"/>
  <c r="E290" i="25"/>
  <c r="E50" i="22"/>
  <c r="K50" i="22"/>
  <c r="K290" i="22"/>
  <c r="C75" i="25"/>
  <c r="H290" i="25"/>
  <c r="H50" i="25"/>
  <c r="O289" i="25"/>
  <c r="F52" i="25"/>
  <c r="C52" i="25" s="1"/>
  <c r="L290" i="25"/>
  <c r="D20" i="25"/>
  <c r="O50" i="26"/>
  <c r="O290" i="26"/>
  <c r="F24" i="26"/>
  <c r="D20" i="26"/>
  <c r="N50" i="26"/>
  <c r="N290" i="26"/>
  <c r="D290" i="26"/>
  <c r="C195" i="26"/>
  <c r="F194" i="26"/>
  <c r="I194" i="26"/>
  <c r="I51" i="26" s="1"/>
  <c r="I289" i="26"/>
  <c r="C269" i="26"/>
  <c r="F289" i="26"/>
  <c r="F52" i="26"/>
  <c r="C53" i="26"/>
  <c r="C269" i="25"/>
  <c r="F289" i="25"/>
  <c r="C289" i="25" s="1"/>
  <c r="F194" i="25"/>
  <c r="C194" i="25" s="1"/>
  <c r="I290" i="25"/>
  <c r="I50" i="25"/>
  <c r="C24" i="23"/>
  <c r="F20" i="23"/>
  <c r="C20" i="23" s="1"/>
  <c r="O50" i="23"/>
  <c r="O290" i="23"/>
  <c r="C269" i="23"/>
  <c r="F289" i="23"/>
  <c r="C289" i="23" s="1"/>
  <c r="F194" i="22"/>
  <c r="C194" i="22" s="1"/>
  <c r="C195" i="22"/>
  <c r="O50" i="22"/>
  <c r="O290" i="22"/>
  <c r="F289" i="22"/>
  <c r="C289" i="22" s="1"/>
  <c r="L290" i="22"/>
  <c r="C53" i="22"/>
  <c r="F52" i="22"/>
  <c r="F24" i="22"/>
  <c r="D20" i="22"/>
  <c r="F51" i="23" l="1"/>
  <c r="D290" i="25"/>
  <c r="F24" i="25"/>
  <c r="F51" i="25"/>
  <c r="F290" i="25" s="1"/>
  <c r="C290" i="25" s="1"/>
  <c r="F51" i="26"/>
  <c r="C52" i="26"/>
  <c r="I290" i="26"/>
  <c r="I50" i="26"/>
  <c r="C24" i="26"/>
  <c r="F20" i="26"/>
  <c r="C20" i="26" s="1"/>
  <c r="C289" i="26"/>
  <c r="C194" i="26"/>
  <c r="F290" i="23"/>
  <c r="C290" i="23" s="1"/>
  <c r="F50" i="23"/>
  <c r="C50" i="23" s="1"/>
  <c r="C51" i="23"/>
  <c r="F51" i="22"/>
  <c r="C52" i="22"/>
  <c r="C24" i="22"/>
  <c r="F20" i="22"/>
  <c r="C20" i="22" s="1"/>
  <c r="C24" i="25" l="1"/>
  <c r="F20" i="25"/>
  <c r="C20" i="25" s="1"/>
  <c r="F50" i="25"/>
  <c r="C50" i="25" s="1"/>
  <c r="C51" i="25"/>
  <c r="F290" i="26"/>
  <c r="C290" i="26" s="1"/>
  <c r="C51" i="26"/>
  <c r="F50" i="26"/>
  <c r="C50" i="26" s="1"/>
  <c r="F290" i="22"/>
  <c r="C290" i="22" s="1"/>
  <c r="F50" i="22"/>
  <c r="C50" i="22" s="1"/>
  <c r="C51" i="22"/>
  <c r="O301" i="19" l="1"/>
  <c r="L301" i="19"/>
  <c r="I301" i="19"/>
  <c r="F301" i="19"/>
  <c r="O300" i="19"/>
  <c r="L300" i="19"/>
  <c r="I300" i="19"/>
  <c r="F300" i="19"/>
  <c r="O299" i="19"/>
  <c r="L299" i="19"/>
  <c r="I299" i="19"/>
  <c r="F299" i="19"/>
  <c r="C299" i="19" s="1"/>
  <c r="O298" i="19"/>
  <c r="L298" i="19"/>
  <c r="I298" i="19"/>
  <c r="F298" i="19"/>
  <c r="C298" i="19" s="1"/>
  <c r="O297" i="19"/>
  <c r="L297" i="19"/>
  <c r="I297" i="19"/>
  <c r="F297" i="19"/>
  <c r="O296" i="19"/>
  <c r="L296" i="19"/>
  <c r="I296" i="19"/>
  <c r="F296" i="19"/>
  <c r="O295" i="19"/>
  <c r="L295" i="19"/>
  <c r="I295" i="19"/>
  <c r="F295" i="19"/>
  <c r="O294" i="19"/>
  <c r="L294" i="19"/>
  <c r="I294" i="19"/>
  <c r="I293" i="19" s="1"/>
  <c r="F294" i="19"/>
  <c r="N293" i="19"/>
  <c r="M293" i="19"/>
  <c r="K293" i="19"/>
  <c r="J293" i="19"/>
  <c r="H293" i="19"/>
  <c r="G293" i="19"/>
  <c r="E293" i="19"/>
  <c r="D293" i="19"/>
  <c r="O288" i="19"/>
  <c r="L288" i="19"/>
  <c r="I288" i="19"/>
  <c r="F288" i="19"/>
  <c r="O287" i="19"/>
  <c r="L287" i="19"/>
  <c r="L286" i="19" s="1"/>
  <c r="I287" i="19"/>
  <c r="F287" i="19"/>
  <c r="F286" i="19" s="1"/>
  <c r="O286" i="19"/>
  <c r="N286" i="19"/>
  <c r="M286" i="19"/>
  <c r="K286" i="19"/>
  <c r="J286" i="19"/>
  <c r="H286" i="19"/>
  <c r="G286" i="19"/>
  <c r="E286" i="19"/>
  <c r="D286" i="19"/>
  <c r="O285" i="19"/>
  <c r="L285" i="19"/>
  <c r="L284" i="19" s="1"/>
  <c r="L283" i="19" s="1"/>
  <c r="I285" i="19"/>
  <c r="I284" i="19" s="1"/>
  <c r="I283" i="19" s="1"/>
  <c r="F285" i="19"/>
  <c r="O284" i="19"/>
  <c r="O283" i="19" s="1"/>
  <c r="N284" i="19"/>
  <c r="M284" i="19"/>
  <c r="M283" i="19" s="1"/>
  <c r="K284" i="19"/>
  <c r="K283" i="19" s="1"/>
  <c r="J284" i="19"/>
  <c r="J283" i="19" s="1"/>
  <c r="H284" i="19"/>
  <c r="G284" i="19"/>
  <c r="G283" i="19" s="1"/>
  <c r="E284" i="19"/>
  <c r="E283" i="19" s="1"/>
  <c r="D284" i="19"/>
  <c r="D283" i="19" s="1"/>
  <c r="N283" i="19"/>
  <c r="H283" i="19"/>
  <c r="O282" i="19"/>
  <c r="O281" i="19" s="1"/>
  <c r="L282" i="19"/>
  <c r="I282" i="19"/>
  <c r="I281" i="19" s="1"/>
  <c r="F282" i="19"/>
  <c r="N281" i="19"/>
  <c r="M281" i="19"/>
  <c r="L281" i="19"/>
  <c r="K281" i="19"/>
  <c r="J281" i="19"/>
  <c r="H281" i="19"/>
  <c r="G281" i="19"/>
  <c r="F281" i="19"/>
  <c r="E281" i="19"/>
  <c r="D281" i="19"/>
  <c r="O280" i="19"/>
  <c r="L280" i="19"/>
  <c r="I280" i="19"/>
  <c r="F280" i="19"/>
  <c r="O279" i="19"/>
  <c r="L279" i="19"/>
  <c r="I279" i="19"/>
  <c r="F279" i="19"/>
  <c r="O278" i="19"/>
  <c r="L278" i="19"/>
  <c r="I278" i="19"/>
  <c r="F278" i="19"/>
  <c r="O277" i="19"/>
  <c r="L277" i="19"/>
  <c r="I277" i="19"/>
  <c r="I276" i="19" s="1"/>
  <c r="F277" i="19"/>
  <c r="N276" i="19"/>
  <c r="M276" i="19"/>
  <c r="K276" i="19"/>
  <c r="J276" i="19"/>
  <c r="H276" i="19"/>
  <c r="G276" i="19"/>
  <c r="E276" i="19"/>
  <c r="D276" i="19"/>
  <c r="O275" i="19"/>
  <c r="L275" i="19"/>
  <c r="I275" i="19"/>
  <c r="F275" i="19"/>
  <c r="O274" i="19"/>
  <c r="L274" i="19"/>
  <c r="I274" i="19"/>
  <c r="F274" i="19"/>
  <c r="C274" i="19" s="1"/>
  <c r="O273" i="19"/>
  <c r="L273" i="19"/>
  <c r="I273" i="19"/>
  <c r="F273" i="19"/>
  <c r="N272" i="19"/>
  <c r="N270" i="19" s="1"/>
  <c r="N269" i="19" s="1"/>
  <c r="M272" i="19"/>
  <c r="K272" i="19"/>
  <c r="J272" i="19"/>
  <c r="I272" i="19"/>
  <c r="H272" i="19"/>
  <c r="G272" i="19"/>
  <c r="E272" i="19"/>
  <c r="E270" i="19" s="1"/>
  <c r="E269" i="19" s="1"/>
  <c r="D272" i="19"/>
  <c r="D270" i="19" s="1"/>
  <c r="O271" i="19"/>
  <c r="L271" i="19"/>
  <c r="I271" i="19"/>
  <c r="F271" i="19"/>
  <c r="J270" i="19"/>
  <c r="H270" i="19"/>
  <c r="J269" i="19"/>
  <c r="O268" i="19"/>
  <c r="L268" i="19"/>
  <c r="I268" i="19"/>
  <c r="F268" i="19"/>
  <c r="O267" i="19"/>
  <c r="L267" i="19"/>
  <c r="I267" i="19"/>
  <c r="F267" i="19"/>
  <c r="O266" i="19"/>
  <c r="L266" i="19"/>
  <c r="I266" i="19"/>
  <c r="F266" i="19"/>
  <c r="C266" i="19" s="1"/>
  <c r="O265" i="19"/>
  <c r="L265" i="19"/>
  <c r="L264" i="19" s="1"/>
  <c r="I265" i="19"/>
  <c r="F265" i="19"/>
  <c r="N264" i="19"/>
  <c r="M264" i="19"/>
  <c r="K264" i="19"/>
  <c r="J264" i="19"/>
  <c r="H264" i="19"/>
  <c r="G264" i="19"/>
  <c r="E264" i="19"/>
  <c r="D264" i="19"/>
  <c r="O263" i="19"/>
  <c r="L263" i="19"/>
  <c r="I263" i="19"/>
  <c r="F263" i="19"/>
  <c r="O262" i="19"/>
  <c r="L262" i="19"/>
  <c r="I262" i="19"/>
  <c r="F262" i="19"/>
  <c r="O261" i="19"/>
  <c r="L261" i="19"/>
  <c r="I261" i="19"/>
  <c r="I260" i="19" s="1"/>
  <c r="F261" i="19"/>
  <c r="N260" i="19"/>
  <c r="M260" i="19"/>
  <c r="K260" i="19"/>
  <c r="J260" i="19"/>
  <c r="H260" i="19"/>
  <c r="H259" i="19" s="1"/>
  <c r="G260" i="19"/>
  <c r="G259" i="19" s="1"/>
  <c r="E260" i="19"/>
  <c r="D260" i="19"/>
  <c r="D259" i="19" s="1"/>
  <c r="N259" i="19"/>
  <c r="J259" i="19"/>
  <c r="O258" i="19"/>
  <c r="L258" i="19"/>
  <c r="C258" i="19" s="1"/>
  <c r="I258" i="19"/>
  <c r="F258" i="19"/>
  <c r="O257" i="19"/>
  <c r="L257" i="19"/>
  <c r="I257" i="19"/>
  <c r="F257" i="19"/>
  <c r="C257" i="19" s="1"/>
  <c r="O256" i="19"/>
  <c r="L256" i="19"/>
  <c r="I256" i="19"/>
  <c r="F256" i="19"/>
  <c r="O255" i="19"/>
  <c r="L255" i="19"/>
  <c r="I255" i="19"/>
  <c r="F255" i="19"/>
  <c r="C255" i="19" s="1"/>
  <c r="O254" i="19"/>
  <c r="L254" i="19"/>
  <c r="I254" i="19"/>
  <c r="F254" i="19"/>
  <c r="C254" i="19" s="1"/>
  <c r="O253" i="19"/>
  <c r="L253" i="19"/>
  <c r="I253" i="19"/>
  <c r="I252" i="19" s="1"/>
  <c r="I251" i="19" s="1"/>
  <c r="F253" i="19"/>
  <c r="N252" i="19"/>
  <c r="M252" i="19"/>
  <c r="M251" i="19" s="1"/>
  <c r="K252" i="19"/>
  <c r="J252" i="19"/>
  <c r="H252" i="19"/>
  <c r="H251" i="19" s="1"/>
  <c r="G252" i="19"/>
  <c r="G251" i="19" s="1"/>
  <c r="E252" i="19"/>
  <c r="E251" i="19" s="1"/>
  <c r="D252" i="19"/>
  <c r="N251" i="19"/>
  <c r="K251" i="19"/>
  <c r="J251" i="19"/>
  <c r="D251" i="19"/>
  <c r="O250" i="19"/>
  <c r="L250" i="19"/>
  <c r="I250" i="19"/>
  <c r="F250" i="19"/>
  <c r="C250" i="19" s="1"/>
  <c r="O249" i="19"/>
  <c r="L249" i="19"/>
  <c r="I249" i="19"/>
  <c r="F249" i="19"/>
  <c r="O248" i="19"/>
  <c r="L248" i="19"/>
  <c r="I248" i="19"/>
  <c r="F248" i="19"/>
  <c r="O247" i="19"/>
  <c r="L247" i="19"/>
  <c r="L246" i="19" s="1"/>
  <c r="I247" i="19"/>
  <c r="F247" i="19"/>
  <c r="N246" i="19"/>
  <c r="M246" i="19"/>
  <c r="K246" i="19"/>
  <c r="J246" i="19"/>
  <c r="H246" i="19"/>
  <c r="G246" i="19"/>
  <c r="E246" i="19"/>
  <c r="D246" i="19"/>
  <c r="O245" i="19"/>
  <c r="L245" i="19"/>
  <c r="I245" i="19"/>
  <c r="F245" i="19"/>
  <c r="O244" i="19"/>
  <c r="L244" i="19"/>
  <c r="I244" i="19"/>
  <c r="F244" i="19"/>
  <c r="O243" i="19"/>
  <c r="L243" i="19"/>
  <c r="I243" i="19"/>
  <c r="F243" i="19"/>
  <c r="O242" i="19"/>
  <c r="L242" i="19"/>
  <c r="I242" i="19"/>
  <c r="F242" i="19"/>
  <c r="C242" i="19" s="1"/>
  <c r="O241" i="19"/>
  <c r="L241" i="19"/>
  <c r="I241" i="19"/>
  <c r="F241" i="19"/>
  <c r="O240" i="19"/>
  <c r="L240" i="19"/>
  <c r="I240" i="19"/>
  <c r="F240" i="19"/>
  <c r="O239" i="19"/>
  <c r="L239" i="19"/>
  <c r="I239" i="19"/>
  <c r="F239" i="19"/>
  <c r="N238" i="19"/>
  <c r="M238" i="19"/>
  <c r="K238" i="19"/>
  <c r="J238" i="19"/>
  <c r="H238" i="19"/>
  <c r="G238" i="19"/>
  <c r="E238" i="19"/>
  <c r="D238" i="19"/>
  <c r="O237" i="19"/>
  <c r="L237" i="19"/>
  <c r="I237" i="19"/>
  <c r="F237" i="19"/>
  <c r="O236" i="19"/>
  <c r="L236" i="19"/>
  <c r="L235" i="19" s="1"/>
  <c r="I236" i="19"/>
  <c r="I235" i="19" s="1"/>
  <c r="F236" i="19"/>
  <c r="O235" i="19"/>
  <c r="N235" i="19"/>
  <c r="M235" i="19"/>
  <c r="K235" i="19"/>
  <c r="J235" i="19"/>
  <c r="H235" i="19"/>
  <c r="G235" i="19"/>
  <c r="F235" i="19"/>
  <c r="E235" i="19"/>
  <c r="D235" i="19"/>
  <c r="O234" i="19"/>
  <c r="O233" i="19" s="1"/>
  <c r="L234" i="19"/>
  <c r="I234" i="19"/>
  <c r="F234" i="19"/>
  <c r="C234" i="19" s="1"/>
  <c r="N233" i="19"/>
  <c r="M233" i="19"/>
  <c r="M231" i="19" s="1"/>
  <c r="L233" i="19"/>
  <c r="K233" i="19"/>
  <c r="J233" i="19"/>
  <c r="I233" i="19"/>
  <c r="H233" i="19"/>
  <c r="H231" i="19" s="1"/>
  <c r="G233" i="19"/>
  <c r="E233" i="19"/>
  <c r="D233" i="19"/>
  <c r="D231" i="19" s="1"/>
  <c r="O232" i="19"/>
  <c r="L232" i="19"/>
  <c r="I232" i="19"/>
  <c r="F232" i="19"/>
  <c r="E231" i="19"/>
  <c r="O229" i="19"/>
  <c r="L229" i="19"/>
  <c r="I229" i="19"/>
  <c r="F229" i="19"/>
  <c r="O228" i="19"/>
  <c r="L228" i="19"/>
  <c r="I228" i="19"/>
  <c r="I227" i="19" s="1"/>
  <c r="F228" i="19"/>
  <c r="F227" i="19" s="1"/>
  <c r="O227" i="19"/>
  <c r="N227" i="19"/>
  <c r="M227" i="19"/>
  <c r="L227" i="19"/>
  <c r="K227" i="19"/>
  <c r="J227" i="19"/>
  <c r="H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O219" i="19"/>
  <c r="L219" i="19"/>
  <c r="I219" i="19"/>
  <c r="F219" i="19"/>
  <c r="O218" i="19"/>
  <c r="L218" i="19"/>
  <c r="C218" i="19" s="1"/>
  <c r="I218" i="19"/>
  <c r="F218" i="19"/>
  <c r="O217" i="19"/>
  <c r="L217" i="19"/>
  <c r="I217" i="19"/>
  <c r="F217" i="19"/>
  <c r="N216" i="19"/>
  <c r="M216" i="19"/>
  <c r="K216" i="19"/>
  <c r="J216" i="19"/>
  <c r="I216" i="19"/>
  <c r="H216" i="19"/>
  <c r="G216" i="19"/>
  <c r="E216" i="19"/>
  <c r="D216" i="19"/>
  <c r="O215" i="19"/>
  <c r="L215" i="19"/>
  <c r="I215" i="19"/>
  <c r="F215" i="19"/>
  <c r="O214" i="19"/>
  <c r="L214" i="19"/>
  <c r="I214" i="19"/>
  <c r="F214" i="19"/>
  <c r="C214" i="19" s="1"/>
  <c r="O213" i="19"/>
  <c r="L213" i="19"/>
  <c r="I213" i="19"/>
  <c r="F213" i="19"/>
  <c r="O212" i="19"/>
  <c r="L212" i="19"/>
  <c r="I212" i="19"/>
  <c r="F212" i="19"/>
  <c r="O211" i="19"/>
  <c r="L211" i="19"/>
  <c r="I211" i="19"/>
  <c r="F211" i="19"/>
  <c r="O210" i="19"/>
  <c r="L210" i="19"/>
  <c r="I210" i="19"/>
  <c r="F210" i="19"/>
  <c r="O209" i="19"/>
  <c r="L209" i="19"/>
  <c r="I209" i="19"/>
  <c r="F209" i="19"/>
  <c r="O208" i="19"/>
  <c r="L208" i="19"/>
  <c r="I208" i="19"/>
  <c r="F208" i="19"/>
  <c r="O207" i="19"/>
  <c r="L207" i="19"/>
  <c r="C207" i="19" s="1"/>
  <c r="I207" i="19"/>
  <c r="F207" i="19"/>
  <c r="O206" i="19"/>
  <c r="O205" i="19" s="1"/>
  <c r="L206" i="19"/>
  <c r="C206" i="19" s="1"/>
  <c r="I206" i="19"/>
  <c r="F206" i="19"/>
  <c r="N205" i="19"/>
  <c r="M205" i="19"/>
  <c r="K205" i="19"/>
  <c r="J205" i="19"/>
  <c r="H205" i="19"/>
  <c r="H204" i="19" s="1"/>
  <c r="G205" i="19"/>
  <c r="G204" i="19" s="1"/>
  <c r="E205" i="19"/>
  <c r="D205" i="19"/>
  <c r="M204" i="19"/>
  <c r="K204" i="19"/>
  <c r="O203" i="19"/>
  <c r="L203" i="19"/>
  <c r="C203" i="19" s="1"/>
  <c r="I203" i="19"/>
  <c r="F203" i="19"/>
  <c r="O202" i="19"/>
  <c r="L202" i="19"/>
  <c r="I202" i="19"/>
  <c r="F202" i="19"/>
  <c r="O201" i="19"/>
  <c r="L201" i="19"/>
  <c r="I201" i="19"/>
  <c r="F201" i="19"/>
  <c r="O200" i="19"/>
  <c r="L200" i="19"/>
  <c r="I200" i="19"/>
  <c r="F200" i="19"/>
  <c r="O199" i="19"/>
  <c r="O198" i="19" s="1"/>
  <c r="L199" i="19"/>
  <c r="L198" i="19" s="1"/>
  <c r="I199" i="19"/>
  <c r="F199" i="19"/>
  <c r="F198" i="19" s="1"/>
  <c r="N198" i="19"/>
  <c r="M198" i="19"/>
  <c r="K198" i="19"/>
  <c r="K196" i="19" s="1"/>
  <c r="K195" i="19" s="1"/>
  <c r="J198" i="19"/>
  <c r="J196" i="19" s="1"/>
  <c r="H198" i="19"/>
  <c r="G198" i="19"/>
  <c r="G196" i="19" s="1"/>
  <c r="E198" i="19"/>
  <c r="E196" i="19" s="1"/>
  <c r="D198" i="19"/>
  <c r="D196" i="19" s="1"/>
  <c r="O197" i="19"/>
  <c r="L197" i="19"/>
  <c r="I197" i="19"/>
  <c r="F197" i="19"/>
  <c r="N196" i="19"/>
  <c r="M196" i="19"/>
  <c r="H196" i="19"/>
  <c r="O193" i="19"/>
  <c r="L193" i="19"/>
  <c r="L192" i="19" s="1"/>
  <c r="L191" i="19" s="1"/>
  <c r="I193" i="19"/>
  <c r="F193" i="19"/>
  <c r="O192" i="19"/>
  <c r="N192" i="19"/>
  <c r="N191" i="19" s="1"/>
  <c r="M192" i="19"/>
  <c r="M191" i="19" s="1"/>
  <c r="K192" i="19"/>
  <c r="J192" i="19"/>
  <c r="J191" i="19" s="1"/>
  <c r="I192" i="19"/>
  <c r="H192" i="19"/>
  <c r="G192" i="19"/>
  <c r="E192" i="19"/>
  <c r="E191" i="19" s="1"/>
  <c r="D192" i="19"/>
  <c r="O191" i="19"/>
  <c r="K191" i="19"/>
  <c r="I191" i="19"/>
  <c r="H191" i="19"/>
  <c r="G191" i="19"/>
  <c r="D191" i="19"/>
  <c r="O190" i="19"/>
  <c r="L190" i="19"/>
  <c r="I190" i="19"/>
  <c r="F190" i="19"/>
  <c r="O189" i="19"/>
  <c r="O188" i="19" s="1"/>
  <c r="O187" i="19" s="1"/>
  <c r="L189" i="19"/>
  <c r="I189" i="19"/>
  <c r="F189" i="19"/>
  <c r="F188" i="19" s="1"/>
  <c r="N188" i="19"/>
  <c r="M188" i="19"/>
  <c r="L188" i="19"/>
  <c r="K188" i="19"/>
  <c r="J188" i="19"/>
  <c r="I188" i="19"/>
  <c r="H188" i="19"/>
  <c r="G188" i="19"/>
  <c r="G187" i="19" s="1"/>
  <c r="E188" i="19"/>
  <c r="D188" i="19"/>
  <c r="D187" i="19" s="1"/>
  <c r="M187" i="19"/>
  <c r="K187" i="19"/>
  <c r="O186" i="19"/>
  <c r="L186" i="19"/>
  <c r="I186" i="19"/>
  <c r="F186" i="19"/>
  <c r="O185" i="19"/>
  <c r="O184" i="19" s="1"/>
  <c r="L185" i="19"/>
  <c r="I185" i="19"/>
  <c r="F185" i="19"/>
  <c r="F184" i="19" s="1"/>
  <c r="N184" i="19"/>
  <c r="M184" i="19"/>
  <c r="L184" i="19"/>
  <c r="K184" i="19"/>
  <c r="J184" i="19"/>
  <c r="I184" i="19"/>
  <c r="H184" i="19"/>
  <c r="G184" i="19"/>
  <c r="E184" i="19"/>
  <c r="D184" i="19"/>
  <c r="O183" i="19"/>
  <c r="L183" i="19"/>
  <c r="I183" i="19"/>
  <c r="F183" i="19"/>
  <c r="O182" i="19"/>
  <c r="L182" i="19"/>
  <c r="I182" i="19"/>
  <c r="F182" i="19"/>
  <c r="O181" i="19"/>
  <c r="L181" i="19"/>
  <c r="I181" i="19"/>
  <c r="F181" i="19"/>
  <c r="O180" i="19"/>
  <c r="L180" i="19"/>
  <c r="I180" i="19"/>
  <c r="I179" i="19" s="1"/>
  <c r="F180" i="19"/>
  <c r="N179" i="19"/>
  <c r="M179" i="19"/>
  <c r="K179" i="19"/>
  <c r="J179" i="19"/>
  <c r="H179" i="19"/>
  <c r="G179" i="19"/>
  <c r="E179" i="19"/>
  <c r="D179" i="19"/>
  <c r="O178" i="19"/>
  <c r="L178" i="19"/>
  <c r="I178" i="19"/>
  <c r="F178" i="19"/>
  <c r="O177" i="19"/>
  <c r="L177" i="19"/>
  <c r="I177" i="19"/>
  <c r="F177" i="19"/>
  <c r="O176" i="19"/>
  <c r="L176" i="19"/>
  <c r="I176" i="19"/>
  <c r="I175" i="19" s="1"/>
  <c r="F176" i="19"/>
  <c r="N175" i="19"/>
  <c r="M175" i="19"/>
  <c r="M174" i="19" s="1"/>
  <c r="M173" i="19" s="1"/>
  <c r="K175" i="19"/>
  <c r="K174" i="19" s="1"/>
  <c r="K173" i="19" s="1"/>
  <c r="J175" i="19"/>
  <c r="H175" i="19"/>
  <c r="G175" i="19"/>
  <c r="G174" i="19" s="1"/>
  <c r="G173" i="19" s="1"/>
  <c r="E175" i="19"/>
  <c r="D175" i="19"/>
  <c r="N174" i="19"/>
  <c r="N173" i="19" s="1"/>
  <c r="J174" i="19"/>
  <c r="J173" i="19" s="1"/>
  <c r="H174" i="19"/>
  <c r="H173" i="19" s="1"/>
  <c r="O172" i="19"/>
  <c r="L172" i="19"/>
  <c r="I172" i="19"/>
  <c r="F172" i="19"/>
  <c r="O171" i="19"/>
  <c r="L171" i="19"/>
  <c r="I171" i="19"/>
  <c r="F171" i="19"/>
  <c r="O170" i="19"/>
  <c r="L170" i="19"/>
  <c r="I170" i="19"/>
  <c r="F170" i="19"/>
  <c r="C170" i="19" s="1"/>
  <c r="O169" i="19"/>
  <c r="L169" i="19"/>
  <c r="I169" i="19"/>
  <c r="F169" i="19"/>
  <c r="O168" i="19"/>
  <c r="L168" i="19"/>
  <c r="I168" i="19"/>
  <c r="F168" i="19"/>
  <c r="O167" i="19"/>
  <c r="L167" i="19"/>
  <c r="L166" i="19" s="1"/>
  <c r="I167" i="19"/>
  <c r="F167" i="19"/>
  <c r="N166" i="19"/>
  <c r="N165" i="19" s="1"/>
  <c r="M166" i="19"/>
  <c r="K166" i="19"/>
  <c r="J166" i="19"/>
  <c r="J165" i="19" s="1"/>
  <c r="H166" i="19"/>
  <c r="G166" i="19"/>
  <c r="G165" i="19" s="1"/>
  <c r="E166" i="19"/>
  <c r="E165" i="19" s="1"/>
  <c r="D166" i="19"/>
  <c r="M165" i="19"/>
  <c r="L165" i="19"/>
  <c r="K165" i="19"/>
  <c r="H165" i="19"/>
  <c r="D165" i="19"/>
  <c r="O164" i="19"/>
  <c r="L164" i="19"/>
  <c r="I164" i="19"/>
  <c r="F164" i="19"/>
  <c r="O163" i="19"/>
  <c r="L163" i="19"/>
  <c r="I163" i="19"/>
  <c r="F163" i="19"/>
  <c r="O162" i="19"/>
  <c r="L162" i="19"/>
  <c r="I162" i="19"/>
  <c r="F162" i="19"/>
  <c r="O161" i="19"/>
  <c r="O160" i="19" s="1"/>
  <c r="L161" i="19"/>
  <c r="I161" i="19"/>
  <c r="I160" i="19" s="1"/>
  <c r="F161" i="19"/>
  <c r="F160" i="19" s="1"/>
  <c r="N160" i="19"/>
  <c r="M160" i="19"/>
  <c r="K160" i="19"/>
  <c r="J160" i="19"/>
  <c r="H160" i="19"/>
  <c r="G160" i="19"/>
  <c r="E160" i="19"/>
  <c r="D160" i="19"/>
  <c r="O159" i="19"/>
  <c r="L159" i="19"/>
  <c r="I159" i="19"/>
  <c r="F159" i="19"/>
  <c r="O158" i="19"/>
  <c r="L158" i="19"/>
  <c r="I158" i="19"/>
  <c r="F158" i="19"/>
  <c r="O157" i="19"/>
  <c r="L157" i="19"/>
  <c r="I157" i="19"/>
  <c r="F157" i="19"/>
  <c r="O156" i="19"/>
  <c r="L156" i="19"/>
  <c r="I156" i="19"/>
  <c r="F156" i="19"/>
  <c r="O155" i="19"/>
  <c r="L155" i="19"/>
  <c r="I155" i="19"/>
  <c r="F155" i="19"/>
  <c r="O154" i="19"/>
  <c r="L154" i="19"/>
  <c r="C154" i="19" s="1"/>
  <c r="I154" i="19"/>
  <c r="F154" i="19"/>
  <c r="O153" i="19"/>
  <c r="L153" i="19"/>
  <c r="I153" i="19"/>
  <c r="F153" i="19"/>
  <c r="O152" i="19"/>
  <c r="L152" i="19"/>
  <c r="I152" i="19"/>
  <c r="F152" i="19"/>
  <c r="N151" i="19"/>
  <c r="M151" i="19"/>
  <c r="K151" i="19"/>
  <c r="J151" i="19"/>
  <c r="H151" i="19"/>
  <c r="G151" i="19"/>
  <c r="E151" i="19"/>
  <c r="D151" i="19"/>
  <c r="O150" i="19"/>
  <c r="L150" i="19"/>
  <c r="I150" i="19"/>
  <c r="C150" i="19" s="1"/>
  <c r="F150" i="19"/>
  <c r="O149" i="19"/>
  <c r="L149" i="19"/>
  <c r="I149" i="19"/>
  <c r="F149" i="19"/>
  <c r="O148" i="19"/>
  <c r="L148" i="19"/>
  <c r="I148" i="19"/>
  <c r="F148" i="19"/>
  <c r="O147" i="19"/>
  <c r="L147" i="19"/>
  <c r="I147" i="19"/>
  <c r="F147" i="19"/>
  <c r="O146" i="19"/>
  <c r="L146" i="19"/>
  <c r="I146" i="19"/>
  <c r="F146" i="19"/>
  <c r="O145" i="19"/>
  <c r="L145" i="19"/>
  <c r="I145" i="19"/>
  <c r="F145" i="19"/>
  <c r="N144" i="19"/>
  <c r="M144" i="19"/>
  <c r="K144" i="19"/>
  <c r="J144" i="19"/>
  <c r="H144" i="19"/>
  <c r="G144" i="19"/>
  <c r="E144" i="19"/>
  <c r="D144" i="19"/>
  <c r="O143" i="19"/>
  <c r="L143" i="19"/>
  <c r="I143" i="19"/>
  <c r="F143" i="19"/>
  <c r="O142" i="19"/>
  <c r="L142" i="19"/>
  <c r="I142" i="19"/>
  <c r="F142" i="19"/>
  <c r="F141" i="19" s="1"/>
  <c r="O141" i="19"/>
  <c r="N141" i="19"/>
  <c r="M141" i="19"/>
  <c r="K141" i="19"/>
  <c r="J141" i="19"/>
  <c r="H141" i="19"/>
  <c r="G141" i="19"/>
  <c r="E141" i="19"/>
  <c r="D141" i="19"/>
  <c r="O140" i="19"/>
  <c r="L140" i="19"/>
  <c r="I140" i="19"/>
  <c r="F140" i="19"/>
  <c r="O139" i="19"/>
  <c r="L139" i="19"/>
  <c r="I139" i="19"/>
  <c r="F139" i="19"/>
  <c r="O138" i="19"/>
  <c r="L138" i="19"/>
  <c r="I138" i="19"/>
  <c r="F138" i="19"/>
  <c r="O137" i="19"/>
  <c r="O136" i="19" s="1"/>
  <c r="L137" i="19"/>
  <c r="I137" i="19"/>
  <c r="F137" i="19"/>
  <c r="F136" i="19" s="1"/>
  <c r="N136" i="19"/>
  <c r="M136" i="19"/>
  <c r="K136" i="19"/>
  <c r="J136" i="19"/>
  <c r="H136" i="19"/>
  <c r="G136" i="19"/>
  <c r="E136" i="19"/>
  <c r="D136" i="19"/>
  <c r="O135" i="19"/>
  <c r="L135" i="19"/>
  <c r="I135" i="19"/>
  <c r="F135" i="19"/>
  <c r="O134" i="19"/>
  <c r="L134" i="19"/>
  <c r="I134" i="19"/>
  <c r="F134" i="19"/>
  <c r="O133" i="19"/>
  <c r="O131" i="19" s="1"/>
  <c r="L133" i="19"/>
  <c r="I133" i="19"/>
  <c r="F133" i="19"/>
  <c r="C133" i="19" s="1"/>
  <c r="O132" i="19"/>
  <c r="L132" i="19"/>
  <c r="I132" i="19"/>
  <c r="I131" i="19" s="1"/>
  <c r="F132" i="19"/>
  <c r="N131" i="19"/>
  <c r="M131" i="19"/>
  <c r="K131" i="19"/>
  <c r="J131" i="19"/>
  <c r="J130" i="19" s="1"/>
  <c r="H131" i="19"/>
  <c r="G131" i="19"/>
  <c r="F131" i="19"/>
  <c r="E131" i="19"/>
  <c r="D131" i="19"/>
  <c r="G130" i="19"/>
  <c r="O129" i="19"/>
  <c r="O128" i="19" s="1"/>
  <c r="L129" i="19"/>
  <c r="I129" i="19"/>
  <c r="I128" i="19" s="1"/>
  <c r="F129" i="19"/>
  <c r="F128" i="19" s="1"/>
  <c r="N128" i="19"/>
  <c r="M128" i="19"/>
  <c r="L128" i="19"/>
  <c r="K128" i="19"/>
  <c r="J128" i="19"/>
  <c r="H128" i="19"/>
  <c r="G128" i="19"/>
  <c r="E128" i="19"/>
  <c r="D128" i="19"/>
  <c r="O127" i="19"/>
  <c r="L127" i="19"/>
  <c r="I127" i="19"/>
  <c r="F127" i="19"/>
  <c r="O126" i="19"/>
  <c r="L126" i="19"/>
  <c r="I126" i="19"/>
  <c r="C126" i="19" s="1"/>
  <c r="F126" i="19"/>
  <c r="O125" i="19"/>
  <c r="L125" i="19"/>
  <c r="I125" i="19"/>
  <c r="F125" i="19"/>
  <c r="O124" i="19"/>
  <c r="L124" i="19"/>
  <c r="I124" i="19"/>
  <c r="F124" i="19"/>
  <c r="O123" i="19"/>
  <c r="L123" i="19"/>
  <c r="I123" i="19"/>
  <c r="F123" i="19"/>
  <c r="N122" i="19"/>
  <c r="M122" i="19"/>
  <c r="K122" i="19"/>
  <c r="J122" i="19"/>
  <c r="H122" i="19"/>
  <c r="G122" i="19"/>
  <c r="E122" i="19"/>
  <c r="D122" i="19"/>
  <c r="O121" i="19"/>
  <c r="L121" i="19"/>
  <c r="I121" i="19"/>
  <c r="F121" i="19"/>
  <c r="O120" i="19"/>
  <c r="L120" i="19"/>
  <c r="I120" i="19"/>
  <c r="F120" i="19"/>
  <c r="O119" i="19"/>
  <c r="L119" i="19"/>
  <c r="I119" i="19"/>
  <c r="F119" i="19"/>
  <c r="O118" i="19"/>
  <c r="L118" i="19"/>
  <c r="I118" i="19"/>
  <c r="F118" i="19"/>
  <c r="O117" i="19"/>
  <c r="O116" i="19" s="1"/>
  <c r="L117" i="19"/>
  <c r="I117" i="19"/>
  <c r="F117" i="19"/>
  <c r="C117" i="19" s="1"/>
  <c r="N116" i="19"/>
  <c r="M116" i="19"/>
  <c r="K116" i="19"/>
  <c r="J116" i="19"/>
  <c r="H116" i="19"/>
  <c r="G116" i="19"/>
  <c r="E116" i="19"/>
  <c r="D116" i="19"/>
  <c r="O115" i="19"/>
  <c r="L115" i="19"/>
  <c r="I115" i="19"/>
  <c r="F115" i="19"/>
  <c r="O114" i="19"/>
  <c r="L114" i="19"/>
  <c r="I114" i="19"/>
  <c r="F114" i="19"/>
  <c r="O113" i="19"/>
  <c r="O112" i="19" s="1"/>
  <c r="L113" i="19"/>
  <c r="I113" i="19"/>
  <c r="F113" i="19"/>
  <c r="F112" i="19" s="1"/>
  <c r="N112" i="19"/>
  <c r="M112" i="19"/>
  <c r="K112" i="19"/>
  <c r="J112" i="19"/>
  <c r="H112" i="19"/>
  <c r="G112" i="19"/>
  <c r="E112" i="19"/>
  <c r="D112" i="19"/>
  <c r="O111" i="19"/>
  <c r="L111" i="19"/>
  <c r="I111" i="19"/>
  <c r="F111" i="19"/>
  <c r="O110" i="19"/>
  <c r="L110" i="19"/>
  <c r="I110" i="19"/>
  <c r="F110" i="19"/>
  <c r="O109" i="19"/>
  <c r="L109" i="19"/>
  <c r="I109" i="19"/>
  <c r="F109" i="19"/>
  <c r="O108" i="19"/>
  <c r="L108" i="19"/>
  <c r="I108" i="19"/>
  <c r="F108" i="19"/>
  <c r="O107" i="19"/>
  <c r="L107" i="19"/>
  <c r="I107" i="19"/>
  <c r="F107" i="19"/>
  <c r="O106" i="19"/>
  <c r="L106" i="19"/>
  <c r="I106" i="19"/>
  <c r="F106" i="19"/>
  <c r="O105" i="19"/>
  <c r="L105" i="19"/>
  <c r="I105" i="19"/>
  <c r="F105" i="19"/>
  <c r="O104" i="19"/>
  <c r="L104" i="19"/>
  <c r="I104" i="19"/>
  <c r="F104" i="19"/>
  <c r="N103" i="19"/>
  <c r="M103" i="19"/>
  <c r="K103" i="19"/>
  <c r="J103" i="19"/>
  <c r="H103" i="19"/>
  <c r="G103" i="19"/>
  <c r="E103" i="19"/>
  <c r="D103" i="19"/>
  <c r="O102" i="19"/>
  <c r="L102" i="19"/>
  <c r="C102" i="19" s="1"/>
  <c r="I102" i="19"/>
  <c r="F102" i="19"/>
  <c r="O101" i="19"/>
  <c r="L101" i="19"/>
  <c r="I101" i="19"/>
  <c r="F101" i="19"/>
  <c r="O100" i="19"/>
  <c r="L100" i="19"/>
  <c r="I100" i="19"/>
  <c r="F100" i="19"/>
  <c r="O99" i="19"/>
  <c r="L99" i="19"/>
  <c r="I99" i="19"/>
  <c r="F99" i="19"/>
  <c r="O98" i="19"/>
  <c r="L98" i="19"/>
  <c r="I98" i="19"/>
  <c r="F98" i="19"/>
  <c r="O97" i="19"/>
  <c r="L97" i="19"/>
  <c r="I97" i="19"/>
  <c r="F97" i="19"/>
  <c r="O96" i="19"/>
  <c r="L96" i="19"/>
  <c r="I96" i="19"/>
  <c r="F96" i="19"/>
  <c r="N95" i="19"/>
  <c r="M95" i="19"/>
  <c r="K95" i="19"/>
  <c r="J95" i="19"/>
  <c r="H95" i="19"/>
  <c r="G95" i="19"/>
  <c r="E95" i="19"/>
  <c r="D95" i="19"/>
  <c r="O94" i="19"/>
  <c r="L94" i="19"/>
  <c r="I94" i="19"/>
  <c r="F94" i="19"/>
  <c r="O93" i="19"/>
  <c r="C93" i="19" s="1"/>
  <c r="L93" i="19"/>
  <c r="I93" i="19"/>
  <c r="F93" i="19"/>
  <c r="O92" i="19"/>
  <c r="L92" i="19"/>
  <c r="I92" i="19"/>
  <c r="F92" i="19"/>
  <c r="O91" i="19"/>
  <c r="L91" i="19"/>
  <c r="I91" i="19"/>
  <c r="F91" i="19"/>
  <c r="O90" i="19"/>
  <c r="L90" i="19"/>
  <c r="I90" i="19"/>
  <c r="F90" i="19"/>
  <c r="F89" i="19" s="1"/>
  <c r="N89" i="19"/>
  <c r="M89" i="19"/>
  <c r="K89" i="19"/>
  <c r="J89" i="19"/>
  <c r="H89" i="19"/>
  <c r="G89" i="19"/>
  <c r="E89" i="19"/>
  <c r="D89" i="19"/>
  <c r="O88" i="19"/>
  <c r="L88" i="19"/>
  <c r="I88" i="19"/>
  <c r="F88" i="19"/>
  <c r="O87" i="19"/>
  <c r="L87" i="19"/>
  <c r="I87" i="19"/>
  <c r="F87" i="19"/>
  <c r="O86" i="19"/>
  <c r="L86" i="19"/>
  <c r="I86" i="19"/>
  <c r="F86" i="19"/>
  <c r="O85" i="19"/>
  <c r="L85" i="19"/>
  <c r="L84" i="19" s="1"/>
  <c r="I85" i="19"/>
  <c r="F85" i="19"/>
  <c r="N84" i="19"/>
  <c r="M84" i="19"/>
  <c r="K84" i="19"/>
  <c r="J84" i="19"/>
  <c r="I84" i="19"/>
  <c r="H84" i="19"/>
  <c r="G84" i="19"/>
  <c r="E84" i="19"/>
  <c r="D84" i="19"/>
  <c r="O82" i="19"/>
  <c r="L82" i="19"/>
  <c r="I82" i="19"/>
  <c r="F82" i="19"/>
  <c r="O81" i="19"/>
  <c r="O80" i="19" s="1"/>
  <c r="L81" i="19"/>
  <c r="I81" i="19"/>
  <c r="I80" i="19" s="1"/>
  <c r="F81" i="19"/>
  <c r="C81" i="19" s="1"/>
  <c r="N80" i="19"/>
  <c r="M80" i="19"/>
  <c r="K80" i="19"/>
  <c r="J80" i="19"/>
  <c r="H80" i="19"/>
  <c r="G80" i="19"/>
  <c r="F80" i="19"/>
  <c r="E80" i="19"/>
  <c r="D80" i="19"/>
  <c r="O79" i="19"/>
  <c r="L79" i="19"/>
  <c r="I79" i="19"/>
  <c r="F79" i="19"/>
  <c r="O78" i="19"/>
  <c r="L78" i="19"/>
  <c r="L77" i="19" s="1"/>
  <c r="I78" i="19"/>
  <c r="F78" i="19"/>
  <c r="N77" i="19"/>
  <c r="M77" i="19"/>
  <c r="M76" i="19" s="1"/>
  <c r="K77" i="19"/>
  <c r="K76" i="19" s="1"/>
  <c r="J77" i="19"/>
  <c r="I77" i="19"/>
  <c r="H77" i="19"/>
  <c r="H76" i="19" s="1"/>
  <c r="G77" i="19"/>
  <c r="G76" i="19" s="1"/>
  <c r="E77" i="19"/>
  <c r="D77" i="19"/>
  <c r="D76" i="19" s="1"/>
  <c r="J76" i="19"/>
  <c r="O74" i="19"/>
  <c r="L74" i="19"/>
  <c r="I74" i="19"/>
  <c r="F74" i="19"/>
  <c r="O73" i="19"/>
  <c r="L73" i="19"/>
  <c r="I73" i="19"/>
  <c r="F73" i="19"/>
  <c r="O72" i="19"/>
  <c r="L72" i="19"/>
  <c r="I72" i="19"/>
  <c r="F72" i="19"/>
  <c r="O71" i="19"/>
  <c r="L71" i="19"/>
  <c r="I71" i="19"/>
  <c r="F71" i="19"/>
  <c r="C71" i="19" s="1"/>
  <c r="O70" i="19"/>
  <c r="L70" i="19"/>
  <c r="I70" i="19"/>
  <c r="F70" i="19"/>
  <c r="N69" i="19"/>
  <c r="M69" i="19"/>
  <c r="M67" i="19" s="1"/>
  <c r="L69" i="19"/>
  <c r="K69" i="19"/>
  <c r="K67" i="19" s="1"/>
  <c r="J69" i="19"/>
  <c r="H69" i="19"/>
  <c r="H67" i="19" s="1"/>
  <c r="G69" i="19"/>
  <c r="E69" i="19"/>
  <c r="E67" i="19" s="1"/>
  <c r="D69" i="19"/>
  <c r="D67" i="19" s="1"/>
  <c r="O68" i="19"/>
  <c r="L68" i="19"/>
  <c r="I68" i="19"/>
  <c r="F68" i="19"/>
  <c r="N67" i="19"/>
  <c r="J67" i="19"/>
  <c r="G67" i="19"/>
  <c r="O66" i="19"/>
  <c r="L66" i="19"/>
  <c r="I66" i="19"/>
  <c r="F66" i="19"/>
  <c r="O65" i="19"/>
  <c r="L65" i="19"/>
  <c r="I65" i="19"/>
  <c r="F65" i="19"/>
  <c r="O64" i="19"/>
  <c r="L64" i="19"/>
  <c r="I64" i="19"/>
  <c r="F64" i="19"/>
  <c r="O63" i="19"/>
  <c r="L63" i="19"/>
  <c r="I63" i="19"/>
  <c r="C63" i="19" s="1"/>
  <c r="F63" i="19"/>
  <c r="O62" i="19"/>
  <c r="L62" i="19"/>
  <c r="I62" i="19"/>
  <c r="F62" i="19"/>
  <c r="O61" i="19"/>
  <c r="L61" i="19"/>
  <c r="I61" i="19"/>
  <c r="F61" i="19"/>
  <c r="O60" i="19"/>
  <c r="L60" i="19"/>
  <c r="I60" i="19"/>
  <c r="F60" i="19"/>
  <c r="O59" i="19"/>
  <c r="O58" i="19" s="1"/>
  <c r="L59" i="19"/>
  <c r="L58" i="19" s="1"/>
  <c r="I59" i="19"/>
  <c r="F59" i="19"/>
  <c r="N58" i="19"/>
  <c r="M58" i="19"/>
  <c r="K58" i="19"/>
  <c r="J58" i="19"/>
  <c r="H58" i="19"/>
  <c r="G58" i="19"/>
  <c r="E58" i="19"/>
  <c r="D58" i="19"/>
  <c r="O57" i="19"/>
  <c r="L57" i="19"/>
  <c r="I57" i="19"/>
  <c r="F57" i="19"/>
  <c r="O56" i="19"/>
  <c r="L56" i="19"/>
  <c r="L55" i="19" s="1"/>
  <c r="I56" i="19"/>
  <c r="I55" i="19" s="1"/>
  <c r="F56" i="19"/>
  <c r="O55" i="19"/>
  <c r="O54" i="19" s="1"/>
  <c r="N55" i="19"/>
  <c r="M55" i="19"/>
  <c r="M54" i="19" s="1"/>
  <c r="K55" i="19"/>
  <c r="K54" i="19" s="1"/>
  <c r="J55" i="19"/>
  <c r="H55" i="19"/>
  <c r="G55" i="19"/>
  <c r="G54" i="19" s="1"/>
  <c r="G53" i="19" s="1"/>
  <c r="F55" i="19"/>
  <c r="C55" i="19" s="1"/>
  <c r="E55" i="19"/>
  <c r="D55" i="19"/>
  <c r="H54" i="19"/>
  <c r="H53" i="19" s="1"/>
  <c r="M53" i="19"/>
  <c r="O47" i="19"/>
  <c r="C47" i="19" s="1"/>
  <c r="O46" i="19"/>
  <c r="O45" i="19" s="1"/>
  <c r="C45" i="19" s="1"/>
  <c r="C46" i="19"/>
  <c r="N45" i="19"/>
  <c r="M45" i="19"/>
  <c r="L44" i="19"/>
  <c r="I44" i="19"/>
  <c r="I43" i="19" s="1"/>
  <c r="C43" i="19" s="1"/>
  <c r="F44" i="19"/>
  <c r="C44" i="19" s="1"/>
  <c r="L43" i="19"/>
  <c r="K43" i="19"/>
  <c r="J43" i="19"/>
  <c r="H43" i="19"/>
  <c r="G43" i="19"/>
  <c r="F43" i="19"/>
  <c r="E43" i="19"/>
  <c r="D43" i="19"/>
  <c r="F42" i="19"/>
  <c r="F41" i="19" s="1"/>
  <c r="C41" i="19" s="1"/>
  <c r="E41" i="19"/>
  <c r="D41" i="19"/>
  <c r="L40" i="19"/>
  <c r="C40" i="19" s="1"/>
  <c r="L39" i="19"/>
  <c r="C39" i="19" s="1"/>
  <c r="L38" i="19"/>
  <c r="C38" i="19" s="1"/>
  <c r="L37" i="19"/>
  <c r="C37" i="19" s="1"/>
  <c r="K36" i="19"/>
  <c r="J36" i="19"/>
  <c r="L35" i="19"/>
  <c r="C35" i="19" s="1"/>
  <c r="L34" i="19"/>
  <c r="C34" i="19" s="1"/>
  <c r="K33" i="19"/>
  <c r="J33" i="19"/>
  <c r="L32" i="19"/>
  <c r="L31" i="19" s="1"/>
  <c r="K31" i="19"/>
  <c r="J31" i="19"/>
  <c r="L30" i="19"/>
  <c r="C30" i="19" s="1"/>
  <c r="L29" i="19"/>
  <c r="C29" i="19" s="1"/>
  <c r="L28" i="19"/>
  <c r="C28" i="19" s="1"/>
  <c r="K27" i="19"/>
  <c r="J27" i="19"/>
  <c r="F25" i="19"/>
  <c r="C25" i="19" s="1"/>
  <c r="I24" i="19"/>
  <c r="F24" i="19"/>
  <c r="O23" i="19"/>
  <c r="L23" i="19"/>
  <c r="I23" i="19"/>
  <c r="F23" i="19"/>
  <c r="O22" i="19"/>
  <c r="L22" i="19"/>
  <c r="L21" i="19" s="1"/>
  <c r="I22" i="19"/>
  <c r="F22" i="19"/>
  <c r="F21" i="19" s="1"/>
  <c r="O21" i="19"/>
  <c r="O292" i="19" s="1"/>
  <c r="N21" i="19"/>
  <c r="M21" i="19"/>
  <c r="M292" i="19" s="1"/>
  <c r="M291" i="19" s="1"/>
  <c r="K21" i="19"/>
  <c r="K292" i="19" s="1"/>
  <c r="K291" i="19" s="1"/>
  <c r="J21" i="19"/>
  <c r="J292" i="19" s="1"/>
  <c r="J291" i="19" s="1"/>
  <c r="H21" i="19"/>
  <c r="H20" i="19" s="1"/>
  <c r="G21" i="19"/>
  <c r="G292" i="19" s="1"/>
  <c r="G291" i="19" s="1"/>
  <c r="E21" i="19"/>
  <c r="E292" i="19" s="1"/>
  <c r="E291" i="19" s="1"/>
  <c r="D21" i="19"/>
  <c r="D292" i="19" s="1"/>
  <c r="D291" i="19" s="1"/>
  <c r="N20" i="19"/>
  <c r="L36" i="19" l="1"/>
  <c r="C36" i="19" s="1"/>
  <c r="C42" i="19"/>
  <c r="D54" i="19"/>
  <c r="D53" i="19" s="1"/>
  <c r="F69" i="19"/>
  <c r="C79" i="19"/>
  <c r="N76" i="19"/>
  <c r="C132" i="19"/>
  <c r="C161" i="19"/>
  <c r="I174" i="19"/>
  <c r="I173" i="19" s="1"/>
  <c r="C181" i="19"/>
  <c r="N187" i="19"/>
  <c r="O196" i="19"/>
  <c r="J231" i="19"/>
  <c r="O246" i="19"/>
  <c r="O252" i="19"/>
  <c r="O260" i="19"/>
  <c r="O264" i="19"/>
  <c r="E187" i="19"/>
  <c r="J187" i="19"/>
  <c r="C202" i="19"/>
  <c r="C210" i="19"/>
  <c r="C222" i="19"/>
  <c r="C226" i="19"/>
  <c r="C278" i="19"/>
  <c r="C279" i="19"/>
  <c r="C296" i="19"/>
  <c r="L54" i="19"/>
  <c r="I76" i="19"/>
  <c r="C86" i="19"/>
  <c r="C92" i="19"/>
  <c r="C97" i="19"/>
  <c r="C101" i="19"/>
  <c r="C137" i="19"/>
  <c r="C145" i="19"/>
  <c r="C149" i="19"/>
  <c r="C172" i="19"/>
  <c r="C182" i="19"/>
  <c r="F233" i="19"/>
  <c r="C262" i="19"/>
  <c r="K270" i="19"/>
  <c r="K269" i="19" s="1"/>
  <c r="D20" i="19"/>
  <c r="C23" i="19"/>
  <c r="L33" i="19"/>
  <c r="C33" i="19" s="1"/>
  <c r="E54" i="19"/>
  <c r="E53" i="19" s="1"/>
  <c r="L80" i="19"/>
  <c r="E83" i="19"/>
  <c r="K83" i="19"/>
  <c r="I95" i="19"/>
  <c r="C106" i="19"/>
  <c r="C109" i="19"/>
  <c r="N130" i="19"/>
  <c r="C157" i="19"/>
  <c r="C177" i="19"/>
  <c r="D174" i="19"/>
  <c r="G195" i="19"/>
  <c r="C227" i="19"/>
  <c r="N231" i="19"/>
  <c r="N230" i="19" s="1"/>
  <c r="G270" i="19"/>
  <c r="G269" i="19" s="1"/>
  <c r="O122" i="19"/>
  <c r="H195" i="19"/>
  <c r="D269" i="19"/>
  <c r="H292" i="19"/>
  <c r="H291" i="19" s="1"/>
  <c r="N292" i="19"/>
  <c r="N291" i="19" s="1"/>
  <c r="J26" i="19"/>
  <c r="J20" i="19" s="1"/>
  <c r="C59" i="19"/>
  <c r="C74" i="19"/>
  <c r="E76" i="19"/>
  <c r="G83" i="19"/>
  <c r="G75" i="19" s="1"/>
  <c r="G52" i="19" s="1"/>
  <c r="C105" i="19"/>
  <c r="C110" i="19"/>
  <c r="I112" i="19"/>
  <c r="C121" i="19"/>
  <c r="C125" i="19"/>
  <c r="I144" i="19"/>
  <c r="C153" i="19"/>
  <c r="C158" i="19"/>
  <c r="O179" i="19"/>
  <c r="H187" i="19"/>
  <c r="L187" i="19"/>
  <c r="I187" i="19"/>
  <c r="C201" i="19"/>
  <c r="D204" i="19"/>
  <c r="D195" i="19" s="1"/>
  <c r="O204" i="19"/>
  <c r="O195" i="19" s="1"/>
  <c r="C215" i="19"/>
  <c r="E204" i="19"/>
  <c r="O216" i="19"/>
  <c r="J204" i="19"/>
  <c r="J195" i="19" s="1"/>
  <c r="N204" i="19"/>
  <c r="N195" i="19" s="1"/>
  <c r="N194" i="19" s="1"/>
  <c r="C233" i="19"/>
  <c r="C235" i="19"/>
  <c r="C256" i="19"/>
  <c r="O272" i="19"/>
  <c r="L276" i="19"/>
  <c r="C280" i="19"/>
  <c r="L293" i="19"/>
  <c r="H269" i="19"/>
  <c r="L27" i="19"/>
  <c r="C27" i="19" s="1"/>
  <c r="K26" i="19"/>
  <c r="N54" i="19"/>
  <c r="C62" i="19"/>
  <c r="I69" i="19"/>
  <c r="I67" i="19" s="1"/>
  <c r="C82" i="19"/>
  <c r="C85" i="19"/>
  <c r="C98" i="19"/>
  <c r="I103" i="19"/>
  <c r="C108" i="19"/>
  <c r="I116" i="19"/>
  <c r="I151" i="19"/>
  <c r="C156" i="19"/>
  <c r="O166" i="19"/>
  <c r="O165" i="19" s="1"/>
  <c r="C178" i="19"/>
  <c r="D173" i="19"/>
  <c r="M195" i="19"/>
  <c r="F205" i="19"/>
  <c r="C208" i="19"/>
  <c r="C209" i="19"/>
  <c r="C219" i="19"/>
  <c r="C220" i="19"/>
  <c r="C221" i="19"/>
  <c r="C237" i="19"/>
  <c r="C239" i="19"/>
  <c r="C240" i="19"/>
  <c r="O238" i="19"/>
  <c r="E259" i="19"/>
  <c r="C282" i="19"/>
  <c r="C294" i="19"/>
  <c r="K53" i="19"/>
  <c r="C185" i="19"/>
  <c r="C189" i="19"/>
  <c r="I270" i="19"/>
  <c r="I269" i="19" s="1"/>
  <c r="C24" i="19"/>
  <c r="C32" i="19"/>
  <c r="J54" i="19"/>
  <c r="J53" i="19" s="1"/>
  <c r="C66" i="19"/>
  <c r="C88" i="19"/>
  <c r="C90" i="19"/>
  <c r="F95" i="19"/>
  <c r="J83" i="19"/>
  <c r="J75" i="19" s="1"/>
  <c r="C96" i="19"/>
  <c r="O95" i="19"/>
  <c r="L103" i="19"/>
  <c r="C113" i="19"/>
  <c r="L122" i="19"/>
  <c r="E130" i="19"/>
  <c r="C134" i="19"/>
  <c r="I136" i="19"/>
  <c r="K130" i="19"/>
  <c r="K75" i="19" s="1"/>
  <c r="O144" i="19"/>
  <c r="L151" i="19"/>
  <c r="C169" i="19"/>
  <c r="O175" i="19"/>
  <c r="O174" i="19" s="1"/>
  <c r="O173" i="19" s="1"/>
  <c r="C183" i="19"/>
  <c r="C186" i="19"/>
  <c r="C190" i="19"/>
  <c r="C213" i="19"/>
  <c r="C225" i="19"/>
  <c r="C229" i="19"/>
  <c r="D230" i="19"/>
  <c r="H230" i="19"/>
  <c r="K231" i="19"/>
  <c r="I238" i="19"/>
  <c r="C243" i="19"/>
  <c r="C244" i="19"/>
  <c r="C245" i="19"/>
  <c r="E230" i="19"/>
  <c r="O251" i="19"/>
  <c r="K259" i="19"/>
  <c r="C263" i="19"/>
  <c r="L272" i="19"/>
  <c r="L270" i="19" s="1"/>
  <c r="L269" i="19" s="1"/>
  <c r="O276" i="19"/>
  <c r="L292" i="19"/>
  <c r="L26" i="19"/>
  <c r="C31" i="19"/>
  <c r="F292" i="19"/>
  <c r="F20" i="19"/>
  <c r="C162" i="19"/>
  <c r="L160" i="19"/>
  <c r="C301" i="19"/>
  <c r="E20" i="19"/>
  <c r="M20" i="19"/>
  <c r="C22" i="19"/>
  <c r="N53" i="19"/>
  <c r="C64" i="19"/>
  <c r="C65" i="19"/>
  <c r="C68" i="19"/>
  <c r="C72" i="19"/>
  <c r="C73" i="19"/>
  <c r="L76" i="19"/>
  <c r="C138" i="19"/>
  <c r="L136" i="19"/>
  <c r="C253" i="19"/>
  <c r="F252" i="19"/>
  <c r="I54" i="19"/>
  <c r="I58" i="19"/>
  <c r="I21" i="19"/>
  <c r="C21" i="19" s="1"/>
  <c r="N83" i="19"/>
  <c r="N75" i="19" s="1"/>
  <c r="C114" i="19"/>
  <c r="L112" i="19"/>
  <c r="C142" i="19"/>
  <c r="L141" i="19"/>
  <c r="C78" i="19"/>
  <c r="F77" i="19"/>
  <c r="G20" i="19"/>
  <c r="K20" i="19"/>
  <c r="O20" i="19"/>
  <c r="C56" i="19"/>
  <c r="C57" i="19"/>
  <c r="C60" i="19"/>
  <c r="C61" i="19"/>
  <c r="F58" i="19"/>
  <c r="F54" i="19" s="1"/>
  <c r="F67" i="19"/>
  <c r="L67" i="19"/>
  <c r="L53" i="19" s="1"/>
  <c r="C70" i="19"/>
  <c r="O69" i="19"/>
  <c r="O67" i="19" s="1"/>
  <c r="O53" i="19" s="1"/>
  <c r="O77" i="19"/>
  <c r="O76" i="19" s="1"/>
  <c r="D83" i="19"/>
  <c r="M83" i="19"/>
  <c r="O89" i="19"/>
  <c r="L89" i="19"/>
  <c r="C94" i="19"/>
  <c r="C118" i="19"/>
  <c r="L116" i="19"/>
  <c r="C146" i="19"/>
  <c r="L144" i="19"/>
  <c r="C188" i="19"/>
  <c r="C87" i="19"/>
  <c r="C91" i="19"/>
  <c r="I89" i="19"/>
  <c r="C107" i="19"/>
  <c r="C112" i="19"/>
  <c r="F116" i="19"/>
  <c r="C127" i="19"/>
  <c r="H130" i="19"/>
  <c r="C136" i="19"/>
  <c r="F144" i="19"/>
  <c r="C155" i="19"/>
  <c r="C160" i="19"/>
  <c r="C171" i="19"/>
  <c r="E174" i="19"/>
  <c r="E173" i="19" s="1"/>
  <c r="C176" i="19"/>
  <c r="F175" i="19"/>
  <c r="L179" i="19"/>
  <c r="C232" i="19"/>
  <c r="C248" i="19"/>
  <c r="I246" i="19"/>
  <c r="O84" i="19"/>
  <c r="L95" i="19"/>
  <c r="C100" i="19"/>
  <c r="F103" i="19"/>
  <c r="C104" i="19"/>
  <c r="O103" i="19"/>
  <c r="C120" i="19"/>
  <c r="F122" i="19"/>
  <c r="C124" i="19"/>
  <c r="C129" i="19"/>
  <c r="M130" i="19"/>
  <c r="M75" i="19" s="1"/>
  <c r="M52" i="19" s="1"/>
  <c r="L131" i="19"/>
  <c r="D130" i="19"/>
  <c r="C140" i="19"/>
  <c r="C148" i="19"/>
  <c r="F151" i="19"/>
  <c r="C152" i="19"/>
  <c r="O151" i="19"/>
  <c r="O130" i="19" s="1"/>
  <c r="C164" i="19"/>
  <c r="F166" i="19"/>
  <c r="C168" i="19"/>
  <c r="C211" i="19"/>
  <c r="L205" i="19"/>
  <c r="C217" i="19"/>
  <c r="F216" i="19"/>
  <c r="J230" i="19"/>
  <c r="C268" i="19"/>
  <c r="I264" i="19"/>
  <c r="I259" i="19" s="1"/>
  <c r="C80" i="19"/>
  <c r="H83" i="19"/>
  <c r="F84" i="19"/>
  <c r="C99" i="19"/>
  <c r="C111" i="19"/>
  <c r="C115" i="19"/>
  <c r="C119" i="19"/>
  <c r="I122" i="19"/>
  <c r="C123" i="19"/>
  <c r="C128" i="19"/>
  <c r="C135" i="19"/>
  <c r="C139" i="19"/>
  <c r="C143" i="19"/>
  <c r="I141" i="19"/>
  <c r="I130" i="19" s="1"/>
  <c r="C147" i="19"/>
  <c r="C159" i="19"/>
  <c r="C163" i="19"/>
  <c r="I166" i="19"/>
  <c r="I165" i="19" s="1"/>
  <c r="C167" i="19"/>
  <c r="L175" i="19"/>
  <c r="C180" i="19"/>
  <c r="F179" i="19"/>
  <c r="C184" i="19"/>
  <c r="C241" i="19"/>
  <c r="F238" i="19"/>
  <c r="C261" i="19"/>
  <c r="F260" i="19"/>
  <c r="C193" i="19"/>
  <c r="F192" i="19"/>
  <c r="E195" i="19"/>
  <c r="L196" i="19"/>
  <c r="G231" i="19"/>
  <c r="G230" i="19" s="1"/>
  <c r="G194" i="19" s="1"/>
  <c r="C273" i="19"/>
  <c r="F272" i="19"/>
  <c r="C272" i="19" s="1"/>
  <c r="C288" i="19"/>
  <c r="I286" i="19"/>
  <c r="C300" i="19"/>
  <c r="C200" i="19"/>
  <c r="I198" i="19"/>
  <c r="I196" i="19" s="1"/>
  <c r="I205" i="19"/>
  <c r="I204" i="19" s="1"/>
  <c r="C212" i="19"/>
  <c r="C223" i="19"/>
  <c r="C224" i="19"/>
  <c r="C228" i="19"/>
  <c r="O231" i="19"/>
  <c r="C236" i="19"/>
  <c r="L238" i="19"/>
  <c r="L231" i="19" s="1"/>
  <c r="L252" i="19"/>
  <c r="L251" i="19" s="1"/>
  <c r="M259" i="19"/>
  <c r="M230" i="19" s="1"/>
  <c r="L260" i="19"/>
  <c r="L259" i="19" s="1"/>
  <c r="C265" i="19"/>
  <c r="F264" i="19"/>
  <c r="C264" i="19" s="1"/>
  <c r="C275" i="19"/>
  <c r="C281" i="19"/>
  <c r="C285" i="19"/>
  <c r="F284" i="19"/>
  <c r="O293" i="19"/>
  <c r="O291" i="19" s="1"/>
  <c r="C197" i="19"/>
  <c r="F196" i="19"/>
  <c r="D194" i="19"/>
  <c r="L216" i="19"/>
  <c r="C247" i="19"/>
  <c r="C249" i="19"/>
  <c r="F246" i="19"/>
  <c r="C246" i="19" s="1"/>
  <c r="C267" i="19"/>
  <c r="M270" i="19"/>
  <c r="M269" i="19" s="1"/>
  <c r="C277" i="19"/>
  <c r="F276" i="19"/>
  <c r="C295" i="19"/>
  <c r="C297" i="19"/>
  <c r="F293" i="19"/>
  <c r="C199" i="19"/>
  <c r="C271" i="19"/>
  <c r="C287" i="19"/>
  <c r="J194" i="19" l="1"/>
  <c r="E75" i="19"/>
  <c r="E52" i="19" s="1"/>
  <c r="I231" i="19"/>
  <c r="H75" i="19"/>
  <c r="H52" i="19" s="1"/>
  <c r="H194" i="19"/>
  <c r="H51" i="19" s="1"/>
  <c r="O259" i="19"/>
  <c r="O230" i="19" s="1"/>
  <c r="O194" i="19" s="1"/>
  <c r="C276" i="19"/>
  <c r="L230" i="19"/>
  <c r="I83" i="19"/>
  <c r="I75" i="19" s="1"/>
  <c r="C95" i="19"/>
  <c r="K230" i="19"/>
  <c r="C205" i="19"/>
  <c r="J52" i="19"/>
  <c r="J51" i="19" s="1"/>
  <c r="C293" i="19"/>
  <c r="I195" i="19"/>
  <c r="G51" i="19"/>
  <c r="G290" i="19" s="1"/>
  <c r="E194" i="19"/>
  <c r="C216" i="19"/>
  <c r="D75" i="19"/>
  <c r="L291" i="19"/>
  <c r="K52" i="19"/>
  <c r="J289" i="19"/>
  <c r="I53" i="19"/>
  <c r="M289" i="19"/>
  <c r="M194" i="19"/>
  <c r="M51" i="19" s="1"/>
  <c r="G289" i="19"/>
  <c r="F204" i="19"/>
  <c r="F195" i="19" s="1"/>
  <c r="C89" i="19"/>
  <c r="N289" i="19"/>
  <c r="O270" i="19"/>
  <c r="O269" i="19" s="1"/>
  <c r="D289" i="19"/>
  <c r="D52" i="19"/>
  <c r="D51" i="19" s="1"/>
  <c r="E289" i="19"/>
  <c r="C292" i="19"/>
  <c r="C26" i="19"/>
  <c r="O83" i="19"/>
  <c r="O75" i="19" s="1"/>
  <c r="C67" i="19"/>
  <c r="I52" i="19"/>
  <c r="C196" i="19"/>
  <c r="C192" i="19"/>
  <c r="F191" i="19"/>
  <c r="F231" i="19"/>
  <c r="C238" i="19"/>
  <c r="L83" i="19"/>
  <c r="F165" i="19"/>
  <c r="C165" i="19" s="1"/>
  <c r="C166" i="19"/>
  <c r="C151" i="19"/>
  <c r="L130" i="19"/>
  <c r="C122" i="19"/>
  <c r="C103" i="19"/>
  <c r="C198" i="19"/>
  <c r="H289" i="19"/>
  <c r="C58" i="19"/>
  <c r="C69" i="19"/>
  <c r="C131" i="19"/>
  <c r="C284" i="19"/>
  <c r="F283" i="19"/>
  <c r="C283" i="19" s="1"/>
  <c r="C260" i="19"/>
  <c r="F259" i="19"/>
  <c r="C259" i="19" s="1"/>
  <c r="F291" i="19"/>
  <c r="C291" i="19" s="1"/>
  <c r="C179" i="19"/>
  <c r="C141" i="19"/>
  <c r="C84" i="19"/>
  <c r="F83" i="19"/>
  <c r="C286" i="19"/>
  <c r="I230" i="19"/>
  <c r="I194" i="19" s="1"/>
  <c r="C175" i="19"/>
  <c r="F174" i="19"/>
  <c r="C77" i="19"/>
  <c r="F76" i="19"/>
  <c r="I292" i="19"/>
  <c r="I291" i="19" s="1"/>
  <c r="I20" i="19"/>
  <c r="C252" i="19"/>
  <c r="F251" i="19"/>
  <c r="C251" i="19" s="1"/>
  <c r="F270" i="19"/>
  <c r="L174" i="19"/>
  <c r="L173" i="19" s="1"/>
  <c r="L204" i="19"/>
  <c r="L195" i="19" s="1"/>
  <c r="C144" i="19"/>
  <c r="F130" i="19"/>
  <c r="C116" i="19"/>
  <c r="F53" i="19"/>
  <c r="C54" i="19"/>
  <c r="N52" i="19"/>
  <c r="N51" i="19" s="1"/>
  <c r="L20" i="19"/>
  <c r="C20" i="19" s="1"/>
  <c r="H50" i="19" l="1"/>
  <c r="H290" i="19"/>
  <c r="E51" i="19"/>
  <c r="L75" i="19"/>
  <c r="L52" i="19" s="1"/>
  <c r="J290" i="19"/>
  <c r="J50" i="19"/>
  <c r="O52" i="19"/>
  <c r="O51" i="19" s="1"/>
  <c r="O289" i="19"/>
  <c r="C130" i="19"/>
  <c r="K194" i="19"/>
  <c r="K51" i="19" s="1"/>
  <c r="K289" i="19"/>
  <c r="I289" i="19"/>
  <c r="C83" i="19"/>
  <c r="G50" i="19"/>
  <c r="O50" i="19"/>
  <c r="O290" i="19"/>
  <c r="L194" i="19"/>
  <c r="L51" i="19" s="1"/>
  <c r="L289" i="19"/>
  <c r="C53" i="19"/>
  <c r="F230" i="19"/>
  <c r="C230" i="19" s="1"/>
  <c r="C231" i="19"/>
  <c r="N50" i="19"/>
  <c r="N290" i="19"/>
  <c r="C191" i="19"/>
  <c r="F187" i="19"/>
  <c r="C187" i="19" s="1"/>
  <c r="C76" i="19"/>
  <c r="F75" i="19"/>
  <c r="C75" i="19" s="1"/>
  <c r="F269" i="19"/>
  <c r="C270" i="19"/>
  <c r="I51" i="19"/>
  <c r="C204" i="19"/>
  <c r="D290" i="19"/>
  <c r="D50" i="19"/>
  <c r="M50" i="19"/>
  <c r="M290" i="19"/>
  <c r="F173" i="19"/>
  <c r="C173" i="19" s="1"/>
  <c r="C174" i="19"/>
  <c r="E290" i="19"/>
  <c r="E50" i="19"/>
  <c r="F194" i="19"/>
  <c r="C194" i="19" s="1"/>
  <c r="C195" i="19"/>
  <c r="K50" i="19" l="1"/>
  <c r="K290" i="19"/>
  <c r="L50" i="19"/>
  <c r="L290" i="19"/>
  <c r="C269" i="19"/>
  <c r="F289" i="19"/>
  <c r="C289" i="19" s="1"/>
  <c r="F52" i="19"/>
  <c r="I290" i="19"/>
  <c r="I50" i="19"/>
  <c r="C52" i="19" l="1"/>
  <c r="F51" i="19"/>
  <c r="F290" i="19" l="1"/>
  <c r="C290" i="19" s="1"/>
  <c r="C51" i="19"/>
  <c r="F50" i="19"/>
  <c r="C50" i="19" s="1"/>
  <c r="O301" i="18" l="1"/>
  <c r="L301" i="18"/>
  <c r="I301" i="18"/>
  <c r="F301" i="18"/>
  <c r="O300" i="18"/>
  <c r="L300" i="18"/>
  <c r="I300" i="18"/>
  <c r="F300" i="18"/>
  <c r="O299" i="18"/>
  <c r="L299" i="18"/>
  <c r="I299" i="18"/>
  <c r="F299" i="18"/>
  <c r="O298" i="18"/>
  <c r="L298" i="18"/>
  <c r="I298" i="18"/>
  <c r="F298" i="18"/>
  <c r="O297" i="18"/>
  <c r="L297" i="18"/>
  <c r="I297" i="18"/>
  <c r="F297" i="18"/>
  <c r="O296" i="18"/>
  <c r="L296" i="18"/>
  <c r="I296" i="18"/>
  <c r="F296" i="18"/>
  <c r="O295" i="18"/>
  <c r="L295" i="18"/>
  <c r="I295" i="18"/>
  <c r="F295" i="18"/>
  <c r="O294" i="18"/>
  <c r="O293" i="18" s="1"/>
  <c r="L294" i="18"/>
  <c r="I294" i="18"/>
  <c r="F294" i="18"/>
  <c r="N293" i="18"/>
  <c r="M293" i="18"/>
  <c r="K293" i="18"/>
  <c r="J293" i="18"/>
  <c r="H293" i="18"/>
  <c r="G293" i="18"/>
  <c r="E293" i="18"/>
  <c r="D293" i="18"/>
  <c r="O288" i="18"/>
  <c r="L288" i="18"/>
  <c r="I288" i="18"/>
  <c r="F288" i="18"/>
  <c r="O287" i="18"/>
  <c r="O286" i="18" s="1"/>
  <c r="L287" i="18"/>
  <c r="L286" i="18" s="1"/>
  <c r="I287" i="18"/>
  <c r="F287" i="18"/>
  <c r="C287" i="18"/>
  <c r="N286" i="18"/>
  <c r="M286" i="18"/>
  <c r="K286" i="18"/>
  <c r="J286" i="18"/>
  <c r="H286" i="18"/>
  <c r="G286" i="18"/>
  <c r="F286" i="18"/>
  <c r="E286" i="18"/>
  <c r="D286" i="18"/>
  <c r="O285" i="18"/>
  <c r="L285" i="18"/>
  <c r="L284" i="18" s="1"/>
  <c r="L283" i="18" s="1"/>
  <c r="I285" i="18"/>
  <c r="I284" i="18" s="1"/>
  <c r="I283" i="18" s="1"/>
  <c r="F285" i="18"/>
  <c r="O284" i="18"/>
  <c r="N284" i="18"/>
  <c r="N283" i="18" s="1"/>
  <c r="M284" i="18"/>
  <c r="M283" i="18" s="1"/>
  <c r="K284" i="18"/>
  <c r="J284" i="18"/>
  <c r="J283" i="18" s="1"/>
  <c r="H284" i="18"/>
  <c r="H283" i="18" s="1"/>
  <c r="G284" i="18"/>
  <c r="F284" i="18"/>
  <c r="E284" i="18"/>
  <c r="E283" i="18" s="1"/>
  <c r="D284" i="18"/>
  <c r="D283" i="18" s="1"/>
  <c r="O283" i="18"/>
  <c r="K283" i="18"/>
  <c r="G283" i="18"/>
  <c r="O282" i="18"/>
  <c r="O281" i="18" s="1"/>
  <c r="L282" i="18"/>
  <c r="I282" i="18"/>
  <c r="F282" i="18"/>
  <c r="F281" i="18" s="1"/>
  <c r="N281" i="18"/>
  <c r="M281" i="18"/>
  <c r="L281" i="18"/>
  <c r="K281" i="18"/>
  <c r="J281" i="18"/>
  <c r="H281" i="18"/>
  <c r="G281" i="18"/>
  <c r="E281" i="18"/>
  <c r="D281" i="18"/>
  <c r="O280" i="18"/>
  <c r="L280" i="18"/>
  <c r="I280" i="18"/>
  <c r="F280" i="18"/>
  <c r="O279" i="18"/>
  <c r="L279" i="18"/>
  <c r="I279" i="18"/>
  <c r="F279" i="18"/>
  <c r="O278" i="18"/>
  <c r="L278" i="18"/>
  <c r="I278" i="18"/>
  <c r="F278" i="18"/>
  <c r="O277" i="18"/>
  <c r="L277" i="18"/>
  <c r="I277" i="18"/>
  <c r="I276" i="18" s="1"/>
  <c r="F277" i="18"/>
  <c r="N276" i="18"/>
  <c r="M276" i="18"/>
  <c r="K276" i="18"/>
  <c r="J276" i="18"/>
  <c r="H276" i="18"/>
  <c r="G276" i="18"/>
  <c r="E276" i="18"/>
  <c r="D276" i="18"/>
  <c r="O275" i="18"/>
  <c r="L275" i="18"/>
  <c r="I275" i="18"/>
  <c r="F275" i="18"/>
  <c r="O274" i="18"/>
  <c r="L274" i="18"/>
  <c r="I274" i="18"/>
  <c r="F274" i="18"/>
  <c r="O273" i="18"/>
  <c r="L273" i="18"/>
  <c r="L272" i="18" s="1"/>
  <c r="I273" i="18"/>
  <c r="I272" i="18" s="1"/>
  <c r="F273" i="18"/>
  <c r="N272" i="18"/>
  <c r="M272" i="18"/>
  <c r="M270" i="18" s="1"/>
  <c r="M269" i="18" s="1"/>
  <c r="K272" i="18"/>
  <c r="K270" i="18" s="1"/>
  <c r="K269" i="18" s="1"/>
  <c r="J272" i="18"/>
  <c r="H272" i="18"/>
  <c r="H270" i="18" s="1"/>
  <c r="H269" i="18" s="1"/>
  <c r="G272" i="18"/>
  <c r="G270" i="18" s="1"/>
  <c r="G269" i="18" s="1"/>
  <c r="E272" i="18"/>
  <c r="D272" i="18"/>
  <c r="O271" i="18"/>
  <c r="L271" i="18"/>
  <c r="I271" i="18"/>
  <c r="C271" i="18" s="1"/>
  <c r="F271" i="18"/>
  <c r="D270" i="18"/>
  <c r="D269" i="18" s="1"/>
  <c r="O268" i="18"/>
  <c r="L268" i="18"/>
  <c r="I268" i="18"/>
  <c r="F268" i="18"/>
  <c r="O267" i="18"/>
  <c r="L267" i="18"/>
  <c r="I267" i="18"/>
  <c r="F267" i="18"/>
  <c r="O266" i="18"/>
  <c r="L266" i="18"/>
  <c r="I266" i="18"/>
  <c r="F266" i="18"/>
  <c r="O265" i="18"/>
  <c r="L265" i="18"/>
  <c r="I265" i="18"/>
  <c r="F265" i="18"/>
  <c r="C265" i="18" s="1"/>
  <c r="N264" i="18"/>
  <c r="M264" i="18"/>
  <c r="K264" i="18"/>
  <c r="J264" i="18"/>
  <c r="H264" i="18"/>
  <c r="G264" i="18"/>
  <c r="E264" i="18"/>
  <c r="D264" i="18"/>
  <c r="O263" i="18"/>
  <c r="L263" i="18"/>
  <c r="I263" i="18"/>
  <c r="F263" i="18"/>
  <c r="O262" i="18"/>
  <c r="L262" i="18"/>
  <c r="I262" i="18"/>
  <c r="F262" i="18"/>
  <c r="O261" i="18"/>
  <c r="L261" i="18"/>
  <c r="I261" i="18"/>
  <c r="I260" i="18" s="1"/>
  <c r="F261" i="18"/>
  <c r="F260" i="18" s="1"/>
  <c r="N260" i="18"/>
  <c r="N259" i="18" s="1"/>
  <c r="M260" i="18"/>
  <c r="M259" i="18" s="1"/>
  <c r="K260" i="18"/>
  <c r="J260" i="18"/>
  <c r="H260" i="18"/>
  <c r="H259" i="18" s="1"/>
  <c r="G260" i="18"/>
  <c r="E260" i="18"/>
  <c r="D260" i="18"/>
  <c r="D259" i="18" s="1"/>
  <c r="K259" i="18"/>
  <c r="G259" i="18"/>
  <c r="O258" i="18"/>
  <c r="L258" i="18"/>
  <c r="I258" i="18"/>
  <c r="F258" i="18"/>
  <c r="O257" i="18"/>
  <c r="L257" i="18"/>
  <c r="I257" i="18"/>
  <c r="F257" i="18"/>
  <c r="O256" i="18"/>
  <c r="L256" i="18"/>
  <c r="I256" i="18"/>
  <c r="F256" i="18"/>
  <c r="O255" i="18"/>
  <c r="L255" i="18"/>
  <c r="I255" i="18"/>
  <c r="F255" i="18"/>
  <c r="C255" i="18" s="1"/>
  <c r="O254" i="18"/>
  <c r="L254" i="18"/>
  <c r="I254" i="18"/>
  <c r="F254" i="18"/>
  <c r="O253" i="18"/>
  <c r="L253" i="18"/>
  <c r="I253" i="18"/>
  <c r="I252" i="18" s="1"/>
  <c r="F253" i="18"/>
  <c r="N252" i="18"/>
  <c r="M252" i="18"/>
  <c r="M251" i="18" s="1"/>
  <c r="K252" i="18"/>
  <c r="K251" i="18" s="1"/>
  <c r="J252" i="18"/>
  <c r="J251" i="18" s="1"/>
  <c r="H252" i="18"/>
  <c r="H251" i="18" s="1"/>
  <c r="G252" i="18"/>
  <c r="E252" i="18"/>
  <c r="E251" i="18" s="1"/>
  <c r="D252" i="18"/>
  <c r="N251" i="18"/>
  <c r="G251" i="18"/>
  <c r="D251" i="18"/>
  <c r="O250" i="18"/>
  <c r="L250" i="18"/>
  <c r="I250" i="18"/>
  <c r="F250" i="18"/>
  <c r="O249" i="18"/>
  <c r="L249" i="18"/>
  <c r="I249" i="18"/>
  <c r="F249" i="18"/>
  <c r="O248" i="18"/>
  <c r="L248" i="18"/>
  <c r="I248" i="18"/>
  <c r="F248" i="18"/>
  <c r="O247" i="18"/>
  <c r="L247" i="18"/>
  <c r="I247" i="18"/>
  <c r="F247" i="18"/>
  <c r="O246" i="18"/>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C242" i="18" s="1"/>
  <c r="O241" i="18"/>
  <c r="L241" i="18"/>
  <c r="I241" i="18"/>
  <c r="F241" i="18"/>
  <c r="O240" i="18"/>
  <c r="L240" i="18"/>
  <c r="I240" i="18"/>
  <c r="F240" i="18"/>
  <c r="O239" i="18"/>
  <c r="L239" i="18"/>
  <c r="I239" i="18"/>
  <c r="F239" i="18"/>
  <c r="C239" i="18" s="1"/>
  <c r="N238" i="18"/>
  <c r="M238" i="18"/>
  <c r="K238" i="18"/>
  <c r="J238" i="18"/>
  <c r="H238" i="18"/>
  <c r="G238" i="18"/>
  <c r="E238" i="18"/>
  <c r="D238" i="18"/>
  <c r="O237" i="18"/>
  <c r="L237" i="18"/>
  <c r="I237" i="18"/>
  <c r="F237" i="18"/>
  <c r="O236" i="18"/>
  <c r="L236" i="18"/>
  <c r="L235" i="18" s="1"/>
  <c r="I236" i="18"/>
  <c r="F236" i="18"/>
  <c r="O235" i="18"/>
  <c r="N235" i="18"/>
  <c r="M235" i="18"/>
  <c r="K235" i="18"/>
  <c r="J235" i="18"/>
  <c r="H235" i="18"/>
  <c r="G235" i="18"/>
  <c r="F235" i="18"/>
  <c r="E235" i="18"/>
  <c r="D235" i="18"/>
  <c r="O234" i="18"/>
  <c r="O233" i="18" s="1"/>
  <c r="L234" i="18"/>
  <c r="L233" i="18" s="1"/>
  <c r="I234" i="18"/>
  <c r="C234" i="18" s="1"/>
  <c r="F234" i="18"/>
  <c r="F233" i="18" s="1"/>
  <c r="N233" i="18"/>
  <c r="M233" i="18"/>
  <c r="K233" i="18"/>
  <c r="J233" i="18"/>
  <c r="I233" i="18"/>
  <c r="H233" i="18"/>
  <c r="G233" i="18"/>
  <c r="E233" i="18"/>
  <c r="D233" i="18"/>
  <c r="O232" i="18"/>
  <c r="L232" i="18"/>
  <c r="I232" i="18"/>
  <c r="F232" i="18"/>
  <c r="N231" i="18"/>
  <c r="O229" i="18"/>
  <c r="L229" i="18"/>
  <c r="I229" i="18"/>
  <c r="F229" i="18"/>
  <c r="O228" i="18"/>
  <c r="L228" i="18"/>
  <c r="L227" i="18" s="1"/>
  <c r="I228" i="18"/>
  <c r="I227" i="18" s="1"/>
  <c r="F228" i="18"/>
  <c r="O227" i="18"/>
  <c r="N227" i="18"/>
  <c r="M227" i="18"/>
  <c r="K227" i="18"/>
  <c r="J227" i="18"/>
  <c r="H227" i="18"/>
  <c r="G227" i="18"/>
  <c r="F227" i="18"/>
  <c r="E227" i="18"/>
  <c r="D227" i="18"/>
  <c r="O226" i="18"/>
  <c r="L226" i="18"/>
  <c r="I226" i="18"/>
  <c r="C226" i="18" s="1"/>
  <c r="F226" i="18"/>
  <c r="O225" i="18"/>
  <c r="L225" i="18"/>
  <c r="I225" i="18"/>
  <c r="F225" i="18"/>
  <c r="O224" i="18"/>
  <c r="L224" i="18"/>
  <c r="I224" i="18"/>
  <c r="F224" i="18"/>
  <c r="O223" i="18"/>
  <c r="L223" i="18"/>
  <c r="I223" i="18"/>
  <c r="F223" i="18"/>
  <c r="O222" i="18"/>
  <c r="L222" i="18"/>
  <c r="I222" i="18"/>
  <c r="F222" i="18"/>
  <c r="O221" i="18"/>
  <c r="L221" i="18"/>
  <c r="I221" i="18"/>
  <c r="F221" i="18"/>
  <c r="O220" i="18"/>
  <c r="L220" i="18"/>
  <c r="I220" i="18"/>
  <c r="F220" i="18"/>
  <c r="O219" i="18"/>
  <c r="L219" i="18"/>
  <c r="I219" i="18"/>
  <c r="F219" i="18"/>
  <c r="O218" i="18"/>
  <c r="L218" i="18"/>
  <c r="I218" i="18"/>
  <c r="F218" i="18"/>
  <c r="O217" i="18"/>
  <c r="L217" i="18"/>
  <c r="I217" i="18"/>
  <c r="F217" i="18"/>
  <c r="N216" i="18"/>
  <c r="M216" i="18"/>
  <c r="K216" i="18"/>
  <c r="J216" i="18"/>
  <c r="I216" i="18"/>
  <c r="H216" i="18"/>
  <c r="G216" i="18"/>
  <c r="F216" i="18"/>
  <c r="E216" i="18"/>
  <c r="D216" i="18"/>
  <c r="O215" i="18"/>
  <c r="L215" i="18"/>
  <c r="I215" i="18"/>
  <c r="F215" i="18"/>
  <c r="O214" i="18"/>
  <c r="L214" i="18"/>
  <c r="I214" i="18"/>
  <c r="C214" i="18" s="1"/>
  <c r="F214" i="18"/>
  <c r="O213" i="18"/>
  <c r="L213" i="18"/>
  <c r="I213" i="18"/>
  <c r="F213" i="18"/>
  <c r="O212" i="18"/>
  <c r="L212" i="18"/>
  <c r="I212" i="18"/>
  <c r="F212" i="18"/>
  <c r="O211" i="18"/>
  <c r="L211" i="18"/>
  <c r="C211" i="18" s="1"/>
  <c r="I211" i="18"/>
  <c r="F211" i="18"/>
  <c r="O210" i="18"/>
  <c r="L210" i="18"/>
  <c r="I210" i="18"/>
  <c r="F210" i="18"/>
  <c r="O209" i="18"/>
  <c r="L209" i="18"/>
  <c r="I209" i="18"/>
  <c r="F209" i="18"/>
  <c r="O208" i="18"/>
  <c r="L208" i="18"/>
  <c r="I208" i="18"/>
  <c r="F208" i="18"/>
  <c r="O207" i="18"/>
  <c r="L207" i="18"/>
  <c r="I207" i="18"/>
  <c r="F207" i="18"/>
  <c r="O206" i="18"/>
  <c r="L206" i="18"/>
  <c r="I206" i="18"/>
  <c r="C206" i="18" s="1"/>
  <c r="F206" i="18"/>
  <c r="N205" i="18"/>
  <c r="M205" i="18"/>
  <c r="K205" i="18"/>
  <c r="J205" i="18"/>
  <c r="H205" i="18"/>
  <c r="H204" i="18" s="1"/>
  <c r="G205" i="18"/>
  <c r="E205" i="18"/>
  <c r="D205" i="18"/>
  <c r="D204" i="18" s="1"/>
  <c r="M204" i="18"/>
  <c r="O203" i="18"/>
  <c r="L203" i="18"/>
  <c r="I203" i="18"/>
  <c r="F203" i="18"/>
  <c r="C203" i="18" s="1"/>
  <c r="O202" i="18"/>
  <c r="L202" i="18"/>
  <c r="I202" i="18"/>
  <c r="F202" i="18"/>
  <c r="O201" i="18"/>
  <c r="L201" i="18"/>
  <c r="I201" i="18"/>
  <c r="F201" i="18"/>
  <c r="O200" i="18"/>
  <c r="L200" i="18"/>
  <c r="I200" i="18"/>
  <c r="F200" i="18"/>
  <c r="O199" i="18"/>
  <c r="L199" i="18"/>
  <c r="I199" i="18"/>
  <c r="F199" i="18"/>
  <c r="O198" i="18"/>
  <c r="N198" i="18"/>
  <c r="N196" i="18" s="1"/>
  <c r="M198" i="18"/>
  <c r="K198" i="18"/>
  <c r="K196" i="18" s="1"/>
  <c r="J198" i="18"/>
  <c r="H198" i="18"/>
  <c r="H196" i="18" s="1"/>
  <c r="H195" i="18" s="1"/>
  <c r="G198" i="18"/>
  <c r="G196" i="18" s="1"/>
  <c r="F198" i="18"/>
  <c r="E198" i="18"/>
  <c r="D198" i="18"/>
  <c r="D196" i="18" s="1"/>
  <c r="D195" i="18" s="1"/>
  <c r="O197" i="18"/>
  <c r="L197" i="18"/>
  <c r="I197" i="18"/>
  <c r="F197" i="18"/>
  <c r="F196" i="18" s="1"/>
  <c r="M196" i="18"/>
  <c r="M195" i="18" s="1"/>
  <c r="J196" i="18"/>
  <c r="E196" i="18"/>
  <c r="O193" i="18"/>
  <c r="O192" i="18" s="1"/>
  <c r="O191" i="18" s="1"/>
  <c r="L193" i="18"/>
  <c r="L192" i="18" s="1"/>
  <c r="L191" i="18" s="1"/>
  <c r="I193" i="18"/>
  <c r="I192" i="18" s="1"/>
  <c r="F193" i="18"/>
  <c r="F192" i="18" s="1"/>
  <c r="F191" i="18" s="1"/>
  <c r="N192" i="18"/>
  <c r="N191" i="18" s="1"/>
  <c r="M192" i="18"/>
  <c r="M191" i="18" s="1"/>
  <c r="K192" i="18"/>
  <c r="J192" i="18"/>
  <c r="J191" i="18" s="1"/>
  <c r="H192" i="18"/>
  <c r="H191" i="18" s="1"/>
  <c r="G192" i="18"/>
  <c r="G191" i="18" s="1"/>
  <c r="E192" i="18"/>
  <c r="D192" i="18"/>
  <c r="D191" i="18" s="1"/>
  <c r="K191" i="18"/>
  <c r="E191" i="18"/>
  <c r="O190" i="18"/>
  <c r="L190" i="18"/>
  <c r="I190" i="18"/>
  <c r="F190" i="18"/>
  <c r="O189" i="18"/>
  <c r="O188" i="18" s="1"/>
  <c r="L189" i="18"/>
  <c r="L188" i="18" s="1"/>
  <c r="I189" i="18"/>
  <c r="I188" i="18" s="1"/>
  <c r="F189" i="18"/>
  <c r="N188" i="18"/>
  <c r="M188" i="18"/>
  <c r="K188" i="18"/>
  <c r="J188" i="18"/>
  <c r="H188" i="18"/>
  <c r="H187" i="18" s="1"/>
  <c r="G188" i="18"/>
  <c r="E188" i="18"/>
  <c r="E187" i="18" s="1"/>
  <c r="D188" i="18"/>
  <c r="K187" i="18"/>
  <c r="O186" i="18"/>
  <c r="L186" i="18"/>
  <c r="I186" i="18"/>
  <c r="F186" i="18"/>
  <c r="O185" i="18"/>
  <c r="L185" i="18"/>
  <c r="I185" i="18"/>
  <c r="I184" i="18" s="1"/>
  <c r="F185" i="18"/>
  <c r="O184" i="18"/>
  <c r="N184" i="18"/>
  <c r="M184" i="18"/>
  <c r="K184" i="18"/>
  <c r="J184" i="18"/>
  <c r="H184" i="18"/>
  <c r="G184" i="18"/>
  <c r="F184" i="18"/>
  <c r="E184" i="18"/>
  <c r="D184" i="18"/>
  <c r="O183" i="18"/>
  <c r="O179" i="18" s="1"/>
  <c r="L183" i="18"/>
  <c r="I183" i="18"/>
  <c r="F183" i="18"/>
  <c r="C183" i="18"/>
  <c r="O182" i="18"/>
  <c r="L182" i="18"/>
  <c r="I182" i="18"/>
  <c r="F182" i="18"/>
  <c r="C182" i="18" s="1"/>
  <c r="O181" i="18"/>
  <c r="L181" i="18"/>
  <c r="I181" i="18"/>
  <c r="F181" i="18"/>
  <c r="O180" i="18"/>
  <c r="L180" i="18"/>
  <c r="L179" i="18" s="1"/>
  <c r="I180" i="18"/>
  <c r="F180" i="18"/>
  <c r="C180" i="18" s="1"/>
  <c r="N179" i="18"/>
  <c r="M179" i="18"/>
  <c r="K179" i="18"/>
  <c r="J179" i="18"/>
  <c r="H179" i="18"/>
  <c r="G179" i="18"/>
  <c r="E179" i="18"/>
  <c r="D179" i="18"/>
  <c r="O178" i="18"/>
  <c r="L178" i="18"/>
  <c r="I178" i="18"/>
  <c r="F178" i="18"/>
  <c r="O177" i="18"/>
  <c r="L177" i="18"/>
  <c r="I177" i="18"/>
  <c r="F177" i="18"/>
  <c r="O176" i="18"/>
  <c r="O175" i="18" s="1"/>
  <c r="L176" i="18"/>
  <c r="I176" i="18"/>
  <c r="I175" i="18" s="1"/>
  <c r="F176" i="18"/>
  <c r="F175" i="18" s="1"/>
  <c r="N175" i="18"/>
  <c r="M175" i="18"/>
  <c r="M174" i="18" s="1"/>
  <c r="K175" i="18"/>
  <c r="J175" i="18"/>
  <c r="J174" i="18" s="1"/>
  <c r="J173" i="18" s="1"/>
  <c r="H175" i="18"/>
  <c r="H174" i="18" s="1"/>
  <c r="H173" i="18" s="1"/>
  <c r="G175" i="18"/>
  <c r="E175" i="18"/>
  <c r="D175" i="18"/>
  <c r="N174" i="18"/>
  <c r="N173" i="18" s="1"/>
  <c r="E174" i="18"/>
  <c r="E173" i="18" s="1"/>
  <c r="O172" i="18"/>
  <c r="L172" i="18"/>
  <c r="I172" i="18"/>
  <c r="F172" i="18"/>
  <c r="O171" i="18"/>
  <c r="L171" i="18"/>
  <c r="I171" i="18"/>
  <c r="F171" i="18"/>
  <c r="O170" i="18"/>
  <c r="L170" i="18"/>
  <c r="I170" i="18"/>
  <c r="F170" i="18"/>
  <c r="O169" i="18"/>
  <c r="L169" i="18"/>
  <c r="I169" i="18"/>
  <c r="F169" i="18"/>
  <c r="O168" i="18"/>
  <c r="L168" i="18"/>
  <c r="I168" i="18"/>
  <c r="F168" i="18"/>
  <c r="O167" i="18"/>
  <c r="O166" i="18" s="1"/>
  <c r="O165" i="18" s="1"/>
  <c r="L167" i="18"/>
  <c r="I167" i="18"/>
  <c r="F167" i="18"/>
  <c r="F166" i="18" s="1"/>
  <c r="N166" i="18"/>
  <c r="M166" i="18"/>
  <c r="K166" i="18"/>
  <c r="J166" i="18"/>
  <c r="J165" i="18" s="1"/>
  <c r="H166" i="18"/>
  <c r="H165" i="18" s="1"/>
  <c r="G166" i="18"/>
  <c r="E166" i="18"/>
  <c r="E165" i="18" s="1"/>
  <c r="D166" i="18"/>
  <c r="D165" i="18" s="1"/>
  <c r="N165" i="18"/>
  <c r="M165" i="18"/>
  <c r="K165" i="18"/>
  <c r="G165" i="18"/>
  <c r="O164" i="18"/>
  <c r="L164" i="18"/>
  <c r="I164" i="18"/>
  <c r="F164" i="18"/>
  <c r="O163" i="18"/>
  <c r="L163" i="18"/>
  <c r="I163" i="18"/>
  <c r="F163" i="18"/>
  <c r="C163" i="18" s="1"/>
  <c r="O162" i="18"/>
  <c r="L162" i="18"/>
  <c r="I162" i="18"/>
  <c r="F162" i="18"/>
  <c r="O161" i="18"/>
  <c r="O160" i="18" s="1"/>
  <c r="L161" i="18"/>
  <c r="I161" i="18"/>
  <c r="I160" i="18" s="1"/>
  <c r="F161" i="18"/>
  <c r="N160" i="18"/>
  <c r="M160" i="18"/>
  <c r="L160" i="18"/>
  <c r="K160" i="18"/>
  <c r="J160" i="18"/>
  <c r="H160" i="18"/>
  <c r="G160" i="18"/>
  <c r="E160" i="18"/>
  <c r="D160" i="18"/>
  <c r="O159" i="18"/>
  <c r="L159" i="18"/>
  <c r="I159" i="18"/>
  <c r="F159" i="18"/>
  <c r="O158" i="18"/>
  <c r="L158" i="18"/>
  <c r="I158" i="18"/>
  <c r="F158" i="18"/>
  <c r="O157" i="18"/>
  <c r="L157" i="18"/>
  <c r="I157" i="18"/>
  <c r="F157" i="18"/>
  <c r="O156" i="18"/>
  <c r="L156" i="18"/>
  <c r="I156" i="18"/>
  <c r="F156" i="18"/>
  <c r="O155" i="18"/>
  <c r="L155" i="18"/>
  <c r="I155" i="18"/>
  <c r="F155" i="18"/>
  <c r="O154" i="18"/>
  <c r="L154" i="18"/>
  <c r="I154" i="18"/>
  <c r="F154" i="18"/>
  <c r="O153" i="18"/>
  <c r="L153" i="18"/>
  <c r="I153" i="18"/>
  <c r="F153" i="18"/>
  <c r="O152" i="18"/>
  <c r="O151" i="18" s="1"/>
  <c r="L152" i="18"/>
  <c r="I152" i="18"/>
  <c r="F152" i="18"/>
  <c r="F151" i="18" s="1"/>
  <c r="N151" i="18"/>
  <c r="M151" i="18"/>
  <c r="K151" i="18"/>
  <c r="J151" i="18"/>
  <c r="H151" i="18"/>
  <c r="G151" i="18"/>
  <c r="E151" i="18"/>
  <c r="D151" i="18"/>
  <c r="O150" i="18"/>
  <c r="L150" i="18"/>
  <c r="I150" i="18"/>
  <c r="F150" i="18"/>
  <c r="O149" i="18"/>
  <c r="L149" i="18"/>
  <c r="I149" i="18"/>
  <c r="F149" i="18"/>
  <c r="O148" i="18"/>
  <c r="L148" i="18"/>
  <c r="I148" i="18"/>
  <c r="F148" i="18"/>
  <c r="O147" i="18"/>
  <c r="L147" i="18"/>
  <c r="I147" i="18"/>
  <c r="F147" i="18"/>
  <c r="O146" i="18"/>
  <c r="L146" i="18"/>
  <c r="I146" i="18"/>
  <c r="F146" i="18"/>
  <c r="O145" i="18"/>
  <c r="L145" i="18"/>
  <c r="I145" i="18"/>
  <c r="F145" i="18"/>
  <c r="N144" i="18"/>
  <c r="M144" i="18"/>
  <c r="K144" i="18"/>
  <c r="J144" i="18"/>
  <c r="H144" i="18"/>
  <c r="G144" i="18"/>
  <c r="E144" i="18"/>
  <c r="D144" i="18"/>
  <c r="O143" i="18"/>
  <c r="L143" i="18"/>
  <c r="I143" i="18"/>
  <c r="F143" i="18"/>
  <c r="O142" i="18"/>
  <c r="L142" i="18"/>
  <c r="L141" i="18" s="1"/>
  <c r="I142" i="18"/>
  <c r="I141" i="18" s="1"/>
  <c r="F142" i="18"/>
  <c r="O141" i="18"/>
  <c r="N141" i="18"/>
  <c r="M141" i="18"/>
  <c r="K141" i="18"/>
  <c r="J141" i="18"/>
  <c r="H141" i="18"/>
  <c r="G141" i="18"/>
  <c r="F141" i="18"/>
  <c r="E141" i="18"/>
  <c r="D141" i="18"/>
  <c r="O140" i="18"/>
  <c r="L140" i="18"/>
  <c r="I140" i="18"/>
  <c r="F140" i="18"/>
  <c r="C140" i="18"/>
  <c r="O139" i="18"/>
  <c r="L139" i="18"/>
  <c r="I139" i="18"/>
  <c r="F139" i="18"/>
  <c r="O138" i="18"/>
  <c r="L138" i="18"/>
  <c r="I138" i="18"/>
  <c r="F138" i="18"/>
  <c r="O137" i="18"/>
  <c r="L137" i="18"/>
  <c r="I137" i="18"/>
  <c r="F137" i="18"/>
  <c r="O136" i="18"/>
  <c r="N136" i="18"/>
  <c r="M136" i="18"/>
  <c r="K136" i="18"/>
  <c r="J136" i="18"/>
  <c r="H136" i="18"/>
  <c r="G136" i="18"/>
  <c r="E136" i="18"/>
  <c r="D136" i="18"/>
  <c r="O135" i="18"/>
  <c r="L135" i="18"/>
  <c r="I135" i="18"/>
  <c r="F135" i="18"/>
  <c r="O134" i="18"/>
  <c r="L134" i="18"/>
  <c r="I134" i="18"/>
  <c r="F134" i="18"/>
  <c r="O133" i="18"/>
  <c r="L133" i="18"/>
  <c r="I133" i="18"/>
  <c r="F133" i="18"/>
  <c r="O132" i="18"/>
  <c r="O131" i="18" s="1"/>
  <c r="L132" i="18"/>
  <c r="L131" i="18" s="1"/>
  <c r="I132" i="18"/>
  <c r="F132" i="18"/>
  <c r="F131" i="18" s="1"/>
  <c r="N131" i="18"/>
  <c r="M131" i="18"/>
  <c r="K131" i="18"/>
  <c r="J131" i="18"/>
  <c r="H131" i="18"/>
  <c r="G131" i="18"/>
  <c r="E131" i="18"/>
  <c r="D131" i="18"/>
  <c r="M130" i="18"/>
  <c r="O129" i="18"/>
  <c r="L129" i="18"/>
  <c r="I129" i="18"/>
  <c r="I128" i="18" s="1"/>
  <c r="F129" i="18"/>
  <c r="F128" i="18" s="1"/>
  <c r="O128" i="18"/>
  <c r="N128" i="18"/>
  <c r="M128" i="18"/>
  <c r="K128" i="18"/>
  <c r="J128" i="18"/>
  <c r="H128" i="18"/>
  <c r="G128" i="18"/>
  <c r="E128" i="18"/>
  <c r="D128" i="18"/>
  <c r="O127" i="18"/>
  <c r="L127" i="18"/>
  <c r="I127" i="18"/>
  <c r="D127" i="18"/>
  <c r="D122" i="18" s="1"/>
  <c r="O126" i="18"/>
  <c r="L126" i="18"/>
  <c r="I126" i="18"/>
  <c r="F126" i="18"/>
  <c r="O125" i="18"/>
  <c r="L125" i="18"/>
  <c r="I125" i="18"/>
  <c r="F125" i="18"/>
  <c r="C125" i="18" s="1"/>
  <c r="O124" i="18"/>
  <c r="L124" i="18"/>
  <c r="I124" i="18"/>
  <c r="F124" i="18"/>
  <c r="O123" i="18"/>
  <c r="L123" i="18"/>
  <c r="L122" i="18" s="1"/>
  <c r="I123" i="18"/>
  <c r="F123" i="18"/>
  <c r="N122" i="18"/>
  <c r="M122" i="18"/>
  <c r="K122" i="18"/>
  <c r="J122" i="18"/>
  <c r="H122" i="18"/>
  <c r="G122" i="18"/>
  <c r="E122" i="18"/>
  <c r="O121" i="18"/>
  <c r="L121" i="18"/>
  <c r="I121" i="18"/>
  <c r="F121" i="18"/>
  <c r="O120" i="18"/>
  <c r="L120" i="18"/>
  <c r="I120" i="18"/>
  <c r="F120" i="18"/>
  <c r="O119" i="18"/>
  <c r="L119" i="18"/>
  <c r="I119" i="18"/>
  <c r="F119" i="18"/>
  <c r="O118" i="18"/>
  <c r="L118" i="18"/>
  <c r="I118" i="18"/>
  <c r="D118" i="18"/>
  <c r="D116" i="18" s="1"/>
  <c r="O117" i="18"/>
  <c r="L117" i="18"/>
  <c r="I117" i="18"/>
  <c r="F117" i="18"/>
  <c r="N116" i="18"/>
  <c r="M116" i="18"/>
  <c r="K116" i="18"/>
  <c r="J116" i="18"/>
  <c r="H116" i="18"/>
  <c r="G116" i="18"/>
  <c r="E116" i="18"/>
  <c r="O115" i="18"/>
  <c r="L115" i="18"/>
  <c r="I115" i="18"/>
  <c r="F115" i="18"/>
  <c r="O114" i="18"/>
  <c r="L114" i="18"/>
  <c r="I114" i="18"/>
  <c r="F114" i="18"/>
  <c r="O113" i="18"/>
  <c r="L113" i="18"/>
  <c r="I113" i="18"/>
  <c r="F113" i="18"/>
  <c r="N112" i="18"/>
  <c r="M112" i="18"/>
  <c r="K112" i="18"/>
  <c r="J112" i="18"/>
  <c r="I112" i="18"/>
  <c r="H112" i="18"/>
  <c r="G112" i="18"/>
  <c r="E112" i="18"/>
  <c r="D112" i="18"/>
  <c r="O111" i="18"/>
  <c r="L111" i="18"/>
  <c r="I111" i="18"/>
  <c r="F111" i="18"/>
  <c r="O110" i="18"/>
  <c r="L110" i="18"/>
  <c r="I110" i="18"/>
  <c r="F110" i="18"/>
  <c r="C110" i="18" s="1"/>
  <c r="O109" i="18"/>
  <c r="L109" i="18"/>
  <c r="I109" i="18"/>
  <c r="F109" i="18"/>
  <c r="O108" i="18"/>
  <c r="L108" i="18"/>
  <c r="I108" i="18"/>
  <c r="F108" i="18"/>
  <c r="O107" i="18"/>
  <c r="L107" i="18"/>
  <c r="I107" i="18"/>
  <c r="F107" i="18"/>
  <c r="O106" i="18"/>
  <c r="L106" i="18"/>
  <c r="I106" i="18"/>
  <c r="F106" i="18"/>
  <c r="C106" i="18" s="1"/>
  <c r="O105" i="18"/>
  <c r="L105" i="18"/>
  <c r="I105" i="18"/>
  <c r="F105" i="18"/>
  <c r="O104" i="18"/>
  <c r="L104" i="18"/>
  <c r="L103" i="18" s="1"/>
  <c r="I104" i="18"/>
  <c r="F104" i="18"/>
  <c r="N103" i="18"/>
  <c r="M103" i="18"/>
  <c r="K103" i="18"/>
  <c r="J103" i="18"/>
  <c r="H103" i="18"/>
  <c r="G103" i="18"/>
  <c r="E103" i="18"/>
  <c r="D103" i="18"/>
  <c r="O102" i="18"/>
  <c r="L102" i="18"/>
  <c r="I102" i="18"/>
  <c r="F102" i="18"/>
  <c r="C102" i="18" s="1"/>
  <c r="O101" i="18"/>
  <c r="L101" i="18"/>
  <c r="I101" i="18"/>
  <c r="F101" i="18"/>
  <c r="C101" i="18" s="1"/>
  <c r="O100" i="18"/>
  <c r="L100" i="18"/>
  <c r="I100" i="18"/>
  <c r="F100" i="18"/>
  <c r="C100" i="18" s="1"/>
  <c r="O99" i="18"/>
  <c r="L99" i="18"/>
  <c r="I99" i="18"/>
  <c r="F99" i="18"/>
  <c r="O98" i="18"/>
  <c r="L98" i="18"/>
  <c r="I98" i="18"/>
  <c r="F98" i="18"/>
  <c r="O97" i="18"/>
  <c r="L97" i="18"/>
  <c r="I97" i="18"/>
  <c r="F97" i="18"/>
  <c r="C97" i="18" s="1"/>
  <c r="O96" i="18"/>
  <c r="L96" i="18"/>
  <c r="I96" i="18"/>
  <c r="I95" i="18" s="1"/>
  <c r="F96" i="18"/>
  <c r="C96" i="18" s="1"/>
  <c r="N95" i="18"/>
  <c r="M95" i="18"/>
  <c r="K95" i="18"/>
  <c r="J95" i="18"/>
  <c r="H95" i="18"/>
  <c r="G95" i="18"/>
  <c r="E95" i="18"/>
  <c r="D95" i="18"/>
  <c r="O94" i="18"/>
  <c r="L94" i="18"/>
  <c r="I94" i="18"/>
  <c r="F94" i="18"/>
  <c r="C94" i="18" s="1"/>
  <c r="O93" i="18"/>
  <c r="L93" i="18"/>
  <c r="I93" i="18"/>
  <c r="F93" i="18"/>
  <c r="O92" i="18"/>
  <c r="L92" i="18"/>
  <c r="I92" i="18"/>
  <c r="F92" i="18"/>
  <c r="O91" i="18"/>
  <c r="L91" i="18"/>
  <c r="I91" i="18"/>
  <c r="F91" i="18"/>
  <c r="O90" i="18"/>
  <c r="O89" i="18" s="1"/>
  <c r="L90" i="18"/>
  <c r="I90" i="18"/>
  <c r="I89" i="18" s="1"/>
  <c r="F90" i="18"/>
  <c r="C90" i="18" s="1"/>
  <c r="N89" i="18"/>
  <c r="M89" i="18"/>
  <c r="K89" i="18"/>
  <c r="J89" i="18"/>
  <c r="H89" i="18"/>
  <c r="G89" i="18"/>
  <c r="E89" i="18"/>
  <c r="D89" i="18"/>
  <c r="O88" i="18"/>
  <c r="L88" i="18"/>
  <c r="I88" i="18"/>
  <c r="F88" i="18"/>
  <c r="O87" i="18"/>
  <c r="L87" i="18"/>
  <c r="I87" i="18"/>
  <c r="F87" i="18"/>
  <c r="O86" i="18"/>
  <c r="O84" i="18" s="1"/>
  <c r="L86" i="18"/>
  <c r="I86" i="18"/>
  <c r="F86" i="18"/>
  <c r="C86" i="18" s="1"/>
  <c r="O85" i="18"/>
  <c r="L85" i="18"/>
  <c r="I85" i="18"/>
  <c r="I84" i="18" s="1"/>
  <c r="F85" i="18"/>
  <c r="N84" i="18"/>
  <c r="N83" i="18" s="1"/>
  <c r="M84" i="18"/>
  <c r="K84" i="18"/>
  <c r="J84" i="18"/>
  <c r="J83" i="18" s="1"/>
  <c r="H84" i="18"/>
  <c r="G84" i="18"/>
  <c r="E84" i="18"/>
  <c r="D84" i="18"/>
  <c r="O82" i="18"/>
  <c r="L82" i="18"/>
  <c r="I82" i="18"/>
  <c r="F82" i="18"/>
  <c r="O81" i="18"/>
  <c r="O80" i="18" s="1"/>
  <c r="L81" i="18"/>
  <c r="L80" i="18" s="1"/>
  <c r="I81" i="18"/>
  <c r="I80" i="18" s="1"/>
  <c r="F81" i="18"/>
  <c r="N80" i="18"/>
  <c r="M80" i="18"/>
  <c r="K80" i="18"/>
  <c r="J80" i="18"/>
  <c r="H80" i="18"/>
  <c r="G80" i="18"/>
  <c r="G76" i="18" s="1"/>
  <c r="F80" i="18"/>
  <c r="F76" i="18" s="1"/>
  <c r="E80" i="18"/>
  <c r="D80" i="18"/>
  <c r="O79" i="18"/>
  <c r="L79" i="18"/>
  <c r="C79" i="18" s="1"/>
  <c r="I79" i="18"/>
  <c r="F79" i="18"/>
  <c r="O78" i="18"/>
  <c r="O77" i="18" s="1"/>
  <c r="L78" i="18"/>
  <c r="I78" i="18"/>
  <c r="F78" i="18"/>
  <c r="F77" i="18" s="1"/>
  <c r="N77" i="18"/>
  <c r="M77" i="18"/>
  <c r="K77" i="18"/>
  <c r="J77" i="18"/>
  <c r="I77" i="18"/>
  <c r="H77" i="18"/>
  <c r="H76" i="18" s="1"/>
  <c r="G77" i="18"/>
  <c r="E77" i="18"/>
  <c r="E76" i="18" s="1"/>
  <c r="D77" i="18"/>
  <c r="D76" i="18" s="1"/>
  <c r="K76" i="18"/>
  <c r="O74" i="18"/>
  <c r="L74" i="18"/>
  <c r="I74" i="18"/>
  <c r="F74" i="18"/>
  <c r="O73" i="18"/>
  <c r="L73" i="18"/>
  <c r="I73" i="18"/>
  <c r="F73" i="18"/>
  <c r="O72" i="18"/>
  <c r="L72" i="18"/>
  <c r="I72" i="18"/>
  <c r="F72" i="18"/>
  <c r="O71" i="18"/>
  <c r="L71" i="18"/>
  <c r="I71" i="18"/>
  <c r="F71" i="18"/>
  <c r="O70" i="18"/>
  <c r="O69" i="18" s="1"/>
  <c r="L70" i="18"/>
  <c r="I70" i="18"/>
  <c r="I69" i="18" s="1"/>
  <c r="I67" i="18" s="1"/>
  <c r="D70" i="18"/>
  <c r="D69" i="18" s="1"/>
  <c r="N69" i="18"/>
  <c r="N67" i="18" s="1"/>
  <c r="M69" i="18"/>
  <c r="M67" i="18" s="1"/>
  <c r="K69" i="18"/>
  <c r="J69" i="18"/>
  <c r="J67" i="18" s="1"/>
  <c r="H69" i="18"/>
  <c r="G69" i="18"/>
  <c r="G67" i="18" s="1"/>
  <c r="E69" i="18"/>
  <c r="O68" i="18"/>
  <c r="L68" i="18"/>
  <c r="I68" i="18"/>
  <c r="D68" i="18"/>
  <c r="F68" i="18" s="1"/>
  <c r="K67" i="18"/>
  <c r="H67" i="18"/>
  <c r="E67" i="18"/>
  <c r="O66" i="18"/>
  <c r="L66" i="18"/>
  <c r="I66" i="18"/>
  <c r="D66" i="18"/>
  <c r="F66" i="18" s="1"/>
  <c r="O65" i="18"/>
  <c r="L65" i="18"/>
  <c r="I65" i="18"/>
  <c r="F65" i="18"/>
  <c r="O64" i="18"/>
  <c r="L64" i="18"/>
  <c r="I64" i="18"/>
  <c r="F64" i="18"/>
  <c r="O63" i="18"/>
  <c r="L63" i="18"/>
  <c r="I63" i="18"/>
  <c r="F63" i="18"/>
  <c r="O62" i="18"/>
  <c r="L62" i="18"/>
  <c r="I62" i="18"/>
  <c r="F62" i="18"/>
  <c r="O61" i="18"/>
  <c r="L61" i="18"/>
  <c r="I61" i="18"/>
  <c r="F61" i="18"/>
  <c r="O60" i="18"/>
  <c r="L60" i="18"/>
  <c r="I60" i="18"/>
  <c r="F60" i="18"/>
  <c r="O59" i="18"/>
  <c r="L59" i="18"/>
  <c r="I59" i="18"/>
  <c r="F59" i="18"/>
  <c r="N58" i="18"/>
  <c r="M58" i="18"/>
  <c r="K58" i="18"/>
  <c r="J58" i="18"/>
  <c r="H58" i="18"/>
  <c r="G58" i="18"/>
  <c r="E58" i="18"/>
  <c r="D58" i="18"/>
  <c r="O57" i="18"/>
  <c r="L57" i="18"/>
  <c r="I57" i="18"/>
  <c r="F57" i="18"/>
  <c r="O56" i="18"/>
  <c r="L56" i="18"/>
  <c r="L55" i="18" s="1"/>
  <c r="I56" i="18"/>
  <c r="I55" i="18" s="1"/>
  <c r="F56" i="18"/>
  <c r="N55" i="18"/>
  <c r="M55" i="18"/>
  <c r="M54" i="18" s="1"/>
  <c r="K55" i="18"/>
  <c r="J55" i="18"/>
  <c r="J54" i="18" s="1"/>
  <c r="J53" i="18" s="1"/>
  <c r="H55" i="18"/>
  <c r="H54" i="18" s="1"/>
  <c r="G55" i="18"/>
  <c r="E55" i="18"/>
  <c r="E54" i="18" s="1"/>
  <c r="D55" i="18"/>
  <c r="D54" i="18" s="1"/>
  <c r="K54" i="18"/>
  <c r="K53" i="18" s="1"/>
  <c r="O47" i="18"/>
  <c r="C47" i="18" s="1"/>
  <c r="O46" i="18"/>
  <c r="C46" i="18" s="1"/>
  <c r="N45" i="18"/>
  <c r="M45" i="18"/>
  <c r="L44" i="18"/>
  <c r="I44" i="18"/>
  <c r="F44" i="18"/>
  <c r="F43" i="18" s="1"/>
  <c r="K43" i="18"/>
  <c r="J43" i="18"/>
  <c r="I43" i="18"/>
  <c r="H43" i="18"/>
  <c r="G43" i="18"/>
  <c r="E43" i="18"/>
  <c r="D43" i="18"/>
  <c r="F42" i="18"/>
  <c r="C42" i="18" s="1"/>
  <c r="F41" i="18"/>
  <c r="C41" i="18" s="1"/>
  <c r="E41" i="18"/>
  <c r="D41" i="18"/>
  <c r="L40" i="18"/>
  <c r="C40" i="18" s="1"/>
  <c r="L39" i="18"/>
  <c r="C39" i="18" s="1"/>
  <c r="L38" i="18"/>
  <c r="C38" i="18" s="1"/>
  <c r="L37" i="18"/>
  <c r="C37" i="18" s="1"/>
  <c r="K36" i="18"/>
  <c r="J36" i="18"/>
  <c r="L35" i="18"/>
  <c r="C35" i="18" s="1"/>
  <c r="L34" i="18"/>
  <c r="C34" i="18" s="1"/>
  <c r="K33" i="18"/>
  <c r="J33" i="18"/>
  <c r="L32" i="18"/>
  <c r="K31" i="18"/>
  <c r="J31" i="18"/>
  <c r="L30" i="18"/>
  <c r="C30" i="18" s="1"/>
  <c r="L29" i="18"/>
  <c r="C29" i="18" s="1"/>
  <c r="L28" i="18"/>
  <c r="C28" i="18" s="1"/>
  <c r="K27" i="18"/>
  <c r="J27" i="18"/>
  <c r="F25" i="18"/>
  <c r="C25" i="18" s="1"/>
  <c r="I24" i="18"/>
  <c r="F24" i="18"/>
  <c r="O23" i="18"/>
  <c r="L23" i="18"/>
  <c r="I23" i="18"/>
  <c r="F23" i="18"/>
  <c r="O22" i="18"/>
  <c r="L22" i="18"/>
  <c r="L21" i="18" s="1"/>
  <c r="I22" i="18"/>
  <c r="I21" i="18" s="1"/>
  <c r="F22" i="18"/>
  <c r="O21" i="18"/>
  <c r="O292" i="18" s="1"/>
  <c r="O291" i="18" s="1"/>
  <c r="N21" i="18"/>
  <c r="M21" i="18"/>
  <c r="M292" i="18" s="1"/>
  <c r="K21" i="18"/>
  <c r="J21" i="18"/>
  <c r="H21" i="18"/>
  <c r="H292" i="18" s="1"/>
  <c r="H291" i="18" s="1"/>
  <c r="G21" i="18"/>
  <c r="G292" i="18" s="1"/>
  <c r="F21" i="18"/>
  <c r="E21" i="18"/>
  <c r="E292" i="18" s="1"/>
  <c r="E291" i="18" s="1"/>
  <c r="D21" i="18"/>
  <c r="D292" i="18" s="1"/>
  <c r="D291" i="18" s="1"/>
  <c r="M20" i="18"/>
  <c r="G54" i="18" l="1"/>
  <c r="J76" i="18"/>
  <c r="C85" i="18"/>
  <c r="H83" i="18"/>
  <c r="C114" i="18"/>
  <c r="C148" i="18"/>
  <c r="C150" i="18"/>
  <c r="C152" i="18"/>
  <c r="C167" i="18"/>
  <c r="N204" i="18"/>
  <c r="J231" i="18"/>
  <c r="L238" i="18"/>
  <c r="C243" i="18"/>
  <c r="C258" i="18"/>
  <c r="C262" i="18"/>
  <c r="C282" i="18"/>
  <c r="C299" i="18"/>
  <c r="C300" i="18"/>
  <c r="C82" i="18"/>
  <c r="E130" i="18"/>
  <c r="I144" i="18"/>
  <c r="M187" i="18"/>
  <c r="C223" i="18"/>
  <c r="L252" i="18"/>
  <c r="L251" i="18" s="1"/>
  <c r="C278" i="18"/>
  <c r="I281" i="18"/>
  <c r="C294" i="18"/>
  <c r="I293" i="18"/>
  <c r="J26" i="18"/>
  <c r="C65" i="18"/>
  <c r="F127" i="18"/>
  <c r="C127" i="18" s="1"/>
  <c r="C161" i="18"/>
  <c r="C162" i="18"/>
  <c r="O260" i="18"/>
  <c r="O264" i="18"/>
  <c r="C275" i="18"/>
  <c r="C24" i="18"/>
  <c r="C44" i="18"/>
  <c r="C62" i="18"/>
  <c r="C66" i="18"/>
  <c r="C78" i="18"/>
  <c r="C121" i="18"/>
  <c r="C156" i="18"/>
  <c r="C157" i="18"/>
  <c r="C172" i="18"/>
  <c r="N195" i="18"/>
  <c r="O216" i="18"/>
  <c r="H20" i="18"/>
  <c r="K292" i="18"/>
  <c r="K291" i="18" s="1"/>
  <c r="C22" i="18"/>
  <c r="C23" i="18"/>
  <c r="K26" i="18"/>
  <c r="C57" i="18"/>
  <c r="C61" i="18"/>
  <c r="O58" i="18"/>
  <c r="H53" i="18"/>
  <c r="C74" i="18"/>
  <c r="O76" i="18"/>
  <c r="C81" i="18"/>
  <c r="F84" i="18"/>
  <c r="C91" i="18"/>
  <c r="C107" i="18"/>
  <c r="O112" i="18"/>
  <c r="C119" i="18"/>
  <c r="C120" i="18"/>
  <c r="C126" i="18"/>
  <c r="C133" i="18"/>
  <c r="G130" i="18"/>
  <c r="I136" i="18"/>
  <c r="N130" i="18"/>
  <c r="C155" i="18"/>
  <c r="C164" i="18"/>
  <c r="C171" i="18"/>
  <c r="M173" i="18"/>
  <c r="C181" i="18"/>
  <c r="E204" i="18"/>
  <c r="E195" i="18" s="1"/>
  <c r="C210" i="18"/>
  <c r="C215" i="18"/>
  <c r="J204" i="18"/>
  <c r="J195" i="18" s="1"/>
  <c r="C217" i="18"/>
  <c r="C222" i="18"/>
  <c r="K204" i="18"/>
  <c r="K195" i="18" s="1"/>
  <c r="C228" i="18"/>
  <c r="C229" i="18"/>
  <c r="G231" i="18"/>
  <c r="G230" i="18" s="1"/>
  <c r="E259" i="18"/>
  <c r="F264" i="18"/>
  <c r="N270" i="18"/>
  <c r="N269" i="18" s="1"/>
  <c r="O272" i="18"/>
  <c r="C288" i="18"/>
  <c r="C295" i="18"/>
  <c r="L293" i="18"/>
  <c r="N54" i="18"/>
  <c r="N53" i="18" s="1"/>
  <c r="N76" i="18"/>
  <c r="N75" i="18" s="1"/>
  <c r="I131" i="18"/>
  <c r="C266" i="18"/>
  <c r="G291" i="18"/>
  <c r="M291" i="18"/>
  <c r="L36" i="18"/>
  <c r="C36" i="18" s="1"/>
  <c r="D20" i="18"/>
  <c r="I58" i="18"/>
  <c r="I54" i="18" s="1"/>
  <c r="I53" i="18" s="1"/>
  <c r="C63" i="18"/>
  <c r="C64" i="18"/>
  <c r="C72" i="18"/>
  <c r="L95" i="18"/>
  <c r="C99" i="18"/>
  <c r="C105" i="18"/>
  <c r="C111" i="18"/>
  <c r="I116" i="18"/>
  <c r="C123" i="18"/>
  <c r="C124" i="18"/>
  <c r="O122" i="18"/>
  <c r="C132" i="18"/>
  <c r="J130" i="18"/>
  <c r="C149" i="18"/>
  <c r="I151" i="18"/>
  <c r="C158" i="18"/>
  <c r="C159" i="18"/>
  <c r="D174" i="18"/>
  <c r="D173" i="18" s="1"/>
  <c r="C177" i="18"/>
  <c r="C189" i="18"/>
  <c r="C202" i="18"/>
  <c r="I205" i="18"/>
  <c r="I204" i="18" s="1"/>
  <c r="C212" i="18"/>
  <c r="C213" i="18"/>
  <c r="C225" i="18"/>
  <c r="G204" i="18"/>
  <c r="G195" i="18" s="1"/>
  <c r="M231" i="18"/>
  <c r="I251" i="18"/>
  <c r="C256" i="18"/>
  <c r="C257" i="18"/>
  <c r="J259" i="18"/>
  <c r="J230" i="18" s="1"/>
  <c r="C261" i="18"/>
  <c r="O259" i="18"/>
  <c r="I264" i="18"/>
  <c r="C274" i="18"/>
  <c r="L276" i="18"/>
  <c r="I286" i="18"/>
  <c r="O55" i="18"/>
  <c r="J75" i="18"/>
  <c r="L292" i="18"/>
  <c r="E20" i="18"/>
  <c r="M53" i="18"/>
  <c r="G53" i="18"/>
  <c r="L58" i="18"/>
  <c r="L54" i="18" s="1"/>
  <c r="L69" i="18"/>
  <c r="L67" i="18" s="1"/>
  <c r="I76" i="18"/>
  <c r="M76" i="18"/>
  <c r="L84" i="18"/>
  <c r="F89" i="18"/>
  <c r="C93" i="18"/>
  <c r="O95" i="18"/>
  <c r="F103" i="18"/>
  <c r="I103" i="18"/>
  <c r="C108" i="18"/>
  <c r="C109" i="18"/>
  <c r="L116" i="18"/>
  <c r="I122" i="18"/>
  <c r="G83" i="18"/>
  <c r="K83" i="18"/>
  <c r="C134" i="18"/>
  <c r="C135" i="18"/>
  <c r="C142" i="18"/>
  <c r="C143" i="18"/>
  <c r="C146" i="18"/>
  <c r="O144" i="18"/>
  <c r="C153" i="18"/>
  <c r="C176" i="18"/>
  <c r="O174" i="18"/>
  <c r="C190" i="18"/>
  <c r="I198" i="18"/>
  <c r="E231" i="18"/>
  <c r="E230" i="18" s="1"/>
  <c r="K231" i="18"/>
  <c r="K230" i="18" s="1"/>
  <c r="C237" i="18"/>
  <c r="C250" i="18"/>
  <c r="L270" i="18"/>
  <c r="L269" i="18" s="1"/>
  <c r="I270" i="18"/>
  <c r="I269" i="18" s="1"/>
  <c r="C277" i="18"/>
  <c r="O276" i="18"/>
  <c r="F293" i="18"/>
  <c r="C298" i="18"/>
  <c r="I83" i="18"/>
  <c r="C84" i="18"/>
  <c r="O130" i="18"/>
  <c r="L184" i="18"/>
  <c r="C185" i="18"/>
  <c r="I292" i="18"/>
  <c r="I20" i="18"/>
  <c r="L27" i="18"/>
  <c r="C32" i="18"/>
  <c r="L31" i="18"/>
  <c r="C31" i="18" s="1"/>
  <c r="C80" i="18"/>
  <c r="C87" i="18"/>
  <c r="F95" i="18"/>
  <c r="L112" i="18"/>
  <c r="C115" i="18"/>
  <c r="C131" i="18"/>
  <c r="L136" i="18"/>
  <c r="C137" i="18"/>
  <c r="K194" i="18"/>
  <c r="C71" i="18"/>
  <c r="L77" i="18"/>
  <c r="L76" i="18" s="1"/>
  <c r="M83" i="18"/>
  <c r="M75" i="18" s="1"/>
  <c r="M52" i="18" s="1"/>
  <c r="D83" i="18"/>
  <c r="D75" i="18" s="1"/>
  <c r="C113" i="18"/>
  <c r="F112" i="18"/>
  <c r="C129" i="18"/>
  <c r="L128" i="18"/>
  <c r="C128" i="18" s="1"/>
  <c r="H130" i="18"/>
  <c r="H75" i="18" s="1"/>
  <c r="C141" i="18"/>
  <c r="C145" i="18"/>
  <c r="L144" i="18"/>
  <c r="C168" i="18"/>
  <c r="L166" i="18"/>
  <c r="L165" i="18" s="1"/>
  <c r="O173" i="18"/>
  <c r="C184" i="18"/>
  <c r="O187" i="18"/>
  <c r="C241" i="18"/>
  <c r="F238" i="18"/>
  <c r="C247" i="18"/>
  <c r="L246" i="18"/>
  <c r="F20" i="18"/>
  <c r="F292" i="18"/>
  <c r="C292" i="18" s="1"/>
  <c r="C98" i="18"/>
  <c r="C147" i="18"/>
  <c r="F144" i="18"/>
  <c r="F165" i="18"/>
  <c r="C218" i="18"/>
  <c r="C301" i="18"/>
  <c r="F291" i="18"/>
  <c r="K20" i="18"/>
  <c r="C21" i="18"/>
  <c r="L33" i="18"/>
  <c r="C33" i="18" s="1"/>
  <c r="L43" i="18"/>
  <c r="C43" i="18" s="1"/>
  <c r="O45" i="18"/>
  <c r="E53" i="18"/>
  <c r="L89" i="18"/>
  <c r="C169" i="18"/>
  <c r="I166" i="18"/>
  <c r="I165" i="18" s="1"/>
  <c r="D187" i="18"/>
  <c r="N292" i="18"/>
  <c r="N291" i="18" s="1"/>
  <c r="N20" i="18"/>
  <c r="F55" i="18"/>
  <c r="F70" i="18"/>
  <c r="G20" i="18"/>
  <c r="J292" i="18"/>
  <c r="J291" i="18" s="1"/>
  <c r="J20" i="18"/>
  <c r="C56" i="18"/>
  <c r="F58" i="18"/>
  <c r="C58" i="18" s="1"/>
  <c r="C59" i="18"/>
  <c r="C60" i="18"/>
  <c r="D67" i="18"/>
  <c r="D53" i="18" s="1"/>
  <c r="C68" i="18"/>
  <c r="O67" i="18"/>
  <c r="C73" i="18"/>
  <c r="E83" i="18"/>
  <c r="E75" i="18" s="1"/>
  <c r="C88" i="18"/>
  <c r="C92" i="18"/>
  <c r="C104" i="18"/>
  <c r="O103" i="18"/>
  <c r="C103" i="18" s="1"/>
  <c r="C117" i="18"/>
  <c r="O116" i="18"/>
  <c r="O83" i="18" s="1"/>
  <c r="O75" i="18" s="1"/>
  <c r="F122" i="18"/>
  <c r="C122" i="18" s="1"/>
  <c r="D130" i="18"/>
  <c r="K130" i="18"/>
  <c r="C138" i="18"/>
  <c r="C139" i="18"/>
  <c r="F136" i="18"/>
  <c r="L151" i="18"/>
  <c r="C151" i="18" s="1"/>
  <c r="C154" i="18"/>
  <c r="L175" i="18"/>
  <c r="G187" i="18"/>
  <c r="L187" i="18"/>
  <c r="C192" i="18"/>
  <c r="F259" i="18"/>
  <c r="O270" i="18"/>
  <c r="O269" i="18" s="1"/>
  <c r="C284" i="18"/>
  <c r="F283" i="18"/>
  <c r="C283" i="18" s="1"/>
  <c r="I291" i="18"/>
  <c r="F118" i="18"/>
  <c r="C118" i="18" s="1"/>
  <c r="C178" i="18"/>
  <c r="C186" i="18"/>
  <c r="J187" i="18"/>
  <c r="J52" i="18" s="1"/>
  <c r="N187" i="18"/>
  <c r="N52" i="18" s="1"/>
  <c r="I191" i="18"/>
  <c r="I196" i="18"/>
  <c r="I195" i="18" s="1"/>
  <c r="O196" i="18"/>
  <c r="C207" i="18"/>
  <c r="L205" i="18"/>
  <c r="L231" i="18"/>
  <c r="C254" i="18"/>
  <c r="F252" i="18"/>
  <c r="L264" i="18"/>
  <c r="C267" i="18"/>
  <c r="C293" i="18"/>
  <c r="C199" i="18"/>
  <c r="L198" i="18"/>
  <c r="L196" i="18" s="1"/>
  <c r="C227" i="18"/>
  <c r="F160" i="18"/>
  <c r="C160" i="18" s="1"/>
  <c r="C170" i="18"/>
  <c r="G174" i="18"/>
  <c r="G173" i="18" s="1"/>
  <c r="K174" i="18"/>
  <c r="K173" i="18" s="1"/>
  <c r="I179" i="18"/>
  <c r="I174" i="18" s="1"/>
  <c r="I173" i="18" s="1"/>
  <c r="F179" i="18"/>
  <c r="F188" i="18"/>
  <c r="C193" i="18"/>
  <c r="O205" i="18"/>
  <c r="O204" i="18" s="1"/>
  <c r="L216" i="18"/>
  <c r="C216" i="18" s="1"/>
  <c r="C219" i="18"/>
  <c r="N230" i="18"/>
  <c r="N289" i="18" s="1"/>
  <c r="O238" i="18"/>
  <c r="O231" i="18" s="1"/>
  <c r="C248" i="18"/>
  <c r="I246" i="18"/>
  <c r="I259" i="18"/>
  <c r="L260" i="18"/>
  <c r="C260" i="18" s="1"/>
  <c r="C263" i="18"/>
  <c r="C273" i="18"/>
  <c r="F272" i="18"/>
  <c r="F276" i="18"/>
  <c r="C276" i="18" s="1"/>
  <c r="C279" i="18"/>
  <c r="C281" i="18"/>
  <c r="C286" i="18"/>
  <c r="C197" i="18"/>
  <c r="F205" i="18"/>
  <c r="C224" i="18"/>
  <c r="H231" i="18"/>
  <c r="H230" i="18" s="1"/>
  <c r="H194" i="18" s="1"/>
  <c r="C233" i="18"/>
  <c r="I235" i="18"/>
  <c r="C235" i="18" s="1"/>
  <c r="C236" i="18"/>
  <c r="C240" i="18"/>
  <c r="I238" i="18"/>
  <c r="I231" i="18" s="1"/>
  <c r="E270" i="18"/>
  <c r="E269" i="18" s="1"/>
  <c r="C280" i="18"/>
  <c r="C296" i="18"/>
  <c r="C297" i="18"/>
  <c r="L291" i="18"/>
  <c r="C200" i="18"/>
  <c r="C201" i="18"/>
  <c r="C208" i="18"/>
  <c r="C209" i="18"/>
  <c r="C220" i="18"/>
  <c r="C221" i="18"/>
  <c r="C232" i="18"/>
  <c r="D231" i="18"/>
  <c r="D230" i="18" s="1"/>
  <c r="M230" i="18"/>
  <c r="M194" i="18" s="1"/>
  <c r="C244" i="18"/>
  <c r="C245" i="18"/>
  <c r="C249" i="18"/>
  <c r="F246" i="18"/>
  <c r="C253" i="18"/>
  <c r="O252" i="18"/>
  <c r="O251" i="18" s="1"/>
  <c r="C268" i="18"/>
  <c r="J270" i="18"/>
  <c r="J269" i="18" s="1"/>
  <c r="C285" i="18"/>
  <c r="C166" i="18" l="1"/>
  <c r="L83" i="18"/>
  <c r="O54" i="18"/>
  <c r="O53" i="18" s="1"/>
  <c r="O52" i="18" s="1"/>
  <c r="I230" i="18"/>
  <c r="J194" i="18"/>
  <c r="C246" i="18"/>
  <c r="C264" i="18"/>
  <c r="L204" i="18"/>
  <c r="L195" i="18" s="1"/>
  <c r="K75" i="18"/>
  <c r="K289" i="18" s="1"/>
  <c r="F116" i="18"/>
  <c r="C116" i="18" s="1"/>
  <c r="C89" i="18"/>
  <c r="C144" i="18"/>
  <c r="L130" i="18"/>
  <c r="G75" i="18"/>
  <c r="G289" i="18" s="1"/>
  <c r="G194" i="18"/>
  <c r="I130" i="18"/>
  <c r="I75" i="18" s="1"/>
  <c r="O230" i="18"/>
  <c r="L53" i="18"/>
  <c r="H289" i="18"/>
  <c r="H52" i="18"/>
  <c r="H51" i="18" s="1"/>
  <c r="J51" i="18"/>
  <c r="M51" i="18"/>
  <c r="K52" i="18"/>
  <c r="K51" i="18" s="1"/>
  <c r="I194" i="18"/>
  <c r="E52" i="18"/>
  <c r="F130" i="18"/>
  <c r="C196" i="18"/>
  <c r="C252" i="18"/>
  <c r="F251" i="18"/>
  <c r="C251" i="18" s="1"/>
  <c r="I187" i="18"/>
  <c r="C191" i="18"/>
  <c r="L174" i="18"/>
  <c r="L173" i="18" s="1"/>
  <c r="C175" i="18"/>
  <c r="C136" i="18"/>
  <c r="C70" i="18"/>
  <c r="F69" i="18"/>
  <c r="J289" i="18"/>
  <c r="C45" i="18"/>
  <c r="O20" i="18"/>
  <c r="N194" i="18"/>
  <c r="N51" i="18" s="1"/>
  <c r="C95" i="18"/>
  <c r="F83" i="18"/>
  <c r="M289" i="18"/>
  <c r="L75" i="18"/>
  <c r="C27" i="18"/>
  <c r="L26" i="18"/>
  <c r="D289" i="18"/>
  <c r="D194" i="18"/>
  <c r="F187" i="18"/>
  <c r="C188" i="18"/>
  <c r="C55" i="18"/>
  <c r="F54" i="18"/>
  <c r="C198" i="18"/>
  <c r="C291" i="18"/>
  <c r="C165" i="18"/>
  <c r="C238" i="18"/>
  <c r="F231" i="18"/>
  <c r="C76" i="18"/>
  <c r="E289" i="18"/>
  <c r="C205" i="18"/>
  <c r="F204" i="18"/>
  <c r="F270" i="18"/>
  <c r="C272" i="18"/>
  <c r="L259" i="18"/>
  <c r="L230" i="18" s="1"/>
  <c r="C179" i="18"/>
  <c r="F174" i="18"/>
  <c r="O195" i="18"/>
  <c r="D52" i="18"/>
  <c r="D51" i="18" s="1"/>
  <c r="E194" i="18"/>
  <c r="C112" i="18"/>
  <c r="C77" i="18"/>
  <c r="C130" i="18" l="1"/>
  <c r="L289" i="18"/>
  <c r="C187" i="18"/>
  <c r="O194" i="18"/>
  <c r="O51" i="18" s="1"/>
  <c r="G52" i="18"/>
  <c r="G51" i="18" s="1"/>
  <c r="I289" i="18"/>
  <c r="N50" i="18"/>
  <c r="N290" i="18"/>
  <c r="J50" i="18"/>
  <c r="J290" i="18"/>
  <c r="C174" i="18"/>
  <c r="F173" i="18"/>
  <c r="C173" i="18" s="1"/>
  <c r="F269" i="18"/>
  <c r="C270" i="18"/>
  <c r="L194" i="18"/>
  <c r="C259" i="18"/>
  <c r="K50" i="18"/>
  <c r="K290" i="18"/>
  <c r="O289" i="18"/>
  <c r="H290" i="18"/>
  <c r="H50" i="18"/>
  <c r="C204" i="18"/>
  <c r="F195" i="18"/>
  <c r="F230" i="18"/>
  <c r="C230" i="18" s="1"/>
  <c r="C231" i="18"/>
  <c r="L20" i="18"/>
  <c r="C20" i="18" s="1"/>
  <c r="C26" i="18"/>
  <c r="E51" i="18"/>
  <c r="M50" i="18"/>
  <c r="M290" i="18"/>
  <c r="D290" i="18"/>
  <c r="D50" i="18"/>
  <c r="C54" i="18"/>
  <c r="C69" i="18"/>
  <c r="F67" i="18"/>
  <c r="C67" i="18" s="1"/>
  <c r="L52" i="18"/>
  <c r="C83" i="18"/>
  <c r="F75" i="18"/>
  <c r="C75" i="18" s="1"/>
  <c r="I52" i="18"/>
  <c r="I51" i="18" s="1"/>
  <c r="O50" i="18" l="1"/>
  <c r="O290" i="18"/>
  <c r="F53" i="18"/>
  <c r="G290" i="18"/>
  <c r="G50" i="18"/>
  <c r="F194" i="18"/>
  <c r="C194" i="18" s="1"/>
  <c r="C195" i="18"/>
  <c r="I290" i="18"/>
  <c r="I50" i="18"/>
  <c r="L51" i="18"/>
  <c r="F52" i="18"/>
  <c r="C53" i="18"/>
  <c r="E290" i="18"/>
  <c r="E50" i="18"/>
  <c r="C269" i="18"/>
  <c r="F289" i="18"/>
  <c r="C289" i="18" s="1"/>
  <c r="C52" i="18" l="1"/>
  <c r="F51" i="18"/>
  <c r="L50" i="18"/>
  <c r="L290" i="18"/>
  <c r="F290" i="18" l="1"/>
  <c r="C290" i="18" s="1"/>
  <c r="C51" i="18"/>
  <c r="F50" i="18"/>
  <c r="C50" i="18" s="1"/>
  <c r="F54" i="17" l="1"/>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l="1"/>
  <c r="O301" i="16"/>
  <c r="L301" i="16"/>
  <c r="I301" i="16"/>
  <c r="F301" i="16"/>
  <c r="O300" i="16"/>
  <c r="L300" i="16"/>
  <c r="I300" i="16"/>
  <c r="F300" i="16"/>
  <c r="O299" i="16"/>
  <c r="L299" i="16"/>
  <c r="I299" i="16"/>
  <c r="F299" i="16"/>
  <c r="O298" i="16"/>
  <c r="L298" i="16"/>
  <c r="I298" i="16"/>
  <c r="F298" i="16"/>
  <c r="O297" i="16"/>
  <c r="L297" i="16"/>
  <c r="I297" i="16"/>
  <c r="F297" i="16"/>
  <c r="O296" i="16"/>
  <c r="L296" i="16"/>
  <c r="I296" i="16"/>
  <c r="F296" i="16"/>
  <c r="O295" i="16"/>
  <c r="L295" i="16"/>
  <c r="I295" i="16"/>
  <c r="F295" i="16"/>
  <c r="O294" i="16"/>
  <c r="L294" i="16"/>
  <c r="L293" i="16" s="1"/>
  <c r="I294" i="16"/>
  <c r="F294" i="16"/>
  <c r="F293" i="16" s="1"/>
  <c r="N293" i="16"/>
  <c r="M293" i="16"/>
  <c r="K293" i="16"/>
  <c r="J293" i="16"/>
  <c r="H293" i="16"/>
  <c r="G293" i="16"/>
  <c r="E293" i="16"/>
  <c r="D293" i="16"/>
  <c r="O288" i="16"/>
  <c r="L288" i="16"/>
  <c r="I288" i="16"/>
  <c r="F288" i="16"/>
  <c r="O287" i="16"/>
  <c r="O286" i="16" s="1"/>
  <c r="L287" i="16"/>
  <c r="L286" i="16" s="1"/>
  <c r="I287" i="16"/>
  <c r="F287" i="16"/>
  <c r="F286" i="16" s="1"/>
  <c r="N286" i="16"/>
  <c r="M286" i="16"/>
  <c r="K286" i="16"/>
  <c r="J286" i="16"/>
  <c r="H286" i="16"/>
  <c r="G286" i="16"/>
  <c r="E286" i="16"/>
  <c r="D286" i="16"/>
  <c r="O285" i="16"/>
  <c r="O284" i="16" s="1"/>
  <c r="O283" i="16" s="1"/>
  <c r="L285" i="16"/>
  <c r="I285" i="16"/>
  <c r="I284" i="16" s="1"/>
  <c r="I283" i="16" s="1"/>
  <c r="F285" i="16"/>
  <c r="N284" i="16"/>
  <c r="N283" i="16" s="1"/>
  <c r="M284" i="16"/>
  <c r="L284" i="16"/>
  <c r="L283" i="16" s="1"/>
  <c r="K284" i="16"/>
  <c r="J284" i="16"/>
  <c r="J283" i="16" s="1"/>
  <c r="H284" i="16"/>
  <c r="H283" i="16" s="1"/>
  <c r="G284" i="16"/>
  <c r="G283" i="16" s="1"/>
  <c r="E284" i="16"/>
  <c r="E283" i="16" s="1"/>
  <c r="D284" i="16"/>
  <c r="D283" i="16" s="1"/>
  <c r="M283" i="16"/>
  <c r="K283" i="16"/>
  <c r="O282" i="16"/>
  <c r="L282" i="16"/>
  <c r="L281" i="16" s="1"/>
  <c r="I282" i="16"/>
  <c r="I281" i="16" s="1"/>
  <c r="F282" i="16"/>
  <c r="F281" i="16" s="1"/>
  <c r="O281" i="16"/>
  <c r="N281" i="16"/>
  <c r="M281" i="16"/>
  <c r="K281" i="16"/>
  <c r="J281" i="16"/>
  <c r="H281" i="16"/>
  <c r="G281" i="16"/>
  <c r="E281" i="16"/>
  <c r="D281" i="16"/>
  <c r="O280" i="16"/>
  <c r="L280" i="16"/>
  <c r="I280" i="16"/>
  <c r="F280" i="16"/>
  <c r="O279" i="16"/>
  <c r="L279" i="16"/>
  <c r="I279" i="16"/>
  <c r="F279" i="16"/>
  <c r="O278" i="16"/>
  <c r="L278" i="16"/>
  <c r="I278" i="16"/>
  <c r="F278" i="16"/>
  <c r="O277" i="16"/>
  <c r="O276" i="16" s="1"/>
  <c r="L277" i="16"/>
  <c r="I277" i="16"/>
  <c r="I276" i="16" s="1"/>
  <c r="F277" i="16"/>
  <c r="N276" i="16"/>
  <c r="M276" i="16"/>
  <c r="M270" i="16" s="1"/>
  <c r="M269" i="16" s="1"/>
  <c r="K276" i="16"/>
  <c r="J276" i="16"/>
  <c r="H276" i="16"/>
  <c r="G276" i="16"/>
  <c r="G270" i="16" s="1"/>
  <c r="G269" i="16" s="1"/>
  <c r="F276" i="16"/>
  <c r="E276" i="16"/>
  <c r="D276" i="16"/>
  <c r="O275" i="16"/>
  <c r="L275" i="16"/>
  <c r="I275" i="16"/>
  <c r="F275" i="16"/>
  <c r="O274" i="16"/>
  <c r="L274" i="16"/>
  <c r="I274" i="16"/>
  <c r="F274" i="16"/>
  <c r="O273" i="16"/>
  <c r="O272" i="16" s="1"/>
  <c r="L273" i="16"/>
  <c r="L272" i="16" s="1"/>
  <c r="I273" i="16"/>
  <c r="I272" i="16" s="1"/>
  <c r="F273" i="16"/>
  <c r="N272" i="16"/>
  <c r="N270" i="16" s="1"/>
  <c r="N269" i="16" s="1"/>
  <c r="M272" i="16"/>
  <c r="K272" i="16"/>
  <c r="K270" i="16" s="1"/>
  <c r="J272" i="16"/>
  <c r="J270" i="16" s="1"/>
  <c r="H272" i="16"/>
  <c r="G272" i="16"/>
  <c r="F272" i="16"/>
  <c r="F270" i="16" s="1"/>
  <c r="E272" i="16"/>
  <c r="E270" i="16" s="1"/>
  <c r="D272" i="16"/>
  <c r="O271" i="16"/>
  <c r="L271" i="16"/>
  <c r="I271" i="16"/>
  <c r="F271" i="16"/>
  <c r="O268" i="16"/>
  <c r="L268" i="16"/>
  <c r="I268" i="16"/>
  <c r="F268" i="16"/>
  <c r="O267" i="16"/>
  <c r="L267" i="16"/>
  <c r="I267" i="16"/>
  <c r="F267" i="16"/>
  <c r="O266" i="16"/>
  <c r="L266" i="16"/>
  <c r="I266" i="16"/>
  <c r="F266" i="16"/>
  <c r="O265" i="16"/>
  <c r="O264" i="16" s="1"/>
  <c r="L265" i="16"/>
  <c r="L264" i="16" s="1"/>
  <c r="I265" i="16"/>
  <c r="I264" i="16" s="1"/>
  <c r="F265" i="16"/>
  <c r="N264" i="16"/>
  <c r="M264" i="16"/>
  <c r="M259" i="16" s="1"/>
  <c r="K264" i="16"/>
  <c r="J264" i="16"/>
  <c r="H264" i="16"/>
  <c r="G264" i="16"/>
  <c r="G259" i="16" s="1"/>
  <c r="E264" i="16"/>
  <c r="D264" i="16"/>
  <c r="O263" i="16"/>
  <c r="L263" i="16"/>
  <c r="I263" i="16"/>
  <c r="F263" i="16"/>
  <c r="O262" i="16"/>
  <c r="L262" i="16"/>
  <c r="I262" i="16"/>
  <c r="F262" i="16"/>
  <c r="O261" i="16"/>
  <c r="O260" i="16" s="1"/>
  <c r="O259" i="16" s="1"/>
  <c r="L261" i="16"/>
  <c r="C261" i="16" s="1"/>
  <c r="I261" i="16"/>
  <c r="I260" i="16" s="1"/>
  <c r="F261" i="16"/>
  <c r="N260" i="16"/>
  <c r="M260" i="16"/>
  <c r="K260" i="16"/>
  <c r="K259" i="16" s="1"/>
  <c r="J260" i="16"/>
  <c r="J259" i="16" s="1"/>
  <c r="H260" i="16"/>
  <c r="G260" i="16"/>
  <c r="F260" i="16"/>
  <c r="E260" i="16"/>
  <c r="E259" i="16" s="1"/>
  <c r="D260" i="16"/>
  <c r="O258" i="16"/>
  <c r="L258" i="16"/>
  <c r="I258" i="16"/>
  <c r="F258" i="16"/>
  <c r="O257" i="16"/>
  <c r="L257" i="16"/>
  <c r="I257" i="16"/>
  <c r="F257" i="16"/>
  <c r="O256" i="16"/>
  <c r="L256" i="16"/>
  <c r="I256" i="16"/>
  <c r="F256" i="16"/>
  <c r="O255" i="16"/>
  <c r="L255" i="16"/>
  <c r="I255" i="16"/>
  <c r="F255" i="16"/>
  <c r="O254" i="16"/>
  <c r="L254" i="16"/>
  <c r="I254" i="16"/>
  <c r="F254" i="16"/>
  <c r="O253" i="16"/>
  <c r="O252" i="16" s="1"/>
  <c r="L253" i="16"/>
  <c r="L252" i="16" s="1"/>
  <c r="L251" i="16" s="1"/>
  <c r="I253" i="16"/>
  <c r="I252" i="16" s="1"/>
  <c r="F253" i="16"/>
  <c r="N252" i="16"/>
  <c r="N251" i="16" s="1"/>
  <c r="M252" i="16"/>
  <c r="M251" i="16" s="1"/>
  <c r="K252" i="16"/>
  <c r="K251" i="16" s="1"/>
  <c r="J252" i="16"/>
  <c r="J251" i="16" s="1"/>
  <c r="H252" i="16"/>
  <c r="H251" i="16" s="1"/>
  <c r="G252" i="16"/>
  <c r="E252" i="16"/>
  <c r="E251" i="16" s="1"/>
  <c r="D252" i="16"/>
  <c r="D251" i="16" s="1"/>
  <c r="G251" i="16"/>
  <c r="O250" i="16"/>
  <c r="L250" i="16"/>
  <c r="I250" i="16"/>
  <c r="F250" i="16"/>
  <c r="O249" i="16"/>
  <c r="L249" i="16"/>
  <c r="I249" i="16"/>
  <c r="F249" i="16"/>
  <c r="O248" i="16"/>
  <c r="L248" i="16"/>
  <c r="I248" i="16"/>
  <c r="F248" i="16"/>
  <c r="O247" i="16"/>
  <c r="L247" i="16"/>
  <c r="I247" i="16"/>
  <c r="F247" i="16"/>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C241" i="16" s="1"/>
  <c r="O240" i="16"/>
  <c r="L240" i="16"/>
  <c r="I240" i="16"/>
  <c r="F240" i="16"/>
  <c r="O239" i="16"/>
  <c r="L239" i="16"/>
  <c r="I239" i="16"/>
  <c r="F239" i="16"/>
  <c r="F238" i="16" s="1"/>
  <c r="N238" i="16"/>
  <c r="M238" i="16"/>
  <c r="K238" i="16"/>
  <c r="J238" i="16"/>
  <c r="H238" i="16"/>
  <c r="G238" i="16"/>
  <c r="E238" i="16"/>
  <c r="D238" i="16"/>
  <c r="O237" i="16"/>
  <c r="L237" i="16"/>
  <c r="I237" i="16"/>
  <c r="F237" i="16"/>
  <c r="O236" i="16"/>
  <c r="L236" i="16"/>
  <c r="L235" i="16" s="1"/>
  <c r="I236" i="16"/>
  <c r="I235" i="16" s="1"/>
  <c r="F236" i="16"/>
  <c r="N235" i="16"/>
  <c r="M235" i="16"/>
  <c r="K235" i="16"/>
  <c r="J235" i="16"/>
  <c r="H235" i="16"/>
  <c r="G235" i="16"/>
  <c r="E235" i="16"/>
  <c r="D235" i="16"/>
  <c r="O234" i="16"/>
  <c r="L234" i="16"/>
  <c r="L233" i="16" s="1"/>
  <c r="I234" i="16"/>
  <c r="I233" i="16" s="1"/>
  <c r="F234" i="16"/>
  <c r="F233" i="16" s="1"/>
  <c r="O233" i="16"/>
  <c r="N233" i="16"/>
  <c r="M233" i="16"/>
  <c r="K233" i="16"/>
  <c r="K231" i="16" s="1"/>
  <c r="J233" i="16"/>
  <c r="H233" i="16"/>
  <c r="G233" i="16"/>
  <c r="E233" i="16"/>
  <c r="E231" i="16" s="1"/>
  <c r="D233" i="16"/>
  <c r="O232" i="16"/>
  <c r="L232" i="16"/>
  <c r="I232" i="16"/>
  <c r="F232" i="16"/>
  <c r="D231" i="16"/>
  <c r="O229" i="16"/>
  <c r="L229" i="16"/>
  <c r="I229" i="16"/>
  <c r="F229" i="16"/>
  <c r="C229" i="16" s="1"/>
  <c r="O228" i="16"/>
  <c r="L228" i="16"/>
  <c r="L227" i="16" s="1"/>
  <c r="I228" i="16"/>
  <c r="I227" i="16" s="1"/>
  <c r="F228" i="16"/>
  <c r="O227" i="16"/>
  <c r="N227" i="16"/>
  <c r="M227" i="16"/>
  <c r="K227" i="16"/>
  <c r="J227" i="16"/>
  <c r="H227" i="16"/>
  <c r="G227" i="16"/>
  <c r="E227" i="16"/>
  <c r="D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O220" i="16"/>
  <c r="L220" i="16"/>
  <c r="I220" i="16"/>
  <c r="F220" i="16"/>
  <c r="O219" i="16"/>
  <c r="L219" i="16"/>
  <c r="I219" i="16"/>
  <c r="F219" i="16"/>
  <c r="O218" i="16"/>
  <c r="L218" i="16"/>
  <c r="I218" i="16"/>
  <c r="F218" i="16"/>
  <c r="O217" i="16"/>
  <c r="L217" i="16"/>
  <c r="I217" i="16"/>
  <c r="F217" i="16"/>
  <c r="N216" i="16"/>
  <c r="M216" i="16"/>
  <c r="K216" i="16"/>
  <c r="J216" i="16"/>
  <c r="H216" i="16"/>
  <c r="G216" i="16"/>
  <c r="E216" i="16"/>
  <c r="D216" i="16"/>
  <c r="O215" i="16"/>
  <c r="L215" i="16"/>
  <c r="I215" i="16"/>
  <c r="F215" i="16"/>
  <c r="O214" i="16"/>
  <c r="L214" i="16"/>
  <c r="I214" i="16"/>
  <c r="F214" i="16"/>
  <c r="O213" i="16"/>
  <c r="L213" i="16"/>
  <c r="I213" i="16"/>
  <c r="C213" i="16" s="1"/>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I206" i="16"/>
  <c r="F206" i="16"/>
  <c r="N205" i="16"/>
  <c r="M205" i="16"/>
  <c r="K205" i="16"/>
  <c r="J205" i="16"/>
  <c r="H205" i="16"/>
  <c r="H204" i="16" s="1"/>
  <c r="G205" i="16"/>
  <c r="E205" i="16"/>
  <c r="D205" i="16"/>
  <c r="J204" i="16"/>
  <c r="O203" i="16"/>
  <c r="L203" i="16"/>
  <c r="I203" i="16"/>
  <c r="F203" i="16"/>
  <c r="O202" i="16"/>
  <c r="L202" i="16"/>
  <c r="I202" i="16"/>
  <c r="F202" i="16"/>
  <c r="O201" i="16"/>
  <c r="L201" i="16"/>
  <c r="I201" i="16"/>
  <c r="F201" i="16"/>
  <c r="O200" i="16"/>
  <c r="L200" i="16"/>
  <c r="I200" i="16"/>
  <c r="F200" i="16"/>
  <c r="O199" i="16"/>
  <c r="O198" i="16" s="1"/>
  <c r="L199" i="16"/>
  <c r="L198" i="16" s="1"/>
  <c r="L196" i="16" s="1"/>
  <c r="I199" i="16"/>
  <c r="F199" i="16"/>
  <c r="N198" i="16"/>
  <c r="M198" i="16"/>
  <c r="M196" i="16" s="1"/>
  <c r="K198" i="16"/>
  <c r="K196" i="16" s="1"/>
  <c r="J198" i="16"/>
  <c r="H198" i="16"/>
  <c r="H196" i="16" s="1"/>
  <c r="G198" i="16"/>
  <c r="G196" i="16" s="1"/>
  <c r="F198" i="16"/>
  <c r="E198" i="16"/>
  <c r="D198" i="16"/>
  <c r="D196" i="16" s="1"/>
  <c r="O197" i="16"/>
  <c r="L197" i="16"/>
  <c r="I197" i="16"/>
  <c r="F197" i="16"/>
  <c r="C197" i="16" s="1"/>
  <c r="N196" i="16"/>
  <c r="J196" i="16"/>
  <c r="E196" i="16"/>
  <c r="O193" i="16"/>
  <c r="O192" i="16" s="1"/>
  <c r="O191" i="16" s="1"/>
  <c r="L193" i="16"/>
  <c r="L192" i="16" s="1"/>
  <c r="L191" i="16" s="1"/>
  <c r="I193" i="16"/>
  <c r="F193" i="16"/>
  <c r="F192" i="16" s="1"/>
  <c r="N192" i="16"/>
  <c r="N191" i="16" s="1"/>
  <c r="M192" i="16"/>
  <c r="K192" i="16"/>
  <c r="K191" i="16" s="1"/>
  <c r="J192" i="16"/>
  <c r="J191" i="16" s="1"/>
  <c r="H192" i="16"/>
  <c r="H191" i="16" s="1"/>
  <c r="G192" i="16"/>
  <c r="E192" i="16"/>
  <c r="E191" i="16" s="1"/>
  <c r="D192" i="16"/>
  <c r="D191" i="16" s="1"/>
  <c r="M191" i="16"/>
  <c r="G191" i="16"/>
  <c r="O190" i="16"/>
  <c r="L190" i="16"/>
  <c r="I190" i="16"/>
  <c r="F190" i="16"/>
  <c r="O189" i="16"/>
  <c r="O188" i="16" s="1"/>
  <c r="L189" i="16"/>
  <c r="L188" i="16" s="1"/>
  <c r="I189" i="16"/>
  <c r="F189" i="16"/>
  <c r="F188" i="16" s="1"/>
  <c r="N188" i="16"/>
  <c r="M188" i="16"/>
  <c r="M187" i="16" s="1"/>
  <c r="K188" i="16"/>
  <c r="J188" i="16"/>
  <c r="H188" i="16"/>
  <c r="G188" i="16"/>
  <c r="E188" i="16"/>
  <c r="D188" i="16"/>
  <c r="D187" i="16" s="1"/>
  <c r="O186" i="16"/>
  <c r="L186" i="16"/>
  <c r="I186" i="16"/>
  <c r="F186" i="16"/>
  <c r="O185" i="16"/>
  <c r="O184" i="16" s="1"/>
  <c r="L185" i="16"/>
  <c r="L184" i="16" s="1"/>
  <c r="I185" i="16"/>
  <c r="F185" i="16"/>
  <c r="F184" i="16" s="1"/>
  <c r="N184" i="16"/>
  <c r="M184" i="16"/>
  <c r="K184" i="16"/>
  <c r="J184" i="16"/>
  <c r="H184" i="16"/>
  <c r="G184" i="16"/>
  <c r="E184" i="16"/>
  <c r="D184" i="16"/>
  <c r="O183" i="16"/>
  <c r="L183" i="16"/>
  <c r="I183" i="16"/>
  <c r="F183" i="16"/>
  <c r="O182" i="16"/>
  <c r="L182" i="16"/>
  <c r="I182" i="16"/>
  <c r="F182" i="16"/>
  <c r="O181" i="16"/>
  <c r="L181" i="16"/>
  <c r="I181" i="16"/>
  <c r="F181" i="16"/>
  <c r="O180" i="16"/>
  <c r="L180" i="16"/>
  <c r="I180" i="16"/>
  <c r="F180" i="16"/>
  <c r="F179" i="16" s="1"/>
  <c r="N179" i="16"/>
  <c r="M179" i="16"/>
  <c r="K179" i="16"/>
  <c r="J179" i="16"/>
  <c r="H179" i="16"/>
  <c r="G179" i="16"/>
  <c r="E179" i="16"/>
  <c r="D179" i="16"/>
  <c r="O178" i="16"/>
  <c r="L178" i="16"/>
  <c r="I178" i="16"/>
  <c r="F178" i="16"/>
  <c r="O177" i="16"/>
  <c r="L177" i="16"/>
  <c r="I177" i="16"/>
  <c r="F177" i="16"/>
  <c r="O176" i="16"/>
  <c r="O175" i="16" s="1"/>
  <c r="L176" i="16"/>
  <c r="L175" i="16" s="1"/>
  <c r="I176" i="16"/>
  <c r="F176" i="16"/>
  <c r="F175" i="16" s="1"/>
  <c r="N175" i="16"/>
  <c r="M175" i="16"/>
  <c r="M174" i="16" s="1"/>
  <c r="K175" i="16"/>
  <c r="J175" i="16"/>
  <c r="J174" i="16" s="1"/>
  <c r="H175" i="16"/>
  <c r="G175" i="16"/>
  <c r="G174" i="16" s="1"/>
  <c r="E175" i="16"/>
  <c r="E174" i="16" s="1"/>
  <c r="E173" i="16" s="1"/>
  <c r="D175" i="16"/>
  <c r="D174" i="16" s="1"/>
  <c r="D173" i="16" s="1"/>
  <c r="O172" i="16"/>
  <c r="L172" i="16"/>
  <c r="I172" i="16"/>
  <c r="F172" i="16"/>
  <c r="O171" i="16"/>
  <c r="L171" i="16"/>
  <c r="I171" i="16"/>
  <c r="F171" i="16"/>
  <c r="O170" i="16"/>
  <c r="L170" i="16"/>
  <c r="I170" i="16"/>
  <c r="F170" i="16"/>
  <c r="O169" i="16"/>
  <c r="L169" i="16"/>
  <c r="I169" i="16"/>
  <c r="F169" i="16"/>
  <c r="O168" i="16"/>
  <c r="L168" i="16"/>
  <c r="I168" i="16"/>
  <c r="F168" i="16"/>
  <c r="O167" i="16"/>
  <c r="O166" i="16" s="1"/>
  <c r="O165" i="16" s="1"/>
  <c r="L167" i="16"/>
  <c r="I167" i="16"/>
  <c r="I166" i="16" s="1"/>
  <c r="I165" i="16" s="1"/>
  <c r="F167" i="16"/>
  <c r="N166" i="16"/>
  <c r="N165" i="16" s="1"/>
  <c r="M166" i="16"/>
  <c r="L166" i="16"/>
  <c r="K166" i="16"/>
  <c r="K165" i="16" s="1"/>
  <c r="J166" i="16"/>
  <c r="J165" i="16" s="1"/>
  <c r="H166" i="16"/>
  <c r="H165" i="16" s="1"/>
  <c r="G166" i="16"/>
  <c r="E166" i="16"/>
  <c r="E165" i="16" s="1"/>
  <c r="D166" i="16"/>
  <c r="D165" i="16" s="1"/>
  <c r="M165" i="16"/>
  <c r="G165" i="16"/>
  <c r="O164" i="16"/>
  <c r="L164" i="16"/>
  <c r="I164" i="16"/>
  <c r="F164" i="16"/>
  <c r="O163" i="16"/>
  <c r="L163" i="16"/>
  <c r="I163" i="16"/>
  <c r="F163" i="16"/>
  <c r="C163" i="16" s="1"/>
  <c r="O162" i="16"/>
  <c r="L162" i="16"/>
  <c r="I162" i="16"/>
  <c r="F162" i="16"/>
  <c r="O161" i="16"/>
  <c r="O160" i="16" s="1"/>
  <c r="L161" i="16"/>
  <c r="L160" i="16" s="1"/>
  <c r="I161" i="16"/>
  <c r="F161" i="16"/>
  <c r="F160" i="16" s="1"/>
  <c r="N160" i="16"/>
  <c r="M160" i="16"/>
  <c r="K160" i="16"/>
  <c r="J160" i="16"/>
  <c r="H160" i="16"/>
  <c r="G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L151" i="16" s="1"/>
  <c r="I152" i="16"/>
  <c r="F152"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F147" i="16"/>
  <c r="O146" i="16"/>
  <c r="L146" i="16"/>
  <c r="I146" i="16"/>
  <c r="F146" i="16"/>
  <c r="O145" i="16"/>
  <c r="O144" i="16" s="1"/>
  <c r="L145" i="16"/>
  <c r="I145" i="16"/>
  <c r="F145" i="16"/>
  <c r="F144" i="16" s="1"/>
  <c r="N144" i="16"/>
  <c r="M144" i="16"/>
  <c r="K144" i="16"/>
  <c r="J144" i="16"/>
  <c r="H144" i="16"/>
  <c r="G144" i="16"/>
  <c r="E144" i="16"/>
  <c r="D144" i="16"/>
  <c r="O143" i="16"/>
  <c r="L143" i="16"/>
  <c r="I143" i="16"/>
  <c r="F143" i="16"/>
  <c r="O142" i="16"/>
  <c r="L142" i="16"/>
  <c r="L141" i="16" s="1"/>
  <c r="I142" i="16"/>
  <c r="I141" i="16" s="1"/>
  <c r="F142" i="16"/>
  <c r="O141" i="16"/>
  <c r="N141" i="16"/>
  <c r="M141" i="16"/>
  <c r="K141" i="16"/>
  <c r="J141" i="16"/>
  <c r="H141" i="16"/>
  <c r="G141" i="16"/>
  <c r="E141" i="16"/>
  <c r="D141" i="16"/>
  <c r="O140" i="16"/>
  <c r="L140" i="16"/>
  <c r="I140" i="16"/>
  <c r="F140" i="16"/>
  <c r="O139" i="16"/>
  <c r="L139" i="16"/>
  <c r="I139" i="16"/>
  <c r="F139" i="16"/>
  <c r="O138" i="16"/>
  <c r="L138" i="16"/>
  <c r="I138" i="16"/>
  <c r="F138" i="16"/>
  <c r="O137" i="16"/>
  <c r="O136" i="16" s="1"/>
  <c r="L137" i="16"/>
  <c r="I137" i="16"/>
  <c r="I136" i="16" s="1"/>
  <c r="F137" i="16"/>
  <c r="C137" i="16" s="1"/>
  <c r="N136" i="16"/>
  <c r="M136" i="16"/>
  <c r="K136" i="16"/>
  <c r="J136" i="16"/>
  <c r="H136" i="16"/>
  <c r="G136" i="16"/>
  <c r="E136" i="16"/>
  <c r="D136" i="16"/>
  <c r="O135" i="16"/>
  <c r="L135" i="16"/>
  <c r="I135" i="16"/>
  <c r="F135" i="16"/>
  <c r="O134" i="16"/>
  <c r="L134" i="16"/>
  <c r="I134" i="16"/>
  <c r="F134" i="16"/>
  <c r="O133" i="16"/>
  <c r="L133" i="16"/>
  <c r="I133" i="16"/>
  <c r="F133" i="16"/>
  <c r="O132" i="16"/>
  <c r="L132" i="16"/>
  <c r="L131" i="16" s="1"/>
  <c r="I132" i="16"/>
  <c r="I131" i="16" s="1"/>
  <c r="F132" i="16"/>
  <c r="N131" i="16"/>
  <c r="M131" i="16"/>
  <c r="K131" i="16"/>
  <c r="K130" i="16" s="1"/>
  <c r="J131" i="16"/>
  <c r="J130" i="16" s="1"/>
  <c r="H131" i="16"/>
  <c r="G131" i="16"/>
  <c r="G130" i="16" s="1"/>
  <c r="E131" i="16"/>
  <c r="D131" i="16"/>
  <c r="O129" i="16"/>
  <c r="O128" i="16" s="1"/>
  <c r="L129" i="16"/>
  <c r="L128" i="16" s="1"/>
  <c r="I129" i="16"/>
  <c r="F129" i="16"/>
  <c r="F128" i="16" s="1"/>
  <c r="N128" i="16"/>
  <c r="M128" i="16"/>
  <c r="K128" i="16"/>
  <c r="J128" i="16"/>
  <c r="H128" i="16"/>
  <c r="G128" i="16"/>
  <c r="E128" i="16"/>
  <c r="D128" i="16"/>
  <c r="O127" i="16"/>
  <c r="L127" i="16"/>
  <c r="I127" i="16"/>
  <c r="F127" i="16"/>
  <c r="O126" i="16"/>
  <c r="L126" i="16"/>
  <c r="I126" i="16"/>
  <c r="F126" i="16"/>
  <c r="O125" i="16"/>
  <c r="L125" i="16"/>
  <c r="I125" i="16"/>
  <c r="F125" i="16"/>
  <c r="O124" i="16"/>
  <c r="L124" i="16"/>
  <c r="I124" i="16"/>
  <c r="F124" i="16"/>
  <c r="O123" i="16"/>
  <c r="L123" i="16"/>
  <c r="I123" i="16"/>
  <c r="F123" i="16"/>
  <c r="N122" i="16"/>
  <c r="M122" i="16"/>
  <c r="K122" i="16"/>
  <c r="J122" i="16"/>
  <c r="H122" i="16"/>
  <c r="G122" i="16"/>
  <c r="E122" i="16"/>
  <c r="D122" i="16"/>
  <c r="O121" i="16"/>
  <c r="L121" i="16"/>
  <c r="I121" i="16"/>
  <c r="F121" i="16"/>
  <c r="O120" i="16"/>
  <c r="L120" i="16"/>
  <c r="I120" i="16"/>
  <c r="F120" i="16"/>
  <c r="O119" i="16"/>
  <c r="L119" i="16"/>
  <c r="I119" i="16"/>
  <c r="F119" i="16"/>
  <c r="C119" i="16" s="1"/>
  <c r="O118" i="16"/>
  <c r="L118" i="16"/>
  <c r="I118" i="16"/>
  <c r="F118" i="16"/>
  <c r="O117" i="16"/>
  <c r="L117" i="16"/>
  <c r="I117" i="16"/>
  <c r="F117" i="16"/>
  <c r="N116" i="16"/>
  <c r="M116" i="16"/>
  <c r="K116" i="16"/>
  <c r="J116" i="16"/>
  <c r="H116" i="16"/>
  <c r="G116" i="16"/>
  <c r="E116" i="16"/>
  <c r="D116" i="16"/>
  <c r="O115" i="16"/>
  <c r="L115" i="16"/>
  <c r="I115" i="16"/>
  <c r="F115" i="16"/>
  <c r="O114" i="16"/>
  <c r="L114" i="16"/>
  <c r="I114" i="16"/>
  <c r="F114" i="16"/>
  <c r="O113" i="16"/>
  <c r="O112" i="16" s="1"/>
  <c r="L113" i="16"/>
  <c r="I113" i="16"/>
  <c r="F113"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L104" i="16"/>
  <c r="I104" i="16"/>
  <c r="F104" i="16"/>
  <c r="N103" i="16"/>
  <c r="M103" i="16"/>
  <c r="K103" i="16"/>
  <c r="J103" i="16"/>
  <c r="H103" i="16"/>
  <c r="G103" i="16"/>
  <c r="E103" i="16"/>
  <c r="D103" i="16"/>
  <c r="O102" i="16"/>
  <c r="L102" i="16"/>
  <c r="I102" i="16"/>
  <c r="F102" i="16"/>
  <c r="C102" i="16" s="1"/>
  <c r="O101" i="16"/>
  <c r="L101" i="16"/>
  <c r="I101" i="16"/>
  <c r="F101" i="16"/>
  <c r="O100" i="16"/>
  <c r="L100" i="16"/>
  <c r="I100" i="16"/>
  <c r="F100" i="16"/>
  <c r="O99" i="16"/>
  <c r="L99" i="16"/>
  <c r="I99" i="16"/>
  <c r="F99" i="16"/>
  <c r="O98" i="16"/>
  <c r="L98" i="16"/>
  <c r="I98" i="16"/>
  <c r="F98" i="16"/>
  <c r="O97" i="16"/>
  <c r="L97" i="16"/>
  <c r="I97" i="16"/>
  <c r="F97" i="16"/>
  <c r="O96" i="16"/>
  <c r="L96" i="16"/>
  <c r="I96" i="16"/>
  <c r="F96" i="16"/>
  <c r="F95" i="16" s="1"/>
  <c r="N95" i="16"/>
  <c r="M95" i="16"/>
  <c r="K95" i="16"/>
  <c r="J95" i="16"/>
  <c r="H95" i="16"/>
  <c r="G95" i="16"/>
  <c r="E95" i="16"/>
  <c r="D95" i="16"/>
  <c r="O94" i="16"/>
  <c r="L94" i="16"/>
  <c r="I94" i="16"/>
  <c r="F94" i="16"/>
  <c r="O93" i="16"/>
  <c r="L93" i="16"/>
  <c r="I93" i="16"/>
  <c r="F93" i="16"/>
  <c r="O92" i="16"/>
  <c r="L92" i="16"/>
  <c r="I92" i="16"/>
  <c r="F92" i="16"/>
  <c r="O91" i="16"/>
  <c r="L91" i="16"/>
  <c r="I91" i="16"/>
  <c r="F91" i="16"/>
  <c r="O90" i="16"/>
  <c r="O89" i="16" s="1"/>
  <c r="L90" i="16"/>
  <c r="I90" i="16"/>
  <c r="I89" i="16" s="1"/>
  <c r="F90" i="16"/>
  <c r="N89" i="16"/>
  <c r="M89" i="16"/>
  <c r="K89" i="16"/>
  <c r="J89" i="16"/>
  <c r="H89" i="16"/>
  <c r="G89" i="16"/>
  <c r="E89" i="16"/>
  <c r="D89" i="16"/>
  <c r="O88" i="16"/>
  <c r="L88" i="16"/>
  <c r="I88" i="16"/>
  <c r="F88" i="16"/>
  <c r="O87" i="16"/>
  <c r="L87" i="16"/>
  <c r="I87" i="16"/>
  <c r="F87" i="16"/>
  <c r="O86" i="16"/>
  <c r="L86" i="16"/>
  <c r="I86" i="16"/>
  <c r="F86" i="16"/>
  <c r="O85" i="16"/>
  <c r="L85" i="16"/>
  <c r="I85" i="16"/>
  <c r="F85" i="16"/>
  <c r="N84" i="16"/>
  <c r="M84" i="16"/>
  <c r="K84" i="16"/>
  <c r="J84" i="16"/>
  <c r="H84" i="16"/>
  <c r="G84" i="16"/>
  <c r="E84" i="16"/>
  <c r="D84" i="16"/>
  <c r="O82" i="16"/>
  <c r="L82" i="16"/>
  <c r="I82" i="16"/>
  <c r="C82" i="16" s="1"/>
  <c r="F82" i="16"/>
  <c r="O81" i="16"/>
  <c r="L81" i="16"/>
  <c r="I81" i="16"/>
  <c r="F81" i="16"/>
  <c r="N80" i="16"/>
  <c r="M80" i="16"/>
  <c r="K80" i="16"/>
  <c r="J80" i="16"/>
  <c r="H80" i="16"/>
  <c r="G80" i="16"/>
  <c r="E80" i="16"/>
  <c r="D80" i="16"/>
  <c r="O79" i="16"/>
  <c r="L79" i="16"/>
  <c r="I79" i="16"/>
  <c r="F79" i="16"/>
  <c r="O78" i="16"/>
  <c r="O77" i="16" s="1"/>
  <c r="L78" i="16"/>
  <c r="L77" i="16" s="1"/>
  <c r="I78" i="16"/>
  <c r="I77" i="16" s="1"/>
  <c r="F78" i="16"/>
  <c r="F77" i="16" s="1"/>
  <c r="N77" i="16"/>
  <c r="N76" i="16" s="1"/>
  <c r="M77" i="16"/>
  <c r="M76" i="16" s="1"/>
  <c r="K77" i="16"/>
  <c r="J77" i="16"/>
  <c r="H77" i="16"/>
  <c r="H76" i="16" s="1"/>
  <c r="G77" i="16"/>
  <c r="E77" i="16"/>
  <c r="E76" i="16" s="1"/>
  <c r="D77" i="16"/>
  <c r="K76" i="16"/>
  <c r="G76" i="16"/>
  <c r="O74" i="16"/>
  <c r="L74" i="16"/>
  <c r="I74" i="16"/>
  <c r="F74" i="16"/>
  <c r="O73" i="16"/>
  <c r="L73" i="16"/>
  <c r="I73" i="16"/>
  <c r="F73" i="16"/>
  <c r="O72" i="16"/>
  <c r="L72" i="16"/>
  <c r="I72" i="16"/>
  <c r="F72" i="16"/>
  <c r="O71" i="16"/>
  <c r="L71" i="16"/>
  <c r="I71" i="16"/>
  <c r="F71" i="16"/>
  <c r="O70" i="16"/>
  <c r="L70" i="16"/>
  <c r="L69" i="16" s="1"/>
  <c r="I70" i="16"/>
  <c r="F70" i="16"/>
  <c r="C70" i="16" s="1"/>
  <c r="N69" i="16"/>
  <c r="N67" i="16" s="1"/>
  <c r="M69" i="16"/>
  <c r="K69" i="16"/>
  <c r="K67" i="16" s="1"/>
  <c r="J69" i="16"/>
  <c r="J67" i="16" s="1"/>
  <c r="H69" i="16"/>
  <c r="H67" i="16" s="1"/>
  <c r="G69" i="16"/>
  <c r="G67" i="16" s="1"/>
  <c r="E69" i="16"/>
  <c r="E67" i="16" s="1"/>
  <c r="D69" i="16"/>
  <c r="D67" i="16" s="1"/>
  <c r="O68" i="16"/>
  <c r="L68" i="16"/>
  <c r="I68" i="16"/>
  <c r="F68" i="16"/>
  <c r="M67"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I59" i="16"/>
  <c r="F59" i="16"/>
  <c r="O58" i="16"/>
  <c r="N58" i="16"/>
  <c r="M58" i="16"/>
  <c r="K58" i="16"/>
  <c r="J58" i="16"/>
  <c r="H58" i="16"/>
  <c r="G58" i="16"/>
  <c r="E58" i="16"/>
  <c r="D58" i="16"/>
  <c r="O57" i="16"/>
  <c r="L57" i="16"/>
  <c r="I57" i="16"/>
  <c r="F57" i="16"/>
  <c r="O56" i="16"/>
  <c r="O55" i="16" s="1"/>
  <c r="O54" i="16" s="1"/>
  <c r="L56" i="16"/>
  <c r="L55" i="16" s="1"/>
  <c r="I56" i="16"/>
  <c r="F56" i="16"/>
  <c r="F55" i="16" s="1"/>
  <c r="N55" i="16"/>
  <c r="N54" i="16" s="1"/>
  <c r="M55" i="16"/>
  <c r="M54" i="16" s="1"/>
  <c r="M53" i="16" s="1"/>
  <c r="K55" i="16"/>
  <c r="J55" i="16"/>
  <c r="J54" i="16" s="1"/>
  <c r="H55" i="16"/>
  <c r="G55" i="16"/>
  <c r="E55" i="16"/>
  <c r="E54" i="16" s="1"/>
  <c r="D55" i="16"/>
  <c r="D54" i="16" s="1"/>
  <c r="D53" i="16" s="1"/>
  <c r="K54" i="16"/>
  <c r="K53" i="16" s="1"/>
  <c r="O47" i="16"/>
  <c r="C47" i="16"/>
  <c r="O46" i="16"/>
  <c r="C46" i="16" s="1"/>
  <c r="N45" i="16"/>
  <c r="M45" i="16"/>
  <c r="L44" i="16"/>
  <c r="L43" i="16" s="1"/>
  <c r="I44" i="16"/>
  <c r="F44" i="16"/>
  <c r="F43" i="16" s="1"/>
  <c r="K43" i="16"/>
  <c r="J43" i="16"/>
  <c r="H43" i="16"/>
  <c r="G43" i="16"/>
  <c r="E43" i="16"/>
  <c r="D43" i="16"/>
  <c r="F42" i="16"/>
  <c r="C42" i="16" s="1"/>
  <c r="E41" i="16"/>
  <c r="D41" i="16"/>
  <c r="L40" i="16"/>
  <c r="C40" i="16" s="1"/>
  <c r="L39" i="16"/>
  <c r="C39" i="16" s="1"/>
  <c r="L38" i="16"/>
  <c r="C38" i="16" s="1"/>
  <c r="L37" i="16"/>
  <c r="C37" i="16" s="1"/>
  <c r="L36" i="16"/>
  <c r="C36" i="16" s="1"/>
  <c r="K36" i="16"/>
  <c r="J36" i="16"/>
  <c r="L35" i="16"/>
  <c r="C35" i="16" s="1"/>
  <c r="L34" i="16"/>
  <c r="C34" i="16" s="1"/>
  <c r="K33" i="16"/>
  <c r="J33" i="16"/>
  <c r="L32" i="16"/>
  <c r="L31" i="16" s="1"/>
  <c r="C31" i="16" s="1"/>
  <c r="K31" i="16"/>
  <c r="J31" i="16"/>
  <c r="L30" i="16"/>
  <c r="C30" i="16" s="1"/>
  <c r="L29" i="16"/>
  <c r="C29" i="16" s="1"/>
  <c r="L28" i="16"/>
  <c r="C28" i="16" s="1"/>
  <c r="K27" i="16"/>
  <c r="J27" i="16"/>
  <c r="F25" i="16"/>
  <c r="C25" i="16" s="1"/>
  <c r="I24" i="16"/>
  <c r="O23" i="16"/>
  <c r="L23" i="16"/>
  <c r="I23" i="16"/>
  <c r="F23" i="16"/>
  <c r="O22" i="16"/>
  <c r="L22" i="16"/>
  <c r="L21" i="16" s="1"/>
  <c r="I22" i="16"/>
  <c r="I21" i="16" s="1"/>
  <c r="F22" i="16"/>
  <c r="N21" i="16"/>
  <c r="N292" i="16" s="1"/>
  <c r="N291" i="16" s="1"/>
  <c r="M21" i="16"/>
  <c r="K21" i="16"/>
  <c r="J21" i="16"/>
  <c r="J292" i="16" s="1"/>
  <c r="J291" i="16" s="1"/>
  <c r="H21" i="16"/>
  <c r="G21" i="16"/>
  <c r="E21" i="16"/>
  <c r="D21" i="16"/>
  <c r="D292" i="16" s="1"/>
  <c r="D291" i="16" s="1"/>
  <c r="I80" i="16" l="1"/>
  <c r="H187" i="16"/>
  <c r="H130" i="16"/>
  <c r="G187" i="16"/>
  <c r="E53" i="16"/>
  <c r="C111" i="16"/>
  <c r="C155" i="16"/>
  <c r="C157" i="16"/>
  <c r="C217" i="16"/>
  <c r="O80" i="16"/>
  <c r="O84" i="16"/>
  <c r="M173" i="16"/>
  <c r="C237" i="16"/>
  <c r="C240" i="16"/>
  <c r="C297" i="16"/>
  <c r="C301" i="16"/>
  <c r="K230" i="16"/>
  <c r="F41" i="16"/>
  <c r="C41" i="16" s="1"/>
  <c r="C74" i="16"/>
  <c r="I76" i="16"/>
  <c r="C86" i="16"/>
  <c r="C87" i="16"/>
  <c r="D83" i="16"/>
  <c r="J83" i="16"/>
  <c r="C94" i="16"/>
  <c r="L103" i="16"/>
  <c r="F136" i="16"/>
  <c r="L144" i="16"/>
  <c r="C171" i="16"/>
  <c r="K187" i="16"/>
  <c r="C209" i="16"/>
  <c r="C210" i="16"/>
  <c r="C212" i="16"/>
  <c r="N204" i="16"/>
  <c r="C245" i="16"/>
  <c r="C249" i="16"/>
  <c r="C257" i="16"/>
  <c r="K269" i="16"/>
  <c r="C299" i="16"/>
  <c r="E187" i="16"/>
  <c r="H20" i="16"/>
  <c r="L33" i="16"/>
  <c r="C33" i="16" s="1"/>
  <c r="C62" i="16"/>
  <c r="C66" i="16"/>
  <c r="L67" i="16"/>
  <c r="L80" i="16"/>
  <c r="L76" i="16" s="1"/>
  <c r="E83" i="16"/>
  <c r="K83" i="16"/>
  <c r="C98" i="16"/>
  <c r="C99" i="16"/>
  <c r="C101" i="16"/>
  <c r="N83" i="16"/>
  <c r="C127" i="16"/>
  <c r="O131" i="16"/>
  <c r="L136" i="16"/>
  <c r="G173" i="16"/>
  <c r="C183" i="16"/>
  <c r="C186" i="16"/>
  <c r="J195" i="16"/>
  <c r="K204" i="16"/>
  <c r="C221" i="16"/>
  <c r="C225" i="16"/>
  <c r="C226" i="16"/>
  <c r="M231" i="16"/>
  <c r="I251" i="16"/>
  <c r="C277" i="16"/>
  <c r="O21" i="16"/>
  <c r="C44" i="16"/>
  <c r="C64" i="16"/>
  <c r="D76" i="16"/>
  <c r="G83" i="16"/>
  <c r="M83" i="16"/>
  <c r="C106" i="16"/>
  <c r="C113" i="16"/>
  <c r="F112" i="16"/>
  <c r="F116" i="16"/>
  <c r="C118" i="16"/>
  <c r="C133" i="16"/>
  <c r="D130" i="16"/>
  <c r="N130" i="16"/>
  <c r="C145" i="16"/>
  <c r="C159" i="16"/>
  <c r="H174" i="16"/>
  <c r="H173" i="16" s="1"/>
  <c r="N174" i="16"/>
  <c r="O187" i="16"/>
  <c r="C201" i="16"/>
  <c r="C202" i="16"/>
  <c r="G204" i="16"/>
  <c r="G195" i="16" s="1"/>
  <c r="L205" i="16"/>
  <c r="C223" i="16"/>
  <c r="H231" i="16"/>
  <c r="O235" i="16"/>
  <c r="D259" i="16"/>
  <c r="D230" i="16" s="1"/>
  <c r="N259" i="16"/>
  <c r="C267" i="16"/>
  <c r="D270" i="16"/>
  <c r="D269" i="16" s="1"/>
  <c r="H270" i="16"/>
  <c r="H269" i="16" s="1"/>
  <c r="C279" i="16"/>
  <c r="E269" i="16"/>
  <c r="C281" i="16"/>
  <c r="C285" i="16"/>
  <c r="O293" i="16"/>
  <c r="M230" i="16"/>
  <c r="N53" i="16"/>
  <c r="C167" i="16"/>
  <c r="C273" i="16"/>
  <c r="L27" i="16"/>
  <c r="C27" i="16" s="1"/>
  <c r="J26" i="16"/>
  <c r="J20" i="16" s="1"/>
  <c r="O45" i="16"/>
  <c r="C45" i="16" s="1"/>
  <c r="C57" i="16"/>
  <c r="J76" i="16"/>
  <c r="J75" i="16" s="1"/>
  <c r="N75" i="16"/>
  <c r="L84" i="16"/>
  <c r="C88" i="16"/>
  <c r="C100" i="16"/>
  <c r="C105" i="16"/>
  <c r="C117" i="16"/>
  <c r="C121" i="16"/>
  <c r="F122" i="16"/>
  <c r="C126" i="16"/>
  <c r="L130" i="16"/>
  <c r="C135" i="16"/>
  <c r="C143" i="16"/>
  <c r="L165" i="16"/>
  <c r="C168" i="16"/>
  <c r="C178" i="16"/>
  <c r="C182" i="16"/>
  <c r="O179" i="16"/>
  <c r="O174" i="16" s="1"/>
  <c r="O173" i="16" s="1"/>
  <c r="J187" i="16"/>
  <c r="N187" i="16"/>
  <c r="C203" i="16"/>
  <c r="C211" i="16"/>
  <c r="C214" i="16"/>
  <c r="D204" i="16"/>
  <c r="E204" i="16"/>
  <c r="E195" i="16" s="1"/>
  <c r="G231" i="16"/>
  <c r="G230" i="16" s="1"/>
  <c r="C233" i="16"/>
  <c r="C244" i="16"/>
  <c r="L246" i="16"/>
  <c r="C253" i="16"/>
  <c r="C274" i="16"/>
  <c r="L276" i="16"/>
  <c r="J53" i="16"/>
  <c r="C90" i="16"/>
  <c r="L216" i="16"/>
  <c r="E230" i="16"/>
  <c r="C23" i="16"/>
  <c r="C61" i="16"/>
  <c r="C71" i="16"/>
  <c r="K75" i="16"/>
  <c r="C78" i="16"/>
  <c r="O76" i="16"/>
  <c r="C92" i="16"/>
  <c r="L95" i="16"/>
  <c r="C107" i="16"/>
  <c r="C110" i="16"/>
  <c r="L112" i="16"/>
  <c r="L116" i="16"/>
  <c r="C123" i="16"/>
  <c r="C125" i="16"/>
  <c r="C150" i="16"/>
  <c r="C154" i="16"/>
  <c r="O151" i="16"/>
  <c r="C162" i="16"/>
  <c r="C169" i="16"/>
  <c r="C172" i="16"/>
  <c r="C190" i="16"/>
  <c r="C215" i="16"/>
  <c r="C243" i="16"/>
  <c r="C254" i="16"/>
  <c r="C263" i="16"/>
  <c r="C265" i="16"/>
  <c r="J269" i="16"/>
  <c r="C275" i="16"/>
  <c r="C288" i="16"/>
  <c r="C296" i="16"/>
  <c r="L26" i="16"/>
  <c r="C26" i="16" s="1"/>
  <c r="H292" i="16"/>
  <c r="H291" i="16" s="1"/>
  <c r="L292" i="16"/>
  <c r="C32" i="16"/>
  <c r="K26" i="16"/>
  <c r="H54" i="16"/>
  <c r="H53" i="16" s="1"/>
  <c r="G54" i="16"/>
  <c r="G53" i="16" s="1"/>
  <c r="C63" i="16"/>
  <c r="C65" i="16"/>
  <c r="I69" i="16"/>
  <c r="C72" i="16"/>
  <c r="C79" i="16"/>
  <c r="H83" i="16"/>
  <c r="L89" i="16"/>
  <c r="C97" i="16"/>
  <c r="C109" i="16"/>
  <c r="L122" i="16"/>
  <c r="C139" i="16"/>
  <c r="C147" i="16"/>
  <c r="C149" i="16"/>
  <c r="C153" i="16"/>
  <c r="C156" i="16"/>
  <c r="C158" i="16"/>
  <c r="C164" i="16"/>
  <c r="L179" i="16"/>
  <c r="L174" i="16" s="1"/>
  <c r="L173" i="16" s="1"/>
  <c r="N195" i="16"/>
  <c r="F196" i="16"/>
  <c r="K195" i="16"/>
  <c r="K194" i="16" s="1"/>
  <c r="C200" i="16"/>
  <c r="O205" i="16"/>
  <c r="C219" i="16"/>
  <c r="C222" i="16"/>
  <c r="C224" i="16"/>
  <c r="M204" i="16"/>
  <c r="M195" i="16" s="1"/>
  <c r="M194" i="16" s="1"/>
  <c r="N231" i="16"/>
  <c r="N230" i="16" s="1"/>
  <c r="O238" i="16"/>
  <c r="L238" i="16"/>
  <c r="C255" i="16"/>
  <c r="L260" i="16"/>
  <c r="L259" i="16" s="1"/>
  <c r="C266" i="16"/>
  <c r="C280" i="16"/>
  <c r="F284" i="16"/>
  <c r="C284" i="16" s="1"/>
  <c r="C298" i="16"/>
  <c r="O292" i="16"/>
  <c r="O20" i="16"/>
  <c r="C60" i="16"/>
  <c r="I58" i="16"/>
  <c r="C73" i="16"/>
  <c r="F69" i="16"/>
  <c r="L83" i="16"/>
  <c r="I95" i="16"/>
  <c r="C96" i="16"/>
  <c r="I192" i="16"/>
  <c r="I191" i="16" s="1"/>
  <c r="C193" i="16"/>
  <c r="L20" i="16"/>
  <c r="E292" i="16"/>
  <c r="E291" i="16" s="1"/>
  <c r="E20" i="16"/>
  <c r="L58" i="16"/>
  <c r="L54" i="16" s="1"/>
  <c r="L53" i="16" s="1"/>
  <c r="G75" i="16"/>
  <c r="D75" i="16"/>
  <c r="D52" i="16" s="1"/>
  <c r="H75" i="16"/>
  <c r="C81" i="16"/>
  <c r="F80" i="16"/>
  <c r="C80" i="16" s="1"/>
  <c r="I84" i="16"/>
  <c r="C91" i="16"/>
  <c r="C93" i="16"/>
  <c r="F89" i="16"/>
  <c r="C89" i="16" s="1"/>
  <c r="O103" i="16"/>
  <c r="I116" i="16"/>
  <c r="C136" i="16"/>
  <c r="I151" i="16"/>
  <c r="L187" i="16"/>
  <c r="I188" i="16"/>
  <c r="I187" i="16" s="1"/>
  <c r="C189" i="16"/>
  <c r="G292" i="16"/>
  <c r="G291" i="16" s="1"/>
  <c r="G20" i="16"/>
  <c r="C22" i="16"/>
  <c r="F21" i="16"/>
  <c r="I43" i="16"/>
  <c r="C43" i="16" s="1"/>
  <c r="I55" i="16"/>
  <c r="C56" i="16"/>
  <c r="C85" i="16"/>
  <c r="F84" i="16"/>
  <c r="O95" i="16"/>
  <c r="C115" i="16"/>
  <c r="I112" i="16"/>
  <c r="C112" i="16" s="1"/>
  <c r="F131" i="16"/>
  <c r="C132" i="16"/>
  <c r="O130" i="16"/>
  <c r="I184" i="16"/>
  <c r="C185" i="16"/>
  <c r="N20" i="16"/>
  <c r="K292" i="16"/>
  <c r="K291" i="16" s="1"/>
  <c r="K20" i="16"/>
  <c r="M292" i="16"/>
  <c r="M291" i="16" s="1"/>
  <c r="M20" i="16"/>
  <c r="H52" i="16"/>
  <c r="F58" i="16"/>
  <c r="F54" i="16" s="1"/>
  <c r="I67" i="16"/>
  <c r="C68" i="16"/>
  <c r="O69" i="16"/>
  <c r="O67" i="16" s="1"/>
  <c r="O53" i="16" s="1"/>
  <c r="C77" i="16"/>
  <c r="F103" i="16"/>
  <c r="I103" i="16"/>
  <c r="C104" i="16"/>
  <c r="I128" i="16"/>
  <c r="C129" i="16"/>
  <c r="I160" i="16"/>
  <c r="C161" i="16"/>
  <c r="C59" i="16"/>
  <c r="C114" i="16"/>
  <c r="C120" i="16"/>
  <c r="O122" i="16"/>
  <c r="M130" i="16"/>
  <c r="M75" i="16" s="1"/>
  <c r="M52" i="16" s="1"/>
  <c r="M51" i="16" s="1"/>
  <c r="C134" i="16"/>
  <c r="C138" i="16"/>
  <c r="C142" i="16"/>
  <c r="F141" i="16"/>
  <c r="C141" i="16" s="1"/>
  <c r="C146" i="16"/>
  <c r="J173" i="16"/>
  <c r="C181" i="16"/>
  <c r="I179" i="16"/>
  <c r="C179" i="16" s="1"/>
  <c r="C248" i="16"/>
  <c r="F246" i="16"/>
  <c r="C256" i="16"/>
  <c r="F252" i="16"/>
  <c r="I259" i="16"/>
  <c r="C108" i="16"/>
  <c r="O116" i="16"/>
  <c r="C116" i="16" s="1"/>
  <c r="C124" i="16"/>
  <c r="C128" i="16"/>
  <c r="C140" i="16"/>
  <c r="I144" i="16"/>
  <c r="C144" i="16" s="1"/>
  <c r="C148" i="16"/>
  <c r="F151" i="16"/>
  <c r="C152" i="16"/>
  <c r="K174" i="16"/>
  <c r="K173" i="16" s="1"/>
  <c r="K52" i="16" s="1"/>
  <c r="K51" i="16" s="1"/>
  <c r="F174" i="16"/>
  <c r="I122" i="16"/>
  <c r="C122" i="16" s="1"/>
  <c r="E130" i="16"/>
  <c r="C160" i="16"/>
  <c r="C170" i="16"/>
  <c r="F166" i="16"/>
  <c r="N173" i="16"/>
  <c r="C177" i="16"/>
  <c r="I175" i="16"/>
  <c r="C184" i="16"/>
  <c r="C188" i="16"/>
  <c r="F191" i="16"/>
  <c r="C191" i="16" s="1"/>
  <c r="C192" i="16"/>
  <c r="L204" i="16"/>
  <c r="L195" i="16" s="1"/>
  <c r="I286" i="16"/>
  <c r="I292" i="16" s="1"/>
  <c r="C287" i="16"/>
  <c r="C176" i="16"/>
  <c r="C180" i="16"/>
  <c r="O216" i="16"/>
  <c r="L231" i="16"/>
  <c r="L230" i="16" s="1"/>
  <c r="J231" i="16"/>
  <c r="J230" i="16" s="1"/>
  <c r="J194" i="16" s="1"/>
  <c r="I246" i="16"/>
  <c r="C247" i="16"/>
  <c r="C250" i="16"/>
  <c r="C258" i="16"/>
  <c r="C262" i="16"/>
  <c r="I270" i="16"/>
  <c r="I269" i="16" s="1"/>
  <c r="C271" i="16"/>
  <c r="C276" i="16"/>
  <c r="L291" i="16"/>
  <c r="H195" i="16"/>
  <c r="C206" i="16"/>
  <c r="C208" i="16"/>
  <c r="F205" i="16"/>
  <c r="C218" i="16"/>
  <c r="C220" i="16"/>
  <c r="F216" i="16"/>
  <c r="C228" i="16"/>
  <c r="F227" i="16"/>
  <c r="C227" i="16" s="1"/>
  <c r="I238" i="16"/>
  <c r="C239" i="16"/>
  <c r="C242" i="16"/>
  <c r="H259" i="16"/>
  <c r="H230" i="16" s="1"/>
  <c r="F269" i="16"/>
  <c r="C272" i="16"/>
  <c r="C278" i="16"/>
  <c r="D195" i="16"/>
  <c r="O196" i="16"/>
  <c r="I198" i="16"/>
  <c r="I196" i="16" s="1"/>
  <c r="C199" i="16"/>
  <c r="C207" i="16"/>
  <c r="I205" i="16"/>
  <c r="I204" i="16" s="1"/>
  <c r="I216" i="16"/>
  <c r="C232" i="16"/>
  <c r="C236" i="16"/>
  <c r="F235" i="16"/>
  <c r="C235" i="16" s="1"/>
  <c r="O246" i="16"/>
  <c r="O231" i="16" s="1"/>
  <c r="O251" i="16"/>
  <c r="C268" i="16"/>
  <c r="F264" i="16"/>
  <c r="C264" i="16" s="1"/>
  <c r="O270" i="16"/>
  <c r="O269" i="16" s="1"/>
  <c r="L270" i="16"/>
  <c r="L269" i="16" s="1"/>
  <c r="C295" i="16"/>
  <c r="I293" i="16"/>
  <c r="C293" i="16" s="1"/>
  <c r="C300" i="16"/>
  <c r="O291" i="16"/>
  <c r="C234" i="16"/>
  <c r="C282" i="16"/>
  <c r="C294" i="16"/>
  <c r="O230" i="16" l="1"/>
  <c r="E75" i="16"/>
  <c r="I291" i="16"/>
  <c r="G194" i="16"/>
  <c r="N52" i="16"/>
  <c r="C95" i="16"/>
  <c r="D194" i="16"/>
  <c r="O204" i="16"/>
  <c r="O195" i="16" s="1"/>
  <c r="O194" i="16" s="1"/>
  <c r="N194" i="16"/>
  <c r="M50" i="16"/>
  <c r="M290" i="16"/>
  <c r="C286" i="16"/>
  <c r="L194" i="16"/>
  <c r="O83" i="16"/>
  <c r="O75" i="16" s="1"/>
  <c r="L75" i="16"/>
  <c r="L289" i="16" s="1"/>
  <c r="E194" i="16"/>
  <c r="F283" i="16"/>
  <c r="C283" i="16" s="1"/>
  <c r="I231" i="16"/>
  <c r="I230" i="16" s="1"/>
  <c r="N289" i="16"/>
  <c r="H289" i="16"/>
  <c r="C238" i="16"/>
  <c r="J52" i="16"/>
  <c r="J51" i="16" s="1"/>
  <c r="J50" i="16" s="1"/>
  <c r="D51" i="16"/>
  <c r="D24" i="16" s="1"/>
  <c r="D290" i="16" s="1"/>
  <c r="F259" i="16"/>
  <c r="C259" i="16" s="1"/>
  <c r="G52" i="16"/>
  <c r="G51" i="16" s="1"/>
  <c r="G290" i="16" s="1"/>
  <c r="C260" i="16"/>
  <c r="I195" i="16"/>
  <c r="C196" i="16"/>
  <c r="K50" i="16"/>
  <c r="K290" i="16"/>
  <c r="O52" i="16"/>
  <c r="E52" i="16"/>
  <c r="E51" i="16" s="1"/>
  <c r="E289" i="16"/>
  <c r="D50" i="16"/>
  <c r="C252" i="16"/>
  <c r="F251" i="16"/>
  <c r="C251" i="16" s="1"/>
  <c r="C84" i="16"/>
  <c r="F83" i="16"/>
  <c r="F231" i="16"/>
  <c r="C198" i="16"/>
  <c r="D289" i="16"/>
  <c r="F187" i="16"/>
  <c r="C187" i="16" s="1"/>
  <c r="C151" i="16"/>
  <c r="I130" i="16"/>
  <c r="K289" i="16"/>
  <c r="C58" i="16"/>
  <c r="I20" i="16"/>
  <c r="M289" i="16"/>
  <c r="C270" i="16"/>
  <c r="F204" i="16"/>
  <c r="C205" i="16"/>
  <c r="H194" i="16"/>
  <c r="H51" i="16" s="1"/>
  <c r="C166" i="16"/>
  <c r="F165" i="16"/>
  <c r="C165" i="16" s="1"/>
  <c r="F173" i="16"/>
  <c r="C246" i="16"/>
  <c r="F76" i="16"/>
  <c r="C131" i="16"/>
  <c r="F130" i="16"/>
  <c r="C69" i="16"/>
  <c r="F67" i="16"/>
  <c r="C67" i="16" s="1"/>
  <c r="J289" i="16"/>
  <c r="C269" i="16"/>
  <c r="C216" i="16"/>
  <c r="I174" i="16"/>
  <c r="I173" i="16" s="1"/>
  <c r="C175" i="16"/>
  <c r="G289" i="16"/>
  <c r="C103" i="16"/>
  <c r="I54" i="16"/>
  <c r="I53" i="16" s="1"/>
  <c r="F292" i="16"/>
  <c r="C21" i="16"/>
  <c r="I83" i="16"/>
  <c r="C55" i="16"/>
  <c r="O51" i="16" l="1"/>
  <c r="G50" i="16"/>
  <c r="J290" i="16"/>
  <c r="L52" i="16"/>
  <c r="L51" i="16" s="1"/>
  <c r="L50" i="16" s="1"/>
  <c r="N51" i="16"/>
  <c r="C83" i="16"/>
  <c r="I194" i="16"/>
  <c r="O289" i="16"/>
  <c r="C174" i="16"/>
  <c r="C54" i="16"/>
  <c r="H290" i="16"/>
  <c r="H50" i="16"/>
  <c r="C76" i="16"/>
  <c r="F75" i="16"/>
  <c r="C204" i="16"/>
  <c r="F195" i="16"/>
  <c r="C292" i="16"/>
  <c r="F291" i="16"/>
  <c r="C291" i="16" s="1"/>
  <c r="C130" i="16"/>
  <c r="C231" i="16"/>
  <c r="F230" i="16"/>
  <c r="E290" i="16"/>
  <c r="E50" i="16"/>
  <c r="I75" i="16"/>
  <c r="I289" i="16" s="1"/>
  <c r="C173" i="16"/>
  <c r="F24" i="16"/>
  <c r="D20" i="16"/>
  <c r="F53" i="16"/>
  <c r="O50" i="16"/>
  <c r="O290" i="16"/>
  <c r="L290" i="16" l="1"/>
  <c r="N50" i="16"/>
  <c r="N290" i="16"/>
  <c r="C195" i="16"/>
  <c r="F194" i="16"/>
  <c r="C194" i="16" s="1"/>
  <c r="C53" i="16"/>
  <c r="F52" i="16"/>
  <c r="C75" i="16"/>
  <c r="C24" i="16"/>
  <c r="F20" i="16"/>
  <c r="C20" i="16" s="1"/>
  <c r="I52" i="16"/>
  <c r="I51" i="16" s="1"/>
  <c r="C230" i="16"/>
  <c r="F289" i="16"/>
  <c r="C289" i="16" s="1"/>
  <c r="I290" i="16" l="1"/>
  <c r="I50" i="16"/>
  <c r="C52" i="16"/>
  <c r="F51" i="16"/>
  <c r="F290" i="16" l="1"/>
  <c r="C290" i="16" s="1"/>
  <c r="F50" i="16"/>
  <c r="C50" i="16" s="1"/>
  <c r="C51" i="16"/>
  <c r="I241" i="15" l="1"/>
  <c r="H241" i="15"/>
  <c r="I240" i="15"/>
  <c r="H240" i="15"/>
  <c r="I239" i="15"/>
  <c r="H239" i="15"/>
  <c r="G238" i="15"/>
  <c r="F238" i="15"/>
  <c r="E238" i="15"/>
  <c r="D238" i="15"/>
  <c r="I237" i="15"/>
  <c r="H237" i="15"/>
  <c r="I236" i="15"/>
  <c r="H236" i="15"/>
  <c r="G235" i="15"/>
  <c r="G231" i="15" s="1"/>
  <c r="F235" i="15"/>
  <c r="F231" i="15" s="1"/>
  <c r="E235" i="15"/>
  <c r="D235" i="15"/>
  <c r="I234" i="15"/>
  <c r="H234" i="15"/>
  <c r="I233" i="15"/>
  <c r="H233" i="15"/>
  <c r="I232" i="15"/>
  <c r="H232" i="15"/>
  <c r="E231" i="15"/>
  <c r="I230" i="15"/>
  <c r="H230" i="15"/>
  <c r="G229" i="15"/>
  <c r="F229" i="15"/>
  <c r="E229" i="15"/>
  <c r="I229" i="15" s="1"/>
  <c r="D229" i="15"/>
  <c r="I228" i="15"/>
  <c r="H228" i="15"/>
  <c r="I227" i="15"/>
  <c r="H227" i="15"/>
  <c r="I226" i="15"/>
  <c r="H226" i="15"/>
  <c r="I225" i="15"/>
  <c r="H225" i="15"/>
  <c r="G224" i="15"/>
  <c r="F224" i="15"/>
  <c r="E224" i="15"/>
  <c r="I224" i="15" s="1"/>
  <c r="D224" i="15"/>
  <c r="I223" i="15"/>
  <c r="H223" i="15"/>
  <c r="I222" i="15"/>
  <c r="H222" i="15"/>
  <c r="I221" i="15"/>
  <c r="H221" i="15"/>
  <c r="G220" i="15"/>
  <c r="F220" i="15"/>
  <c r="E220" i="15"/>
  <c r="D220" i="15"/>
  <c r="H220" i="15" s="1"/>
  <c r="I219" i="15"/>
  <c r="H219" i="15"/>
  <c r="I218" i="15"/>
  <c r="H218" i="15"/>
  <c r="I217" i="15"/>
  <c r="H217" i="15"/>
  <c r="I216" i="15"/>
  <c r="H216" i="15"/>
  <c r="G215" i="15"/>
  <c r="G204" i="15" s="1"/>
  <c r="F215" i="15"/>
  <c r="E215" i="15"/>
  <c r="D215" i="15"/>
  <c r="H215" i="15" s="1"/>
  <c r="I214" i="15"/>
  <c r="H214" i="15"/>
  <c r="I213" i="15"/>
  <c r="H213" i="15"/>
  <c r="I212" i="15"/>
  <c r="H212" i="15"/>
  <c r="I211" i="15"/>
  <c r="H211" i="15"/>
  <c r="I210" i="15"/>
  <c r="H210" i="15"/>
  <c r="I209" i="15"/>
  <c r="H209" i="15"/>
  <c r="I208" i="15"/>
  <c r="H208" i="15"/>
  <c r="I207" i="15"/>
  <c r="H207" i="15"/>
  <c r="I206" i="15"/>
  <c r="H206" i="15"/>
  <c r="G205" i="15"/>
  <c r="F205" i="15"/>
  <c r="F204" i="15" s="1"/>
  <c r="E205" i="15"/>
  <c r="I205" i="15" s="1"/>
  <c r="D205" i="15"/>
  <c r="D204" i="15"/>
  <c r="I203" i="15"/>
  <c r="H203" i="15"/>
  <c r="I202" i="15"/>
  <c r="H202" i="15"/>
  <c r="I201" i="15"/>
  <c r="H201" i="15"/>
  <c r="I200" i="15"/>
  <c r="H200" i="15"/>
  <c r="I199" i="15"/>
  <c r="H199" i="15"/>
  <c r="I198" i="15"/>
  <c r="H198" i="15"/>
  <c r="I197" i="15"/>
  <c r="H197" i="15"/>
  <c r="I196" i="15"/>
  <c r="H196" i="15"/>
  <c r="G195" i="15"/>
  <c r="F195" i="15"/>
  <c r="E195" i="15"/>
  <c r="I195" i="15" s="1"/>
  <c r="D195" i="15"/>
  <c r="H195" i="15" s="1"/>
  <c r="I194" i="15"/>
  <c r="H194" i="15"/>
  <c r="I193" i="15"/>
  <c r="H193" i="15"/>
  <c r="I192" i="15"/>
  <c r="H192" i="15"/>
  <c r="I191" i="15"/>
  <c r="H191" i="15"/>
  <c r="G190" i="15"/>
  <c r="F190" i="15"/>
  <c r="E190" i="15"/>
  <c r="I190" i="15" s="1"/>
  <c r="D190" i="15"/>
  <c r="H190" i="15" s="1"/>
  <c r="I189" i="15"/>
  <c r="H189" i="15"/>
  <c r="G188" i="15"/>
  <c r="F188" i="15"/>
  <c r="E188" i="15"/>
  <c r="I188" i="15" s="1"/>
  <c r="D188" i="15"/>
  <c r="I187" i="15"/>
  <c r="H187" i="15"/>
  <c r="I186" i="15"/>
  <c r="H186" i="15"/>
  <c r="I185" i="15"/>
  <c r="H185" i="15"/>
  <c r="I184" i="15"/>
  <c r="H184" i="15"/>
  <c r="G183" i="15"/>
  <c r="F183" i="15"/>
  <c r="E183" i="15"/>
  <c r="I183" i="15" s="1"/>
  <c r="D183" i="15"/>
  <c r="I182" i="15"/>
  <c r="H182" i="15"/>
  <c r="I181" i="15"/>
  <c r="H181" i="15"/>
  <c r="I180" i="15"/>
  <c r="H180" i="15"/>
  <c r="I179" i="15"/>
  <c r="H179" i="15"/>
  <c r="I178" i="15"/>
  <c r="H178" i="15"/>
  <c r="G177" i="15"/>
  <c r="F177" i="15"/>
  <c r="E177" i="15"/>
  <c r="I177" i="15" s="1"/>
  <c r="D177" i="15"/>
  <c r="H177" i="15" s="1"/>
  <c r="I176" i="15"/>
  <c r="H176" i="15"/>
  <c r="I175" i="15"/>
  <c r="H175" i="15"/>
  <c r="I174" i="15"/>
  <c r="H174" i="15"/>
  <c r="I173" i="15"/>
  <c r="H173" i="15"/>
  <c r="I172" i="15"/>
  <c r="H172" i="15"/>
  <c r="I171" i="15"/>
  <c r="H171" i="15"/>
  <c r="G170" i="15"/>
  <c r="F170" i="15"/>
  <c r="E170" i="15"/>
  <c r="I170" i="15" s="1"/>
  <c r="D170" i="15"/>
  <c r="H170" i="15" s="1"/>
  <c r="I169" i="15"/>
  <c r="H169" i="15"/>
  <c r="G168" i="15"/>
  <c r="F168" i="15"/>
  <c r="E168" i="15"/>
  <c r="D168" i="15"/>
  <c r="G167" i="15"/>
  <c r="F167" i="15"/>
  <c r="E167" i="15"/>
  <c r="I166" i="15"/>
  <c r="H166" i="15"/>
  <c r="I165" i="15"/>
  <c r="H165" i="15"/>
  <c r="I164" i="15"/>
  <c r="H164" i="15"/>
  <c r="I163" i="15"/>
  <c r="H163" i="15"/>
  <c r="I162" i="15"/>
  <c r="H162" i="15"/>
  <c r="G161" i="15"/>
  <c r="F161" i="15"/>
  <c r="E161" i="15"/>
  <c r="D161" i="15"/>
  <c r="H161" i="15" s="1"/>
  <c r="I160" i="15"/>
  <c r="H160" i="15"/>
  <c r="I159" i="15"/>
  <c r="H159" i="15"/>
  <c r="I158" i="15"/>
  <c r="H158" i="15"/>
  <c r="I157" i="15"/>
  <c r="H157" i="15"/>
  <c r="I156" i="15"/>
  <c r="H156" i="15"/>
  <c r="G155" i="15"/>
  <c r="F155" i="15"/>
  <c r="E155" i="15"/>
  <c r="I155" i="15" s="1"/>
  <c r="D155" i="15"/>
  <c r="I154" i="15"/>
  <c r="H154" i="15"/>
  <c r="I153" i="15"/>
  <c r="H153" i="15"/>
  <c r="I152" i="15"/>
  <c r="H152" i="15"/>
  <c r="I151" i="15"/>
  <c r="H151" i="15"/>
  <c r="I150" i="15"/>
  <c r="H150" i="15"/>
  <c r="G149" i="15"/>
  <c r="F149" i="15"/>
  <c r="E149" i="15"/>
  <c r="D149" i="15"/>
  <c r="H149" i="15" s="1"/>
  <c r="I148" i="15"/>
  <c r="H148" i="15"/>
  <c r="I147" i="15"/>
  <c r="H147" i="15"/>
  <c r="I146" i="15"/>
  <c r="H146" i="15"/>
  <c r="I145" i="15"/>
  <c r="H145" i="15"/>
  <c r="I144" i="15"/>
  <c r="H144" i="15"/>
  <c r="G143" i="15"/>
  <c r="F143" i="15"/>
  <c r="E143" i="15"/>
  <c r="I143" i="15" s="1"/>
  <c r="D143" i="15"/>
  <c r="H143" i="15" s="1"/>
  <c r="I142" i="15"/>
  <c r="H142" i="15"/>
  <c r="I141" i="15"/>
  <c r="H141" i="15"/>
  <c r="I140" i="15"/>
  <c r="H140" i="15"/>
  <c r="I139" i="15"/>
  <c r="H139" i="15"/>
  <c r="I138" i="15"/>
  <c r="H138" i="15"/>
  <c r="G137" i="15"/>
  <c r="G128" i="15" s="1"/>
  <c r="F137" i="15"/>
  <c r="E137" i="15"/>
  <c r="D137" i="15"/>
  <c r="H137" i="15" s="1"/>
  <c r="I136" i="15"/>
  <c r="H136" i="15"/>
  <c r="I135" i="15"/>
  <c r="H135" i="15"/>
  <c r="I134" i="15"/>
  <c r="H134" i="15"/>
  <c r="I133" i="15"/>
  <c r="H133" i="15"/>
  <c r="I132" i="15"/>
  <c r="H132" i="15"/>
  <c r="I131" i="15"/>
  <c r="H131" i="15"/>
  <c r="I130" i="15"/>
  <c r="H130" i="15"/>
  <c r="G129" i="15"/>
  <c r="F129" i="15"/>
  <c r="F128" i="15" s="1"/>
  <c r="E129" i="15"/>
  <c r="I129" i="15" s="1"/>
  <c r="D129" i="15"/>
  <c r="D128" i="15"/>
  <c r="I127" i="15"/>
  <c r="H127" i="15"/>
  <c r="I126" i="15"/>
  <c r="H126" i="15"/>
  <c r="I125" i="15"/>
  <c r="H125" i="15"/>
  <c r="G124" i="15"/>
  <c r="F124" i="15"/>
  <c r="E124" i="15"/>
  <c r="D124" i="15"/>
  <c r="I123" i="15"/>
  <c r="H123" i="15"/>
  <c r="I122" i="15"/>
  <c r="H122" i="15"/>
  <c r="G121" i="15"/>
  <c r="F121" i="15"/>
  <c r="E121" i="15"/>
  <c r="D121" i="15"/>
  <c r="I120" i="15"/>
  <c r="H120" i="15"/>
  <c r="G119" i="15"/>
  <c r="F119" i="15"/>
  <c r="E119" i="15"/>
  <c r="I119" i="15" s="1"/>
  <c r="D119" i="15"/>
  <c r="H119" i="15" s="1"/>
  <c r="I118" i="15"/>
  <c r="H118" i="15"/>
  <c r="G117" i="15"/>
  <c r="F117" i="15"/>
  <c r="E117" i="15"/>
  <c r="D117" i="15"/>
  <c r="I116" i="15"/>
  <c r="H116" i="15"/>
  <c r="I115" i="15"/>
  <c r="H115" i="15"/>
  <c r="I114" i="15"/>
  <c r="H114" i="15"/>
  <c r="I113" i="15"/>
  <c r="H113" i="15"/>
  <c r="I112" i="15"/>
  <c r="H112" i="15"/>
  <c r="G111" i="15"/>
  <c r="F111" i="15"/>
  <c r="E111" i="15"/>
  <c r="I111" i="15" s="1"/>
  <c r="D111" i="15"/>
  <c r="H111" i="15" s="1"/>
  <c r="G110" i="15"/>
  <c r="E110" i="15"/>
  <c r="I109" i="15"/>
  <c r="H109" i="15"/>
  <c r="I108" i="15"/>
  <c r="H108" i="15"/>
  <c r="I107" i="15"/>
  <c r="H107" i="15"/>
  <c r="I106" i="15"/>
  <c r="H106" i="15"/>
  <c r="G105" i="15"/>
  <c r="F105" i="15"/>
  <c r="E105" i="15"/>
  <c r="D105" i="15"/>
  <c r="H105" i="15" s="1"/>
  <c r="I104" i="15"/>
  <c r="H104" i="15"/>
  <c r="I103" i="15"/>
  <c r="H103" i="15"/>
  <c r="I102" i="15"/>
  <c r="H102" i="15"/>
  <c r="G101" i="15"/>
  <c r="F101" i="15"/>
  <c r="E101" i="15"/>
  <c r="I101" i="15" s="1"/>
  <c r="D101" i="15"/>
  <c r="I100" i="15"/>
  <c r="H100" i="15"/>
  <c r="I99" i="15"/>
  <c r="H99" i="15"/>
  <c r="I98" i="15"/>
  <c r="H98" i="15"/>
  <c r="I97" i="15"/>
  <c r="H97" i="15"/>
  <c r="G96" i="15"/>
  <c r="F96" i="15"/>
  <c r="E96" i="15"/>
  <c r="I96" i="15" s="1"/>
  <c r="D96" i="15"/>
  <c r="I95" i="15"/>
  <c r="H95" i="15"/>
  <c r="I94" i="15"/>
  <c r="H94" i="15"/>
  <c r="I93" i="15"/>
  <c r="H93" i="15"/>
  <c r="I92" i="15"/>
  <c r="H92" i="15"/>
  <c r="G91" i="15"/>
  <c r="F91" i="15"/>
  <c r="E91" i="15"/>
  <c r="I91" i="15" s="1"/>
  <c r="D91" i="15"/>
  <c r="I90" i="15"/>
  <c r="H90" i="15"/>
  <c r="I89" i="15"/>
  <c r="H89" i="15"/>
  <c r="I88" i="15"/>
  <c r="H88" i="15"/>
  <c r="I87" i="15"/>
  <c r="H87" i="15"/>
  <c r="I86" i="15"/>
  <c r="H86" i="15"/>
  <c r="G85" i="15"/>
  <c r="G77" i="15" s="1"/>
  <c r="F85" i="15"/>
  <c r="E85" i="15"/>
  <c r="D85" i="15"/>
  <c r="H85" i="15" s="1"/>
  <c r="I84" i="15"/>
  <c r="H84" i="15"/>
  <c r="I83" i="15"/>
  <c r="H83" i="15"/>
  <c r="I82" i="15"/>
  <c r="H82" i="15"/>
  <c r="G81" i="15"/>
  <c r="F81" i="15"/>
  <c r="E81" i="15"/>
  <c r="I81" i="15" s="1"/>
  <c r="D81" i="15"/>
  <c r="I80" i="15"/>
  <c r="H80" i="15"/>
  <c r="I79" i="15"/>
  <c r="H79" i="15"/>
  <c r="G78" i="15"/>
  <c r="F78" i="15"/>
  <c r="E78" i="15"/>
  <c r="I78" i="15" s="1"/>
  <c r="D78" i="15"/>
  <c r="D77" i="15" s="1"/>
  <c r="F77" i="15"/>
  <c r="E77" i="15"/>
  <c r="I76" i="15"/>
  <c r="H76" i="15"/>
  <c r="I75" i="15"/>
  <c r="H75" i="15"/>
  <c r="I74" i="15"/>
  <c r="H74" i="15"/>
  <c r="I73" i="15"/>
  <c r="H73" i="15"/>
  <c r="G72" i="15"/>
  <c r="F72" i="15"/>
  <c r="E72" i="15"/>
  <c r="I72" i="15" s="1"/>
  <c r="D72" i="15"/>
  <c r="H72" i="15" s="1"/>
  <c r="I71" i="15"/>
  <c r="H71" i="15"/>
  <c r="I70" i="15"/>
  <c r="H70" i="15"/>
  <c r="I69" i="15"/>
  <c r="H69" i="15"/>
  <c r="G68" i="15"/>
  <c r="F68" i="15"/>
  <c r="E68" i="15"/>
  <c r="I68" i="15" s="1"/>
  <c r="D68" i="15"/>
  <c r="I67" i="15"/>
  <c r="H67" i="15"/>
  <c r="I66" i="15"/>
  <c r="H66" i="15"/>
  <c r="I65" i="15"/>
  <c r="H65" i="15"/>
  <c r="I64" i="15"/>
  <c r="H64" i="15"/>
  <c r="G63" i="15"/>
  <c r="F63" i="15"/>
  <c r="E63" i="15"/>
  <c r="I63" i="15" s="1"/>
  <c r="D63" i="15"/>
  <c r="I62" i="15"/>
  <c r="H62" i="15"/>
  <c r="I61" i="15"/>
  <c r="H61" i="15"/>
  <c r="I60" i="15"/>
  <c r="H60" i="15"/>
  <c r="I59" i="15"/>
  <c r="H59" i="15"/>
  <c r="G58" i="15"/>
  <c r="F58" i="15"/>
  <c r="E58" i="15"/>
  <c r="I58" i="15" s="1"/>
  <c r="D58" i="15"/>
  <c r="G57" i="15"/>
  <c r="F57" i="15"/>
  <c r="E57" i="15"/>
  <c r="I56" i="15"/>
  <c r="H56" i="15"/>
  <c r="I55" i="15"/>
  <c r="H55" i="15"/>
  <c r="I54" i="15"/>
  <c r="H54" i="15"/>
  <c r="I53" i="15"/>
  <c r="H53" i="15"/>
  <c r="I52" i="15"/>
  <c r="H52" i="15"/>
  <c r="I51" i="15"/>
  <c r="H51" i="15"/>
  <c r="G50" i="15"/>
  <c r="F50" i="15"/>
  <c r="E50" i="15"/>
  <c r="I50" i="15" s="1"/>
  <c r="D50" i="15"/>
  <c r="H50" i="15" s="1"/>
  <c r="I49" i="15"/>
  <c r="H49" i="15"/>
  <c r="I48" i="15"/>
  <c r="H48" i="15"/>
  <c r="I47" i="15"/>
  <c r="H47" i="15"/>
  <c r="I46" i="15"/>
  <c r="H46" i="15"/>
  <c r="I45" i="15"/>
  <c r="H45" i="15"/>
  <c r="I44" i="15"/>
  <c r="H44" i="15"/>
  <c r="G43" i="15"/>
  <c r="F43" i="15"/>
  <c r="E43" i="15"/>
  <c r="I43" i="15" s="1"/>
  <c r="D43" i="15"/>
  <c r="H43" i="15" s="1"/>
  <c r="I42" i="15"/>
  <c r="H42" i="15"/>
  <c r="I41" i="15"/>
  <c r="H41" i="15"/>
  <c r="I40" i="15"/>
  <c r="H40" i="15"/>
  <c r="I39" i="15"/>
  <c r="H39" i="15"/>
  <c r="I38" i="15"/>
  <c r="H38" i="15"/>
  <c r="I37" i="15"/>
  <c r="H37" i="15"/>
  <c r="G36" i="15"/>
  <c r="F36" i="15"/>
  <c r="E36" i="15"/>
  <c r="I36" i="15" s="1"/>
  <c r="D36" i="15"/>
  <c r="I35" i="15"/>
  <c r="H35" i="15"/>
  <c r="I34" i="15"/>
  <c r="H34" i="15"/>
  <c r="I33" i="15"/>
  <c r="H33" i="15"/>
  <c r="I32" i="15"/>
  <c r="H32" i="15"/>
  <c r="I31" i="15"/>
  <c r="H31" i="15"/>
  <c r="I30" i="15"/>
  <c r="H30" i="15"/>
  <c r="G29" i="15"/>
  <c r="F29" i="15"/>
  <c r="F28" i="15" s="1"/>
  <c r="E29" i="15"/>
  <c r="I29" i="15" s="1"/>
  <c r="I28" i="15" s="1"/>
  <c r="D29" i="15"/>
  <c r="G28" i="15"/>
  <c r="E28" i="15"/>
  <c r="D28" i="15"/>
  <c r="I27" i="15"/>
  <c r="H27" i="15"/>
  <c r="I26" i="15"/>
  <c r="H26" i="15"/>
  <c r="I25" i="15"/>
  <c r="H25" i="15"/>
  <c r="I24" i="15"/>
  <c r="H24" i="15"/>
  <c r="I23" i="15"/>
  <c r="H23" i="15"/>
  <c r="I22" i="15"/>
  <c r="H22" i="15"/>
  <c r="I21" i="15"/>
  <c r="H21" i="15"/>
  <c r="I20" i="15"/>
  <c r="H20" i="15"/>
  <c r="G19" i="15"/>
  <c r="F19" i="15"/>
  <c r="E19" i="15"/>
  <c r="I19" i="15" s="1"/>
  <c r="D19" i="15"/>
  <c r="H19" i="15" s="1"/>
  <c r="I18" i="15"/>
  <c r="H18" i="15"/>
  <c r="I17" i="15"/>
  <c r="H17" i="15"/>
  <c r="I16" i="15"/>
  <c r="H16" i="15"/>
  <c r="I15" i="15"/>
  <c r="H15" i="15"/>
  <c r="I14" i="15"/>
  <c r="H14" i="15"/>
  <c r="I13" i="15"/>
  <c r="H13" i="15"/>
  <c r="G12" i="15"/>
  <c r="F12" i="15"/>
  <c r="E12" i="15"/>
  <c r="I12" i="15" s="1"/>
  <c r="D12" i="15"/>
  <c r="G11" i="15" l="1"/>
  <c r="F11" i="15"/>
  <c r="D110" i="15"/>
  <c r="E128" i="15"/>
  <c r="E204" i="15"/>
  <c r="E11" i="15"/>
  <c r="D57" i="15"/>
  <c r="D11" i="15" s="1"/>
  <c r="H63" i="15"/>
  <c r="H68" i="15"/>
  <c r="I85" i="15"/>
  <c r="I77" i="15" s="1"/>
  <c r="I105" i="15"/>
  <c r="F110" i="15"/>
  <c r="H117" i="15"/>
  <c r="H121" i="15"/>
  <c r="H110" i="15" s="1"/>
  <c r="H124" i="15"/>
  <c r="I137" i="15"/>
  <c r="I128" i="15" s="1"/>
  <c r="I149" i="15"/>
  <c r="I161" i="15"/>
  <c r="D167" i="15"/>
  <c r="H183" i="15"/>
  <c r="H188" i="15"/>
  <c r="I215" i="15"/>
  <c r="I204" i="15" s="1"/>
  <c r="I220" i="15"/>
  <c r="H235" i="15"/>
  <c r="D231" i="15"/>
  <c r="H29" i="15"/>
  <c r="H28" i="15" s="1"/>
  <c r="H36" i="15"/>
  <c r="H81" i="15"/>
  <c r="H91" i="15"/>
  <c r="H96" i="15"/>
  <c r="H101" i="15"/>
  <c r="I117" i="15"/>
  <c r="I110" i="15" s="1"/>
  <c r="I121" i="15"/>
  <c r="I124" i="15"/>
  <c r="H129" i="15"/>
  <c r="H155" i="15"/>
  <c r="I168" i="15"/>
  <c r="H205" i="15"/>
  <c r="H204" i="15" s="1"/>
  <c r="H224" i="15"/>
  <c r="H229" i="15"/>
  <c r="I235" i="15"/>
  <c r="I238" i="15"/>
  <c r="I57" i="15"/>
  <c r="H128" i="15"/>
  <c r="I167" i="15"/>
  <c r="H12" i="15"/>
  <c r="H58" i="15"/>
  <c r="H57" i="15" s="1"/>
  <c r="H78" i="15"/>
  <c r="H77" i="15" s="1"/>
  <c r="H168" i="15"/>
  <c r="H238" i="15"/>
  <c r="H231" i="15" s="1"/>
  <c r="I231" i="15" l="1"/>
  <c r="I11" i="15"/>
  <c r="H167" i="15"/>
  <c r="H11" i="15"/>
  <c r="O301" i="14" l="1"/>
  <c r="L301" i="14"/>
  <c r="I301" i="14"/>
  <c r="F301" i="14"/>
  <c r="O300" i="14"/>
  <c r="L300" i="14"/>
  <c r="I300" i="14"/>
  <c r="F300" i="14"/>
  <c r="O299" i="14"/>
  <c r="L299" i="14"/>
  <c r="I299" i="14"/>
  <c r="F299" i="14"/>
  <c r="O298" i="14"/>
  <c r="L298" i="14"/>
  <c r="I298" i="14"/>
  <c r="F298" i="14"/>
  <c r="C298" i="14" s="1"/>
  <c r="O297" i="14"/>
  <c r="L297" i="14"/>
  <c r="I297" i="14"/>
  <c r="F297" i="14"/>
  <c r="O296" i="14"/>
  <c r="L296" i="14"/>
  <c r="I296" i="14"/>
  <c r="F296" i="14"/>
  <c r="O295" i="14"/>
  <c r="L295" i="14"/>
  <c r="I295" i="14"/>
  <c r="F295" i="14"/>
  <c r="O294" i="14"/>
  <c r="O293" i="14" s="1"/>
  <c r="L294" i="14"/>
  <c r="I294" i="14"/>
  <c r="F294" i="14"/>
  <c r="N293" i="14"/>
  <c r="M293" i="14"/>
  <c r="K293" i="14"/>
  <c r="J293" i="14"/>
  <c r="H293" i="14"/>
  <c r="G293" i="14"/>
  <c r="E293" i="14"/>
  <c r="D293" i="14"/>
  <c r="O288" i="14"/>
  <c r="L288" i="14"/>
  <c r="I288" i="14"/>
  <c r="F288" i="14"/>
  <c r="O287" i="14"/>
  <c r="L287" i="14"/>
  <c r="I287" i="14"/>
  <c r="F287" i="14"/>
  <c r="O286" i="14"/>
  <c r="N286" i="14"/>
  <c r="M286" i="14"/>
  <c r="K286" i="14"/>
  <c r="J286" i="14"/>
  <c r="H286" i="14"/>
  <c r="G286" i="14"/>
  <c r="F286" i="14"/>
  <c r="E286" i="14"/>
  <c r="D286" i="14"/>
  <c r="O285" i="14"/>
  <c r="L285" i="14"/>
  <c r="L284" i="14" s="1"/>
  <c r="L283" i="14" s="1"/>
  <c r="I285" i="14"/>
  <c r="F285" i="14"/>
  <c r="O284" i="14"/>
  <c r="O283" i="14" s="1"/>
  <c r="N284" i="14"/>
  <c r="N283" i="14" s="1"/>
  <c r="M284" i="14"/>
  <c r="M283" i="14" s="1"/>
  <c r="K284" i="14"/>
  <c r="J284" i="14"/>
  <c r="J283" i="14" s="1"/>
  <c r="I284" i="14"/>
  <c r="I283" i="14" s="1"/>
  <c r="H284" i="14"/>
  <c r="H283" i="14" s="1"/>
  <c r="G284" i="14"/>
  <c r="E284" i="14"/>
  <c r="E283" i="14" s="1"/>
  <c r="D284" i="14"/>
  <c r="K283" i="14"/>
  <c r="G283" i="14"/>
  <c r="D283" i="14"/>
  <c r="O282" i="14"/>
  <c r="O281" i="14" s="1"/>
  <c r="L282" i="14"/>
  <c r="I282" i="14"/>
  <c r="C282" i="14" s="1"/>
  <c r="F282" i="14"/>
  <c r="F281" i="14" s="1"/>
  <c r="N281" i="14"/>
  <c r="M281" i="14"/>
  <c r="L281" i="14"/>
  <c r="K281" i="14"/>
  <c r="J281" i="14"/>
  <c r="H281" i="14"/>
  <c r="G281" i="14"/>
  <c r="E281" i="14"/>
  <c r="D281" i="14"/>
  <c r="O280" i="14"/>
  <c r="L280" i="14"/>
  <c r="I280" i="14"/>
  <c r="F280" i="14"/>
  <c r="O279" i="14"/>
  <c r="L279" i="14"/>
  <c r="I279" i="14"/>
  <c r="F279" i="14"/>
  <c r="O278" i="14"/>
  <c r="L278" i="14"/>
  <c r="I278" i="14"/>
  <c r="F278" i="14"/>
  <c r="O277" i="14"/>
  <c r="L277" i="14"/>
  <c r="I277" i="14"/>
  <c r="I276" i="14" s="1"/>
  <c r="F277" i="14"/>
  <c r="N276" i="14"/>
  <c r="M276" i="14"/>
  <c r="K276" i="14"/>
  <c r="J276" i="14"/>
  <c r="H276" i="14"/>
  <c r="G276" i="14"/>
  <c r="E276" i="14"/>
  <c r="D276" i="14"/>
  <c r="O275" i="14"/>
  <c r="L275" i="14"/>
  <c r="I275" i="14"/>
  <c r="F275" i="14"/>
  <c r="O274" i="14"/>
  <c r="L274" i="14"/>
  <c r="I274" i="14"/>
  <c r="F274" i="14"/>
  <c r="O273" i="14"/>
  <c r="L273" i="14"/>
  <c r="I273" i="14"/>
  <c r="I272" i="14" s="1"/>
  <c r="F273" i="14"/>
  <c r="N272" i="14"/>
  <c r="N270" i="14" s="1"/>
  <c r="N269" i="14" s="1"/>
  <c r="M272" i="14"/>
  <c r="K272" i="14"/>
  <c r="J272" i="14"/>
  <c r="J270" i="14" s="1"/>
  <c r="J269" i="14" s="1"/>
  <c r="H272" i="14"/>
  <c r="G272" i="14"/>
  <c r="E272" i="14"/>
  <c r="E270" i="14" s="1"/>
  <c r="E269" i="14" s="1"/>
  <c r="D272" i="14"/>
  <c r="O271" i="14"/>
  <c r="L271" i="14"/>
  <c r="I271" i="14"/>
  <c r="F271" i="14"/>
  <c r="H270" i="14"/>
  <c r="H269" i="14" s="1"/>
  <c r="D270" i="14"/>
  <c r="D269" i="14"/>
  <c r="O268" i="14"/>
  <c r="L268" i="14"/>
  <c r="I268" i="14"/>
  <c r="F268" i="14"/>
  <c r="O267" i="14"/>
  <c r="L267" i="14"/>
  <c r="I267" i="14"/>
  <c r="F267" i="14"/>
  <c r="O266" i="14"/>
  <c r="L266" i="14"/>
  <c r="I266" i="14"/>
  <c r="F266" i="14"/>
  <c r="O265" i="14"/>
  <c r="L265" i="14"/>
  <c r="I265" i="14"/>
  <c r="I264" i="14" s="1"/>
  <c r="F265" i="14"/>
  <c r="N264" i="14"/>
  <c r="M264" i="14"/>
  <c r="K264" i="14"/>
  <c r="J264" i="14"/>
  <c r="H264" i="14"/>
  <c r="G264" i="14"/>
  <c r="E264" i="14"/>
  <c r="D264" i="14"/>
  <c r="O263" i="14"/>
  <c r="L263" i="14"/>
  <c r="I263" i="14"/>
  <c r="F263" i="14"/>
  <c r="O262" i="14"/>
  <c r="L262" i="14"/>
  <c r="I262" i="14"/>
  <c r="F262" i="14"/>
  <c r="O261" i="14"/>
  <c r="O260" i="14" s="1"/>
  <c r="L261" i="14"/>
  <c r="I261" i="14"/>
  <c r="F261" i="14"/>
  <c r="N260" i="14"/>
  <c r="N259" i="14" s="1"/>
  <c r="M260" i="14"/>
  <c r="M259" i="14" s="1"/>
  <c r="K260" i="14"/>
  <c r="J260" i="14"/>
  <c r="I260" i="14"/>
  <c r="H260" i="14"/>
  <c r="H259" i="14" s="1"/>
  <c r="G260" i="14"/>
  <c r="E260" i="14"/>
  <c r="D260" i="14"/>
  <c r="D259" i="14" s="1"/>
  <c r="J259" i="14"/>
  <c r="O258" i="14"/>
  <c r="L258" i="14"/>
  <c r="I258" i="14"/>
  <c r="F258" i="14"/>
  <c r="O257" i="14"/>
  <c r="L257" i="14"/>
  <c r="I257" i="14"/>
  <c r="F257" i="14"/>
  <c r="O256" i="14"/>
  <c r="L256" i="14"/>
  <c r="I256" i="14"/>
  <c r="F256" i="14"/>
  <c r="O255" i="14"/>
  <c r="L255" i="14"/>
  <c r="I255" i="14"/>
  <c r="F255" i="14"/>
  <c r="O254" i="14"/>
  <c r="O252" i="14" s="1"/>
  <c r="L254" i="14"/>
  <c r="I254" i="14"/>
  <c r="I252" i="14" s="1"/>
  <c r="I251" i="14" s="1"/>
  <c r="F254" i="14"/>
  <c r="O253" i="14"/>
  <c r="L253" i="14"/>
  <c r="I253" i="14"/>
  <c r="F253" i="14"/>
  <c r="N252" i="14"/>
  <c r="M252" i="14"/>
  <c r="M251" i="14" s="1"/>
  <c r="K252" i="14"/>
  <c r="J252" i="14"/>
  <c r="H252" i="14"/>
  <c r="H251" i="14" s="1"/>
  <c r="G252" i="14"/>
  <c r="G251" i="14" s="1"/>
  <c r="E252" i="14"/>
  <c r="E251" i="14" s="1"/>
  <c r="D252" i="14"/>
  <c r="N251" i="14"/>
  <c r="K251" i="14"/>
  <c r="J251" i="14"/>
  <c r="D251" i="14"/>
  <c r="O250" i="14"/>
  <c r="O246" i="14" s="1"/>
  <c r="L250" i="14"/>
  <c r="I250" i="14"/>
  <c r="F250" i="14"/>
  <c r="C250" i="14"/>
  <c r="O249" i="14"/>
  <c r="L249" i="14"/>
  <c r="I249" i="14"/>
  <c r="F249" i="14"/>
  <c r="O248" i="14"/>
  <c r="L248" i="14"/>
  <c r="I248" i="14"/>
  <c r="F248" i="14"/>
  <c r="O247" i="14"/>
  <c r="L247" i="14"/>
  <c r="I247" i="14"/>
  <c r="F247" i="14"/>
  <c r="N246" i="14"/>
  <c r="M246" i="14"/>
  <c r="K246" i="14"/>
  <c r="J246" i="14"/>
  <c r="H246" i="14"/>
  <c r="G246" i="14"/>
  <c r="E246" i="14"/>
  <c r="D246" i="14"/>
  <c r="O245" i="14"/>
  <c r="L245" i="14"/>
  <c r="I245" i="14"/>
  <c r="F245" i="14"/>
  <c r="C245" i="14" s="1"/>
  <c r="O244" i="14"/>
  <c r="L244" i="14"/>
  <c r="I244" i="14"/>
  <c r="F244" i="14"/>
  <c r="C244" i="14" s="1"/>
  <c r="O243" i="14"/>
  <c r="L243" i="14"/>
  <c r="I243" i="14"/>
  <c r="F243" i="14"/>
  <c r="O242" i="14"/>
  <c r="L242" i="14"/>
  <c r="I242" i="14"/>
  <c r="F242" i="14"/>
  <c r="C242" i="14" s="1"/>
  <c r="O241" i="14"/>
  <c r="L241" i="14"/>
  <c r="I241" i="14"/>
  <c r="F241" i="14"/>
  <c r="O240" i="14"/>
  <c r="L240" i="14"/>
  <c r="I240" i="14"/>
  <c r="F240" i="14"/>
  <c r="O239" i="14"/>
  <c r="L239" i="14"/>
  <c r="I239" i="14"/>
  <c r="F239" i="14"/>
  <c r="O238" i="14"/>
  <c r="N238" i="14"/>
  <c r="M238" i="14"/>
  <c r="K238" i="14"/>
  <c r="J238" i="14"/>
  <c r="H238" i="14"/>
  <c r="G238" i="14"/>
  <c r="E238" i="14"/>
  <c r="D238" i="14"/>
  <c r="O237" i="14"/>
  <c r="L237" i="14"/>
  <c r="I237" i="14"/>
  <c r="F237" i="14"/>
  <c r="O236" i="14"/>
  <c r="L236" i="14"/>
  <c r="L235" i="14" s="1"/>
  <c r="I236" i="14"/>
  <c r="I235" i="14" s="1"/>
  <c r="F236" i="14"/>
  <c r="O235" i="14"/>
  <c r="N235" i="14"/>
  <c r="M235" i="14"/>
  <c r="K235" i="14"/>
  <c r="J235" i="14"/>
  <c r="H235" i="14"/>
  <c r="G235" i="14"/>
  <c r="F235" i="14"/>
  <c r="E235" i="14"/>
  <c r="D235" i="14"/>
  <c r="O234" i="14"/>
  <c r="O233" i="14" s="1"/>
  <c r="L234" i="14"/>
  <c r="I234" i="14"/>
  <c r="F234" i="14"/>
  <c r="F233" i="14" s="1"/>
  <c r="N233" i="14"/>
  <c r="N231" i="14" s="1"/>
  <c r="M233" i="14"/>
  <c r="L233" i="14"/>
  <c r="K233" i="14"/>
  <c r="J233" i="14"/>
  <c r="I233" i="14"/>
  <c r="H233" i="14"/>
  <c r="H231" i="14" s="1"/>
  <c r="G233" i="14"/>
  <c r="E233" i="14"/>
  <c r="E231" i="14" s="1"/>
  <c r="D233" i="14"/>
  <c r="O232" i="14"/>
  <c r="L232" i="14"/>
  <c r="I232" i="14"/>
  <c r="F232" i="14"/>
  <c r="O229" i="14"/>
  <c r="L229" i="14"/>
  <c r="I229" i="14"/>
  <c r="F229" i="14"/>
  <c r="O228" i="14"/>
  <c r="O227" i="14" s="1"/>
  <c r="L228" i="14"/>
  <c r="I228" i="14"/>
  <c r="I227" i="14" s="1"/>
  <c r="F228" i="14"/>
  <c r="N227" i="14"/>
  <c r="M227" i="14"/>
  <c r="L227" i="14"/>
  <c r="K227" i="14"/>
  <c r="J227" i="14"/>
  <c r="H227" i="14"/>
  <c r="G227" i="14"/>
  <c r="F227" i="14"/>
  <c r="E227" i="14"/>
  <c r="D227" i="14"/>
  <c r="O226" i="14"/>
  <c r="L226" i="14"/>
  <c r="I226" i="14"/>
  <c r="F226" i="14"/>
  <c r="O225" i="14"/>
  <c r="L225" i="14"/>
  <c r="I225" i="14"/>
  <c r="F225" i="14"/>
  <c r="O224" i="14"/>
  <c r="L224" i="14"/>
  <c r="I224" i="14"/>
  <c r="F224" i="14"/>
  <c r="O223" i="14"/>
  <c r="L223" i="14"/>
  <c r="I223" i="14"/>
  <c r="F223" i="14"/>
  <c r="O222" i="14"/>
  <c r="L222" i="14"/>
  <c r="C222" i="14" s="1"/>
  <c r="I222" i="14"/>
  <c r="F222" i="14"/>
  <c r="O221" i="14"/>
  <c r="L221" i="14"/>
  <c r="I221" i="14"/>
  <c r="F221" i="14"/>
  <c r="O220" i="14"/>
  <c r="L220" i="14"/>
  <c r="I220" i="14"/>
  <c r="F220" i="14"/>
  <c r="O219" i="14"/>
  <c r="L219" i="14"/>
  <c r="I219" i="14"/>
  <c r="F219" i="14"/>
  <c r="O218" i="14"/>
  <c r="L218" i="14"/>
  <c r="I218" i="14"/>
  <c r="F218" i="14"/>
  <c r="O217" i="14"/>
  <c r="L217" i="14"/>
  <c r="I217" i="14"/>
  <c r="I216" i="14" s="1"/>
  <c r="F217" i="14"/>
  <c r="N216" i="14"/>
  <c r="M216" i="14"/>
  <c r="K216" i="14"/>
  <c r="J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C210" i="14" s="1"/>
  <c r="L210" i="14"/>
  <c r="I210" i="14"/>
  <c r="F210" i="14"/>
  <c r="O209" i="14"/>
  <c r="L209" i="14"/>
  <c r="I209" i="14"/>
  <c r="F209" i="14"/>
  <c r="O208" i="14"/>
  <c r="L208" i="14"/>
  <c r="I208" i="14"/>
  <c r="F208" i="14"/>
  <c r="O207" i="14"/>
  <c r="L207" i="14"/>
  <c r="I207" i="14"/>
  <c r="F207" i="14"/>
  <c r="O206" i="14"/>
  <c r="L206" i="14"/>
  <c r="I206" i="14"/>
  <c r="F206" i="14"/>
  <c r="N205" i="14"/>
  <c r="M205" i="14"/>
  <c r="K205" i="14"/>
  <c r="J205" i="14"/>
  <c r="H205" i="14"/>
  <c r="H204" i="14" s="1"/>
  <c r="G205" i="14"/>
  <c r="E205" i="14"/>
  <c r="E204" i="14" s="1"/>
  <c r="D205" i="14"/>
  <c r="D204" i="14" s="1"/>
  <c r="M204" i="14"/>
  <c r="G204" i="14"/>
  <c r="O203" i="14"/>
  <c r="L203" i="14"/>
  <c r="I203" i="14"/>
  <c r="F203" i="14"/>
  <c r="O202" i="14"/>
  <c r="L202" i="14"/>
  <c r="I202" i="14"/>
  <c r="C202" i="14" s="1"/>
  <c r="F202" i="14"/>
  <c r="O201" i="14"/>
  <c r="L201" i="14"/>
  <c r="I201" i="14"/>
  <c r="F201" i="14"/>
  <c r="O200" i="14"/>
  <c r="L200" i="14"/>
  <c r="I200" i="14"/>
  <c r="F200" i="14"/>
  <c r="O199" i="14"/>
  <c r="L199" i="14"/>
  <c r="L198" i="14" s="1"/>
  <c r="L196" i="14" s="1"/>
  <c r="I199" i="14"/>
  <c r="F199" i="14"/>
  <c r="O198" i="14"/>
  <c r="N198" i="14"/>
  <c r="N196" i="14" s="1"/>
  <c r="M198" i="14"/>
  <c r="K198" i="14"/>
  <c r="K196" i="14" s="1"/>
  <c r="J198" i="14"/>
  <c r="J196" i="14" s="1"/>
  <c r="H198" i="14"/>
  <c r="H196" i="14" s="1"/>
  <c r="G198" i="14"/>
  <c r="G196" i="14" s="1"/>
  <c r="F198" i="14"/>
  <c r="E198" i="14"/>
  <c r="D198" i="14"/>
  <c r="D196" i="14" s="1"/>
  <c r="O197" i="14"/>
  <c r="L197" i="14"/>
  <c r="I197" i="14"/>
  <c r="F197" i="14"/>
  <c r="M196" i="14"/>
  <c r="E196" i="14"/>
  <c r="O193" i="14"/>
  <c r="O192" i="14" s="1"/>
  <c r="O191" i="14" s="1"/>
  <c r="L193" i="14"/>
  <c r="L192" i="14" s="1"/>
  <c r="L191" i="14" s="1"/>
  <c r="I193" i="14"/>
  <c r="F193" i="14"/>
  <c r="N192" i="14"/>
  <c r="N191" i="14" s="1"/>
  <c r="M192" i="14"/>
  <c r="M191" i="14" s="1"/>
  <c r="K192" i="14"/>
  <c r="K191" i="14" s="1"/>
  <c r="J192" i="14"/>
  <c r="J191" i="14" s="1"/>
  <c r="I192" i="14"/>
  <c r="I191" i="14" s="1"/>
  <c r="H192" i="14"/>
  <c r="G192" i="14"/>
  <c r="E192" i="14"/>
  <c r="E191" i="14" s="1"/>
  <c r="D192" i="14"/>
  <c r="H191" i="14"/>
  <c r="G191" i="14"/>
  <c r="D191" i="14"/>
  <c r="O190" i="14"/>
  <c r="L190" i="14"/>
  <c r="I190" i="14"/>
  <c r="F190" i="14"/>
  <c r="C190" i="14" s="1"/>
  <c r="O189" i="14"/>
  <c r="L189" i="14"/>
  <c r="L188" i="14" s="1"/>
  <c r="I189" i="14"/>
  <c r="F189" i="14"/>
  <c r="F188" i="14" s="1"/>
  <c r="N188" i="14"/>
  <c r="M188" i="14"/>
  <c r="M187" i="14" s="1"/>
  <c r="K188" i="14"/>
  <c r="J188" i="14"/>
  <c r="H188" i="14"/>
  <c r="G188" i="14"/>
  <c r="E188" i="14"/>
  <c r="D188" i="14"/>
  <c r="O186" i="14"/>
  <c r="L186" i="14"/>
  <c r="I186" i="14"/>
  <c r="F186" i="14"/>
  <c r="O185" i="14"/>
  <c r="L185" i="14"/>
  <c r="L184" i="14" s="1"/>
  <c r="I185" i="14"/>
  <c r="I184" i="14" s="1"/>
  <c r="F185" i="14"/>
  <c r="O184" i="14"/>
  <c r="N184" i="14"/>
  <c r="M184" i="14"/>
  <c r="K184" i="14"/>
  <c r="J184" i="14"/>
  <c r="H184" i="14"/>
  <c r="G184" i="14"/>
  <c r="F184" i="14"/>
  <c r="E184" i="14"/>
  <c r="D184" i="14"/>
  <c r="O183" i="14"/>
  <c r="L183" i="14"/>
  <c r="I183" i="14"/>
  <c r="F183" i="14"/>
  <c r="O182" i="14"/>
  <c r="L182" i="14"/>
  <c r="I182" i="14"/>
  <c r="F182" i="14"/>
  <c r="O181" i="14"/>
  <c r="L181" i="14"/>
  <c r="I181" i="14"/>
  <c r="F181" i="14"/>
  <c r="O180" i="14"/>
  <c r="O179" i="14" s="1"/>
  <c r="L180" i="14"/>
  <c r="I180" i="14"/>
  <c r="F180" i="14"/>
  <c r="N179" i="14"/>
  <c r="M179" i="14"/>
  <c r="L179" i="14"/>
  <c r="K179" i="14"/>
  <c r="J179" i="14"/>
  <c r="H179" i="14"/>
  <c r="G179" i="14"/>
  <c r="E179" i="14"/>
  <c r="D179" i="14"/>
  <c r="O178" i="14"/>
  <c r="L178" i="14"/>
  <c r="I178" i="14"/>
  <c r="F178" i="14"/>
  <c r="O177" i="14"/>
  <c r="L177" i="14"/>
  <c r="I177" i="14"/>
  <c r="F177" i="14"/>
  <c r="O176" i="14"/>
  <c r="O175" i="14" s="1"/>
  <c r="L176" i="14"/>
  <c r="I176" i="14"/>
  <c r="I175" i="14" s="1"/>
  <c r="F176" i="14"/>
  <c r="N175" i="14"/>
  <c r="M175" i="14"/>
  <c r="K175" i="14"/>
  <c r="K174" i="14" s="1"/>
  <c r="J175" i="14"/>
  <c r="J174" i="14" s="1"/>
  <c r="J173" i="14" s="1"/>
  <c r="H175" i="14"/>
  <c r="G175" i="14"/>
  <c r="G174" i="14" s="1"/>
  <c r="E175" i="14"/>
  <c r="E174" i="14" s="1"/>
  <c r="E173" i="14" s="1"/>
  <c r="D175" i="14"/>
  <c r="D174" i="14" s="1"/>
  <c r="D173" i="14" s="1"/>
  <c r="O172" i="14"/>
  <c r="L172" i="14"/>
  <c r="I172" i="14"/>
  <c r="F172" i="14"/>
  <c r="O171" i="14"/>
  <c r="L171" i="14"/>
  <c r="I171" i="14"/>
  <c r="F171" i="14"/>
  <c r="O170" i="14"/>
  <c r="L170" i="14"/>
  <c r="I170" i="14"/>
  <c r="F170" i="14"/>
  <c r="O169" i="14"/>
  <c r="L169" i="14"/>
  <c r="I169" i="14"/>
  <c r="F169" i="14"/>
  <c r="O168" i="14"/>
  <c r="L168" i="14"/>
  <c r="I168" i="14"/>
  <c r="F168" i="14"/>
  <c r="O167" i="14"/>
  <c r="L167" i="14"/>
  <c r="I167" i="14"/>
  <c r="I166" i="14" s="1"/>
  <c r="I165" i="14" s="1"/>
  <c r="F167" i="14"/>
  <c r="N166" i="14"/>
  <c r="M166" i="14"/>
  <c r="M165" i="14" s="1"/>
  <c r="K166" i="14"/>
  <c r="K165" i="14" s="1"/>
  <c r="J166" i="14"/>
  <c r="H166" i="14"/>
  <c r="H165" i="14" s="1"/>
  <c r="G166" i="14"/>
  <c r="G165" i="14" s="1"/>
  <c r="E166" i="14"/>
  <c r="E165" i="14" s="1"/>
  <c r="D166" i="14"/>
  <c r="D165" i="14" s="1"/>
  <c r="N165" i="14"/>
  <c r="J165" i="14"/>
  <c r="O164" i="14"/>
  <c r="L164" i="14"/>
  <c r="I164" i="14"/>
  <c r="F164" i="14"/>
  <c r="O163" i="14"/>
  <c r="L163" i="14"/>
  <c r="I163" i="14"/>
  <c r="F163" i="14"/>
  <c r="O162" i="14"/>
  <c r="L162" i="14"/>
  <c r="I162" i="14"/>
  <c r="F162" i="14"/>
  <c r="O161" i="14"/>
  <c r="O160" i="14" s="1"/>
  <c r="L161" i="14"/>
  <c r="L160" i="14" s="1"/>
  <c r="I161" i="14"/>
  <c r="I160" i="14" s="1"/>
  <c r="F161" i="14"/>
  <c r="N160" i="14"/>
  <c r="M160" i="14"/>
  <c r="K160" i="14"/>
  <c r="J160" i="14"/>
  <c r="H160" i="14"/>
  <c r="G160" i="14"/>
  <c r="F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L151" i="14" s="1"/>
  <c r="I152" i="14"/>
  <c r="F152"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I145" i="14"/>
  <c r="F145" i="14"/>
  <c r="N144" i="14"/>
  <c r="M144" i="14"/>
  <c r="K144" i="14"/>
  <c r="J144" i="14"/>
  <c r="H144" i="14"/>
  <c r="G144" i="14"/>
  <c r="E144" i="14"/>
  <c r="D144" i="14"/>
  <c r="O143" i="14"/>
  <c r="L143" i="14"/>
  <c r="I143" i="14"/>
  <c r="F143" i="14"/>
  <c r="O142" i="14"/>
  <c r="O141" i="14" s="1"/>
  <c r="L142" i="14"/>
  <c r="L141" i="14" s="1"/>
  <c r="I142" i="14"/>
  <c r="I141" i="14" s="1"/>
  <c r="F142" i="14"/>
  <c r="N141" i="14"/>
  <c r="M141" i="14"/>
  <c r="K141" i="14"/>
  <c r="J141" i="14"/>
  <c r="H141" i="14"/>
  <c r="G141" i="14"/>
  <c r="F141" i="14"/>
  <c r="E141" i="14"/>
  <c r="D141" i="14"/>
  <c r="O140" i="14"/>
  <c r="L140" i="14"/>
  <c r="I140" i="14"/>
  <c r="F140" i="14"/>
  <c r="O139" i="14"/>
  <c r="L139" i="14"/>
  <c r="I139" i="14"/>
  <c r="F139" i="14"/>
  <c r="O138" i="14"/>
  <c r="L138" i="14"/>
  <c r="I138" i="14"/>
  <c r="F138" i="14"/>
  <c r="O137" i="14"/>
  <c r="L137" i="14"/>
  <c r="L136" i="14" s="1"/>
  <c r="I137" i="14"/>
  <c r="I136" i="14" s="1"/>
  <c r="F137" i="14"/>
  <c r="O136" i="14"/>
  <c r="N136" i="14"/>
  <c r="M136" i="14"/>
  <c r="K136" i="14"/>
  <c r="J136" i="14"/>
  <c r="H136" i="14"/>
  <c r="G136" i="14"/>
  <c r="E136" i="14"/>
  <c r="D136" i="14"/>
  <c r="O135" i="14"/>
  <c r="L135" i="14"/>
  <c r="I135" i="14"/>
  <c r="F135" i="14"/>
  <c r="O134" i="14"/>
  <c r="L134" i="14"/>
  <c r="I134" i="14"/>
  <c r="F134" i="14"/>
  <c r="O133" i="14"/>
  <c r="L133" i="14"/>
  <c r="I133" i="14"/>
  <c r="F133" i="14"/>
  <c r="O132" i="14"/>
  <c r="O131" i="14" s="1"/>
  <c r="L132" i="14"/>
  <c r="I132" i="14"/>
  <c r="I131" i="14" s="1"/>
  <c r="F132" i="14"/>
  <c r="N131" i="14"/>
  <c r="M131" i="14"/>
  <c r="K131" i="14"/>
  <c r="J131" i="14"/>
  <c r="H131" i="14"/>
  <c r="G131" i="14"/>
  <c r="E131" i="14"/>
  <c r="D131" i="14"/>
  <c r="E130" i="14"/>
  <c r="O129" i="14"/>
  <c r="L129" i="14"/>
  <c r="L128" i="14" s="1"/>
  <c r="I129" i="14"/>
  <c r="I128" i="14" s="1"/>
  <c r="F129" i="14"/>
  <c r="O128" i="14"/>
  <c r="N128" i="14"/>
  <c r="M128" i="14"/>
  <c r="K128" i="14"/>
  <c r="J128" i="14"/>
  <c r="H128" i="14"/>
  <c r="G128" i="14"/>
  <c r="F128" i="14"/>
  <c r="E128" i="14"/>
  <c r="D128" i="14"/>
  <c r="O127" i="14"/>
  <c r="L127" i="14"/>
  <c r="I127" i="14"/>
  <c r="F127" i="14"/>
  <c r="O126" i="14"/>
  <c r="L126" i="14"/>
  <c r="I126" i="14"/>
  <c r="F126" i="14"/>
  <c r="O125" i="14"/>
  <c r="L125" i="14"/>
  <c r="I125" i="14"/>
  <c r="F125" i="14"/>
  <c r="O124" i="14"/>
  <c r="L124" i="14"/>
  <c r="I124" i="14"/>
  <c r="F124" i="14"/>
  <c r="C124" i="14" s="1"/>
  <c r="O123" i="14"/>
  <c r="L123" i="14"/>
  <c r="I123" i="14"/>
  <c r="I122" i="14" s="1"/>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L116" i="14" s="1"/>
  <c r="I117" i="14"/>
  <c r="F117" i="14"/>
  <c r="N116" i="14"/>
  <c r="M116" i="14"/>
  <c r="K116" i="14"/>
  <c r="J116" i="14"/>
  <c r="H116" i="14"/>
  <c r="G116" i="14"/>
  <c r="E116" i="14"/>
  <c r="D116" i="14"/>
  <c r="O115" i="14"/>
  <c r="L115" i="14"/>
  <c r="I115" i="14"/>
  <c r="F115" i="14"/>
  <c r="O114" i="14"/>
  <c r="L114" i="14"/>
  <c r="I114" i="14"/>
  <c r="F114" i="14"/>
  <c r="O113" i="14"/>
  <c r="L113" i="14"/>
  <c r="L112" i="14" s="1"/>
  <c r="I113" i="14"/>
  <c r="I112" i="14" s="1"/>
  <c r="F113" i="14"/>
  <c r="O112" i="14"/>
  <c r="N112" i="14"/>
  <c r="M112" i="14"/>
  <c r="K112" i="14"/>
  <c r="J112" i="14"/>
  <c r="H112" i="14"/>
  <c r="G112" i="14"/>
  <c r="E112" i="14"/>
  <c r="D112" i="14"/>
  <c r="O111" i="14"/>
  <c r="L111" i="14"/>
  <c r="I111" i="14"/>
  <c r="F111" i="14"/>
  <c r="C111" i="14" s="1"/>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I103" i="14" s="1"/>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I96" i="14"/>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F90" i="14"/>
  <c r="N89" i="14"/>
  <c r="M89" i="14"/>
  <c r="K89" i="14"/>
  <c r="J89" i="14"/>
  <c r="H89" i="14"/>
  <c r="G89" i="14"/>
  <c r="E89" i="14"/>
  <c r="D89" i="14"/>
  <c r="O88" i="14"/>
  <c r="L88" i="14"/>
  <c r="I88" i="14"/>
  <c r="F88" i="14"/>
  <c r="O87" i="14"/>
  <c r="L87" i="14"/>
  <c r="I87" i="14"/>
  <c r="F87" i="14"/>
  <c r="O86" i="14"/>
  <c r="L86" i="14"/>
  <c r="I86" i="14"/>
  <c r="C86" i="14" s="1"/>
  <c r="F86" i="14"/>
  <c r="O85" i="14"/>
  <c r="L85" i="14"/>
  <c r="L84" i="14" s="1"/>
  <c r="I85" i="14"/>
  <c r="F85" i="14"/>
  <c r="F84" i="14" s="1"/>
  <c r="N84" i="14"/>
  <c r="M84" i="14"/>
  <c r="K84" i="14"/>
  <c r="J84" i="14"/>
  <c r="H84" i="14"/>
  <c r="G84" i="14"/>
  <c r="E84" i="14"/>
  <c r="D84" i="14"/>
  <c r="E83" i="14"/>
  <c r="O82" i="14"/>
  <c r="L82" i="14"/>
  <c r="I82" i="14"/>
  <c r="F82" i="14"/>
  <c r="O81" i="14"/>
  <c r="O80" i="14" s="1"/>
  <c r="L81" i="14"/>
  <c r="I81" i="14"/>
  <c r="I80" i="14" s="1"/>
  <c r="F81" i="14"/>
  <c r="N80" i="14"/>
  <c r="M80" i="14"/>
  <c r="K80" i="14"/>
  <c r="J80" i="14"/>
  <c r="H80" i="14"/>
  <c r="G80" i="14"/>
  <c r="E80" i="14"/>
  <c r="D80" i="14"/>
  <c r="O79" i="14"/>
  <c r="L79" i="14"/>
  <c r="I79" i="14"/>
  <c r="F79" i="14"/>
  <c r="O78" i="14"/>
  <c r="L78" i="14"/>
  <c r="I78" i="14"/>
  <c r="I77" i="14" s="1"/>
  <c r="F78" i="14"/>
  <c r="O77" i="14"/>
  <c r="O76" i="14" s="1"/>
  <c r="N77" i="14"/>
  <c r="N76" i="14" s="1"/>
  <c r="M77" i="14"/>
  <c r="K77" i="14"/>
  <c r="J77" i="14"/>
  <c r="H77" i="14"/>
  <c r="H76" i="14" s="1"/>
  <c r="G77" i="14"/>
  <c r="F77" i="14"/>
  <c r="E77" i="14"/>
  <c r="D77" i="14"/>
  <c r="O74" i="14"/>
  <c r="L74" i="14"/>
  <c r="I74" i="14"/>
  <c r="F74" i="14"/>
  <c r="O73" i="14"/>
  <c r="L73" i="14"/>
  <c r="I73" i="14"/>
  <c r="F73" i="14"/>
  <c r="O72" i="14"/>
  <c r="L72" i="14"/>
  <c r="I72" i="14"/>
  <c r="F72" i="14"/>
  <c r="O71" i="14"/>
  <c r="L71" i="14"/>
  <c r="I71" i="14"/>
  <c r="F71" i="14"/>
  <c r="O70" i="14"/>
  <c r="O69" i="14" s="1"/>
  <c r="L70" i="14"/>
  <c r="C70" i="14" s="1"/>
  <c r="I70" i="14"/>
  <c r="F70" i="14"/>
  <c r="N69" i="14"/>
  <c r="M69" i="14"/>
  <c r="K69" i="14"/>
  <c r="K67" i="14" s="1"/>
  <c r="J69" i="14"/>
  <c r="J67" i="14" s="1"/>
  <c r="H69" i="14"/>
  <c r="H67" i="14" s="1"/>
  <c r="G69" i="14"/>
  <c r="G67" i="14" s="1"/>
  <c r="E69" i="14"/>
  <c r="D69" i="14"/>
  <c r="D67" i="14" s="1"/>
  <c r="O68" i="14"/>
  <c r="L68" i="14"/>
  <c r="I68" i="14"/>
  <c r="F68" i="14"/>
  <c r="N67" i="14"/>
  <c r="M67" i="14"/>
  <c r="E67"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L58" i="14" s="1"/>
  <c r="I59" i="14"/>
  <c r="F59" i="14"/>
  <c r="N58" i="14"/>
  <c r="M58" i="14"/>
  <c r="K58" i="14"/>
  <c r="J58" i="14"/>
  <c r="H58" i="14"/>
  <c r="G58" i="14"/>
  <c r="E58" i="14"/>
  <c r="D58" i="14"/>
  <c r="O57" i="14"/>
  <c r="L57" i="14"/>
  <c r="I57" i="14"/>
  <c r="F57" i="14"/>
  <c r="O56" i="14"/>
  <c r="O55" i="14" s="1"/>
  <c r="L56" i="14"/>
  <c r="L55" i="14" s="1"/>
  <c r="I56" i="14"/>
  <c r="I55" i="14" s="1"/>
  <c r="F56" i="14"/>
  <c r="N55" i="14"/>
  <c r="M55" i="14"/>
  <c r="M54" i="14" s="1"/>
  <c r="K55" i="14"/>
  <c r="K54" i="14" s="1"/>
  <c r="K53" i="14" s="1"/>
  <c r="J55" i="14"/>
  <c r="J54" i="14" s="1"/>
  <c r="H55" i="14"/>
  <c r="H54" i="14" s="1"/>
  <c r="G55" i="14"/>
  <c r="E55" i="14"/>
  <c r="D55" i="14"/>
  <c r="D54" i="14" s="1"/>
  <c r="D53" i="14" s="1"/>
  <c r="O47" i="14"/>
  <c r="C47" i="14" s="1"/>
  <c r="O46" i="14"/>
  <c r="C46" i="14" s="1"/>
  <c r="N45" i="14"/>
  <c r="M45" i="14"/>
  <c r="L44" i="14"/>
  <c r="C44" i="14" s="1"/>
  <c r="I44" i="14"/>
  <c r="F44" i="14"/>
  <c r="K43" i="14"/>
  <c r="J43" i="14"/>
  <c r="I43" i="14"/>
  <c r="H43" i="14"/>
  <c r="G43" i="14"/>
  <c r="F43" i="14"/>
  <c r="E43" i="14"/>
  <c r="D43" i="14"/>
  <c r="F42" i="14"/>
  <c r="C42" i="14"/>
  <c r="F41" i="14"/>
  <c r="C41" i="14" s="1"/>
  <c r="E41" i="14"/>
  <c r="D41" i="14"/>
  <c r="L40" i="14"/>
  <c r="C40" i="14" s="1"/>
  <c r="L39" i="14"/>
  <c r="C39" i="14" s="1"/>
  <c r="L38" i="14"/>
  <c r="C38" i="14" s="1"/>
  <c r="L37" i="14"/>
  <c r="C37" i="14" s="1"/>
  <c r="K36" i="14"/>
  <c r="J36" i="14"/>
  <c r="L35" i="14"/>
  <c r="C35" i="14" s="1"/>
  <c r="L34" i="14"/>
  <c r="C34" i="14" s="1"/>
  <c r="K33" i="14"/>
  <c r="J33" i="14"/>
  <c r="L32" i="14"/>
  <c r="K31" i="14"/>
  <c r="J31" i="14"/>
  <c r="L30" i="14"/>
  <c r="C30" i="14" s="1"/>
  <c r="L29" i="14"/>
  <c r="C29" i="14" s="1"/>
  <c r="L28" i="14"/>
  <c r="C28" i="14"/>
  <c r="K27" i="14"/>
  <c r="J27" i="14"/>
  <c r="F25" i="14"/>
  <c r="C25" i="14" s="1"/>
  <c r="I24" i="14"/>
  <c r="F24" i="14"/>
  <c r="O23" i="14"/>
  <c r="L23" i="14"/>
  <c r="I23" i="14"/>
  <c r="F23" i="14"/>
  <c r="O22" i="14"/>
  <c r="L22" i="14"/>
  <c r="L21" i="14" s="1"/>
  <c r="I22" i="14"/>
  <c r="I21" i="14" s="1"/>
  <c r="F22" i="14"/>
  <c r="F21" i="14" s="1"/>
  <c r="N21" i="14"/>
  <c r="M21" i="14"/>
  <c r="M292" i="14" s="1"/>
  <c r="M291" i="14" s="1"/>
  <c r="K21" i="14"/>
  <c r="J21" i="14"/>
  <c r="H21" i="14"/>
  <c r="G21" i="14"/>
  <c r="E21" i="14"/>
  <c r="E292" i="14" s="1"/>
  <c r="E291" i="14" s="1"/>
  <c r="D21" i="14"/>
  <c r="D292" i="14" s="1"/>
  <c r="D291" i="14" s="1"/>
  <c r="G20" i="14"/>
  <c r="O21" i="14" l="1"/>
  <c r="O292" i="14" s="1"/>
  <c r="O291" i="14" s="1"/>
  <c r="L43" i="14"/>
  <c r="C43" i="14"/>
  <c r="M53" i="14"/>
  <c r="G54" i="14"/>
  <c r="G53" i="14" s="1"/>
  <c r="H53" i="14"/>
  <c r="C164" i="14"/>
  <c r="C180" i="14"/>
  <c r="C184" i="14"/>
  <c r="C206" i="14"/>
  <c r="C214" i="14"/>
  <c r="C218" i="14"/>
  <c r="C221" i="14"/>
  <c r="G231" i="14"/>
  <c r="M231" i="14"/>
  <c r="I238" i="14"/>
  <c r="I231" i="14" s="1"/>
  <c r="I230" i="14" s="1"/>
  <c r="C274" i="14"/>
  <c r="C278" i="14"/>
  <c r="C280" i="14"/>
  <c r="I281" i="14"/>
  <c r="C281" i="14" s="1"/>
  <c r="C294" i="14"/>
  <c r="D20" i="14"/>
  <c r="C73" i="14"/>
  <c r="D76" i="14"/>
  <c r="C78" i="14"/>
  <c r="N83" i="14"/>
  <c r="C140" i="14"/>
  <c r="O144" i="14"/>
  <c r="K204" i="14"/>
  <c r="C226" i="14"/>
  <c r="C254" i="14"/>
  <c r="C262" i="14"/>
  <c r="C266" i="14"/>
  <c r="C268" i="14"/>
  <c r="K270" i="14"/>
  <c r="K269" i="14" s="1"/>
  <c r="L293" i="14"/>
  <c r="J187" i="14"/>
  <c r="G292" i="14"/>
  <c r="G291" i="14" s="1"/>
  <c r="E54" i="14"/>
  <c r="C65" i="14"/>
  <c r="J76" i="14"/>
  <c r="I84" i="14"/>
  <c r="C99" i="14"/>
  <c r="C107" i="14"/>
  <c r="C109" i="14"/>
  <c r="C110" i="14"/>
  <c r="M130" i="14"/>
  <c r="C148" i="14"/>
  <c r="C156" i="14"/>
  <c r="C160" i="14"/>
  <c r="C168" i="14"/>
  <c r="C172" i="14"/>
  <c r="N174" i="14"/>
  <c r="N173" i="14" s="1"/>
  <c r="M174" i="14"/>
  <c r="M173" i="14" s="1"/>
  <c r="D187" i="14"/>
  <c r="H187" i="14"/>
  <c r="O188" i="14"/>
  <c r="C258" i="14"/>
  <c r="G259" i="14"/>
  <c r="K259" i="14"/>
  <c r="L272" i="14"/>
  <c r="C275" i="14"/>
  <c r="G270" i="14"/>
  <c r="G269" i="14" s="1"/>
  <c r="C288" i="14"/>
  <c r="J53" i="14"/>
  <c r="C62" i="14"/>
  <c r="C96" i="14"/>
  <c r="G230" i="14"/>
  <c r="H292" i="14"/>
  <c r="H291" i="14" s="1"/>
  <c r="H20" i="14"/>
  <c r="F80" i="14"/>
  <c r="C81" i="14"/>
  <c r="L131" i="14"/>
  <c r="C152" i="14"/>
  <c r="C24" i="14"/>
  <c r="L89" i="14"/>
  <c r="L83" i="14" s="1"/>
  <c r="C92" i="14"/>
  <c r="C120" i="14"/>
  <c r="N130" i="14"/>
  <c r="N75" i="14" s="1"/>
  <c r="J26" i="14"/>
  <c r="E53" i="14"/>
  <c r="N54" i="14"/>
  <c r="N53" i="14" s="1"/>
  <c r="C68" i="14"/>
  <c r="L69" i="14"/>
  <c r="L67" i="14" s="1"/>
  <c r="M76" i="14"/>
  <c r="H83" i="14"/>
  <c r="C88" i="14"/>
  <c r="J83" i="14"/>
  <c r="J75" i="14" s="1"/>
  <c r="C127" i="14"/>
  <c r="C128" i="14"/>
  <c r="D130" i="14"/>
  <c r="J130" i="14"/>
  <c r="C132" i="14"/>
  <c r="O166" i="14"/>
  <c r="O165" i="14" s="1"/>
  <c r="L166" i="14"/>
  <c r="L165" i="14" s="1"/>
  <c r="C213" i="14"/>
  <c r="C223" i="14"/>
  <c r="C225" i="14"/>
  <c r="C229" i="14"/>
  <c r="C232" i="14"/>
  <c r="D231" i="14"/>
  <c r="D230" i="14" s="1"/>
  <c r="J231" i="14"/>
  <c r="J230" i="14" s="1"/>
  <c r="I246" i="14"/>
  <c r="C256" i="14"/>
  <c r="C257" i="14"/>
  <c r="O272" i="14"/>
  <c r="I286" i="14"/>
  <c r="C295" i="14"/>
  <c r="C176" i="14"/>
  <c r="I179" i="14"/>
  <c r="N187" i="14"/>
  <c r="H230" i="14"/>
  <c r="K292" i="14"/>
  <c r="K291" i="14" s="1"/>
  <c r="C23" i="14"/>
  <c r="K26" i="14"/>
  <c r="K20" i="14" s="1"/>
  <c r="C57" i="14"/>
  <c r="C61" i="14"/>
  <c r="O58" i="14"/>
  <c r="C66" i="14"/>
  <c r="C71" i="14"/>
  <c r="F76" i="14"/>
  <c r="K76" i="14"/>
  <c r="C82" i="14"/>
  <c r="I89" i="14"/>
  <c r="C93" i="14"/>
  <c r="C94" i="14"/>
  <c r="O95" i="14"/>
  <c r="C100" i="14"/>
  <c r="C113" i="14"/>
  <c r="C114" i="14"/>
  <c r="C115" i="14"/>
  <c r="O116" i="14"/>
  <c r="C135" i="14"/>
  <c r="C143" i="14"/>
  <c r="C153" i="14"/>
  <c r="C154" i="14"/>
  <c r="C155" i="14"/>
  <c r="C161" i="14"/>
  <c r="C162" i="14"/>
  <c r="C163" i="14"/>
  <c r="I174" i="14"/>
  <c r="I173" i="14" s="1"/>
  <c r="C185" i="14"/>
  <c r="C186" i="14"/>
  <c r="K187" i="14"/>
  <c r="K195" i="14"/>
  <c r="C201" i="14"/>
  <c r="H195" i="14"/>
  <c r="L205" i="14"/>
  <c r="C211" i="14"/>
  <c r="C215" i="14"/>
  <c r="O216" i="14"/>
  <c r="L216" i="14"/>
  <c r="C237" i="14"/>
  <c r="C243" i="14"/>
  <c r="C299" i="14"/>
  <c r="N230" i="14"/>
  <c r="I259" i="14"/>
  <c r="M20" i="14"/>
  <c r="I58" i="14"/>
  <c r="I54" i="14" s="1"/>
  <c r="I53" i="14" s="1"/>
  <c r="C63" i="14"/>
  <c r="C64" i="14"/>
  <c r="I69" i="14"/>
  <c r="I67" i="14" s="1"/>
  <c r="G76" i="14"/>
  <c r="I76" i="14"/>
  <c r="E76" i="14"/>
  <c r="E75" i="14" s="1"/>
  <c r="M83" i="14"/>
  <c r="C97" i="14"/>
  <c r="O103" i="14"/>
  <c r="I116" i="14"/>
  <c r="C121" i="14"/>
  <c r="L122" i="14"/>
  <c r="C129" i="14"/>
  <c r="C137" i="14"/>
  <c r="C138" i="14"/>
  <c r="C145" i="14"/>
  <c r="C146" i="14"/>
  <c r="I151" i="14"/>
  <c r="C157" i="14"/>
  <c r="C158" i="14"/>
  <c r="C159" i="14"/>
  <c r="C171" i="14"/>
  <c r="H174" i="14"/>
  <c r="H173" i="14" s="1"/>
  <c r="L175" i="14"/>
  <c r="L174" i="14" s="1"/>
  <c r="L173" i="14" s="1"/>
  <c r="C181" i="14"/>
  <c r="C182" i="14"/>
  <c r="C183" i="14"/>
  <c r="G187" i="14"/>
  <c r="I188" i="14"/>
  <c r="I187" i="14" s="1"/>
  <c r="G195" i="14"/>
  <c r="C203" i="14"/>
  <c r="D195" i="14"/>
  <c r="D194" i="14" s="1"/>
  <c r="J204" i="14"/>
  <c r="J195" i="14" s="1"/>
  <c r="J194" i="14" s="1"/>
  <c r="N204" i="14"/>
  <c r="N195" i="14" s="1"/>
  <c r="C234" i="14"/>
  <c r="K231" i="14"/>
  <c r="O264" i="14"/>
  <c r="O259" i="14" s="1"/>
  <c r="O276" i="14"/>
  <c r="F293" i="14"/>
  <c r="C297" i="14"/>
  <c r="O54" i="14"/>
  <c r="C72" i="14"/>
  <c r="F69" i="14"/>
  <c r="C296" i="14"/>
  <c r="I293" i="14"/>
  <c r="C293" i="14" s="1"/>
  <c r="C301" i="14"/>
  <c r="F292" i="14"/>
  <c r="F291" i="14" s="1"/>
  <c r="F20" i="14"/>
  <c r="C22" i="14"/>
  <c r="L36" i="14"/>
  <c r="C36" i="14" s="1"/>
  <c r="F55" i="14"/>
  <c r="C74" i="14"/>
  <c r="D83" i="14"/>
  <c r="D75" i="14" s="1"/>
  <c r="C87" i="14"/>
  <c r="C108" i="14"/>
  <c r="F112" i="14"/>
  <c r="C112" i="14" s="1"/>
  <c r="C21" i="14"/>
  <c r="I292" i="14"/>
  <c r="I20" i="14"/>
  <c r="L27" i="14"/>
  <c r="C32" i="14"/>
  <c r="L31" i="14"/>
  <c r="C31" i="14" s="1"/>
  <c r="L33" i="14"/>
  <c r="C33" i="14" s="1"/>
  <c r="O45" i="14"/>
  <c r="O20" i="14" s="1"/>
  <c r="C56" i="14"/>
  <c r="F58" i="14"/>
  <c r="C58" i="14" s="1"/>
  <c r="C59" i="14"/>
  <c r="C60" i="14"/>
  <c r="L77" i="14"/>
  <c r="C77" i="14" s="1"/>
  <c r="L80" i="14"/>
  <c r="C91" i="14"/>
  <c r="F89" i="14"/>
  <c r="L95" i="14"/>
  <c r="C98" i="14"/>
  <c r="F95" i="14"/>
  <c r="C104" i="14"/>
  <c r="L103" i="14"/>
  <c r="O122" i="14"/>
  <c r="C139" i="14"/>
  <c r="F136" i="14"/>
  <c r="C136" i="14" s="1"/>
  <c r="J292" i="14"/>
  <c r="J291" i="14" s="1"/>
  <c r="J20" i="14"/>
  <c r="N292" i="14"/>
  <c r="N291" i="14" s="1"/>
  <c r="N20" i="14"/>
  <c r="L54" i="14"/>
  <c r="O67" i="14"/>
  <c r="C79" i="14"/>
  <c r="G83" i="14"/>
  <c r="K83" i="14"/>
  <c r="K75" i="14" s="1"/>
  <c r="C85" i="14"/>
  <c r="O84" i="14"/>
  <c r="C123" i="14"/>
  <c r="F122" i="14"/>
  <c r="C188" i="14"/>
  <c r="L187" i="14"/>
  <c r="K130" i="14"/>
  <c r="C147" i="14"/>
  <c r="F144" i="14"/>
  <c r="E20" i="14"/>
  <c r="I95" i="14"/>
  <c r="C125" i="14"/>
  <c r="C126" i="14"/>
  <c r="G130" i="14"/>
  <c r="G75" i="14" s="1"/>
  <c r="G52" i="14" s="1"/>
  <c r="C133" i="14"/>
  <c r="C134" i="14"/>
  <c r="I144" i="14"/>
  <c r="I130" i="14" s="1"/>
  <c r="C149" i="14"/>
  <c r="C150" i="14"/>
  <c r="C169" i="14"/>
  <c r="C170" i="14"/>
  <c r="K173" i="14"/>
  <c r="O174" i="14"/>
  <c r="O173" i="14" s="1"/>
  <c r="C189" i="14"/>
  <c r="C247" i="14"/>
  <c r="L246" i="14"/>
  <c r="C167" i="14"/>
  <c r="F166" i="14"/>
  <c r="E187" i="14"/>
  <c r="E52" i="14" s="1"/>
  <c r="O187" i="14"/>
  <c r="L260" i="14"/>
  <c r="C263" i="14"/>
  <c r="C90" i="14"/>
  <c r="O89" i="14"/>
  <c r="C101" i="14"/>
  <c r="C102" i="14"/>
  <c r="C105" i="14"/>
  <c r="C106" i="14"/>
  <c r="F103" i="14"/>
  <c r="C117" i="14"/>
  <c r="C118" i="14"/>
  <c r="C119" i="14"/>
  <c r="F116" i="14"/>
  <c r="H130" i="14"/>
  <c r="C141" i="14"/>
  <c r="C142" i="14"/>
  <c r="L144" i="14"/>
  <c r="O151" i="14"/>
  <c r="G173" i="14"/>
  <c r="C177" i="14"/>
  <c r="C178" i="14"/>
  <c r="L276" i="14"/>
  <c r="L270" i="14" s="1"/>
  <c r="L269" i="14" s="1"/>
  <c r="C279" i="14"/>
  <c r="C193" i="14"/>
  <c r="F192" i="14"/>
  <c r="E195" i="14"/>
  <c r="M195" i="14"/>
  <c r="O196" i="14"/>
  <c r="O205" i="14"/>
  <c r="C217" i="14"/>
  <c r="F216" i="14"/>
  <c r="C235" i="14"/>
  <c r="C236" i="14"/>
  <c r="C239" i="14"/>
  <c r="L238" i="14"/>
  <c r="L231" i="14" s="1"/>
  <c r="M230" i="14"/>
  <c r="E259" i="14"/>
  <c r="E230" i="14" s="1"/>
  <c r="C261" i="14"/>
  <c r="F260" i="14"/>
  <c r="I270" i="14"/>
  <c r="M270" i="14"/>
  <c r="M269" i="14" s="1"/>
  <c r="C277" i="14"/>
  <c r="F276" i="14"/>
  <c r="C285" i="14"/>
  <c r="F284" i="14"/>
  <c r="C300" i="14"/>
  <c r="F131" i="14"/>
  <c r="F151" i="14"/>
  <c r="C151" i="14" s="1"/>
  <c r="F175" i="14"/>
  <c r="F179" i="14"/>
  <c r="C179" i="14" s="1"/>
  <c r="C199" i="14"/>
  <c r="C207" i="14"/>
  <c r="C208" i="14"/>
  <c r="C209" i="14"/>
  <c r="F205" i="14"/>
  <c r="C219" i="14"/>
  <c r="C220" i="14"/>
  <c r="C227" i="14"/>
  <c r="O231" i="14"/>
  <c r="C248" i="14"/>
  <c r="C249" i="14"/>
  <c r="F246" i="14"/>
  <c r="L252" i="14"/>
  <c r="L251" i="14" s="1"/>
  <c r="C255" i="14"/>
  <c r="L264" i="14"/>
  <c r="C267" i="14"/>
  <c r="C287" i="14"/>
  <c r="L286" i="14"/>
  <c r="C197" i="14"/>
  <c r="F196" i="14"/>
  <c r="C200" i="14"/>
  <c r="I198" i="14"/>
  <c r="I205" i="14"/>
  <c r="I204" i="14" s="1"/>
  <c r="C212" i="14"/>
  <c r="C224" i="14"/>
  <c r="C228" i="14"/>
  <c r="C233" i="14"/>
  <c r="C240" i="14"/>
  <c r="C241" i="14"/>
  <c r="F238" i="14"/>
  <c r="C253" i="14"/>
  <c r="F252" i="14"/>
  <c r="O251" i="14"/>
  <c r="C265" i="14"/>
  <c r="F264" i="14"/>
  <c r="C271" i="14"/>
  <c r="C273" i="14"/>
  <c r="F272" i="14"/>
  <c r="O130" i="14" l="1"/>
  <c r="L53" i="14"/>
  <c r="K230" i="14"/>
  <c r="K194" i="14" s="1"/>
  <c r="H194" i="14"/>
  <c r="N52" i="14"/>
  <c r="C80" i="14"/>
  <c r="E289" i="14"/>
  <c r="C246" i="14"/>
  <c r="I269" i="14"/>
  <c r="I83" i="14"/>
  <c r="I75" i="14" s="1"/>
  <c r="I52" i="14" s="1"/>
  <c r="I291" i="14"/>
  <c r="C69" i="14"/>
  <c r="H75" i="14"/>
  <c r="H289" i="14" s="1"/>
  <c r="C264" i="14"/>
  <c r="G194" i="14"/>
  <c r="G51" i="14" s="1"/>
  <c r="M75" i="14"/>
  <c r="M52" i="14" s="1"/>
  <c r="N289" i="14"/>
  <c r="N194" i="14"/>
  <c r="J289" i="14"/>
  <c r="J52" i="14"/>
  <c r="J51" i="14" s="1"/>
  <c r="J50" i="14" s="1"/>
  <c r="O204" i="14"/>
  <c r="L130" i="14"/>
  <c r="C116" i="14"/>
  <c r="C103" i="14"/>
  <c r="C276" i="14"/>
  <c r="O83" i="14"/>
  <c r="O75" i="14" s="1"/>
  <c r="O270" i="14"/>
  <c r="O269" i="14" s="1"/>
  <c r="O230" i="14"/>
  <c r="C216" i="14"/>
  <c r="L76" i="14"/>
  <c r="L75" i="14" s="1"/>
  <c r="L52" i="14" s="1"/>
  <c r="O53" i="14"/>
  <c r="L204" i="14"/>
  <c r="L195" i="14" s="1"/>
  <c r="K52" i="14"/>
  <c r="K289" i="14"/>
  <c r="D52" i="14"/>
  <c r="D51" i="14" s="1"/>
  <c r="D289" i="14"/>
  <c r="C286" i="14"/>
  <c r="C205" i="14"/>
  <c r="F204" i="14"/>
  <c r="C192" i="14"/>
  <c r="F191" i="14"/>
  <c r="C144" i="14"/>
  <c r="C131" i="14"/>
  <c r="F130" i="14"/>
  <c r="C130" i="14" s="1"/>
  <c r="O195" i="14"/>
  <c r="F270" i="14"/>
  <c r="C272" i="14"/>
  <c r="C84" i="14"/>
  <c r="G289" i="14"/>
  <c r="C260" i="14"/>
  <c r="F259" i="14"/>
  <c r="L292" i="14"/>
  <c r="L291" i="14" s="1"/>
  <c r="C291" i="14" s="1"/>
  <c r="C55" i="14"/>
  <c r="F54" i="14"/>
  <c r="H52" i="14"/>
  <c r="H51" i="14" s="1"/>
  <c r="C238" i="14"/>
  <c r="F231" i="14"/>
  <c r="C198" i="14"/>
  <c r="I196" i="14"/>
  <c r="I195" i="14" s="1"/>
  <c r="I194" i="14" s="1"/>
  <c r="C284" i="14"/>
  <c r="F283" i="14"/>
  <c r="C283" i="14" s="1"/>
  <c r="M194" i="14"/>
  <c r="C122" i="14"/>
  <c r="F67" i="14"/>
  <c r="C67" i="14" s="1"/>
  <c r="C45" i="14"/>
  <c r="C27" i="14"/>
  <c r="L26" i="14"/>
  <c r="C292" i="14"/>
  <c r="F195" i="14"/>
  <c r="C95" i="14"/>
  <c r="C252" i="14"/>
  <c r="F251" i="14"/>
  <c r="C251" i="14" s="1"/>
  <c r="C175" i="14"/>
  <c r="F174" i="14"/>
  <c r="M289" i="14"/>
  <c r="E194" i="14"/>
  <c r="E51" i="14" s="1"/>
  <c r="L259" i="14"/>
  <c r="L230" i="14" s="1"/>
  <c r="C166" i="14"/>
  <c r="F165" i="14"/>
  <c r="C165" i="14" s="1"/>
  <c r="F83" i="14"/>
  <c r="C89" i="14"/>
  <c r="J290" i="14"/>
  <c r="N51" i="14"/>
  <c r="G290" i="14" l="1"/>
  <c r="G50" i="14"/>
  <c r="K51" i="14"/>
  <c r="C76" i="14"/>
  <c r="I51" i="14"/>
  <c r="M51" i="14"/>
  <c r="O52" i="14"/>
  <c r="L194" i="14"/>
  <c r="L51" i="14" s="1"/>
  <c r="L289" i="14"/>
  <c r="C204" i="14"/>
  <c r="O194" i="14"/>
  <c r="O51" i="14" s="1"/>
  <c r="I290" i="14"/>
  <c r="I50" i="14"/>
  <c r="E290" i="14"/>
  <c r="E50" i="14"/>
  <c r="N50" i="14"/>
  <c r="N290" i="14"/>
  <c r="C174" i="14"/>
  <c r="F173" i="14"/>
  <c r="C173" i="14" s="1"/>
  <c r="F230" i="14"/>
  <c r="C230" i="14" s="1"/>
  <c r="C231" i="14"/>
  <c r="C83" i="14"/>
  <c r="F75" i="14"/>
  <c r="C75" i="14" s="1"/>
  <c r="L20" i="14"/>
  <c r="C20" i="14" s="1"/>
  <c r="C26" i="14"/>
  <c r="C191" i="14"/>
  <c r="F187" i="14"/>
  <c r="C187" i="14" s="1"/>
  <c r="D290" i="14"/>
  <c r="D50" i="14"/>
  <c r="C195" i="14"/>
  <c r="H290" i="14"/>
  <c r="H50" i="14"/>
  <c r="F269" i="14"/>
  <c r="C270" i="14"/>
  <c r="I289" i="14"/>
  <c r="K50" i="14"/>
  <c r="K290" i="14"/>
  <c r="C196" i="14"/>
  <c r="M50" i="14"/>
  <c r="M290" i="14"/>
  <c r="F53" i="14"/>
  <c r="C54" i="14"/>
  <c r="C259" i="14"/>
  <c r="O289" i="14"/>
  <c r="L50" i="14" l="1"/>
  <c r="L290" i="14"/>
  <c r="O50" i="14"/>
  <c r="O290" i="14"/>
  <c r="F52" i="14"/>
  <c r="C53" i="14"/>
  <c r="C269" i="14"/>
  <c r="F289" i="14"/>
  <c r="C289" i="14" s="1"/>
  <c r="F194" i="14"/>
  <c r="C194" i="14" s="1"/>
  <c r="C52" i="14" l="1"/>
  <c r="F51" i="14"/>
  <c r="F290" i="14" l="1"/>
  <c r="C290" i="14" s="1"/>
  <c r="C51" i="14"/>
  <c r="F50" i="14"/>
  <c r="C50" i="14" s="1"/>
  <c r="O301" i="13" l="1"/>
  <c r="L301" i="13"/>
  <c r="I301" i="13"/>
  <c r="F301" i="13"/>
  <c r="O300" i="13"/>
  <c r="L300" i="13"/>
  <c r="I300" i="13"/>
  <c r="F300" i="13"/>
  <c r="O299" i="13"/>
  <c r="L299" i="13"/>
  <c r="I299" i="13"/>
  <c r="F299" i="13"/>
  <c r="O298" i="13"/>
  <c r="L298" i="13"/>
  <c r="I298" i="13"/>
  <c r="F298" i="13"/>
  <c r="C298" i="13" s="1"/>
  <c r="O297" i="13"/>
  <c r="L297" i="13"/>
  <c r="I297" i="13"/>
  <c r="F297" i="13"/>
  <c r="O296" i="13"/>
  <c r="L296" i="13"/>
  <c r="I296" i="13"/>
  <c r="F296" i="13"/>
  <c r="O295" i="13"/>
  <c r="L295" i="13"/>
  <c r="I295" i="13"/>
  <c r="F295" i="13"/>
  <c r="O294" i="13"/>
  <c r="O293" i="13" s="1"/>
  <c r="L294" i="13"/>
  <c r="I294" i="13"/>
  <c r="C294" i="13" s="1"/>
  <c r="F294" i="13"/>
  <c r="N293" i="13"/>
  <c r="M293" i="13"/>
  <c r="L293" i="13"/>
  <c r="K293" i="13"/>
  <c r="J293" i="13"/>
  <c r="H293" i="13"/>
  <c r="G293" i="13"/>
  <c r="E293" i="13"/>
  <c r="D293" i="13"/>
  <c r="O288" i="13"/>
  <c r="L288" i="13"/>
  <c r="I288" i="13"/>
  <c r="F288" i="13"/>
  <c r="C288" i="13" s="1"/>
  <c r="O287" i="13"/>
  <c r="O286" i="13" s="1"/>
  <c r="L287" i="13"/>
  <c r="I287" i="13"/>
  <c r="F287" i="13"/>
  <c r="C287" i="13" s="1"/>
  <c r="N286" i="13"/>
  <c r="M286" i="13"/>
  <c r="L286" i="13"/>
  <c r="K286" i="13"/>
  <c r="J286" i="13"/>
  <c r="H286" i="13"/>
  <c r="G286" i="13"/>
  <c r="E286" i="13"/>
  <c r="D286" i="13"/>
  <c r="O285" i="13"/>
  <c r="O284" i="13" s="1"/>
  <c r="O283" i="13" s="1"/>
  <c r="L285" i="13"/>
  <c r="I285" i="13"/>
  <c r="F285" i="13"/>
  <c r="F284" i="13" s="1"/>
  <c r="N284" i="13"/>
  <c r="M284" i="13"/>
  <c r="M283" i="13" s="1"/>
  <c r="L284" i="13"/>
  <c r="K284" i="13"/>
  <c r="K283" i="13" s="1"/>
  <c r="J284" i="13"/>
  <c r="I284" i="13"/>
  <c r="I283" i="13" s="1"/>
  <c r="H284" i="13"/>
  <c r="G284" i="13"/>
  <c r="G283" i="13" s="1"/>
  <c r="E284" i="13"/>
  <c r="E283" i="13" s="1"/>
  <c r="D284" i="13"/>
  <c r="N283" i="13"/>
  <c r="L283" i="13"/>
  <c r="J283" i="13"/>
  <c r="H283" i="13"/>
  <c r="D283" i="13"/>
  <c r="O282" i="13"/>
  <c r="O281" i="13" s="1"/>
  <c r="L282" i="13"/>
  <c r="L281" i="13" s="1"/>
  <c r="I282" i="13"/>
  <c r="F282" i="13"/>
  <c r="F281" i="13" s="1"/>
  <c r="N281" i="13"/>
  <c r="M281" i="13"/>
  <c r="K281" i="13"/>
  <c r="J281" i="13"/>
  <c r="I281" i="13"/>
  <c r="H281" i="13"/>
  <c r="G281" i="13"/>
  <c r="E281" i="13"/>
  <c r="D281" i="13"/>
  <c r="O280" i="13"/>
  <c r="L280" i="13"/>
  <c r="I280" i="13"/>
  <c r="F280" i="13"/>
  <c r="O279" i="13"/>
  <c r="L279" i="13"/>
  <c r="I279" i="13"/>
  <c r="F279" i="13"/>
  <c r="O278" i="13"/>
  <c r="O276" i="13" s="1"/>
  <c r="L278" i="13"/>
  <c r="I278" i="13"/>
  <c r="C278" i="13" s="1"/>
  <c r="F278" i="13"/>
  <c r="O277" i="13"/>
  <c r="L277" i="13"/>
  <c r="I277" i="13"/>
  <c r="F277" i="13"/>
  <c r="N276" i="13"/>
  <c r="M276" i="13"/>
  <c r="K276" i="13"/>
  <c r="J276" i="13"/>
  <c r="H276" i="13"/>
  <c r="G276" i="13"/>
  <c r="F276" i="13"/>
  <c r="E276" i="13"/>
  <c r="D276" i="13"/>
  <c r="O275" i="13"/>
  <c r="L275" i="13"/>
  <c r="I275" i="13"/>
  <c r="F275" i="13"/>
  <c r="O274" i="13"/>
  <c r="L274" i="13"/>
  <c r="I274" i="13"/>
  <c r="F274" i="13"/>
  <c r="C274" i="13" s="1"/>
  <c r="O273" i="13"/>
  <c r="L273" i="13"/>
  <c r="I273" i="13"/>
  <c r="I272" i="13" s="1"/>
  <c r="F273" i="13"/>
  <c r="N272" i="13"/>
  <c r="N270" i="13" s="1"/>
  <c r="M272" i="13"/>
  <c r="L272" i="13"/>
  <c r="K272" i="13"/>
  <c r="J272" i="13"/>
  <c r="H272" i="13"/>
  <c r="H270" i="13" s="1"/>
  <c r="H269" i="13" s="1"/>
  <c r="G272" i="13"/>
  <c r="E272" i="13"/>
  <c r="E270" i="13" s="1"/>
  <c r="E269" i="13" s="1"/>
  <c r="D272" i="13"/>
  <c r="O271" i="13"/>
  <c r="L271" i="13"/>
  <c r="I271" i="13"/>
  <c r="F271" i="13"/>
  <c r="C271" i="13"/>
  <c r="K270" i="13"/>
  <c r="K269" i="13" s="1"/>
  <c r="G270" i="13"/>
  <c r="G269" i="13" s="1"/>
  <c r="D270" i="13"/>
  <c r="D269" i="13" s="1"/>
  <c r="O268" i="13"/>
  <c r="L268" i="13"/>
  <c r="I268" i="13"/>
  <c r="F268" i="13"/>
  <c r="O267" i="13"/>
  <c r="L267" i="13"/>
  <c r="L264" i="13" s="1"/>
  <c r="I267" i="13"/>
  <c r="F267" i="13"/>
  <c r="C267" i="13" s="1"/>
  <c r="O266" i="13"/>
  <c r="L266" i="13"/>
  <c r="I266" i="13"/>
  <c r="F266" i="13"/>
  <c r="O265" i="13"/>
  <c r="L265" i="13"/>
  <c r="I265" i="13"/>
  <c r="F265" i="13"/>
  <c r="N264" i="13"/>
  <c r="M264" i="13"/>
  <c r="K264" i="13"/>
  <c r="J264" i="13"/>
  <c r="H264" i="13"/>
  <c r="G264" i="13"/>
  <c r="E264" i="13"/>
  <c r="D264" i="13"/>
  <c r="O263" i="13"/>
  <c r="L263" i="13"/>
  <c r="I263" i="13"/>
  <c r="C263" i="13" s="1"/>
  <c r="F263" i="13"/>
  <c r="O262" i="13"/>
  <c r="L262" i="13"/>
  <c r="I262" i="13"/>
  <c r="F262" i="13"/>
  <c r="O261" i="13"/>
  <c r="L261" i="13"/>
  <c r="I261" i="13"/>
  <c r="F261" i="13"/>
  <c r="N260" i="13"/>
  <c r="M260" i="13"/>
  <c r="M259" i="13" s="1"/>
  <c r="K260" i="13"/>
  <c r="J260" i="13"/>
  <c r="J259" i="13" s="1"/>
  <c r="H260" i="13"/>
  <c r="H259" i="13" s="1"/>
  <c r="G260" i="13"/>
  <c r="E260" i="13"/>
  <c r="D260" i="13"/>
  <c r="K259" i="13"/>
  <c r="G259" i="13"/>
  <c r="D259" i="13"/>
  <c r="O258" i="13"/>
  <c r="L258" i="13"/>
  <c r="I258" i="13"/>
  <c r="F258" i="13"/>
  <c r="C258" i="13" s="1"/>
  <c r="O257" i="13"/>
  <c r="L257" i="13"/>
  <c r="I257" i="13"/>
  <c r="F257" i="13"/>
  <c r="O256" i="13"/>
  <c r="L256" i="13"/>
  <c r="I256" i="13"/>
  <c r="F256" i="13"/>
  <c r="O255" i="13"/>
  <c r="L255" i="13"/>
  <c r="L252" i="13" s="1"/>
  <c r="L251" i="13" s="1"/>
  <c r="I255" i="13"/>
  <c r="F255" i="13"/>
  <c r="C255" i="13" s="1"/>
  <c r="O254" i="13"/>
  <c r="L254" i="13"/>
  <c r="I254" i="13"/>
  <c r="F254" i="13"/>
  <c r="O253" i="13"/>
  <c r="L253" i="13"/>
  <c r="I253" i="13"/>
  <c r="I252" i="13" s="1"/>
  <c r="I251" i="13" s="1"/>
  <c r="F253" i="13"/>
  <c r="N252" i="13"/>
  <c r="M252" i="13"/>
  <c r="M251" i="13" s="1"/>
  <c r="K252" i="13"/>
  <c r="K251" i="13" s="1"/>
  <c r="J252" i="13"/>
  <c r="J251" i="13" s="1"/>
  <c r="H252" i="13"/>
  <c r="G252" i="13"/>
  <c r="G251" i="13" s="1"/>
  <c r="E252" i="13"/>
  <c r="E251" i="13" s="1"/>
  <c r="D252" i="13"/>
  <c r="N251" i="13"/>
  <c r="H251" i="13"/>
  <c r="D251" i="13"/>
  <c r="O250" i="13"/>
  <c r="L250" i="13"/>
  <c r="I250" i="13"/>
  <c r="F250" i="13"/>
  <c r="O249" i="13"/>
  <c r="L249" i="13"/>
  <c r="I249" i="13"/>
  <c r="F249" i="13"/>
  <c r="O248" i="13"/>
  <c r="L248" i="13"/>
  <c r="I248" i="13"/>
  <c r="F248" i="13"/>
  <c r="O247" i="13"/>
  <c r="O246" i="13" s="1"/>
  <c r="L247" i="13"/>
  <c r="L246" i="13" s="1"/>
  <c r="I247" i="13"/>
  <c r="F247" i="13"/>
  <c r="C247" i="13" s="1"/>
  <c r="N246" i="13"/>
  <c r="M246" i="13"/>
  <c r="K246" i="13"/>
  <c r="J246" i="13"/>
  <c r="H246" i="13"/>
  <c r="G246" i="13"/>
  <c r="E246" i="13"/>
  <c r="D246" i="13"/>
  <c r="O245" i="13"/>
  <c r="L245" i="13"/>
  <c r="I245" i="13"/>
  <c r="F245" i="13"/>
  <c r="O244" i="13"/>
  <c r="L244" i="13"/>
  <c r="I244" i="13"/>
  <c r="F244" i="13"/>
  <c r="O243" i="13"/>
  <c r="L243" i="13"/>
  <c r="I243" i="13"/>
  <c r="F243" i="13"/>
  <c r="C243" i="13" s="1"/>
  <c r="O242" i="13"/>
  <c r="L242" i="13"/>
  <c r="I242" i="13"/>
  <c r="F242" i="13"/>
  <c r="O241" i="13"/>
  <c r="L241" i="13"/>
  <c r="I241" i="13"/>
  <c r="F241" i="13"/>
  <c r="O240" i="13"/>
  <c r="L240" i="13"/>
  <c r="I240" i="13"/>
  <c r="F240" i="13"/>
  <c r="O239" i="13"/>
  <c r="O238" i="13" s="1"/>
  <c r="L239" i="13"/>
  <c r="L238" i="13" s="1"/>
  <c r="I239" i="13"/>
  <c r="C239" i="13" s="1"/>
  <c r="F239" i="13"/>
  <c r="N238" i="13"/>
  <c r="M238" i="13"/>
  <c r="K238" i="13"/>
  <c r="J238" i="13"/>
  <c r="H238" i="13"/>
  <c r="G238" i="13"/>
  <c r="E238" i="13"/>
  <c r="D238" i="13"/>
  <c r="O237" i="13"/>
  <c r="L237" i="13"/>
  <c r="I237" i="13"/>
  <c r="F237" i="13"/>
  <c r="O236" i="13"/>
  <c r="O235" i="13" s="1"/>
  <c r="L236" i="13"/>
  <c r="L235" i="13" s="1"/>
  <c r="I236" i="13"/>
  <c r="I235" i="13" s="1"/>
  <c r="F236" i="13"/>
  <c r="N235" i="13"/>
  <c r="M235" i="13"/>
  <c r="K235" i="13"/>
  <c r="J235" i="13"/>
  <c r="J231" i="13" s="1"/>
  <c r="H235" i="13"/>
  <c r="G235" i="13"/>
  <c r="F235" i="13"/>
  <c r="E235" i="13"/>
  <c r="D235" i="13"/>
  <c r="O234" i="13"/>
  <c r="O233" i="13" s="1"/>
  <c r="L234" i="13"/>
  <c r="I234" i="13"/>
  <c r="I233" i="13" s="1"/>
  <c r="F234" i="13"/>
  <c r="F233" i="13" s="1"/>
  <c r="N233" i="13"/>
  <c r="M233" i="13"/>
  <c r="L233" i="13"/>
  <c r="K233" i="13"/>
  <c r="J233" i="13"/>
  <c r="H233" i="13"/>
  <c r="H231" i="13" s="1"/>
  <c r="H230" i="13" s="1"/>
  <c r="G233" i="13"/>
  <c r="E233" i="13"/>
  <c r="D233" i="13"/>
  <c r="O232" i="13"/>
  <c r="L232" i="13"/>
  <c r="I232" i="13"/>
  <c r="F232" i="13"/>
  <c r="K231" i="13"/>
  <c r="O229" i="13"/>
  <c r="L229" i="13"/>
  <c r="I229" i="13"/>
  <c r="F229" i="13"/>
  <c r="O228" i="13"/>
  <c r="L228" i="13"/>
  <c r="L227" i="13" s="1"/>
  <c r="I228" i="13"/>
  <c r="I227" i="13" s="1"/>
  <c r="F228" i="13"/>
  <c r="O227" i="13"/>
  <c r="N227" i="13"/>
  <c r="M227" i="13"/>
  <c r="K227" i="13"/>
  <c r="J227" i="13"/>
  <c r="H227" i="13"/>
  <c r="G227" i="13"/>
  <c r="F227" i="13"/>
  <c r="E227" i="13"/>
  <c r="D227" i="13"/>
  <c r="O226" i="13"/>
  <c r="L226" i="13"/>
  <c r="I226" i="13"/>
  <c r="F226" i="13"/>
  <c r="O225" i="13"/>
  <c r="L225" i="13"/>
  <c r="I225" i="13"/>
  <c r="F225" i="13"/>
  <c r="O224" i="13"/>
  <c r="L224" i="13"/>
  <c r="I224" i="13"/>
  <c r="F224" i="13"/>
  <c r="O223" i="13"/>
  <c r="L223" i="13"/>
  <c r="I223" i="13"/>
  <c r="F223" i="13"/>
  <c r="C223" i="13"/>
  <c r="O222" i="13"/>
  <c r="L222" i="13"/>
  <c r="I222" i="13"/>
  <c r="F222" i="13"/>
  <c r="C222" i="13" s="1"/>
  <c r="O221" i="13"/>
  <c r="L221" i="13"/>
  <c r="I221" i="13"/>
  <c r="F221" i="13"/>
  <c r="O220" i="13"/>
  <c r="L220" i="13"/>
  <c r="I220" i="13"/>
  <c r="F220" i="13"/>
  <c r="O219" i="13"/>
  <c r="L219" i="13"/>
  <c r="I219" i="13"/>
  <c r="F219" i="13"/>
  <c r="C219" i="13" s="1"/>
  <c r="O218" i="13"/>
  <c r="L218" i="13"/>
  <c r="I218" i="13"/>
  <c r="F218" i="13"/>
  <c r="O217" i="13"/>
  <c r="L217" i="13"/>
  <c r="I217" i="13"/>
  <c r="I216" i="13" s="1"/>
  <c r="F217" i="13"/>
  <c r="N216" i="13"/>
  <c r="M216" i="13"/>
  <c r="K216" i="13"/>
  <c r="J216" i="13"/>
  <c r="H216" i="13"/>
  <c r="G216" i="13"/>
  <c r="E216" i="13"/>
  <c r="D216" i="13"/>
  <c r="O215" i="13"/>
  <c r="L215" i="13"/>
  <c r="I215" i="13"/>
  <c r="F215" i="13"/>
  <c r="C215" i="13" s="1"/>
  <c r="O214" i="13"/>
  <c r="L214" i="13"/>
  <c r="I214" i="13"/>
  <c r="F214" i="13"/>
  <c r="O213" i="13"/>
  <c r="L213" i="13"/>
  <c r="I213" i="13"/>
  <c r="F213" i="13"/>
  <c r="O212" i="13"/>
  <c r="L212" i="13"/>
  <c r="I212" i="13"/>
  <c r="F212" i="13"/>
  <c r="O211" i="13"/>
  <c r="C211" i="13" s="1"/>
  <c r="L211" i="13"/>
  <c r="I211" i="13"/>
  <c r="F211" i="13"/>
  <c r="O210" i="13"/>
  <c r="L210" i="13"/>
  <c r="I210" i="13"/>
  <c r="F210" i="13"/>
  <c r="C210" i="13" s="1"/>
  <c r="O209" i="13"/>
  <c r="L209" i="13"/>
  <c r="I209" i="13"/>
  <c r="F209" i="13"/>
  <c r="O208" i="13"/>
  <c r="L208" i="13"/>
  <c r="I208" i="13"/>
  <c r="F208" i="13"/>
  <c r="O207" i="13"/>
  <c r="L207" i="13"/>
  <c r="I207" i="13"/>
  <c r="F207" i="13"/>
  <c r="C207" i="13" s="1"/>
  <c r="O206" i="13"/>
  <c r="L206" i="13"/>
  <c r="I206" i="13"/>
  <c r="F206" i="13"/>
  <c r="N205" i="13"/>
  <c r="M205" i="13"/>
  <c r="L205" i="13"/>
  <c r="K205" i="13"/>
  <c r="J205" i="13"/>
  <c r="H205" i="13"/>
  <c r="H204" i="13" s="1"/>
  <c r="G205" i="13"/>
  <c r="E205" i="13"/>
  <c r="E204" i="13" s="1"/>
  <c r="D205" i="13"/>
  <c r="D204" i="13" s="1"/>
  <c r="O203" i="13"/>
  <c r="L203" i="13"/>
  <c r="I203" i="13"/>
  <c r="F203" i="13"/>
  <c r="C203" i="13" s="1"/>
  <c r="O202" i="13"/>
  <c r="L202" i="13"/>
  <c r="I202" i="13"/>
  <c r="F202" i="13"/>
  <c r="O201" i="13"/>
  <c r="L201" i="13"/>
  <c r="I201" i="13"/>
  <c r="F201" i="13"/>
  <c r="O200" i="13"/>
  <c r="L200" i="13"/>
  <c r="I200" i="13"/>
  <c r="F200" i="13"/>
  <c r="O199" i="13"/>
  <c r="O198" i="13" s="1"/>
  <c r="L199" i="13"/>
  <c r="I199" i="13"/>
  <c r="F199" i="13"/>
  <c r="C199" i="13"/>
  <c r="N198" i="13"/>
  <c r="M198" i="13"/>
  <c r="L198" i="13"/>
  <c r="K198" i="13"/>
  <c r="K196" i="13" s="1"/>
  <c r="J198" i="13"/>
  <c r="H198" i="13"/>
  <c r="H196" i="13" s="1"/>
  <c r="H195" i="13" s="1"/>
  <c r="G198" i="13"/>
  <c r="G196" i="13" s="1"/>
  <c r="F198" i="13"/>
  <c r="E198" i="13"/>
  <c r="D198" i="13"/>
  <c r="D196" i="13" s="1"/>
  <c r="D195" i="13" s="1"/>
  <c r="O197" i="13"/>
  <c r="L197" i="13"/>
  <c r="I197" i="13"/>
  <c r="F197" i="13"/>
  <c r="N196" i="13"/>
  <c r="M196" i="13"/>
  <c r="J196" i="13"/>
  <c r="E196" i="13"/>
  <c r="E195" i="13" s="1"/>
  <c r="O193" i="13"/>
  <c r="L193" i="13"/>
  <c r="L192" i="13" s="1"/>
  <c r="L191" i="13" s="1"/>
  <c r="I193" i="13"/>
  <c r="F193" i="13"/>
  <c r="O192" i="13"/>
  <c r="O191" i="13" s="1"/>
  <c r="N192" i="13"/>
  <c r="N191" i="13" s="1"/>
  <c r="N187" i="13" s="1"/>
  <c r="M192" i="13"/>
  <c r="M191" i="13" s="1"/>
  <c r="K192" i="13"/>
  <c r="K191" i="13" s="1"/>
  <c r="J192" i="13"/>
  <c r="I192" i="13"/>
  <c r="I191" i="13" s="1"/>
  <c r="H192" i="13"/>
  <c r="H191" i="13" s="1"/>
  <c r="H187" i="13" s="1"/>
  <c r="G192" i="13"/>
  <c r="G191" i="13" s="1"/>
  <c r="E192" i="13"/>
  <c r="E191" i="13" s="1"/>
  <c r="D192" i="13"/>
  <c r="J191" i="13"/>
  <c r="J187" i="13" s="1"/>
  <c r="D191" i="13"/>
  <c r="O190" i="13"/>
  <c r="L190" i="13"/>
  <c r="I190" i="13"/>
  <c r="F190" i="13"/>
  <c r="O189" i="13"/>
  <c r="L189" i="13"/>
  <c r="L188" i="13" s="1"/>
  <c r="L187" i="13" s="1"/>
  <c r="I189" i="13"/>
  <c r="I188" i="13" s="1"/>
  <c r="I187" i="13" s="1"/>
  <c r="F189" i="13"/>
  <c r="O188" i="13"/>
  <c r="O187" i="13" s="1"/>
  <c r="N188" i="13"/>
  <c r="M188" i="13"/>
  <c r="M187" i="13" s="1"/>
  <c r="K188" i="13"/>
  <c r="J188" i="13"/>
  <c r="H188" i="13"/>
  <c r="G188" i="13"/>
  <c r="F188" i="13"/>
  <c r="E188" i="13"/>
  <c r="D188" i="13"/>
  <c r="D187" i="13" s="1"/>
  <c r="O186" i="13"/>
  <c r="L186" i="13"/>
  <c r="I186" i="13"/>
  <c r="F186" i="13"/>
  <c r="O185" i="13"/>
  <c r="L185" i="13"/>
  <c r="L184" i="13" s="1"/>
  <c r="I185" i="13"/>
  <c r="F185" i="13"/>
  <c r="F184" i="13" s="1"/>
  <c r="N184" i="13"/>
  <c r="M184" i="13"/>
  <c r="K184" i="13"/>
  <c r="J184" i="13"/>
  <c r="H184" i="13"/>
  <c r="G184" i="13"/>
  <c r="E184" i="13"/>
  <c r="D184" i="13"/>
  <c r="O183" i="13"/>
  <c r="L183" i="13"/>
  <c r="I183" i="13"/>
  <c r="F183" i="13"/>
  <c r="O182" i="13"/>
  <c r="L182" i="13"/>
  <c r="I182" i="13"/>
  <c r="F182" i="13"/>
  <c r="C182" i="13"/>
  <c r="O181" i="13"/>
  <c r="L181" i="13"/>
  <c r="I181" i="13"/>
  <c r="F181" i="13"/>
  <c r="O180" i="13"/>
  <c r="L180" i="13"/>
  <c r="L179" i="13" s="1"/>
  <c r="I180" i="13"/>
  <c r="F180" i="13"/>
  <c r="N179" i="13"/>
  <c r="M179" i="13"/>
  <c r="K179" i="13"/>
  <c r="J179" i="13"/>
  <c r="H179" i="13"/>
  <c r="G179" i="13"/>
  <c r="E179" i="13"/>
  <c r="E174" i="13" s="1"/>
  <c r="D179" i="13"/>
  <c r="D174" i="13" s="1"/>
  <c r="D173" i="13" s="1"/>
  <c r="O178" i="13"/>
  <c r="L178" i="13"/>
  <c r="I178" i="13"/>
  <c r="F178" i="13"/>
  <c r="O177" i="13"/>
  <c r="L177" i="13"/>
  <c r="I177" i="13"/>
  <c r="F177" i="13"/>
  <c r="O176" i="13"/>
  <c r="L176" i="13"/>
  <c r="I176" i="13"/>
  <c r="F176" i="13"/>
  <c r="O175" i="13"/>
  <c r="N175" i="13"/>
  <c r="M175" i="13"/>
  <c r="K175" i="13"/>
  <c r="K174" i="13" s="1"/>
  <c r="K173" i="13" s="1"/>
  <c r="J175" i="13"/>
  <c r="H175" i="13"/>
  <c r="H174" i="13" s="1"/>
  <c r="G175" i="13"/>
  <c r="F175" i="13"/>
  <c r="E175" i="13"/>
  <c r="D175" i="13"/>
  <c r="M174" i="13"/>
  <c r="G174" i="13"/>
  <c r="G173" i="13" s="1"/>
  <c r="M173" i="13"/>
  <c r="O172" i="13"/>
  <c r="L172" i="13"/>
  <c r="I172" i="13"/>
  <c r="F172" i="13"/>
  <c r="O171" i="13"/>
  <c r="L171" i="13"/>
  <c r="I171" i="13"/>
  <c r="F171" i="13"/>
  <c r="C171" i="13"/>
  <c r="O170" i="13"/>
  <c r="L170" i="13"/>
  <c r="I170" i="13"/>
  <c r="F170" i="13"/>
  <c r="C170" i="13" s="1"/>
  <c r="O169" i="13"/>
  <c r="L169" i="13"/>
  <c r="I169" i="13"/>
  <c r="F169" i="13"/>
  <c r="O168" i="13"/>
  <c r="L168" i="13"/>
  <c r="I168" i="13"/>
  <c r="F168" i="13"/>
  <c r="O167" i="13"/>
  <c r="L167" i="13"/>
  <c r="L166" i="13" s="1"/>
  <c r="L165" i="13" s="1"/>
  <c r="I167" i="13"/>
  <c r="F167" i="13"/>
  <c r="O166" i="13"/>
  <c r="N166" i="13"/>
  <c r="M166" i="13"/>
  <c r="M165" i="13" s="1"/>
  <c r="K166" i="13"/>
  <c r="K165" i="13" s="1"/>
  <c r="J166" i="13"/>
  <c r="H166" i="13"/>
  <c r="G166" i="13"/>
  <c r="G165" i="13" s="1"/>
  <c r="E166" i="13"/>
  <c r="E165" i="13" s="1"/>
  <c r="D166" i="13"/>
  <c r="N165" i="13"/>
  <c r="J165" i="13"/>
  <c r="H165" i="13"/>
  <c r="D165" i="13"/>
  <c r="O164" i="13"/>
  <c r="L164" i="13"/>
  <c r="I164" i="13"/>
  <c r="F164" i="13"/>
  <c r="C164" i="13" s="1"/>
  <c r="O163" i="13"/>
  <c r="L163" i="13"/>
  <c r="I163" i="13"/>
  <c r="F163" i="13"/>
  <c r="O162" i="13"/>
  <c r="L162" i="13"/>
  <c r="I162" i="13"/>
  <c r="F162" i="13"/>
  <c r="O161" i="13"/>
  <c r="L161" i="13"/>
  <c r="L160" i="13" s="1"/>
  <c r="I161" i="13"/>
  <c r="F161" i="13"/>
  <c r="F160" i="13" s="1"/>
  <c r="O160" i="13"/>
  <c r="N160" i="13"/>
  <c r="M160" i="13"/>
  <c r="K160" i="13"/>
  <c r="J160" i="13"/>
  <c r="H160" i="13"/>
  <c r="G160" i="13"/>
  <c r="E160" i="13"/>
  <c r="D160" i="13"/>
  <c r="O159" i="13"/>
  <c r="L159" i="13"/>
  <c r="I159" i="13"/>
  <c r="F159" i="13"/>
  <c r="C159" i="13" s="1"/>
  <c r="O158" i="13"/>
  <c r="L158" i="13"/>
  <c r="I158" i="13"/>
  <c r="F158" i="13"/>
  <c r="O157" i="13"/>
  <c r="L157" i="13"/>
  <c r="I157" i="13"/>
  <c r="F157" i="13"/>
  <c r="C157" i="13" s="1"/>
  <c r="O156" i="13"/>
  <c r="L156" i="13"/>
  <c r="I156" i="13"/>
  <c r="F156" i="13"/>
  <c r="C156" i="13" s="1"/>
  <c r="O155" i="13"/>
  <c r="L155" i="13"/>
  <c r="I155" i="13"/>
  <c r="F155" i="13"/>
  <c r="O154" i="13"/>
  <c r="L154" i="13"/>
  <c r="I154" i="13"/>
  <c r="C154" i="13" s="1"/>
  <c r="F154" i="13"/>
  <c r="O153" i="13"/>
  <c r="L153" i="13"/>
  <c r="I153" i="13"/>
  <c r="F153" i="13"/>
  <c r="O152" i="13"/>
  <c r="L152" i="13"/>
  <c r="I152" i="13"/>
  <c r="I151" i="13" s="1"/>
  <c r="F152" i="13"/>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L145" i="13"/>
  <c r="I145" i="13"/>
  <c r="F145" i="13"/>
  <c r="F144" i="13" s="1"/>
  <c r="N144" i="13"/>
  <c r="M144" i="13"/>
  <c r="K144" i="13"/>
  <c r="J144" i="13"/>
  <c r="H144" i="13"/>
  <c r="G144" i="13"/>
  <c r="E144" i="13"/>
  <c r="D144" i="13"/>
  <c r="O143" i="13"/>
  <c r="L143" i="13"/>
  <c r="I143" i="13"/>
  <c r="F143" i="13"/>
  <c r="O142" i="13"/>
  <c r="O141" i="13" s="1"/>
  <c r="L142" i="13"/>
  <c r="L141" i="13" s="1"/>
  <c r="I142" i="13"/>
  <c r="F142" i="13"/>
  <c r="N141" i="13"/>
  <c r="M141" i="13"/>
  <c r="K141" i="13"/>
  <c r="J141" i="13"/>
  <c r="H141" i="13"/>
  <c r="G141" i="13"/>
  <c r="F141" i="13"/>
  <c r="E141" i="13"/>
  <c r="D141" i="13"/>
  <c r="O140" i="13"/>
  <c r="L140" i="13"/>
  <c r="I140" i="13"/>
  <c r="F140" i="13"/>
  <c r="C140" i="13" s="1"/>
  <c r="O139" i="13"/>
  <c r="L139" i="13"/>
  <c r="I139" i="13"/>
  <c r="F139" i="13"/>
  <c r="O138" i="13"/>
  <c r="L138" i="13"/>
  <c r="I138" i="13"/>
  <c r="F138" i="13"/>
  <c r="O137" i="13"/>
  <c r="L137" i="13"/>
  <c r="I137" i="13"/>
  <c r="F137" i="13"/>
  <c r="F136" i="13" s="1"/>
  <c r="O136" i="13"/>
  <c r="N136" i="13"/>
  <c r="M136" i="13"/>
  <c r="K136" i="13"/>
  <c r="K130" i="13" s="1"/>
  <c r="J136" i="13"/>
  <c r="H136" i="13"/>
  <c r="G136" i="13"/>
  <c r="E136" i="13"/>
  <c r="E130" i="13" s="1"/>
  <c r="D136" i="13"/>
  <c r="O135" i="13"/>
  <c r="L135" i="13"/>
  <c r="I135" i="13"/>
  <c r="F135" i="13"/>
  <c r="O134" i="13"/>
  <c r="L134" i="13"/>
  <c r="I134" i="13"/>
  <c r="F134" i="13"/>
  <c r="O133" i="13"/>
  <c r="L133" i="13"/>
  <c r="I133" i="13"/>
  <c r="F133" i="13"/>
  <c r="O132" i="13"/>
  <c r="O131" i="13" s="1"/>
  <c r="L132" i="13"/>
  <c r="I132" i="13"/>
  <c r="C132" i="13" s="1"/>
  <c r="F132" i="13"/>
  <c r="F131" i="13" s="1"/>
  <c r="N131" i="13"/>
  <c r="M131" i="13"/>
  <c r="K131" i="13"/>
  <c r="J131" i="13"/>
  <c r="H131" i="13"/>
  <c r="G131" i="13"/>
  <c r="E131" i="13"/>
  <c r="D131" i="13"/>
  <c r="N130" i="13"/>
  <c r="M130" i="13"/>
  <c r="O129" i="13"/>
  <c r="O128" i="13" s="1"/>
  <c r="L129" i="13"/>
  <c r="L128" i="13" s="1"/>
  <c r="I129" i="13"/>
  <c r="C129" i="13" s="1"/>
  <c r="F129" i="13"/>
  <c r="F128" i="13" s="1"/>
  <c r="N128" i="13"/>
  <c r="M128" i="13"/>
  <c r="K128" i="13"/>
  <c r="J128" i="13"/>
  <c r="I128" i="13"/>
  <c r="H128" i="13"/>
  <c r="G128" i="13"/>
  <c r="E128" i="13"/>
  <c r="D128" i="13"/>
  <c r="O127" i="13"/>
  <c r="L127" i="13"/>
  <c r="I127" i="13"/>
  <c r="F127" i="13"/>
  <c r="O126" i="13"/>
  <c r="L126" i="13"/>
  <c r="I126" i="13"/>
  <c r="F126" i="13"/>
  <c r="O125" i="13"/>
  <c r="L125" i="13"/>
  <c r="I125" i="13"/>
  <c r="F125" i="13"/>
  <c r="O124" i="13"/>
  <c r="L124" i="13"/>
  <c r="I124" i="13"/>
  <c r="F124" i="13"/>
  <c r="C124" i="13" s="1"/>
  <c r="O123" i="13"/>
  <c r="L123" i="13"/>
  <c r="I123" i="13"/>
  <c r="I122" i="13" s="1"/>
  <c r="F123" i="13"/>
  <c r="N122" i="13"/>
  <c r="M122" i="13"/>
  <c r="K122" i="13"/>
  <c r="J122" i="13"/>
  <c r="H122" i="13"/>
  <c r="G122" i="13"/>
  <c r="E122" i="13"/>
  <c r="D122" i="13"/>
  <c r="O121" i="13"/>
  <c r="L121" i="13"/>
  <c r="I121" i="13"/>
  <c r="F121" i="13"/>
  <c r="O120" i="13"/>
  <c r="C120" i="13" s="1"/>
  <c r="L120" i="13"/>
  <c r="I120" i="13"/>
  <c r="F120" i="13"/>
  <c r="O119" i="13"/>
  <c r="L119" i="13"/>
  <c r="I119" i="13"/>
  <c r="F119" i="13"/>
  <c r="C119" i="13" s="1"/>
  <c r="O118" i="13"/>
  <c r="L118" i="13"/>
  <c r="I118" i="13"/>
  <c r="F118" i="13"/>
  <c r="O117" i="13"/>
  <c r="L117" i="13"/>
  <c r="I117" i="13"/>
  <c r="F117" i="13"/>
  <c r="F116" i="13" s="1"/>
  <c r="N116" i="13"/>
  <c r="M116" i="13"/>
  <c r="L116" i="13"/>
  <c r="K116" i="13"/>
  <c r="J116" i="13"/>
  <c r="H116" i="13"/>
  <c r="G116" i="13"/>
  <c r="E116" i="13"/>
  <c r="D116" i="13"/>
  <c r="O115" i="13"/>
  <c r="L115" i="13"/>
  <c r="I115" i="13"/>
  <c r="F115" i="13"/>
  <c r="O114" i="13"/>
  <c r="L114" i="13"/>
  <c r="I114" i="13"/>
  <c r="F114" i="13"/>
  <c r="O113" i="13"/>
  <c r="O112" i="13" s="1"/>
  <c r="L113" i="13"/>
  <c r="L112" i="13" s="1"/>
  <c r="I113" i="13"/>
  <c r="F113" i="13"/>
  <c r="F112" i="13" s="1"/>
  <c r="N112" i="13"/>
  <c r="M112" i="13"/>
  <c r="K112" i="13"/>
  <c r="J112" i="13"/>
  <c r="H112" i="13"/>
  <c r="G112" i="13"/>
  <c r="E112" i="13"/>
  <c r="D112" i="13"/>
  <c r="O111" i="13"/>
  <c r="L111" i="13"/>
  <c r="I111" i="13"/>
  <c r="F111" i="13"/>
  <c r="C111" i="13" s="1"/>
  <c r="O110" i="13"/>
  <c r="L110" i="13"/>
  <c r="I110" i="13"/>
  <c r="F110" i="13"/>
  <c r="O109" i="13"/>
  <c r="L109" i="13"/>
  <c r="I109" i="13"/>
  <c r="F109" i="13"/>
  <c r="C109" i="13" s="1"/>
  <c r="O108" i="13"/>
  <c r="L108" i="13"/>
  <c r="I108" i="13"/>
  <c r="F108" i="13"/>
  <c r="O107" i="13"/>
  <c r="L107" i="13"/>
  <c r="I107" i="13"/>
  <c r="F107" i="13"/>
  <c r="O106" i="13"/>
  <c r="L106" i="13"/>
  <c r="I106" i="13"/>
  <c r="C106" i="13" s="1"/>
  <c r="F106" i="13"/>
  <c r="O105" i="13"/>
  <c r="L105" i="13"/>
  <c r="I105" i="13"/>
  <c r="F105" i="13"/>
  <c r="O104" i="13"/>
  <c r="L104" i="13"/>
  <c r="I104" i="13"/>
  <c r="F104" i="13"/>
  <c r="N103" i="13"/>
  <c r="M103" i="13"/>
  <c r="K103" i="13"/>
  <c r="J103" i="13"/>
  <c r="H103" i="13"/>
  <c r="G103" i="13"/>
  <c r="E103" i="13"/>
  <c r="D103" i="13"/>
  <c r="O102" i="13"/>
  <c r="L102" i="13"/>
  <c r="I102" i="13"/>
  <c r="C102" i="13" s="1"/>
  <c r="F102" i="13"/>
  <c r="O101" i="13"/>
  <c r="L101" i="13"/>
  <c r="I101" i="13"/>
  <c r="F101" i="13"/>
  <c r="O100" i="13"/>
  <c r="L100" i="13"/>
  <c r="I100" i="13"/>
  <c r="F100" i="13"/>
  <c r="O99" i="13"/>
  <c r="L99" i="13"/>
  <c r="I99" i="13"/>
  <c r="F99" i="13"/>
  <c r="O98" i="13"/>
  <c r="L98" i="13"/>
  <c r="I98" i="13"/>
  <c r="F98" i="13"/>
  <c r="O97" i="13"/>
  <c r="L97" i="13"/>
  <c r="I97" i="13"/>
  <c r="C97" i="13" s="1"/>
  <c r="F97" i="13"/>
  <c r="O96" i="13"/>
  <c r="L96" i="13"/>
  <c r="L95" i="13" s="1"/>
  <c r="I96" i="13"/>
  <c r="F96" i="13"/>
  <c r="F95" i="13" s="1"/>
  <c r="N95" i="13"/>
  <c r="M95" i="13"/>
  <c r="M83" i="13" s="1"/>
  <c r="K95" i="13"/>
  <c r="J95" i="13"/>
  <c r="H95" i="13"/>
  <c r="H83" i="13" s="1"/>
  <c r="G95" i="13"/>
  <c r="E95" i="13"/>
  <c r="D95" i="13"/>
  <c r="O94" i="13"/>
  <c r="L94" i="13"/>
  <c r="I94" i="13"/>
  <c r="F94" i="13"/>
  <c r="O93" i="13"/>
  <c r="L93" i="13"/>
  <c r="I93" i="13"/>
  <c r="F93" i="13"/>
  <c r="C93" i="13"/>
  <c r="O92" i="13"/>
  <c r="L92" i="13"/>
  <c r="I92" i="13"/>
  <c r="F92" i="13"/>
  <c r="C92" i="13" s="1"/>
  <c r="O91" i="13"/>
  <c r="L91" i="13"/>
  <c r="I91" i="13"/>
  <c r="F91" i="13"/>
  <c r="O90" i="13"/>
  <c r="L90" i="13"/>
  <c r="L89" i="13" s="1"/>
  <c r="I90" i="13"/>
  <c r="F90" i="13"/>
  <c r="N89" i="13"/>
  <c r="M89" i="13"/>
  <c r="K89" i="13"/>
  <c r="J89" i="13"/>
  <c r="H89" i="13"/>
  <c r="G89" i="13"/>
  <c r="E89" i="13"/>
  <c r="D89" i="13"/>
  <c r="O88" i="13"/>
  <c r="L88" i="13"/>
  <c r="I88" i="13"/>
  <c r="F88" i="13"/>
  <c r="C88" i="13" s="1"/>
  <c r="O87" i="13"/>
  <c r="L87" i="13"/>
  <c r="I87" i="13"/>
  <c r="F87" i="13"/>
  <c r="O86" i="13"/>
  <c r="L86" i="13"/>
  <c r="I86" i="13"/>
  <c r="F86" i="13"/>
  <c r="O85" i="13"/>
  <c r="L85" i="13"/>
  <c r="I85" i="13"/>
  <c r="F85" i="13"/>
  <c r="O84" i="13"/>
  <c r="N84" i="13"/>
  <c r="M84" i="13"/>
  <c r="K84" i="13"/>
  <c r="K83" i="13" s="1"/>
  <c r="J84" i="13"/>
  <c r="H84" i="13"/>
  <c r="G84" i="13"/>
  <c r="E84" i="13"/>
  <c r="D84" i="13"/>
  <c r="O82" i="13"/>
  <c r="L82" i="13"/>
  <c r="I82" i="13"/>
  <c r="F82" i="13"/>
  <c r="O81" i="13"/>
  <c r="O80" i="13" s="1"/>
  <c r="L81" i="13"/>
  <c r="I81" i="13"/>
  <c r="F81" i="13"/>
  <c r="F80" i="13" s="1"/>
  <c r="N80" i="13"/>
  <c r="M80" i="13"/>
  <c r="M76" i="13" s="1"/>
  <c r="L80" i="13"/>
  <c r="K80" i="13"/>
  <c r="J80" i="13"/>
  <c r="H80" i="13"/>
  <c r="G80" i="13"/>
  <c r="G76" i="13" s="1"/>
  <c r="E80" i="13"/>
  <c r="D80" i="13"/>
  <c r="O79" i="13"/>
  <c r="L79" i="13"/>
  <c r="I79" i="13"/>
  <c r="F79" i="13"/>
  <c r="O78" i="13"/>
  <c r="L78" i="13"/>
  <c r="L77" i="13" s="1"/>
  <c r="I78" i="13"/>
  <c r="F78" i="13"/>
  <c r="O77" i="13"/>
  <c r="N77" i="13"/>
  <c r="N76" i="13" s="1"/>
  <c r="M77" i="13"/>
  <c r="K77" i="13"/>
  <c r="K76" i="13" s="1"/>
  <c r="J77" i="13"/>
  <c r="J76" i="13" s="1"/>
  <c r="H77" i="13"/>
  <c r="H76" i="13" s="1"/>
  <c r="G77" i="13"/>
  <c r="F77" i="13"/>
  <c r="F76" i="13" s="1"/>
  <c r="E77" i="13"/>
  <c r="D77" i="13"/>
  <c r="D76" i="13" s="1"/>
  <c r="E76" i="13"/>
  <c r="O74" i="13"/>
  <c r="L74" i="13"/>
  <c r="I74" i="13"/>
  <c r="C74" i="13" s="1"/>
  <c r="F74" i="13"/>
  <c r="O73" i="13"/>
  <c r="L73" i="13"/>
  <c r="I73" i="13"/>
  <c r="F73" i="13"/>
  <c r="O72" i="13"/>
  <c r="L72" i="13"/>
  <c r="I72" i="13"/>
  <c r="F72" i="13"/>
  <c r="O71" i="13"/>
  <c r="L71" i="13"/>
  <c r="I71" i="13"/>
  <c r="F71" i="13"/>
  <c r="O70" i="13"/>
  <c r="L70" i="13"/>
  <c r="I70" i="13"/>
  <c r="F70" i="13"/>
  <c r="O69" i="13"/>
  <c r="N69" i="13"/>
  <c r="N67" i="13" s="1"/>
  <c r="M69" i="13"/>
  <c r="M67" i="13" s="1"/>
  <c r="K69" i="13"/>
  <c r="K67" i="13" s="1"/>
  <c r="J69" i="13"/>
  <c r="J67" i="13" s="1"/>
  <c r="H69" i="13"/>
  <c r="G69" i="13"/>
  <c r="G67" i="13" s="1"/>
  <c r="F69" i="13"/>
  <c r="E69" i="13"/>
  <c r="E67" i="13" s="1"/>
  <c r="D69" i="13"/>
  <c r="O68" i="13"/>
  <c r="L68" i="13"/>
  <c r="I68" i="13"/>
  <c r="F68" i="13"/>
  <c r="C68" i="13"/>
  <c r="H67" i="13"/>
  <c r="D67" i="13"/>
  <c r="D53" i="13" s="1"/>
  <c r="O66" i="13"/>
  <c r="L66" i="13"/>
  <c r="I66" i="13"/>
  <c r="F66" i="13"/>
  <c r="O65" i="13"/>
  <c r="L65" i="13"/>
  <c r="I65" i="13"/>
  <c r="F65" i="13"/>
  <c r="O64" i="13"/>
  <c r="L64" i="13"/>
  <c r="I64" i="13"/>
  <c r="F64" i="13"/>
  <c r="O63" i="13"/>
  <c r="L63" i="13"/>
  <c r="I63" i="13"/>
  <c r="F63" i="13"/>
  <c r="C63" i="13" s="1"/>
  <c r="O62" i="13"/>
  <c r="L62" i="13"/>
  <c r="I62" i="13"/>
  <c r="F62" i="13"/>
  <c r="O61" i="13"/>
  <c r="L61" i="13"/>
  <c r="I61" i="13"/>
  <c r="F61" i="13"/>
  <c r="C61" i="13" s="1"/>
  <c r="O60" i="13"/>
  <c r="L60" i="13"/>
  <c r="I60" i="13"/>
  <c r="F60" i="13"/>
  <c r="O59" i="13"/>
  <c r="L59" i="13"/>
  <c r="I59" i="13"/>
  <c r="I58" i="13" s="1"/>
  <c r="F59" i="13"/>
  <c r="N58" i="13"/>
  <c r="M58" i="13"/>
  <c r="K58" i="13"/>
  <c r="K54" i="13" s="1"/>
  <c r="K53" i="13" s="1"/>
  <c r="J58" i="13"/>
  <c r="H58" i="13"/>
  <c r="G58" i="13"/>
  <c r="E58" i="13"/>
  <c r="D58" i="13"/>
  <c r="O57" i="13"/>
  <c r="L57" i="13"/>
  <c r="I57" i="13"/>
  <c r="F57" i="13"/>
  <c r="O56" i="13"/>
  <c r="L56" i="13"/>
  <c r="I56" i="13"/>
  <c r="I55" i="13" s="1"/>
  <c r="I54" i="13" s="1"/>
  <c r="F56" i="13"/>
  <c r="N55" i="13"/>
  <c r="M55" i="13"/>
  <c r="M54" i="13" s="1"/>
  <c r="M53" i="13" s="1"/>
  <c r="L55" i="13"/>
  <c r="K55" i="13"/>
  <c r="J55" i="13"/>
  <c r="J54" i="13" s="1"/>
  <c r="J53" i="13" s="1"/>
  <c r="H55" i="13"/>
  <c r="H54" i="13" s="1"/>
  <c r="G55" i="13"/>
  <c r="E55" i="13"/>
  <c r="D55" i="13"/>
  <c r="D54" i="13" s="1"/>
  <c r="N54" i="13"/>
  <c r="N53" i="13" s="1"/>
  <c r="G54" i="13"/>
  <c r="O47" i="13"/>
  <c r="C47" i="13" s="1"/>
  <c r="O46" i="13"/>
  <c r="C46" i="13"/>
  <c r="N45" i="13"/>
  <c r="M45" i="13"/>
  <c r="L44" i="13"/>
  <c r="I44" i="13"/>
  <c r="F44" i="13"/>
  <c r="C44" i="13"/>
  <c r="L43" i="13"/>
  <c r="K43" i="13"/>
  <c r="J43" i="13"/>
  <c r="I43" i="13"/>
  <c r="H43" i="13"/>
  <c r="G43" i="13"/>
  <c r="F43" i="13"/>
  <c r="E43" i="13"/>
  <c r="E20" i="13" s="1"/>
  <c r="D43" i="13"/>
  <c r="F42" i="13"/>
  <c r="F41" i="13" s="1"/>
  <c r="C41" i="13" s="1"/>
  <c r="E41" i="13"/>
  <c r="D41" i="13"/>
  <c r="L40" i="13"/>
  <c r="C40" i="13" s="1"/>
  <c r="L39" i="13"/>
  <c r="C39" i="13"/>
  <c r="L38" i="13"/>
  <c r="C38" i="13" s="1"/>
  <c r="L37" i="13"/>
  <c r="L36" i="13" s="1"/>
  <c r="C36" i="13" s="1"/>
  <c r="K36" i="13"/>
  <c r="J36" i="13"/>
  <c r="L35" i="13"/>
  <c r="C35" i="13" s="1"/>
  <c r="L34" i="13"/>
  <c r="C34" i="13"/>
  <c r="K33" i="13"/>
  <c r="J33" i="13"/>
  <c r="L32" i="13"/>
  <c r="C32" i="13" s="1"/>
  <c r="L31" i="13"/>
  <c r="C31" i="13" s="1"/>
  <c r="K31" i="13"/>
  <c r="J31" i="13"/>
  <c r="L30" i="13"/>
  <c r="C30" i="13"/>
  <c r="L29" i="13"/>
  <c r="C29" i="13" s="1"/>
  <c r="L28" i="13"/>
  <c r="L27" i="13" s="1"/>
  <c r="K27" i="13"/>
  <c r="J27" i="13"/>
  <c r="J26" i="13"/>
  <c r="F25" i="13"/>
  <c r="C25" i="13" s="1"/>
  <c r="I24" i="13"/>
  <c r="F24" i="13"/>
  <c r="O23" i="13"/>
  <c r="L23" i="13"/>
  <c r="I23" i="13"/>
  <c r="F23" i="13"/>
  <c r="O22" i="13"/>
  <c r="O21" i="13" s="1"/>
  <c r="O292" i="13" s="1"/>
  <c r="O291" i="13" s="1"/>
  <c r="L22" i="13"/>
  <c r="I22" i="13"/>
  <c r="I21" i="13" s="1"/>
  <c r="F22" i="13"/>
  <c r="N21" i="13"/>
  <c r="N292" i="13" s="1"/>
  <c r="N291" i="13" s="1"/>
  <c r="M21" i="13"/>
  <c r="M292" i="13" s="1"/>
  <c r="M291" i="13" s="1"/>
  <c r="K21" i="13"/>
  <c r="K292" i="13" s="1"/>
  <c r="K291" i="13" s="1"/>
  <c r="J21" i="13"/>
  <c r="J292" i="13" s="1"/>
  <c r="J291" i="13" s="1"/>
  <c r="H21" i="13"/>
  <c r="H20" i="13" s="1"/>
  <c r="G21" i="13"/>
  <c r="G292" i="13" s="1"/>
  <c r="G291" i="13" s="1"/>
  <c r="F21" i="13"/>
  <c r="E21" i="13"/>
  <c r="E292" i="13" s="1"/>
  <c r="E291" i="13" s="1"/>
  <c r="D21" i="13"/>
  <c r="M20" i="13"/>
  <c r="D20" i="13"/>
  <c r="L76" i="13" l="1"/>
  <c r="M75" i="13"/>
  <c r="M52" i="13" s="1"/>
  <c r="I131" i="13"/>
  <c r="O184" i="13"/>
  <c r="C22" i="13"/>
  <c r="C28" i="13"/>
  <c r="L33" i="13"/>
  <c r="C33" i="13" s="1"/>
  <c r="C37" i="13"/>
  <c r="C42" i="13"/>
  <c r="C43" i="13"/>
  <c r="L58" i="13"/>
  <c r="C66" i="13"/>
  <c r="C73" i="13"/>
  <c r="C101" i="13"/>
  <c r="C105" i="13"/>
  <c r="C113" i="13"/>
  <c r="C126" i="13"/>
  <c r="C133" i="13"/>
  <c r="G130" i="13"/>
  <c r="J130" i="13"/>
  <c r="O144" i="13"/>
  <c r="L151" i="13"/>
  <c r="C158" i="13"/>
  <c r="C163" i="13"/>
  <c r="C178" i="13"/>
  <c r="G187" i="13"/>
  <c r="K187" i="13"/>
  <c r="L196" i="13"/>
  <c r="C202" i="13"/>
  <c r="M204" i="13"/>
  <c r="M195" i="13" s="1"/>
  <c r="M194" i="13" s="1"/>
  <c r="C214" i="13"/>
  <c r="C220" i="13"/>
  <c r="C226" i="13"/>
  <c r="M231" i="13"/>
  <c r="M230" i="13" s="1"/>
  <c r="C256" i="13"/>
  <c r="I260" i="13"/>
  <c r="L260" i="13"/>
  <c r="L259" i="13" s="1"/>
  <c r="M270" i="13"/>
  <c r="M269" i="13" s="1"/>
  <c r="M289" i="13" s="1"/>
  <c r="I276" i="13"/>
  <c r="I270" i="13" s="1"/>
  <c r="I269" i="13" s="1"/>
  <c r="C282" i="13"/>
  <c r="I286" i="13"/>
  <c r="C295" i="13"/>
  <c r="O179" i="13"/>
  <c r="O174" i="13" s="1"/>
  <c r="O173" i="13" s="1"/>
  <c r="G53" i="13"/>
  <c r="E54" i="13"/>
  <c r="E53" i="13" s="1"/>
  <c r="E52" i="13" s="1"/>
  <c r="C65" i="13"/>
  <c r="H53" i="13"/>
  <c r="C72" i="13"/>
  <c r="K75" i="13"/>
  <c r="K52" i="13" s="1"/>
  <c r="C79" i="13"/>
  <c r="C85" i="13"/>
  <c r="C100" i="13"/>
  <c r="C115" i="13"/>
  <c r="C125" i="13"/>
  <c r="C137" i="13"/>
  <c r="C143" i="13"/>
  <c r="C147" i="13"/>
  <c r="C149" i="13"/>
  <c r="C152" i="13"/>
  <c r="H173" i="13"/>
  <c r="C186" i="13"/>
  <c r="C190" i="13"/>
  <c r="H194" i="13"/>
  <c r="N204" i="13"/>
  <c r="N195" i="13" s="1"/>
  <c r="C227" i="13"/>
  <c r="E231" i="13"/>
  <c r="C250" i="13"/>
  <c r="E259" i="13"/>
  <c r="C262" i="13"/>
  <c r="N269" i="13"/>
  <c r="C275" i="13"/>
  <c r="C277" i="13"/>
  <c r="C299" i="13"/>
  <c r="E83" i="13"/>
  <c r="E75" i="13" s="1"/>
  <c r="I238" i="13"/>
  <c r="C23" i="13"/>
  <c r="C24" i="13"/>
  <c r="K26" i="13"/>
  <c r="O45" i="13"/>
  <c r="C56" i="13"/>
  <c r="C57" i="13"/>
  <c r="C60" i="13"/>
  <c r="C64" i="13"/>
  <c r="C71" i="13"/>
  <c r="D83" i="13"/>
  <c r="O89" i="13"/>
  <c r="C99" i="13"/>
  <c r="C108" i="13"/>
  <c r="C117" i="13"/>
  <c r="O116" i="13"/>
  <c r="C121" i="13"/>
  <c r="F122" i="13"/>
  <c r="C123" i="13"/>
  <c r="O122" i="13"/>
  <c r="C150" i="13"/>
  <c r="O165" i="13"/>
  <c r="C172" i="13"/>
  <c r="C206" i="13"/>
  <c r="C218" i="13"/>
  <c r="N231" i="13"/>
  <c r="C235" i="13"/>
  <c r="G231" i="13"/>
  <c r="G230" i="13" s="1"/>
  <c r="C242" i="13"/>
  <c r="I246" i="13"/>
  <c r="C266" i="13"/>
  <c r="O272" i="13"/>
  <c r="F286" i="13"/>
  <c r="F292" i="13" s="1"/>
  <c r="F291" i="13" s="1"/>
  <c r="F293" i="13"/>
  <c r="C297" i="13"/>
  <c r="G204" i="13"/>
  <c r="G195" i="13" s="1"/>
  <c r="G194" i="13" s="1"/>
  <c r="J204" i="13"/>
  <c r="J195" i="13" s="1"/>
  <c r="J194" i="13" s="1"/>
  <c r="K204" i="13"/>
  <c r="K195" i="13" s="1"/>
  <c r="C45" i="13"/>
  <c r="C128" i="13"/>
  <c r="L26" i="13"/>
  <c r="C27" i="13"/>
  <c r="I292" i="13"/>
  <c r="I20" i="13"/>
  <c r="O76" i="13"/>
  <c r="C86" i="13"/>
  <c r="I84" i="13"/>
  <c r="C176" i="13"/>
  <c r="L175" i="13"/>
  <c r="L174" i="13" s="1"/>
  <c r="L173" i="13" s="1"/>
  <c r="C296" i="13"/>
  <c r="I293" i="13"/>
  <c r="C293" i="13" s="1"/>
  <c r="H292" i="13"/>
  <c r="H291" i="13" s="1"/>
  <c r="O67" i="13"/>
  <c r="O103" i="13"/>
  <c r="C81" i="13"/>
  <c r="I89" i="13"/>
  <c r="C90" i="13"/>
  <c r="C148" i="13"/>
  <c r="C268" i="13"/>
  <c r="I264" i="13"/>
  <c r="I259" i="13" s="1"/>
  <c r="C301" i="13"/>
  <c r="D292" i="13"/>
  <c r="D291" i="13" s="1"/>
  <c r="L21" i="13"/>
  <c r="C21" i="13" s="1"/>
  <c r="F55" i="13"/>
  <c r="N83" i="13"/>
  <c r="N75" i="13" s="1"/>
  <c r="N52" i="13" s="1"/>
  <c r="I95" i="13"/>
  <c r="C95" i="13" s="1"/>
  <c r="C104" i="13"/>
  <c r="H130" i="13"/>
  <c r="H75" i="13" s="1"/>
  <c r="L131" i="13"/>
  <c r="C131" i="13" s="1"/>
  <c r="L136" i="13"/>
  <c r="C146" i="13"/>
  <c r="I144" i="13"/>
  <c r="C144" i="13" s="1"/>
  <c r="F20" i="13"/>
  <c r="J20" i="13"/>
  <c r="N20" i="13"/>
  <c r="O55" i="13"/>
  <c r="C62" i="13"/>
  <c r="F67" i="13"/>
  <c r="I69" i="13"/>
  <c r="I67" i="13" s="1"/>
  <c r="I53" i="13" s="1"/>
  <c r="C70" i="13"/>
  <c r="I77" i="13"/>
  <c r="C78" i="13"/>
  <c r="C82" i="13"/>
  <c r="I80" i="13"/>
  <c r="C80" i="13" s="1"/>
  <c r="G83" i="13"/>
  <c r="G75" i="13" s="1"/>
  <c r="L84" i="13"/>
  <c r="J83" i="13"/>
  <c r="J75" i="13" s="1"/>
  <c r="C94" i="13"/>
  <c r="C98" i="13"/>
  <c r="L103" i="13"/>
  <c r="F103" i="13"/>
  <c r="C110" i="13"/>
  <c r="C114" i="13"/>
  <c r="I112" i="13"/>
  <c r="C112" i="13" s="1"/>
  <c r="C118" i="13"/>
  <c r="I116" i="13"/>
  <c r="C116" i="13" s="1"/>
  <c r="D130" i="13"/>
  <c r="D75" i="13" s="1"/>
  <c r="D52" i="13" s="1"/>
  <c r="C135" i="13"/>
  <c r="C139" i="13"/>
  <c r="L144" i="13"/>
  <c r="O151" i="13"/>
  <c r="O130" i="13" s="1"/>
  <c r="C167" i="13"/>
  <c r="C181" i="13"/>
  <c r="F179" i="13"/>
  <c r="C188" i="13"/>
  <c r="C254" i="13"/>
  <c r="F252" i="13"/>
  <c r="L276" i="13"/>
  <c r="C276" i="13" s="1"/>
  <c r="C279" i="13"/>
  <c r="C284" i="13"/>
  <c r="F283" i="13"/>
  <c r="C283" i="13" s="1"/>
  <c r="G20" i="13"/>
  <c r="K20" i="13"/>
  <c r="O20" i="13"/>
  <c r="L54" i="13"/>
  <c r="F58" i="13"/>
  <c r="C59" i="13"/>
  <c r="O58" i="13"/>
  <c r="L69" i="13"/>
  <c r="L67" i="13" s="1"/>
  <c r="F84" i="13"/>
  <c r="C87" i="13"/>
  <c r="F89" i="13"/>
  <c r="C91" i="13"/>
  <c r="C96" i="13"/>
  <c r="O95" i="13"/>
  <c r="O83" i="13" s="1"/>
  <c r="I103" i="13"/>
  <c r="C107" i="13"/>
  <c r="L122" i="13"/>
  <c r="C127" i="13"/>
  <c r="C134" i="13"/>
  <c r="C138" i="13"/>
  <c r="I136" i="13"/>
  <c r="I141" i="13"/>
  <c r="C141" i="13" s="1"/>
  <c r="C142" i="13"/>
  <c r="C153" i="13"/>
  <c r="C155" i="13"/>
  <c r="F151" i="13"/>
  <c r="C162" i="13"/>
  <c r="I160" i="13"/>
  <c r="C160" i="13" s="1"/>
  <c r="C168" i="13"/>
  <c r="I166" i="13"/>
  <c r="I165" i="13" s="1"/>
  <c r="E173" i="13"/>
  <c r="C183" i="13"/>
  <c r="I184" i="13"/>
  <c r="C184" i="13" s="1"/>
  <c r="C145" i="13"/>
  <c r="C161" i="13"/>
  <c r="I179" i="13"/>
  <c r="C189" i="13"/>
  <c r="C193" i="13"/>
  <c r="O196" i="13"/>
  <c r="I231" i="13"/>
  <c r="E230" i="13"/>
  <c r="F166" i="13"/>
  <c r="C177" i="13"/>
  <c r="C185" i="13"/>
  <c r="C197" i="13"/>
  <c r="F196" i="13"/>
  <c r="L270" i="13"/>
  <c r="L269" i="13" s="1"/>
  <c r="C273" i="13"/>
  <c r="F272" i="13"/>
  <c r="C169" i="13"/>
  <c r="J174" i="13"/>
  <c r="J173" i="13" s="1"/>
  <c r="N174" i="13"/>
  <c r="N173" i="13" s="1"/>
  <c r="I175" i="13"/>
  <c r="C180" i="13"/>
  <c r="E187" i="13"/>
  <c r="F192" i="13"/>
  <c r="C200" i="13"/>
  <c r="I198" i="13"/>
  <c r="C208" i="13"/>
  <c r="I205" i="13"/>
  <c r="I204" i="13" s="1"/>
  <c r="K230" i="13"/>
  <c r="J230" i="13"/>
  <c r="O231" i="13"/>
  <c r="N259" i="13"/>
  <c r="N230" i="13" s="1"/>
  <c r="O270" i="13"/>
  <c r="O269" i="13" s="1"/>
  <c r="O205" i="13"/>
  <c r="C212" i="13"/>
  <c r="C213" i="13"/>
  <c r="F216" i="13"/>
  <c r="C217" i="13"/>
  <c r="O216" i="13"/>
  <c r="L216" i="13"/>
  <c r="L204" i="13" s="1"/>
  <c r="L195" i="13" s="1"/>
  <c r="C224" i="13"/>
  <c r="C225" i="13"/>
  <c r="C228" i="13"/>
  <c r="C229" i="13"/>
  <c r="L231" i="13"/>
  <c r="L230" i="13" s="1"/>
  <c r="C234" i="13"/>
  <c r="C236" i="13"/>
  <c r="C237" i="13"/>
  <c r="C240" i="13"/>
  <c r="C241" i="13"/>
  <c r="F238" i="13"/>
  <c r="C238" i="13" s="1"/>
  <c r="C257" i="13"/>
  <c r="F260" i="13"/>
  <c r="C261" i="13"/>
  <c r="O260" i="13"/>
  <c r="F264" i="13"/>
  <c r="C265" i="13"/>
  <c r="O264" i="13"/>
  <c r="C281" i="13"/>
  <c r="C300" i="13"/>
  <c r="F205" i="13"/>
  <c r="C233" i="13"/>
  <c r="C280" i="13"/>
  <c r="C201" i="13"/>
  <c r="C209" i="13"/>
  <c r="C221" i="13"/>
  <c r="C232" i="13"/>
  <c r="D231" i="13"/>
  <c r="D230" i="13" s="1"/>
  <c r="D194" i="13" s="1"/>
  <c r="C244" i="13"/>
  <c r="C245" i="13"/>
  <c r="C248" i="13"/>
  <c r="C249" i="13"/>
  <c r="F246" i="13"/>
  <c r="C246" i="13" s="1"/>
  <c r="C253" i="13"/>
  <c r="O252" i="13"/>
  <c r="O251" i="13" s="1"/>
  <c r="J270" i="13"/>
  <c r="J269" i="13" s="1"/>
  <c r="C285" i="13"/>
  <c r="M51" i="13" l="1"/>
  <c r="I174" i="13"/>
  <c r="I173" i="13" s="1"/>
  <c r="C286" i="13"/>
  <c r="L83" i="13"/>
  <c r="L75" i="13" s="1"/>
  <c r="L289" i="13" s="1"/>
  <c r="I291" i="13"/>
  <c r="C264" i="13"/>
  <c r="L194" i="13"/>
  <c r="C151" i="13"/>
  <c r="I76" i="13"/>
  <c r="O259" i="13"/>
  <c r="E289" i="13"/>
  <c r="C122" i="13"/>
  <c r="C179" i="13"/>
  <c r="D51" i="13"/>
  <c r="K194" i="13"/>
  <c r="K51" i="13" s="1"/>
  <c r="J289" i="13"/>
  <c r="J52" i="13"/>
  <c r="J51" i="13" s="1"/>
  <c r="H52" i="13"/>
  <c r="H51" i="13" s="1"/>
  <c r="H289" i="13"/>
  <c r="N289" i="13"/>
  <c r="N194" i="13"/>
  <c r="N51" i="13" s="1"/>
  <c r="D290" i="13"/>
  <c r="D50" i="13"/>
  <c r="G289" i="13"/>
  <c r="G52" i="13"/>
  <c r="G51" i="13" s="1"/>
  <c r="F191" i="13"/>
  <c r="C192" i="13"/>
  <c r="C166" i="13"/>
  <c r="F165" i="13"/>
  <c r="C165" i="13" s="1"/>
  <c r="I230" i="13"/>
  <c r="F83" i="13"/>
  <c r="C84" i="13"/>
  <c r="C67" i="13"/>
  <c r="O204" i="13"/>
  <c r="O230" i="13"/>
  <c r="F270" i="13"/>
  <c r="C272" i="13"/>
  <c r="O195" i="13"/>
  <c r="C58" i="13"/>
  <c r="C175" i="13"/>
  <c r="C77" i="13"/>
  <c r="L130" i="13"/>
  <c r="C136" i="13"/>
  <c r="C76" i="13"/>
  <c r="C55" i="13"/>
  <c r="F54" i="13"/>
  <c r="O75" i="13"/>
  <c r="I130" i="13"/>
  <c r="K289" i="13"/>
  <c r="C205" i="13"/>
  <c r="F204" i="13"/>
  <c r="C260" i="13"/>
  <c r="F259" i="13"/>
  <c r="C259" i="13" s="1"/>
  <c r="C216" i="13"/>
  <c r="C198" i="13"/>
  <c r="I196" i="13"/>
  <c r="I195" i="13" s="1"/>
  <c r="I194" i="13" s="1"/>
  <c r="F231" i="13"/>
  <c r="E194" i="13"/>
  <c r="E51" i="13" s="1"/>
  <c r="C89" i="13"/>
  <c r="L53" i="13"/>
  <c r="F174" i="13"/>
  <c r="C103" i="13"/>
  <c r="O54" i="13"/>
  <c r="O53" i="13" s="1"/>
  <c r="O52" i="13" s="1"/>
  <c r="C20" i="13"/>
  <c r="L292" i="13"/>
  <c r="L20" i="13"/>
  <c r="D289" i="13"/>
  <c r="I83" i="13"/>
  <c r="I75" i="13" s="1"/>
  <c r="I52" i="13" s="1"/>
  <c r="I51" i="13" s="1"/>
  <c r="C69" i="13"/>
  <c r="C252" i="13"/>
  <c r="F251" i="13"/>
  <c r="C251" i="13" s="1"/>
  <c r="F130" i="13"/>
  <c r="C130" i="13" s="1"/>
  <c r="C26" i="13"/>
  <c r="O194" i="13" l="1"/>
  <c r="L52" i="13"/>
  <c r="L51" i="13" s="1"/>
  <c r="L50" i="13" s="1"/>
  <c r="M50" i="13"/>
  <c r="M290" i="13"/>
  <c r="O51" i="13"/>
  <c r="C204" i="13"/>
  <c r="N50" i="13"/>
  <c r="N290" i="13"/>
  <c r="I290" i="13"/>
  <c r="I50" i="13"/>
  <c r="O50" i="13"/>
  <c r="O290" i="13"/>
  <c r="F269" i="13"/>
  <c r="C270" i="13"/>
  <c r="L290" i="13"/>
  <c r="C54" i="13"/>
  <c r="F53" i="13"/>
  <c r="O289" i="13"/>
  <c r="C191" i="13"/>
  <c r="F187" i="13"/>
  <c r="C187" i="13" s="1"/>
  <c r="E290" i="13"/>
  <c r="E50" i="13"/>
  <c r="K50" i="13"/>
  <c r="K290" i="13"/>
  <c r="L291" i="13"/>
  <c r="C291" i="13" s="1"/>
  <c r="C292" i="13"/>
  <c r="C174" i="13"/>
  <c r="F173" i="13"/>
  <c r="C173" i="13" s="1"/>
  <c r="F230" i="13"/>
  <c r="C230" i="13" s="1"/>
  <c r="C231" i="13"/>
  <c r="C83" i="13"/>
  <c r="F75" i="13"/>
  <c r="C75" i="13" s="1"/>
  <c r="F195" i="13"/>
  <c r="H290" i="13"/>
  <c r="H50" i="13"/>
  <c r="J50" i="13"/>
  <c r="J290" i="13"/>
  <c r="I289" i="13"/>
  <c r="C196" i="13"/>
  <c r="G290" i="13"/>
  <c r="G50" i="13"/>
  <c r="F194" i="13" l="1"/>
  <c r="C194" i="13" s="1"/>
  <c r="C195" i="13"/>
  <c r="F52" i="13"/>
  <c r="C53" i="13"/>
  <c r="C269" i="13"/>
  <c r="F289" i="13"/>
  <c r="C289" i="13" s="1"/>
  <c r="F51" i="13" l="1"/>
  <c r="C52" i="13"/>
  <c r="F290" i="13" l="1"/>
  <c r="C290" i="13" s="1"/>
  <c r="C51" i="13"/>
  <c r="F50" i="13"/>
  <c r="C50" i="13" s="1"/>
  <c r="O301" i="12" l="1"/>
  <c r="L301" i="12"/>
  <c r="I301" i="12"/>
  <c r="F301" i="12"/>
  <c r="C301" i="12" s="1"/>
  <c r="O300" i="12"/>
  <c r="L300" i="12"/>
  <c r="I300" i="12"/>
  <c r="F300" i="12"/>
  <c r="C300" i="12" s="1"/>
  <c r="O299" i="12"/>
  <c r="L299" i="12"/>
  <c r="I299" i="12"/>
  <c r="F299" i="12"/>
  <c r="C299" i="12" s="1"/>
  <c r="O298" i="12"/>
  <c r="L298" i="12"/>
  <c r="I298" i="12"/>
  <c r="F298" i="12"/>
  <c r="C298" i="12" s="1"/>
  <c r="O297" i="12"/>
  <c r="L297" i="12"/>
  <c r="I297" i="12"/>
  <c r="F297" i="12"/>
  <c r="O296" i="12"/>
  <c r="L296" i="12"/>
  <c r="I296" i="12"/>
  <c r="F296" i="12"/>
  <c r="O295" i="12"/>
  <c r="L295" i="12"/>
  <c r="I295" i="12"/>
  <c r="F295" i="12"/>
  <c r="O294" i="12"/>
  <c r="L294" i="12"/>
  <c r="I294" i="12"/>
  <c r="F294" i="12"/>
  <c r="N293" i="12"/>
  <c r="M293" i="12"/>
  <c r="K293" i="12"/>
  <c r="J293" i="12"/>
  <c r="H293" i="12"/>
  <c r="G293" i="12"/>
  <c r="E293" i="12"/>
  <c r="D293" i="12"/>
  <c r="O288" i="12"/>
  <c r="L288" i="12"/>
  <c r="I288" i="12"/>
  <c r="F288" i="12"/>
  <c r="O287" i="12"/>
  <c r="L287" i="12"/>
  <c r="L286" i="12" s="1"/>
  <c r="I287" i="12"/>
  <c r="F287" i="12"/>
  <c r="O286" i="12"/>
  <c r="N286" i="12"/>
  <c r="M286" i="12"/>
  <c r="K286" i="12"/>
  <c r="J286" i="12"/>
  <c r="H286" i="12"/>
  <c r="G286" i="12"/>
  <c r="F286" i="12"/>
  <c r="E286" i="12"/>
  <c r="D286" i="12"/>
  <c r="O285" i="12"/>
  <c r="L285" i="12"/>
  <c r="L284" i="12" s="1"/>
  <c r="L283" i="12" s="1"/>
  <c r="I285" i="12"/>
  <c r="F285" i="12"/>
  <c r="O284" i="12"/>
  <c r="O283" i="12" s="1"/>
  <c r="N284" i="12"/>
  <c r="N283" i="12" s="1"/>
  <c r="M284" i="12"/>
  <c r="M283" i="12" s="1"/>
  <c r="K284" i="12"/>
  <c r="J284" i="12"/>
  <c r="J283" i="12" s="1"/>
  <c r="I284" i="12"/>
  <c r="I283" i="12" s="1"/>
  <c r="H284" i="12"/>
  <c r="H283" i="12" s="1"/>
  <c r="G284" i="12"/>
  <c r="E284" i="12"/>
  <c r="E283" i="12" s="1"/>
  <c r="D284" i="12"/>
  <c r="K283" i="12"/>
  <c r="G283" i="12"/>
  <c r="D283" i="12"/>
  <c r="O282" i="12"/>
  <c r="O281" i="12" s="1"/>
  <c r="L282" i="12"/>
  <c r="I282" i="12"/>
  <c r="I281" i="12" s="1"/>
  <c r="F282" i="12"/>
  <c r="N281" i="12"/>
  <c r="M281" i="12"/>
  <c r="L281" i="12"/>
  <c r="K281" i="12"/>
  <c r="J281" i="12"/>
  <c r="H281" i="12"/>
  <c r="G281" i="12"/>
  <c r="F281" i="12"/>
  <c r="E281" i="12"/>
  <c r="D281" i="12"/>
  <c r="O280" i="12"/>
  <c r="L280" i="12"/>
  <c r="I280" i="12"/>
  <c r="F280" i="12"/>
  <c r="O279" i="12"/>
  <c r="L279" i="12"/>
  <c r="I279" i="12"/>
  <c r="F279" i="12"/>
  <c r="O278" i="12"/>
  <c r="L278" i="12"/>
  <c r="I278" i="12"/>
  <c r="F278" i="12"/>
  <c r="O277" i="12"/>
  <c r="L277" i="12"/>
  <c r="I277" i="12"/>
  <c r="I276" i="12" s="1"/>
  <c r="F277" i="12"/>
  <c r="N276" i="12"/>
  <c r="M276" i="12"/>
  <c r="K276" i="12"/>
  <c r="J276" i="12"/>
  <c r="H276" i="12"/>
  <c r="G276" i="12"/>
  <c r="E276" i="12"/>
  <c r="D276" i="12"/>
  <c r="O275" i="12"/>
  <c r="L275" i="12"/>
  <c r="I275" i="12"/>
  <c r="F275" i="12"/>
  <c r="O274" i="12"/>
  <c r="L274" i="12"/>
  <c r="I274" i="12"/>
  <c r="F274" i="12"/>
  <c r="O273" i="12"/>
  <c r="O272" i="12" s="1"/>
  <c r="L273" i="12"/>
  <c r="I273" i="12"/>
  <c r="I272" i="12" s="1"/>
  <c r="F273" i="12"/>
  <c r="N272" i="12"/>
  <c r="N270" i="12" s="1"/>
  <c r="N269" i="12" s="1"/>
  <c r="M272" i="12"/>
  <c r="M270" i="12" s="1"/>
  <c r="M269" i="12" s="1"/>
  <c r="K272" i="12"/>
  <c r="J272" i="12"/>
  <c r="J270" i="12" s="1"/>
  <c r="J269" i="12" s="1"/>
  <c r="H272" i="12"/>
  <c r="H270" i="12" s="1"/>
  <c r="G272" i="12"/>
  <c r="E272" i="12"/>
  <c r="D272" i="12"/>
  <c r="O271" i="12"/>
  <c r="L271" i="12"/>
  <c r="I271" i="12"/>
  <c r="F271" i="12"/>
  <c r="O268" i="12"/>
  <c r="L268" i="12"/>
  <c r="I268" i="12"/>
  <c r="F268" i="12"/>
  <c r="O267" i="12"/>
  <c r="L267" i="12"/>
  <c r="I267" i="12"/>
  <c r="F267" i="12"/>
  <c r="O266" i="12"/>
  <c r="L266" i="12"/>
  <c r="I266" i="12"/>
  <c r="F266" i="12"/>
  <c r="C266" i="12" s="1"/>
  <c r="O265" i="12"/>
  <c r="L265" i="12"/>
  <c r="I265" i="12"/>
  <c r="F265" i="12"/>
  <c r="N264" i="12"/>
  <c r="M264" i="12"/>
  <c r="K264" i="12"/>
  <c r="J264" i="12"/>
  <c r="H264" i="12"/>
  <c r="G264" i="12"/>
  <c r="E264" i="12"/>
  <c r="D264" i="12"/>
  <c r="O263" i="12"/>
  <c r="L263" i="12"/>
  <c r="I263" i="12"/>
  <c r="F263" i="12"/>
  <c r="O262" i="12"/>
  <c r="L262" i="12"/>
  <c r="I262" i="12"/>
  <c r="F262" i="12"/>
  <c r="O261" i="12"/>
  <c r="L261" i="12"/>
  <c r="I261" i="12"/>
  <c r="I260" i="12" s="1"/>
  <c r="F261" i="12"/>
  <c r="N260" i="12"/>
  <c r="N259" i="12" s="1"/>
  <c r="M260" i="12"/>
  <c r="K260" i="12"/>
  <c r="K259" i="12" s="1"/>
  <c r="J260" i="12"/>
  <c r="H260" i="12"/>
  <c r="G260" i="12"/>
  <c r="G259" i="12" s="1"/>
  <c r="E260" i="12"/>
  <c r="E259" i="12" s="1"/>
  <c r="D260" i="12"/>
  <c r="H259" i="12"/>
  <c r="D259" i="12"/>
  <c r="O258" i="12"/>
  <c r="L258" i="12"/>
  <c r="I258" i="12"/>
  <c r="F258" i="12"/>
  <c r="C258" i="12" s="1"/>
  <c r="O257" i="12"/>
  <c r="L257" i="12"/>
  <c r="I257" i="12"/>
  <c r="F257" i="12"/>
  <c r="O256" i="12"/>
  <c r="L256" i="12"/>
  <c r="I256" i="12"/>
  <c r="F256" i="12"/>
  <c r="O255" i="12"/>
  <c r="L255" i="12"/>
  <c r="I255" i="12"/>
  <c r="F255" i="12"/>
  <c r="O254" i="12"/>
  <c r="L254" i="12"/>
  <c r="I254" i="12"/>
  <c r="F254" i="12"/>
  <c r="O253" i="12"/>
  <c r="L253" i="12"/>
  <c r="I253" i="12"/>
  <c r="F253" i="12"/>
  <c r="N252" i="12"/>
  <c r="M252" i="12"/>
  <c r="M251" i="12" s="1"/>
  <c r="K252" i="12"/>
  <c r="J252" i="12"/>
  <c r="J251" i="12" s="1"/>
  <c r="H252" i="12"/>
  <c r="G252" i="12"/>
  <c r="G251" i="12" s="1"/>
  <c r="E252" i="12"/>
  <c r="E251" i="12" s="1"/>
  <c r="D252" i="12"/>
  <c r="N251" i="12"/>
  <c r="K251" i="12"/>
  <c r="H251" i="12"/>
  <c r="D251" i="12"/>
  <c r="O250" i="12"/>
  <c r="L250" i="12"/>
  <c r="I250" i="12"/>
  <c r="F250" i="12"/>
  <c r="C250" i="12" s="1"/>
  <c r="O249" i="12"/>
  <c r="L249" i="12"/>
  <c r="I249" i="12"/>
  <c r="F249" i="12"/>
  <c r="O248" i="12"/>
  <c r="L248" i="12"/>
  <c r="I248" i="12"/>
  <c r="F248" i="12"/>
  <c r="O247" i="12"/>
  <c r="L247" i="12"/>
  <c r="I247" i="12"/>
  <c r="F247" i="12"/>
  <c r="O246" i="12"/>
  <c r="N246" i="12"/>
  <c r="M246" i="12"/>
  <c r="K246" i="12"/>
  <c r="J246" i="12"/>
  <c r="H246" i="12"/>
  <c r="G246" i="12"/>
  <c r="E246" i="12"/>
  <c r="D246" i="12"/>
  <c r="O245" i="12"/>
  <c r="L245" i="12"/>
  <c r="I245" i="12"/>
  <c r="F245" i="12"/>
  <c r="O244" i="12"/>
  <c r="L244" i="12"/>
  <c r="I244" i="12"/>
  <c r="F244" i="12"/>
  <c r="O243" i="12"/>
  <c r="L243" i="12"/>
  <c r="I243" i="12"/>
  <c r="F243" i="12"/>
  <c r="O242" i="12"/>
  <c r="L242" i="12"/>
  <c r="I242" i="12"/>
  <c r="F242" i="12"/>
  <c r="O241" i="12"/>
  <c r="L241" i="12"/>
  <c r="I241" i="12"/>
  <c r="F241" i="12"/>
  <c r="O240" i="12"/>
  <c r="L240" i="12"/>
  <c r="I240" i="12"/>
  <c r="F240" i="12"/>
  <c r="O239" i="12"/>
  <c r="L239" i="12"/>
  <c r="I239" i="12"/>
  <c r="F239" i="12"/>
  <c r="O238" i="12"/>
  <c r="N238" i="12"/>
  <c r="M238" i="12"/>
  <c r="M231" i="12" s="1"/>
  <c r="K238" i="12"/>
  <c r="J238" i="12"/>
  <c r="H238" i="12"/>
  <c r="G238" i="12"/>
  <c r="E238" i="12"/>
  <c r="D238" i="12"/>
  <c r="O237" i="12"/>
  <c r="L237" i="12"/>
  <c r="I237" i="12"/>
  <c r="F237" i="12"/>
  <c r="O236" i="12"/>
  <c r="L236" i="12"/>
  <c r="L235" i="12" s="1"/>
  <c r="I236" i="12"/>
  <c r="I235" i="12" s="1"/>
  <c r="F236" i="12"/>
  <c r="O235" i="12"/>
  <c r="N235" i="12"/>
  <c r="M235" i="12"/>
  <c r="K235" i="12"/>
  <c r="J235" i="12"/>
  <c r="H235" i="12"/>
  <c r="G235" i="12"/>
  <c r="E235" i="12"/>
  <c r="D235" i="12"/>
  <c r="O234" i="12"/>
  <c r="O233" i="12" s="1"/>
  <c r="L234" i="12"/>
  <c r="L233" i="12" s="1"/>
  <c r="I234" i="12"/>
  <c r="F234" i="12"/>
  <c r="N233" i="12"/>
  <c r="M233" i="12"/>
  <c r="K233" i="12"/>
  <c r="J233" i="12"/>
  <c r="I233" i="12"/>
  <c r="H233" i="12"/>
  <c r="H231" i="12" s="1"/>
  <c r="H230" i="12" s="1"/>
  <c r="G233" i="12"/>
  <c r="F233" i="12"/>
  <c r="E233" i="12"/>
  <c r="D233" i="12"/>
  <c r="O232" i="12"/>
  <c r="L232" i="12"/>
  <c r="I232" i="12"/>
  <c r="F232" i="12"/>
  <c r="E231" i="12"/>
  <c r="O229" i="12"/>
  <c r="L229" i="12"/>
  <c r="I229" i="12"/>
  <c r="F229" i="12"/>
  <c r="O228" i="12"/>
  <c r="L228" i="12"/>
  <c r="I228" i="12"/>
  <c r="F228" i="12"/>
  <c r="F227" i="12" s="1"/>
  <c r="O227" i="12"/>
  <c r="N227" i="12"/>
  <c r="M227" i="12"/>
  <c r="L227" i="12"/>
  <c r="K227" i="12"/>
  <c r="J227" i="12"/>
  <c r="H227" i="12"/>
  <c r="G227" i="12"/>
  <c r="G204" i="12" s="1"/>
  <c r="E227" i="12"/>
  <c r="D227" i="12"/>
  <c r="O226" i="12"/>
  <c r="L226" i="12"/>
  <c r="I226" i="12"/>
  <c r="F226" i="12"/>
  <c r="O225" i="12"/>
  <c r="L225" i="12"/>
  <c r="I225" i="12"/>
  <c r="F225" i="12"/>
  <c r="O224" i="12"/>
  <c r="L224" i="12"/>
  <c r="I224" i="12"/>
  <c r="F224" i="12"/>
  <c r="O223" i="12"/>
  <c r="L223" i="12"/>
  <c r="I223" i="12"/>
  <c r="F223" i="12"/>
  <c r="O222" i="12"/>
  <c r="C222" i="12" s="1"/>
  <c r="L222" i="12"/>
  <c r="I222" i="12"/>
  <c r="F222" i="12"/>
  <c r="O221" i="12"/>
  <c r="L221" i="12"/>
  <c r="I221" i="12"/>
  <c r="F221" i="12"/>
  <c r="C221" i="12" s="1"/>
  <c r="O220" i="12"/>
  <c r="L220" i="12"/>
  <c r="I220" i="12"/>
  <c r="F220" i="12"/>
  <c r="C220" i="12" s="1"/>
  <c r="O219" i="12"/>
  <c r="L219" i="12"/>
  <c r="I219" i="12"/>
  <c r="F219" i="12"/>
  <c r="O218" i="12"/>
  <c r="L218" i="12"/>
  <c r="I218" i="12"/>
  <c r="F218" i="12"/>
  <c r="C218" i="12" s="1"/>
  <c r="O217" i="12"/>
  <c r="L217" i="12"/>
  <c r="I217" i="12"/>
  <c r="F217" i="12"/>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C206" i="12" s="1"/>
  <c r="N205" i="12"/>
  <c r="M205" i="12"/>
  <c r="K205" i="12"/>
  <c r="K204" i="12" s="1"/>
  <c r="J205" i="12"/>
  <c r="H205" i="12"/>
  <c r="H204" i="12" s="1"/>
  <c r="G205" i="12"/>
  <c r="E205" i="12"/>
  <c r="E204" i="12" s="1"/>
  <c r="D205" i="12"/>
  <c r="M204" i="12"/>
  <c r="O203" i="12"/>
  <c r="L203" i="12"/>
  <c r="I203" i="12"/>
  <c r="F203" i="12"/>
  <c r="O202" i="12"/>
  <c r="L202" i="12"/>
  <c r="I202" i="12"/>
  <c r="F202" i="12"/>
  <c r="O201" i="12"/>
  <c r="L201" i="12"/>
  <c r="I201" i="12"/>
  <c r="F201" i="12"/>
  <c r="O200" i="12"/>
  <c r="L200" i="12"/>
  <c r="I200" i="12"/>
  <c r="F200" i="12"/>
  <c r="O199" i="12"/>
  <c r="L199" i="12"/>
  <c r="L198" i="12" s="1"/>
  <c r="I199" i="12"/>
  <c r="F199" i="12"/>
  <c r="F198" i="12" s="1"/>
  <c r="O198" i="12"/>
  <c r="N198" i="12"/>
  <c r="M198" i="12"/>
  <c r="K198" i="12"/>
  <c r="K196" i="12" s="1"/>
  <c r="J198" i="12"/>
  <c r="J196" i="12" s="1"/>
  <c r="H198" i="12"/>
  <c r="H196" i="12" s="1"/>
  <c r="G198" i="12"/>
  <c r="G196" i="12" s="1"/>
  <c r="E198" i="12"/>
  <c r="D198" i="12"/>
  <c r="D196" i="12" s="1"/>
  <c r="O197" i="12"/>
  <c r="L197" i="12"/>
  <c r="I197" i="12"/>
  <c r="F197" i="12"/>
  <c r="N196" i="12"/>
  <c r="M196" i="12"/>
  <c r="M195" i="12" s="1"/>
  <c r="E196" i="12"/>
  <c r="O193" i="12"/>
  <c r="L193" i="12"/>
  <c r="L192" i="12" s="1"/>
  <c r="L191" i="12" s="1"/>
  <c r="I193" i="12"/>
  <c r="I192" i="12" s="1"/>
  <c r="I191" i="12" s="1"/>
  <c r="F193" i="12"/>
  <c r="O192" i="12"/>
  <c r="O191" i="12" s="1"/>
  <c r="N192" i="12"/>
  <c r="M192" i="12"/>
  <c r="M191" i="12" s="1"/>
  <c r="K192" i="12"/>
  <c r="K191" i="12" s="1"/>
  <c r="J192" i="12"/>
  <c r="J191" i="12" s="1"/>
  <c r="H192" i="12"/>
  <c r="H191" i="12" s="1"/>
  <c r="G192" i="12"/>
  <c r="G191" i="12" s="1"/>
  <c r="E192" i="12"/>
  <c r="E191" i="12" s="1"/>
  <c r="D192" i="12"/>
  <c r="N191" i="12"/>
  <c r="D191" i="12"/>
  <c r="O190" i="12"/>
  <c r="L190" i="12"/>
  <c r="I190" i="12"/>
  <c r="F190" i="12"/>
  <c r="O189" i="12"/>
  <c r="L189" i="12"/>
  <c r="L188" i="12" s="1"/>
  <c r="L187" i="12" s="1"/>
  <c r="I189" i="12"/>
  <c r="F189" i="12"/>
  <c r="N188" i="12"/>
  <c r="M188" i="12"/>
  <c r="M187" i="12" s="1"/>
  <c r="K188" i="12"/>
  <c r="J188" i="12"/>
  <c r="J187" i="12" s="1"/>
  <c r="I188" i="12"/>
  <c r="H188" i="12"/>
  <c r="G188" i="12"/>
  <c r="E188" i="12"/>
  <c r="E187" i="12" s="1"/>
  <c r="D188" i="12"/>
  <c r="D187" i="12" s="1"/>
  <c r="K187" i="12"/>
  <c r="O186" i="12"/>
  <c r="L186" i="12"/>
  <c r="I186" i="12"/>
  <c r="F186" i="12"/>
  <c r="C186" i="12" s="1"/>
  <c r="O185" i="12"/>
  <c r="L185" i="12"/>
  <c r="I185" i="12"/>
  <c r="I184" i="12" s="1"/>
  <c r="F185" i="12"/>
  <c r="N184" i="12"/>
  <c r="M184" i="12"/>
  <c r="K184" i="12"/>
  <c r="J184" i="12"/>
  <c r="H184" i="12"/>
  <c r="G184" i="12"/>
  <c r="E184" i="12"/>
  <c r="D184" i="12"/>
  <c r="O183" i="12"/>
  <c r="L183" i="12"/>
  <c r="I183" i="12"/>
  <c r="F183" i="12"/>
  <c r="O182" i="12"/>
  <c r="L182" i="12"/>
  <c r="I182" i="12"/>
  <c r="F182" i="12"/>
  <c r="O181" i="12"/>
  <c r="L181" i="12"/>
  <c r="I181" i="12"/>
  <c r="F181" i="12"/>
  <c r="O180" i="12"/>
  <c r="O179" i="12" s="1"/>
  <c r="L180" i="12"/>
  <c r="I180" i="12"/>
  <c r="F180" i="12"/>
  <c r="N179" i="12"/>
  <c r="M179" i="12"/>
  <c r="K179" i="12"/>
  <c r="J179" i="12"/>
  <c r="I179" i="12"/>
  <c r="H179" i="12"/>
  <c r="G179" i="12"/>
  <c r="E179" i="12"/>
  <c r="D179" i="12"/>
  <c r="O178" i="12"/>
  <c r="L178" i="12"/>
  <c r="I178" i="12"/>
  <c r="F178" i="12"/>
  <c r="O177" i="12"/>
  <c r="L177" i="12"/>
  <c r="I177" i="12"/>
  <c r="F177" i="12"/>
  <c r="O176" i="12"/>
  <c r="L176" i="12"/>
  <c r="I176" i="12"/>
  <c r="F176" i="12"/>
  <c r="N175" i="12"/>
  <c r="M175" i="12"/>
  <c r="K175" i="12"/>
  <c r="J175" i="12"/>
  <c r="J174" i="12" s="1"/>
  <c r="J173" i="12" s="1"/>
  <c r="H175" i="12"/>
  <c r="H174" i="12" s="1"/>
  <c r="H173" i="12" s="1"/>
  <c r="G175" i="12"/>
  <c r="E175" i="12"/>
  <c r="E174" i="12" s="1"/>
  <c r="E173" i="12" s="1"/>
  <c r="D175" i="12"/>
  <c r="D174" i="12" s="1"/>
  <c r="D173" i="12" s="1"/>
  <c r="K174" i="12"/>
  <c r="G174" i="12"/>
  <c r="O172" i="12"/>
  <c r="L172" i="12"/>
  <c r="I172" i="12"/>
  <c r="F172" i="12"/>
  <c r="O171" i="12"/>
  <c r="L171" i="12"/>
  <c r="I171" i="12"/>
  <c r="F171" i="12"/>
  <c r="O170" i="12"/>
  <c r="L170" i="12"/>
  <c r="I170" i="12"/>
  <c r="F170" i="12"/>
  <c r="O169" i="12"/>
  <c r="L169" i="12"/>
  <c r="I169" i="12"/>
  <c r="F169" i="12"/>
  <c r="O168" i="12"/>
  <c r="L168" i="12"/>
  <c r="I168" i="12"/>
  <c r="F168" i="12"/>
  <c r="O167" i="12"/>
  <c r="L167" i="12"/>
  <c r="L166" i="12" s="1"/>
  <c r="L165" i="12" s="1"/>
  <c r="I167" i="12"/>
  <c r="F167" i="12"/>
  <c r="O166" i="12"/>
  <c r="O165" i="12" s="1"/>
  <c r="N166" i="12"/>
  <c r="N165" i="12" s="1"/>
  <c r="M166" i="12"/>
  <c r="K166" i="12"/>
  <c r="K165" i="12" s="1"/>
  <c r="J166" i="12"/>
  <c r="J165" i="12" s="1"/>
  <c r="H166" i="12"/>
  <c r="H165" i="12" s="1"/>
  <c r="G166" i="12"/>
  <c r="F166" i="12"/>
  <c r="F165" i="12" s="1"/>
  <c r="E166" i="12"/>
  <c r="E165" i="12" s="1"/>
  <c r="D166" i="12"/>
  <c r="D165" i="12" s="1"/>
  <c r="M165" i="12"/>
  <c r="G165" i="12"/>
  <c r="O164" i="12"/>
  <c r="L164" i="12"/>
  <c r="I164" i="12"/>
  <c r="F164" i="12"/>
  <c r="O163" i="12"/>
  <c r="L163" i="12"/>
  <c r="I163" i="12"/>
  <c r="F163" i="12"/>
  <c r="O162" i="12"/>
  <c r="L162" i="12"/>
  <c r="I162" i="12"/>
  <c r="F162" i="12"/>
  <c r="O161" i="12"/>
  <c r="L161" i="12"/>
  <c r="L160" i="12" s="1"/>
  <c r="I161" i="12"/>
  <c r="F161" i="12"/>
  <c r="F160" i="12" s="1"/>
  <c r="N160" i="12"/>
  <c r="M160" i="12"/>
  <c r="K160" i="12"/>
  <c r="J160" i="12"/>
  <c r="I160" i="12"/>
  <c r="H160" i="12"/>
  <c r="G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F152" i="12"/>
  <c r="N151" i="12"/>
  <c r="M151" i="12"/>
  <c r="K151" i="12"/>
  <c r="J151" i="12"/>
  <c r="H151" i="12"/>
  <c r="G151" i="12"/>
  <c r="E151" i="12"/>
  <c r="D151" i="12"/>
  <c r="O150" i="12"/>
  <c r="L150" i="12"/>
  <c r="I150" i="12"/>
  <c r="F150" i="12"/>
  <c r="O149" i="12"/>
  <c r="L149" i="12"/>
  <c r="I149" i="12"/>
  <c r="F149" i="12"/>
  <c r="C149" i="12"/>
  <c r="O148" i="12"/>
  <c r="L148" i="12"/>
  <c r="I148" i="12"/>
  <c r="F148" i="12"/>
  <c r="C148" i="12" s="1"/>
  <c r="O147" i="12"/>
  <c r="L147" i="12"/>
  <c r="I147" i="12"/>
  <c r="F147" i="12"/>
  <c r="C147" i="12" s="1"/>
  <c r="O146" i="12"/>
  <c r="L146" i="12"/>
  <c r="I146" i="12"/>
  <c r="F146" i="12"/>
  <c r="O145" i="12"/>
  <c r="L145" i="12"/>
  <c r="I145" i="12"/>
  <c r="I144" i="12" s="1"/>
  <c r="F145" i="12"/>
  <c r="F144" i="12" s="1"/>
  <c r="N144" i="12"/>
  <c r="M144" i="12"/>
  <c r="L144" i="12"/>
  <c r="K144" i="12"/>
  <c r="J144" i="12"/>
  <c r="H144" i="12"/>
  <c r="G144" i="12"/>
  <c r="E144" i="12"/>
  <c r="D144" i="12"/>
  <c r="O143" i="12"/>
  <c r="L143" i="12"/>
  <c r="I143" i="12"/>
  <c r="F143" i="12"/>
  <c r="O142" i="12"/>
  <c r="O141" i="12" s="1"/>
  <c r="L142" i="12"/>
  <c r="L141" i="12" s="1"/>
  <c r="I142" i="12"/>
  <c r="F142" i="12"/>
  <c r="N141" i="12"/>
  <c r="M141" i="12"/>
  <c r="K141" i="12"/>
  <c r="J141" i="12"/>
  <c r="H141" i="12"/>
  <c r="G141" i="12"/>
  <c r="F141" i="12"/>
  <c r="E141" i="12"/>
  <c r="D141" i="12"/>
  <c r="O140" i="12"/>
  <c r="L140" i="12"/>
  <c r="I140" i="12"/>
  <c r="F140" i="12"/>
  <c r="O139" i="12"/>
  <c r="L139" i="12"/>
  <c r="I139" i="12"/>
  <c r="F139" i="12"/>
  <c r="O138" i="12"/>
  <c r="L138" i="12"/>
  <c r="I138" i="12"/>
  <c r="F138" i="12"/>
  <c r="O137" i="12"/>
  <c r="L137" i="12"/>
  <c r="I137" i="12"/>
  <c r="F137" i="12"/>
  <c r="F136" i="12" s="1"/>
  <c r="N136" i="12"/>
  <c r="M136" i="12"/>
  <c r="K136" i="12"/>
  <c r="J136" i="12"/>
  <c r="H136" i="12"/>
  <c r="G136" i="12"/>
  <c r="E136" i="12"/>
  <c r="D136" i="12"/>
  <c r="O135" i="12"/>
  <c r="L135" i="12"/>
  <c r="I135" i="12"/>
  <c r="F135" i="12"/>
  <c r="O134" i="12"/>
  <c r="L134" i="12"/>
  <c r="I134" i="12"/>
  <c r="F134" i="12"/>
  <c r="O133" i="12"/>
  <c r="L133" i="12"/>
  <c r="I133" i="12"/>
  <c r="F133" i="12"/>
  <c r="O132" i="12"/>
  <c r="O131" i="12" s="1"/>
  <c r="L132" i="12"/>
  <c r="I132" i="12"/>
  <c r="I131" i="12" s="1"/>
  <c r="F132" i="12"/>
  <c r="N131" i="12"/>
  <c r="M131" i="12"/>
  <c r="K131" i="12"/>
  <c r="J131" i="12"/>
  <c r="H131" i="12"/>
  <c r="G131" i="12"/>
  <c r="E131" i="12"/>
  <c r="D131" i="12"/>
  <c r="O129" i="12"/>
  <c r="O128" i="12" s="1"/>
  <c r="L129" i="12"/>
  <c r="L128" i="12" s="1"/>
  <c r="I129" i="12"/>
  <c r="I128" i="12" s="1"/>
  <c r="F129" i="12"/>
  <c r="F128" i="12" s="1"/>
  <c r="N128" i="12"/>
  <c r="M128" i="12"/>
  <c r="K128" i="12"/>
  <c r="J128" i="12"/>
  <c r="H128" i="12"/>
  <c r="G128" i="12"/>
  <c r="E128" i="12"/>
  <c r="D128" i="12"/>
  <c r="O127" i="12"/>
  <c r="L127" i="12"/>
  <c r="I127" i="12"/>
  <c r="F127" i="12"/>
  <c r="O126" i="12"/>
  <c r="L126" i="12"/>
  <c r="I126" i="12"/>
  <c r="F126" i="12"/>
  <c r="O125" i="12"/>
  <c r="L125" i="12"/>
  <c r="I125" i="12"/>
  <c r="F125" i="12"/>
  <c r="O124" i="12"/>
  <c r="L124" i="12"/>
  <c r="I124" i="12"/>
  <c r="F124" i="12"/>
  <c r="O123" i="12"/>
  <c r="L123" i="12"/>
  <c r="I123" i="12"/>
  <c r="I122" i="12" s="1"/>
  <c r="F123" i="12"/>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L117" i="12"/>
  <c r="L116" i="12" s="1"/>
  <c r="I117" i="12"/>
  <c r="F117" i="12"/>
  <c r="N116" i="12"/>
  <c r="M116" i="12"/>
  <c r="K116" i="12"/>
  <c r="J116" i="12"/>
  <c r="I116" i="12"/>
  <c r="H116" i="12"/>
  <c r="G116" i="12"/>
  <c r="E116" i="12"/>
  <c r="D116" i="12"/>
  <c r="O115" i="12"/>
  <c r="L115" i="12"/>
  <c r="I115" i="12"/>
  <c r="F115" i="12"/>
  <c r="O114" i="12"/>
  <c r="L114" i="12"/>
  <c r="I114" i="12"/>
  <c r="F114" i="12"/>
  <c r="C114" i="12" s="1"/>
  <c r="O113" i="12"/>
  <c r="L113" i="12"/>
  <c r="L112" i="12" s="1"/>
  <c r="I113" i="12"/>
  <c r="I112" i="12" s="1"/>
  <c r="F113" i="12"/>
  <c r="N112" i="12"/>
  <c r="M112" i="12"/>
  <c r="K112" i="12"/>
  <c r="J112" i="12"/>
  <c r="H112" i="12"/>
  <c r="G112" i="12"/>
  <c r="E112" i="12"/>
  <c r="D112" i="12"/>
  <c r="O111" i="12"/>
  <c r="L111" i="12"/>
  <c r="I111" i="12"/>
  <c r="F111" i="12"/>
  <c r="O110" i="12"/>
  <c r="L110" i="12"/>
  <c r="I110" i="12"/>
  <c r="C110" i="12" s="1"/>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C98" i="12" s="1"/>
  <c r="I98" i="12"/>
  <c r="F98" i="12"/>
  <c r="O97" i="12"/>
  <c r="L97" i="12"/>
  <c r="I97" i="12"/>
  <c r="F97" i="12"/>
  <c r="O96" i="12"/>
  <c r="L96" i="12"/>
  <c r="I96" i="12"/>
  <c r="F96" i="12"/>
  <c r="N95" i="12"/>
  <c r="M95" i="12"/>
  <c r="K95" i="12"/>
  <c r="J95" i="12"/>
  <c r="I95" i="12"/>
  <c r="H95" i="12"/>
  <c r="G95" i="12"/>
  <c r="E95" i="12"/>
  <c r="D95" i="12"/>
  <c r="O94" i="12"/>
  <c r="L94" i="12"/>
  <c r="I94" i="12"/>
  <c r="F94" i="12"/>
  <c r="O93" i="12"/>
  <c r="L93" i="12"/>
  <c r="I93" i="12"/>
  <c r="F93" i="12"/>
  <c r="O92" i="12"/>
  <c r="L92" i="12"/>
  <c r="I92" i="12"/>
  <c r="F92" i="12"/>
  <c r="O91" i="12"/>
  <c r="L91" i="12"/>
  <c r="I91" i="12"/>
  <c r="F91" i="12"/>
  <c r="O90" i="12"/>
  <c r="L90" i="12"/>
  <c r="L89" i="12" s="1"/>
  <c r="I90" i="12"/>
  <c r="F90" i="12"/>
  <c r="N89" i="12"/>
  <c r="M89" i="12"/>
  <c r="K89" i="12"/>
  <c r="J89" i="12"/>
  <c r="H89" i="12"/>
  <c r="G89" i="12"/>
  <c r="E89" i="12"/>
  <c r="D89" i="12"/>
  <c r="O88" i="12"/>
  <c r="L88" i="12"/>
  <c r="I88" i="12"/>
  <c r="F88" i="12"/>
  <c r="O87" i="12"/>
  <c r="L87" i="12"/>
  <c r="I87" i="12"/>
  <c r="F87" i="12"/>
  <c r="O86" i="12"/>
  <c r="L86" i="12"/>
  <c r="I86" i="12"/>
  <c r="F86" i="12"/>
  <c r="O85" i="12"/>
  <c r="L85" i="12"/>
  <c r="I85" i="12"/>
  <c r="I84" i="12" s="1"/>
  <c r="F85" i="12"/>
  <c r="N84" i="12"/>
  <c r="M84" i="12"/>
  <c r="L84" i="12"/>
  <c r="K84" i="12"/>
  <c r="K83" i="12" s="1"/>
  <c r="J84" i="12"/>
  <c r="H84" i="12"/>
  <c r="G84" i="12"/>
  <c r="E84" i="12"/>
  <c r="D84" i="12"/>
  <c r="O82" i="12"/>
  <c r="L82" i="12"/>
  <c r="I82" i="12"/>
  <c r="F82" i="12"/>
  <c r="O81" i="12"/>
  <c r="O80" i="12" s="1"/>
  <c r="L81" i="12"/>
  <c r="I81" i="12"/>
  <c r="I80" i="12" s="1"/>
  <c r="F81" i="12"/>
  <c r="F80" i="12" s="1"/>
  <c r="N80" i="12"/>
  <c r="M80" i="12"/>
  <c r="K80" i="12"/>
  <c r="J80" i="12"/>
  <c r="H80" i="12"/>
  <c r="G80" i="12"/>
  <c r="E80" i="12"/>
  <c r="E76" i="12" s="1"/>
  <c r="D80" i="12"/>
  <c r="O79" i="12"/>
  <c r="L79" i="12"/>
  <c r="I79" i="12"/>
  <c r="C79" i="12" s="1"/>
  <c r="F79" i="12"/>
  <c r="O78" i="12"/>
  <c r="L78" i="12"/>
  <c r="I78" i="12"/>
  <c r="F78" i="12"/>
  <c r="F77" i="12" s="1"/>
  <c r="N77" i="12"/>
  <c r="N76" i="12" s="1"/>
  <c r="M77" i="12"/>
  <c r="M76" i="12" s="1"/>
  <c r="K77" i="12"/>
  <c r="J77" i="12"/>
  <c r="H77" i="12"/>
  <c r="G77" i="12"/>
  <c r="G76" i="12" s="1"/>
  <c r="E77" i="12"/>
  <c r="D77" i="12"/>
  <c r="D76" i="12" s="1"/>
  <c r="J76" i="12"/>
  <c r="O74" i="12"/>
  <c r="L74" i="12"/>
  <c r="I74" i="12"/>
  <c r="F74" i="12"/>
  <c r="O73" i="12"/>
  <c r="L73" i="12"/>
  <c r="I73" i="12"/>
  <c r="F73" i="12"/>
  <c r="O72" i="12"/>
  <c r="L72" i="12"/>
  <c r="I72" i="12"/>
  <c r="F72" i="12"/>
  <c r="O71" i="12"/>
  <c r="L71" i="12"/>
  <c r="C71" i="12" s="1"/>
  <c r="I71" i="12"/>
  <c r="F71" i="12"/>
  <c r="O70" i="12"/>
  <c r="O69" i="12" s="1"/>
  <c r="L70" i="12"/>
  <c r="L69" i="12" s="1"/>
  <c r="I70" i="12"/>
  <c r="F70" i="12"/>
  <c r="F69" i="12" s="1"/>
  <c r="N69" i="12"/>
  <c r="N67" i="12" s="1"/>
  <c r="M69" i="12"/>
  <c r="M67" i="12" s="1"/>
  <c r="K69" i="12"/>
  <c r="J69" i="12"/>
  <c r="J67" i="12" s="1"/>
  <c r="H69" i="12"/>
  <c r="H67" i="12" s="1"/>
  <c r="G69" i="12"/>
  <c r="E69" i="12"/>
  <c r="E67" i="12" s="1"/>
  <c r="D69" i="12"/>
  <c r="D67" i="12" s="1"/>
  <c r="O68" i="12"/>
  <c r="L68" i="12"/>
  <c r="I68" i="12"/>
  <c r="F68" i="12"/>
  <c r="K67" i="12"/>
  <c r="G67" i="12"/>
  <c r="O66" i="12"/>
  <c r="L66" i="12"/>
  <c r="I66" i="12"/>
  <c r="F66" i="12"/>
  <c r="O65" i="12"/>
  <c r="L65" i="12"/>
  <c r="I65" i="12"/>
  <c r="F65" i="12"/>
  <c r="C65" i="12" s="1"/>
  <c r="O64" i="12"/>
  <c r="L64" i="12"/>
  <c r="I64" i="12"/>
  <c r="F64" i="12"/>
  <c r="C64" i="12" s="1"/>
  <c r="O63" i="12"/>
  <c r="L63" i="12"/>
  <c r="I63" i="12"/>
  <c r="F63" i="12"/>
  <c r="O62" i="12"/>
  <c r="L62" i="12"/>
  <c r="I62" i="12"/>
  <c r="F62" i="12"/>
  <c r="C62" i="12" s="1"/>
  <c r="O61" i="12"/>
  <c r="L61" i="12"/>
  <c r="I61" i="12"/>
  <c r="F61" i="12"/>
  <c r="O60" i="12"/>
  <c r="L60" i="12"/>
  <c r="I60" i="12"/>
  <c r="F60" i="12"/>
  <c r="O59" i="12"/>
  <c r="L59" i="12"/>
  <c r="I59" i="12"/>
  <c r="I58" i="12" s="1"/>
  <c r="F59" i="12"/>
  <c r="O58" i="12"/>
  <c r="N58" i="12"/>
  <c r="M58" i="12"/>
  <c r="K58" i="12"/>
  <c r="K54" i="12" s="1"/>
  <c r="K53" i="12" s="1"/>
  <c r="J58" i="12"/>
  <c r="H58" i="12"/>
  <c r="G58" i="12"/>
  <c r="E58" i="12"/>
  <c r="D58" i="12"/>
  <c r="O57" i="12"/>
  <c r="L57" i="12"/>
  <c r="I57" i="12"/>
  <c r="F57" i="12"/>
  <c r="O56" i="12"/>
  <c r="L56" i="12"/>
  <c r="L55" i="12" s="1"/>
  <c r="I56" i="12"/>
  <c r="I55" i="12" s="1"/>
  <c r="F56" i="12"/>
  <c r="O55" i="12"/>
  <c r="N55" i="12"/>
  <c r="N54" i="12" s="1"/>
  <c r="N53" i="12" s="1"/>
  <c r="M55" i="12"/>
  <c r="K55" i="12"/>
  <c r="J55" i="12"/>
  <c r="J54" i="12" s="1"/>
  <c r="H55" i="12"/>
  <c r="H54" i="12" s="1"/>
  <c r="G55" i="12"/>
  <c r="F55" i="12"/>
  <c r="E55" i="12"/>
  <c r="D55" i="12"/>
  <c r="D54" i="12" s="1"/>
  <c r="O54" i="12"/>
  <c r="O47" i="12"/>
  <c r="C47" i="12" s="1"/>
  <c r="O46" i="12"/>
  <c r="O45" i="12" s="1"/>
  <c r="C46" i="12"/>
  <c r="N45" i="12"/>
  <c r="M45" i="12"/>
  <c r="L44" i="12"/>
  <c r="L43" i="12" s="1"/>
  <c r="I44" i="12"/>
  <c r="I43" i="12" s="1"/>
  <c r="F44" i="12"/>
  <c r="K43" i="12"/>
  <c r="J43" i="12"/>
  <c r="H43" i="12"/>
  <c r="G43" i="12"/>
  <c r="F43" i="12"/>
  <c r="E43" i="12"/>
  <c r="D43" i="12"/>
  <c r="F42" i="12"/>
  <c r="E41" i="12"/>
  <c r="D41" i="12"/>
  <c r="L40" i="12"/>
  <c r="C40" i="12" s="1"/>
  <c r="L39" i="12"/>
  <c r="C39" i="12"/>
  <c r="L38" i="12"/>
  <c r="C38" i="12" s="1"/>
  <c r="L37" i="12"/>
  <c r="K36" i="12"/>
  <c r="J36" i="12"/>
  <c r="L35" i="12"/>
  <c r="C35" i="12" s="1"/>
  <c r="L34" i="12"/>
  <c r="C34" i="12" s="1"/>
  <c r="K33" i="12"/>
  <c r="J33" i="12"/>
  <c r="L32" i="12"/>
  <c r="C32" i="12" s="1"/>
  <c r="K31" i="12"/>
  <c r="J31" i="12"/>
  <c r="L30" i="12"/>
  <c r="C30" i="12" s="1"/>
  <c r="L29" i="12"/>
  <c r="C29" i="12" s="1"/>
  <c r="L28" i="12"/>
  <c r="K27" i="12"/>
  <c r="J27" i="12"/>
  <c r="F25" i="12"/>
  <c r="C25" i="12" s="1"/>
  <c r="I24" i="12"/>
  <c r="F24" i="12"/>
  <c r="C24" i="12" s="1"/>
  <c r="O23" i="12"/>
  <c r="L23" i="12"/>
  <c r="I23" i="12"/>
  <c r="F23" i="12"/>
  <c r="O22" i="12"/>
  <c r="L22" i="12"/>
  <c r="L21" i="12" s="1"/>
  <c r="I22" i="12"/>
  <c r="I21" i="12" s="1"/>
  <c r="F22" i="12"/>
  <c r="O21" i="12"/>
  <c r="O292" i="12" s="1"/>
  <c r="N21" i="12"/>
  <c r="N292" i="12" s="1"/>
  <c r="N291" i="12" s="1"/>
  <c r="M21" i="12"/>
  <c r="M292" i="12" s="1"/>
  <c r="K21" i="12"/>
  <c r="K292" i="12" s="1"/>
  <c r="K291" i="12" s="1"/>
  <c r="J21" i="12"/>
  <c r="J292" i="12" s="1"/>
  <c r="H21" i="12"/>
  <c r="H292" i="12" s="1"/>
  <c r="G21" i="12"/>
  <c r="F21" i="12"/>
  <c r="F292" i="12" s="1"/>
  <c r="E21" i="12"/>
  <c r="E292" i="12" s="1"/>
  <c r="E291" i="12" s="1"/>
  <c r="D21" i="12"/>
  <c r="D292" i="12" s="1"/>
  <c r="D291" i="12" s="1"/>
  <c r="M20" i="12"/>
  <c r="D20" i="12"/>
  <c r="J291" i="12" l="1"/>
  <c r="G54" i="12"/>
  <c r="G53" i="12" s="1"/>
  <c r="L77" i="12"/>
  <c r="C93" i="12"/>
  <c r="N83" i="12"/>
  <c r="C121" i="12"/>
  <c r="C153" i="12"/>
  <c r="C158" i="12"/>
  <c r="C178" i="12"/>
  <c r="L184" i="12"/>
  <c r="I187" i="12"/>
  <c r="C214" i="12"/>
  <c r="C226" i="12"/>
  <c r="C254" i="12"/>
  <c r="C274" i="12"/>
  <c r="D270" i="12"/>
  <c r="D269" i="12" s="1"/>
  <c r="C278" i="12"/>
  <c r="C280" i="12"/>
  <c r="C294" i="12"/>
  <c r="J26" i="12"/>
  <c r="J20" i="12" s="1"/>
  <c r="E54" i="12"/>
  <c r="E53" i="12" s="1"/>
  <c r="C68" i="12"/>
  <c r="H76" i="12"/>
  <c r="C91" i="12"/>
  <c r="C109" i="12"/>
  <c r="C118" i="12"/>
  <c r="C119" i="12"/>
  <c r="C134" i="12"/>
  <c r="C135" i="12"/>
  <c r="D130" i="12"/>
  <c r="I151" i="12"/>
  <c r="G173" i="12"/>
  <c r="C182" i="12"/>
  <c r="C190" i="12"/>
  <c r="L205" i="12"/>
  <c r="C211" i="12"/>
  <c r="C236" i="12"/>
  <c r="C237" i="12"/>
  <c r="K270" i="12"/>
  <c r="K269" i="12" s="1"/>
  <c r="L293" i="12"/>
  <c r="L136" i="12"/>
  <c r="L179" i="12"/>
  <c r="H20" i="12"/>
  <c r="N20" i="12"/>
  <c r="G292" i="12"/>
  <c r="G291" i="12" s="1"/>
  <c r="C70" i="12"/>
  <c r="K76" i="12"/>
  <c r="I77" i="12"/>
  <c r="I76" i="12" s="1"/>
  <c r="H83" i="12"/>
  <c r="C101" i="12"/>
  <c r="I103" i="12"/>
  <c r="C125" i="12"/>
  <c r="C126" i="12"/>
  <c r="G83" i="12"/>
  <c r="K130" i="12"/>
  <c r="I136" i="12"/>
  <c r="J130" i="12"/>
  <c r="M174" i="12"/>
  <c r="M173" i="12" s="1"/>
  <c r="F184" i="12"/>
  <c r="G187" i="12"/>
  <c r="D204" i="12"/>
  <c r="N231" i="12"/>
  <c r="O252" i="12"/>
  <c r="C262" i="12"/>
  <c r="J259" i="12"/>
  <c r="L272" i="12"/>
  <c r="C275" i="12"/>
  <c r="G270" i="12"/>
  <c r="G269" i="12" s="1"/>
  <c r="C287" i="12"/>
  <c r="C288" i="12"/>
  <c r="I175" i="12"/>
  <c r="I174" i="12" s="1"/>
  <c r="I173" i="12" s="1"/>
  <c r="L27" i="12"/>
  <c r="L26" i="12" s="1"/>
  <c r="L20" i="12" s="1"/>
  <c r="C28" i="12"/>
  <c r="L36" i="12"/>
  <c r="C36" i="12" s="1"/>
  <c r="C37" i="12"/>
  <c r="C44" i="12"/>
  <c r="D53" i="12"/>
  <c r="C74" i="12"/>
  <c r="C104" i="12"/>
  <c r="F103" i="12"/>
  <c r="C142" i="12"/>
  <c r="N230" i="12"/>
  <c r="C242" i="12"/>
  <c r="I270" i="12"/>
  <c r="I269" i="12" s="1"/>
  <c r="I293" i="12"/>
  <c r="F41" i="12"/>
  <c r="C41" i="12" s="1"/>
  <c r="C42" i="12"/>
  <c r="C210" i="12"/>
  <c r="J231" i="12"/>
  <c r="C234" i="12"/>
  <c r="K75" i="12"/>
  <c r="K52" i="12" s="1"/>
  <c r="C138" i="12"/>
  <c r="C169" i="12"/>
  <c r="C177" i="12"/>
  <c r="N187" i="12"/>
  <c r="C202" i="12"/>
  <c r="H269" i="12"/>
  <c r="M291" i="12"/>
  <c r="C23" i="12"/>
  <c r="K26" i="12"/>
  <c r="J53" i="12"/>
  <c r="C59" i="12"/>
  <c r="O67" i="12"/>
  <c r="C82" i="12"/>
  <c r="D83" i="12"/>
  <c r="D75" i="12" s="1"/>
  <c r="C87" i="12"/>
  <c r="J83" i="12"/>
  <c r="J75" i="12" s="1"/>
  <c r="C97" i="12"/>
  <c r="C102" i="12"/>
  <c r="M83" i="12"/>
  <c r="M75" i="12" s="1"/>
  <c r="M52" i="12" s="1"/>
  <c r="C115" i="12"/>
  <c r="C123" i="12"/>
  <c r="C124" i="12"/>
  <c r="O122" i="12"/>
  <c r="M130" i="12"/>
  <c r="L151" i="12"/>
  <c r="C162" i="12"/>
  <c r="C170" i="12"/>
  <c r="N174" i="12"/>
  <c r="N173" i="12" s="1"/>
  <c r="O175" i="12"/>
  <c r="O174" i="12" s="1"/>
  <c r="C181" i="12"/>
  <c r="C189" i="12"/>
  <c r="O188" i="12"/>
  <c r="O187" i="12" s="1"/>
  <c r="C215" i="12"/>
  <c r="I216" i="12"/>
  <c r="C224" i="12"/>
  <c r="C225" i="12"/>
  <c r="C229" i="12"/>
  <c r="O231" i="12"/>
  <c r="K231" i="12"/>
  <c r="K230" i="12" s="1"/>
  <c r="L246" i="12"/>
  <c r="L252" i="12"/>
  <c r="L251" i="12" s="1"/>
  <c r="C268" i="12"/>
  <c r="I286" i="12"/>
  <c r="I292" i="12" s="1"/>
  <c r="L31" i="12"/>
  <c r="C31" i="12" s="1"/>
  <c r="E20" i="12"/>
  <c r="C56" i="12"/>
  <c r="C57" i="12"/>
  <c r="C63" i="12"/>
  <c r="L67" i="12"/>
  <c r="C72" i="12"/>
  <c r="C73" i="12"/>
  <c r="C81" i="12"/>
  <c r="E83" i="12"/>
  <c r="C86" i="12"/>
  <c r="C94" i="12"/>
  <c r="C100" i="12"/>
  <c r="O95" i="12"/>
  <c r="L103" i="12"/>
  <c r="C111" i="12"/>
  <c r="C117" i="12"/>
  <c r="F122" i="12"/>
  <c r="N130" i="12"/>
  <c r="N75" i="12" s="1"/>
  <c r="L131" i="12"/>
  <c r="L130" i="12" s="1"/>
  <c r="G130" i="12"/>
  <c r="G75" i="12" s="1"/>
  <c r="C143" i="12"/>
  <c r="C152" i="12"/>
  <c r="C164" i="12"/>
  <c r="C168" i="12"/>
  <c r="F175" i="12"/>
  <c r="C176" i="12"/>
  <c r="L175" i="12"/>
  <c r="L174" i="12" s="1"/>
  <c r="L173" i="12" s="1"/>
  <c r="H187" i="12"/>
  <c r="K195" i="12"/>
  <c r="C201" i="12"/>
  <c r="H195" i="12"/>
  <c r="H194" i="12" s="1"/>
  <c r="C212" i="12"/>
  <c r="C213" i="12"/>
  <c r="C232" i="12"/>
  <c r="D231" i="12"/>
  <c r="D230" i="12" s="1"/>
  <c r="D194" i="12" s="1"/>
  <c r="G231" i="12"/>
  <c r="G230" i="12" s="1"/>
  <c r="I238" i="12"/>
  <c r="C243" i="12"/>
  <c r="C245" i="12"/>
  <c r="L260" i="12"/>
  <c r="C267" i="12"/>
  <c r="I264" i="12"/>
  <c r="I259" i="12" s="1"/>
  <c r="L33" i="12"/>
  <c r="C33" i="12" s="1"/>
  <c r="C43" i="12"/>
  <c r="M54" i="12"/>
  <c r="M53" i="12" s="1"/>
  <c r="C60" i="12"/>
  <c r="C61" i="12"/>
  <c r="C66" i="12"/>
  <c r="H53" i="12"/>
  <c r="I69" i="12"/>
  <c r="I67" i="12" s="1"/>
  <c r="O77" i="12"/>
  <c r="O76" i="12" s="1"/>
  <c r="C85" i="12"/>
  <c r="C90" i="12"/>
  <c r="C92" i="12"/>
  <c r="O89" i="12"/>
  <c r="L95" i="12"/>
  <c r="C99" i="12"/>
  <c r="O103" i="12"/>
  <c r="F112" i="12"/>
  <c r="C120" i="12"/>
  <c r="C133" i="12"/>
  <c r="C139" i="12"/>
  <c r="C140" i="12"/>
  <c r="I141" i="12"/>
  <c r="C146" i="12"/>
  <c r="C150" i="12"/>
  <c r="C157" i="12"/>
  <c r="I166" i="12"/>
  <c r="C166" i="12" s="1"/>
  <c r="K173" i="12"/>
  <c r="L196" i="12"/>
  <c r="G195" i="12"/>
  <c r="C203" i="12"/>
  <c r="D195" i="12"/>
  <c r="C207" i="12"/>
  <c r="J204" i="12"/>
  <c r="J195" i="12" s="1"/>
  <c r="N204" i="12"/>
  <c r="N195" i="12" s="1"/>
  <c r="L238" i="12"/>
  <c r="C244" i="12"/>
  <c r="C255" i="12"/>
  <c r="C257" i="12"/>
  <c r="O260" i="12"/>
  <c r="O264" i="12"/>
  <c r="L264" i="12"/>
  <c r="O276" i="12"/>
  <c r="O270" i="12" s="1"/>
  <c r="O269" i="12" s="1"/>
  <c r="C295" i="12"/>
  <c r="C27" i="12"/>
  <c r="C45" i="12"/>
  <c r="I20" i="12"/>
  <c r="C21" i="12"/>
  <c r="F67" i="12"/>
  <c r="L292" i="12"/>
  <c r="O53" i="12"/>
  <c r="I54" i="12"/>
  <c r="C129" i="12"/>
  <c r="C282" i="12"/>
  <c r="C22" i="12"/>
  <c r="C55" i="12"/>
  <c r="L58" i="12"/>
  <c r="L54" i="12" s="1"/>
  <c r="F76" i="12"/>
  <c r="L80" i="12"/>
  <c r="L76" i="12" s="1"/>
  <c r="F95" i="12"/>
  <c r="C106" i="12"/>
  <c r="C128" i="12"/>
  <c r="E130" i="12"/>
  <c r="E75" i="12" s="1"/>
  <c r="E52" i="12" s="1"/>
  <c r="F151" i="12"/>
  <c r="O151" i="12"/>
  <c r="C167" i="12"/>
  <c r="F179" i="12"/>
  <c r="C180" i="12"/>
  <c r="C185" i="12"/>
  <c r="O184" i="12"/>
  <c r="E195" i="12"/>
  <c r="C286" i="12"/>
  <c r="C105" i="12"/>
  <c r="C200" i="12"/>
  <c r="I198" i="12"/>
  <c r="I196" i="12" s="1"/>
  <c r="H291" i="12"/>
  <c r="F20" i="12"/>
  <c r="F84" i="12"/>
  <c r="C88" i="12"/>
  <c r="C96" i="12"/>
  <c r="C107" i="12"/>
  <c r="C108" i="12"/>
  <c r="C113" i="12"/>
  <c r="O112" i="12"/>
  <c r="O116" i="12"/>
  <c r="L122" i="12"/>
  <c r="C127" i="12"/>
  <c r="F131" i="12"/>
  <c r="C132" i="12"/>
  <c r="C137" i="12"/>
  <c r="O136" i="12"/>
  <c r="C154" i="12"/>
  <c r="C159" i="12"/>
  <c r="C163" i="12"/>
  <c r="C184" i="12"/>
  <c r="C209" i="12"/>
  <c r="F205" i="12"/>
  <c r="C261" i="12"/>
  <c r="F260" i="12"/>
  <c r="C277" i="12"/>
  <c r="F276" i="12"/>
  <c r="G20" i="12"/>
  <c r="K20" i="12"/>
  <c r="O20" i="12"/>
  <c r="F58" i="12"/>
  <c r="F54" i="12" s="1"/>
  <c r="C78" i="12"/>
  <c r="O84" i="12"/>
  <c r="I89" i="12"/>
  <c r="I83" i="12" s="1"/>
  <c r="F89" i="12"/>
  <c r="F116" i="12"/>
  <c r="H130" i="12"/>
  <c r="H75" i="12" s="1"/>
  <c r="C145" i="12"/>
  <c r="O144" i="12"/>
  <c r="C144" i="12" s="1"/>
  <c r="C155" i="12"/>
  <c r="C156" i="12"/>
  <c r="C161" i="12"/>
  <c r="O160" i="12"/>
  <c r="C160" i="12" s="1"/>
  <c r="C171" i="12"/>
  <c r="C172" i="12"/>
  <c r="C183" i="12"/>
  <c r="C193" i="12"/>
  <c r="F192" i="12"/>
  <c r="C208" i="12"/>
  <c r="I205" i="12"/>
  <c r="F235" i="12"/>
  <c r="C256" i="12"/>
  <c r="I252" i="12"/>
  <c r="I251" i="12" s="1"/>
  <c r="L276" i="12"/>
  <c r="L270" i="12" s="1"/>
  <c r="L269" i="12" s="1"/>
  <c r="C279" i="12"/>
  <c r="C296" i="12"/>
  <c r="C297" i="12"/>
  <c r="F293" i="12"/>
  <c r="F188" i="12"/>
  <c r="C197" i="12"/>
  <c r="F196" i="12"/>
  <c r="O216" i="12"/>
  <c r="L216" i="12"/>
  <c r="L204" i="12" s="1"/>
  <c r="L195" i="12" s="1"/>
  <c r="C219" i="12"/>
  <c r="C223" i="12"/>
  <c r="I227" i="12"/>
  <c r="C227" i="12" s="1"/>
  <c r="C228" i="12"/>
  <c r="C233" i="12"/>
  <c r="L231" i="12"/>
  <c r="C247" i="12"/>
  <c r="C249" i="12"/>
  <c r="F246" i="12"/>
  <c r="C263" i="12"/>
  <c r="E270" i="12"/>
  <c r="E269" i="12" s="1"/>
  <c r="C281" i="12"/>
  <c r="C285" i="12"/>
  <c r="F284" i="12"/>
  <c r="O196" i="12"/>
  <c r="O205" i="12"/>
  <c r="C217" i="12"/>
  <c r="F216" i="12"/>
  <c r="J230" i="12"/>
  <c r="C239" i="12"/>
  <c r="C240" i="12"/>
  <c r="C241" i="12"/>
  <c r="F238" i="12"/>
  <c r="C248" i="12"/>
  <c r="I246" i="12"/>
  <c r="I231" i="12" s="1"/>
  <c r="E230" i="12"/>
  <c r="C253" i="12"/>
  <c r="F252" i="12"/>
  <c r="O251" i="12"/>
  <c r="M259" i="12"/>
  <c r="M230" i="12" s="1"/>
  <c r="C265" i="12"/>
  <c r="F264" i="12"/>
  <c r="C271" i="12"/>
  <c r="C273" i="12"/>
  <c r="F272" i="12"/>
  <c r="O293" i="12"/>
  <c r="O291" i="12" s="1"/>
  <c r="C199" i="12"/>
  <c r="C122" i="12" l="1"/>
  <c r="N52" i="12"/>
  <c r="D289" i="12"/>
  <c r="C77" i="12"/>
  <c r="C216" i="12"/>
  <c r="O230" i="12"/>
  <c r="O259" i="12"/>
  <c r="K194" i="12"/>
  <c r="K51" i="12" s="1"/>
  <c r="C264" i="12"/>
  <c r="O204" i="12"/>
  <c r="O195" i="12" s="1"/>
  <c r="O194" i="12" s="1"/>
  <c r="C136" i="12"/>
  <c r="C112" i="12"/>
  <c r="L291" i="12"/>
  <c r="I130" i="12"/>
  <c r="L83" i="12"/>
  <c r="L259" i="12"/>
  <c r="L230" i="12" s="1"/>
  <c r="G289" i="12"/>
  <c r="G52" i="12"/>
  <c r="C103" i="12"/>
  <c r="N194" i="12"/>
  <c r="N51" i="12" s="1"/>
  <c r="N289" i="12"/>
  <c r="C292" i="12"/>
  <c r="I291" i="12"/>
  <c r="C80" i="12"/>
  <c r="C67" i="12"/>
  <c r="D52" i="12"/>
  <c r="D51" i="12" s="1"/>
  <c r="C238" i="12"/>
  <c r="J194" i="12"/>
  <c r="C246" i="12"/>
  <c r="C293" i="12"/>
  <c r="I165" i="12"/>
  <c r="C165" i="12" s="1"/>
  <c r="J289" i="12"/>
  <c r="I53" i="12"/>
  <c r="C69" i="12"/>
  <c r="G194" i="12"/>
  <c r="G51" i="12" s="1"/>
  <c r="C141" i="12"/>
  <c r="J52" i="12"/>
  <c r="K289" i="12"/>
  <c r="E194" i="12"/>
  <c r="E51" i="12" s="1"/>
  <c r="C151" i="12"/>
  <c r="L53" i="12"/>
  <c r="I230" i="12"/>
  <c r="E289" i="12"/>
  <c r="C198" i="12"/>
  <c r="O173" i="12"/>
  <c r="C175" i="12"/>
  <c r="C95" i="12"/>
  <c r="N50" i="12"/>
  <c r="N290" i="12"/>
  <c r="F53" i="12"/>
  <c r="C54" i="12"/>
  <c r="H52" i="12"/>
  <c r="H51" i="12" s="1"/>
  <c r="H289" i="12"/>
  <c r="M194" i="12"/>
  <c r="M289" i="12"/>
  <c r="C196" i="12"/>
  <c r="C276" i="12"/>
  <c r="C260" i="12"/>
  <c r="F259" i="12"/>
  <c r="C259" i="12" s="1"/>
  <c r="C131" i="12"/>
  <c r="F130" i="12"/>
  <c r="C179" i="12"/>
  <c r="F174" i="12"/>
  <c r="D290" i="12"/>
  <c r="D50" i="12"/>
  <c r="I204" i="12"/>
  <c r="I195" i="12" s="1"/>
  <c r="I194" i="12" s="1"/>
  <c r="C116" i="12"/>
  <c r="O83" i="12"/>
  <c r="C20" i="12"/>
  <c r="F291" i="12"/>
  <c r="C291" i="12" s="1"/>
  <c r="M51" i="12"/>
  <c r="O130" i="12"/>
  <c r="F270" i="12"/>
  <c r="C272" i="12"/>
  <c r="C192" i="12"/>
  <c r="F191" i="12"/>
  <c r="C191" i="12" s="1"/>
  <c r="C205" i="12"/>
  <c r="F204" i="12"/>
  <c r="C84" i="12"/>
  <c r="F83" i="12"/>
  <c r="F75" i="12" s="1"/>
  <c r="L75" i="12"/>
  <c r="L52" i="12" s="1"/>
  <c r="C252" i="12"/>
  <c r="F251" i="12"/>
  <c r="C251" i="12" s="1"/>
  <c r="C235" i="12"/>
  <c r="F231" i="12"/>
  <c r="C284" i="12"/>
  <c r="F283" i="12"/>
  <c r="C283" i="12" s="1"/>
  <c r="C188" i="12"/>
  <c r="C89" i="12"/>
  <c r="C58" i="12"/>
  <c r="C76" i="12"/>
  <c r="C26" i="12"/>
  <c r="E290" i="12" l="1"/>
  <c r="E50" i="12"/>
  <c r="K50" i="12"/>
  <c r="K290" i="12"/>
  <c r="L194" i="12"/>
  <c r="L289" i="12"/>
  <c r="L51" i="12"/>
  <c r="L50" i="12" s="1"/>
  <c r="I75" i="12"/>
  <c r="I52" i="12" s="1"/>
  <c r="I51" i="12" s="1"/>
  <c r="F187" i="12"/>
  <c r="C187" i="12" s="1"/>
  <c r="C204" i="12"/>
  <c r="G290" i="12"/>
  <c r="G50" i="12"/>
  <c r="J51" i="12"/>
  <c r="H290" i="12"/>
  <c r="H50" i="12"/>
  <c r="M50" i="12"/>
  <c r="M290" i="12"/>
  <c r="F195" i="12"/>
  <c r="F230" i="12"/>
  <c r="C230" i="12" s="1"/>
  <c r="C231" i="12"/>
  <c r="O75" i="12"/>
  <c r="O52" i="12" s="1"/>
  <c r="O51" i="12" s="1"/>
  <c r="C130" i="12"/>
  <c r="L290" i="12"/>
  <c r="C83" i="12"/>
  <c r="F269" i="12"/>
  <c r="C270" i="12"/>
  <c r="F173" i="12"/>
  <c r="C173" i="12" s="1"/>
  <c r="C174" i="12"/>
  <c r="C53" i="12"/>
  <c r="I50" i="12" l="1"/>
  <c r="I290" i="12"/>
  <c r="I289" i="12"/>
  <c r="F52" i="12"/>
  <c r="C52" i="12" s="1"/>
  <c r="J290" i="12"/>
  <c r="J50" i="12"/>
  <c r="O50" i="12"/>
  <c r="O290" i="12"/>
  <c r="C75" i="12"/>
  <c r="F194" i="12"/>
  <c r="C194" i="12" s="1"/>
  <c r="C195" i="12"/>
  <c r="C269" i="12"/>
  <c r="F289" i="12"/>
  <c r="O289" i="12"/>
  <c r="F51" i="12" l="1"/>
  <c r="C289" i="12"/>
  <c r="F290" i="12" l="1"/>
  <c r="C290" i="12" s="1"/>
  <c r="F50" i="12"/>
  <c r="C50" i="12" s="1"/>
  <c r="C51" i="12"/>
  <c r="O301" i="11" l="1"/>
  <c r="L301" i="11"/>
  <c r="I301" i="11"/>
  <c r="F301" i="11"/>
  <c r="C301" i="11" s="1"/>
  <c r="O300" i="11"/>
  <c r="L300" i="11"/>
  <c r="I300" i="11"/>
  <c r="F300" i="11"/>
  <c r="O299" i="11"/>
  <c r="L299" i="11"/>
  <c r="I299" i="11"/>
  <c r="F299" i="11"/>
  <c r="O298" i="11"/>
  <c r="L298" i="11"/>
  <c r="I298" i="11"/>
  <c r="F298" i="11"/>
  <c r="O297" i="11"/>
  <c r="L297" i="11"/>
  <c r="I297" i="11"/>
  <c r="F297" i="11"/>
  <c r="O296" i="11"/>
  <c r="L296" i="11"/>
  <c r="I296" i="11"/>
  <c r="F296" i="11"/>
  <c r="O295" i="11"/>
  <c r="L295" i="11"/>
  <c r="I295" i="11"/>
  <c r="F295" i="11"/>
  <c r="O294" i="11"/>
  <c r="L294" i="11"/>
  <c r="I294" i="11"/>
  <c r="F294" i="11"/>
  <c r="N293" i="11"/>
  <c r="M293" i="11"/>
  <c r="K293" i="11"/>
  <c r="J293" i="11"/>
  <c r="H293" i="11"/>
  <c r="G293" i="11"/>
  <c r="E293" i="11"/>
  <c r="D293" i="11"/>
  <c r="O288" i="11"/>
  <c r="L288" i="11"/>
  <c r="I288" i="11"/>
  <c r="F288" i="11"/>
  <c r="O287" i="11"/>
  <c r="L287" i="11"/>
  <c r="I287" i="11"/>
  <c r="I286" i="11" s="1"/>
  <c r="F287" i="11"/>
  <c r="F286" i="11" s="1"/>
  <c r="O286" i="11"/>
  <c r="N286" i="11"/>
  <c r="M286" i="11"/>
  <c r="L286" i="11"/>
  <c r="K286" i="11"/>
  <c r="J286" i="11"/>
  <c r="H286" i="11"/>
  <c r="G286" i="11"/>
  <c r="E286" i="11"/>
  <c r="D286" i="11"/>
  <c r="O285" i="11"/>
  <c r="O284" i="11" s="1"/>
  <c r="O283" i="11" s="1"/>
  <c r="L285" i="11"/>
  <c r="L284" i="11" s="1"/>
  <c r="I285" i="11"/>
  <c r="F285" i="11"/>
  <c r="N284" i="11"/>
  <c r="N283" i="11" s="1"/>
  <c r="M284" i="11"/>
  <c r="M283" i="11" s="1"/>
  <c r="K284" i="11"/>
  <c r="K283" i="11" s="1"/>
  <c r="J284" i="11"/>
  <c r="J283" i="11" s="1"/>
  <c r="I284" i="11"/>
  <c r="I283" i="11" s="1"/>
  <c r="H284" i="11"/>
  <c r="H283" i="11" s="1"/>
  <c r="G284" i="11"/>
  <c r="F284" i="11"/>
  <c r="F283" i="11" s="1"/>
  <c r="E284" i="11"/>
  <c r="E283" i="11" s="1"/>
  <c r="D284" i="11"/>
  <c r="D283" i="11" s="1"/>
  <c r="G283" i="11"/>
  <c r="O282" i="11"/>
  <c r="L282" i="11"/>
  <c r="L281" i="11" s="1"/>
  <c r="I282" i="11"/>
  <c r="I281" i="11" s="1"/>
  <c r="F282" i="11"/>
  <c r="F281" i="11" s="1"/>
  <c r="O281" i="11"/>
  <c r="N281" i="11"/>
  <c r="M281" i="11"/>
  <c r="K281" i="11"/>
  <c r="J281" i="11"/>
  <c r="H281" i="11"/>
  <c r="G281" i="11"/>
  <c r="E281" i="11"/>
  <c r="D281" i="11"/>
  <c r="O280" i="11"/>
  <c r="L280" i="11"/>
  <c r="I280" i="11"/>
  <c r="F280" i="11"/>
  <c r="O279" i="11"/>
  <c r="L279" i="11"/>
  <c r="I279" i="11"/>
  <c r="F279" i="11"/>
  <c r="O278" i="11"/>
  <c r="L278" i="11"/>
  <c r="I278" i="11"/>
  <c r="F278" i="11"/>
  <c r="O277" i="11"/>
  <c r="O276" i="11" s="1"/>
  <c r="L277" i="11"/>
  <c r="L276" i="11" s="1"/>
  <c r="I277" i="11"/>
  <c r="F277" i="11"/>
  <c r="N276" i="11"/>
  <c r="M276" i="11"/>
  <c r="K276" i="11"/>
  <c r="J276" i="11"/>
  <c r="H276" i="11"/>
  <c r="G276" i="11"/>
  <c r="E276" i="11"/>
  <c r="D276" i="11"/>
  <c r="O275" i="11"/>
  <c r="L275" i="11"/>
  <c r="I275" i="11"/>
  <c r="F275" i="11"/>
  <c r="O274" i="11"/>
  <c r="L274" i="11"/>
  <c r="I274" i="11"/>
  <c r="F274" i="11"/>
  <c r="O273" i="11"/>
  <c r="O272" i="11" s="1"/>
  <c r="O270" i="11" s="1"/>
  <c r="O269" i="11" s="1"/>
  <c r="L273" i="11"/>
  <c r="I273" i="11"/>
  <c r="F273" i="11"/>
  <c r="N272" i="11"/>
  <c r="M272" i="11"/>
  <c r="M270" i="11" s="1"/>
  <c r="K272" i="11"/>
  <c r="K270" i="11" s="1"/>
  <c r="J272" i="11"/>
  <c r="J270" i="11" s="1"/>
  <c r="J269" i="11" s="1"/>
  <c r="H272" i="11"/>
  <c r="H270" i="11" s="1"/>
  <c r="H269" i="11" s="1"/>
  <c r="G272" i="11"/>
  <c r="F272" i="11"/>
  <c r="E272" i="11"/>
  <c r="D272" i="11"/>
  <c r="D270" i="11" s="1"/>
  <c r="D269" i="11" s="1"/>
  <c r="O271" i="11"/>
  <c r="L271" i="11"/>
  <c r="I271" i="11"/>
  <c r="F271" i="11"/>
  <c r="O268" i="11"/>
  <c r="L268" i="11"/>
  <c r="I268" i="11"/>
  <c r="F268" i="11"/>
  <c r="O267" i="11"/>
  <c r="L267" i="11"/>
  <c r="I267" i="11"/>
  <c r="F267" i="11"/>
  <c r="O266" i="11"/>
  <c r="L266" i="11"/>
  <c r="I266" i="11"/>
  <c r="F266" i="11"/>
  <c r="O265" i="11"/>
  <c r="O264" i="11" s="1"/>
  <c r="L265" i="11"/>
  <c r="L264" i="11" s="1"/>
  <c r="I265" i="11"/>
  <c r="F265" i="11"/>
  <c r="N264" i="11"/>
  <c r="M264" i="11"/>
  <c r="K264" i="11"/>
  <c r="J264" i="11"/>
  <c r="H264" i="11"/>
  <c r="G264" i="11"/>
  <c r="E264" i="11"/>
  <c r="E259" i="11" s="1"/>
  <c r="D264" i="11"/>
  <c r="O263" i="11"/>
  <c r="L263" i="11"/>
  <c r="I263" i="11"/>
  <c r="F263" i="11"/>
  <c r="O262" i="11"/>
  <c r="L262" i="11"/>
  <c r="I262" i="11"/>
  <c r="F262" i="11"/>
  <c r="O261" i="11"/>
  <c r="O260" i="11" s="1"/>
  <c r="L261" i="11"/>
  <c r="I261" i="11"/>
  <c r="F261" i="11"/>
  <c r="N260" i="11"/>
  <c r="N259" i="11" s="1"/>
  <c r="M260" i="11"/>
  <c r="K260" i="11"/>
  <c r="K259" i="11" s="1"/>
  <c r="J260" i="11"/>
  <c r="H260" i="11"/>
  <c r="H259" i="11" s="1"/>
  <c r="G260" i="11"/>
  <c r="F260" i="11"/>
  <c r="E260" i="11"/>
  <c r="D260" i="11"/>
  <c r="D259" i="11" s="1"/>
  <c r="J259" i="11"/>
  <c r="O258" i="11"/>
  <c r="L258" i="11"/>
  <c r="I258" i="11"/>
  <c r="F258" i="11"/>
  <c r="O257" i="11"/>
  <c r="L257" i="11"/>
  <c r="I257" i="11"/>
  <c r="F257" i="11"/>
  <c r="O256" i="11"/>
  <c r="L256" i="11"/>
  <c r="I256" i="11"/>
  <c r="F256" i="11"/>
  <c r="O255" i="11"/>
  <c r="L255" i="11"/>
  <c r="I255" i="11"/>
  <c r="F255" i="11"/>
  <c r="O254" i="11"/>
  <c r="L254" i="11"/>
  <c r="I254" i="11"/>
  <c r="F254" i="11"/>
  <c r="O253" i="11"/>
  <c r="O252" i="11" s="1"/>
  <c r="L253" i="11"/>
  <c r="L252" i="11" s="1"/>
  <c r="I253" i="11"/>
  <c r="F253" i="11"/>
  <c r="N252" i="11"/>
  <c r="M252" i="11"/>
  <c r="M251" i="11" s="1"/>
  <c r="K252" i="11"/>
  <c r="K251" i="11" s="1"/>
  <c r="J252" i="11"/>
  <c r="J251" i="11" s="1"/>
  <c r="H252" i="11"/>
  <c r="H251" i="11" s="1"/>
  <c r="G252" i="11"/>
  <c r="E252" i="11"/>
  <c r="E251" i="11" s="1"/>
  <c r="D252" i="11"/>
  <c r="D251" i="11" s="1"/>
  <c r="N251" i="11"/>
  <c r="G251" i="11"/>
  <c r="O250" i="11"/>
  <c r="L250" i="11"/>
  <c r="I250" i="11"/>
  <c r="F250" i="11"/>
  <c r="O249" i="11"/>
  <c r="L249" i="11"/>
  <c r="I249" i="11"/>
  <c r="F249" i="11"/>
  <c r="O248" i="11"/>
  <c r="L248" i="11"/>
  <c r="I248" i="11"/>
  <c r="F248" i="11"/>
  <c r="O247" i="11"/>
  <c r="L247" i="11"/>
  <c r="I247" i="11"/>
  <c r="F247" i="11"/>
  <c r="F246" i="11" s="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O241" i="11"/>
  <c r="L241" i="11"/>
  <c r="I241" i="11"/>
  <c r="F241" i="11"/>
  <c r="C241" i="11" s="1"/>
  <c r="O240" i="11"/>
  <c r="L240" i="11"/>
  <c r="I240" i="11"/>
  <c r="F240" i="11"/>
  <c r="O239" i="11"/>
  <c r="L239" i="11"/>
  <c r="I239" i="11"/>
  <c r="F239" i="11"/>
  <c r="F238" i="11" s="1"/>
  <c r="N238" i="11"/>
  <c r="M238" i="11"/>
  <c r="K238" i="11"/>
  <c r="J238" i="11"/>
  <c r="H238" i="11"/>
  <c r="G238" i="11"/>
  <c r="E238" i="11"/>
  <c r="D238" i="11"/>
  <c r="O237" i="11"/>
  <c r="L237" i="11"/>
  <c r="I237" i="11"/>
  <c r="F237" i="11"/>
  <c r="O236" i="11"/>
  <c r="L236" i="11"/>
  <c r="L235" i="11" s="1"/>
  <c r="I236" i="11"/>
  <c r="I235" i="11" s="1"/>
  <c r="F236" i="11"/>
  <c r="N235" i="11"/>
  <c r="M235" i="11"/>
  <c r="K235" i="11"/>
  <c r="J235" i="11"/>
  <c r="H235" i="11"/>
  <c r="G235" i="11"/>
  <c r="E235" i="11"/>
  <c r="D235" i="11"/>
  <c r="O234" i="11"/>
  <c r="L234" i="11"/>
  <c r="L233" i="11" s="1"/>
  <c r="I234" i="11"/>
  <c r="I233" i="11" s="1"/>
  <c r="F234" i="11"/>
  <c r="O233" i="11"/>
  <c r="N233" i="11"/>
  <c r="M233" i="11"/>
  <c r="K233" i="11"/>
  <c r="J233" i="11"/>
  <c r="H233" i="11"/>
  <c r="G233" i="11"/>
  <c r="F233" i="11"/>
  <c r="E233" i="11"/>
  <c r="D233" i="11"/>
  <c r="O232" i="11"/>
  <c r="L232" i="11"/>
  <c r="I232" i="11"/>
  <c r="F232" i="11"/>
  <c r="D231" i="11"/>
  <c r="O229" i="11"/>
  <c r="L229" i="11"/>
  <c r="I229" i="11"/>
  <c r="F229" i="11"/>
  <c r="O228" i="11"/>
  <c r="L228" i="11"/>
  <c r="L227" i="11" s="1"/>
  <c r="I228" i="11"/>
  <c r="F228" i="11"/>
  <c r="O227" i="11"/>
  <c r="N227" i="11"/>
  <c r="N204" i="11" s="1"/>
  <c r="M227" i="11"/>
  <c r="K227" i="11"/>
  <c r="J227" i="11"/>
  <c r="I227" i="11"/>
  <c r="H227" i="11"/>
  <c r="G227" i="11"/>
  <c r="E227" i="11"/>
  <c r="D227" i="11"/>
  <c r="O226" i="11"/>
  <c r="L226" i="11"/>
  <c r="I226" i="11"/>
  <c r="F226" i="11"/>
  <c r="O225" i="11"/>
  <c r="L225" i="11"/>
  <c r="I225" i="11"/>
  <c r="C225" i="11" s="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O217" i="11"/>
  <c r="O216" i="11" s="1"/>
  <c r="L217" i="11"/>
  <c r="I217" i="11"/>
  <c r="F217" i="11"/>
  <c r="N216" i="11"/>
  <c r="M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I206" i="11"/>
  <c r="F206" i="11"/>
  <c r="N205" i="11"/>
  <c r="M205" i="11"/>
  <c r="K205" i="11"/>
  <c r="K204" i="11" s="1"/>
  <c r="J205" i="11"/>
  <c r="H205" i="11"/>
  <c r="G205" i="11"/>
  <c r="E205" i="11"/>
  <c r="D205" i="11"/>
  <c r="D204" i="11" s="1"/>
  <c r="O203" i="11"/>
  <c r="L203" i="11"/>
  <c r="I203" i="11"/>
  <c r="F203" i="11"/>
  <c r="O202" i="11"/>
  <c r="L202" i="11"/>
  <c r="I202" i="11"/>
  <c r="F202" i="11"/>
  <c r="O201" i="11"/>
  <c r="L201" i="11"/>
  <c r="I201" i="11"/>
  <c r="F201" i="11"/>
  <c r="O200" i="11"/>
  <c r="L200" i="11"/>
  <c r="I200" i="11"/>
  <c r="F200" i="11"/>
  <c r="O199" i="11"/>
  <c r="O198" i="11" s="1"/>
  <c r="L199" i="11"/>
  <c r="L198" i="11" s="1"/>
  <c r="I199" i="11"/>
  <c r="F199" i="11"/>
  <c r="F198" i="11" s="1"/>
  <c r="N198" i="11"/>
  <c r="N196" i="11" s="1"/>
  <c r="M198" i="11"/>
  <c r="M196" i="11" s="1"/>
  <c r="K198" i="11"/>
  <c r="K196" i="11" s="1"/>
  <c r="J198" i="11"/>
  <c r="J196" i="11" s="1"/>
  <c r="H198" i="11"/>
  <c r="G198" i="11"/>
  <c r="G196" i="11" s="1"/>
  <c r="E198" i="11"/>
  <c r="E196" i="11" s="1"/>
  <c r="D198" i="11"/>
  <c r="D196" i="11" s="1"/>
  <c r="O197" i="11"/>
  <c r="L197" i="11"/>
  <c r="I197" i="11"/>
  <c r="F197" i="11"/>
  <c r="H196" i="11"/>
  <c r="O193" i="11"/>
  <c r="O192" i="11" s="1"/>
  <c r="O191" i="11" s="1"/>
  <c r="L193" i="11"/>
  <c r="L192" i="11" s="1"/>
  <c r="L191" i="11" s="1"/>
  <c r="I193" i="11"/>
  <c r="I192" i="11" s="1"/>
  <c r="I191" i="11" s="1"/>
  <c r="F193" i="11"/>
  <c r="N192" i="11"/>
  <c r="N191" i="11" s="1"/>
  <c r="M192" i="11"/>
  <c r="K192" i="11"/>
  <c r="K191" i="11" s="1"/>
  <c r="J192" i="11"/>
  <c r="J191" i="11" s="1"/>
  <c r="H192" i="11"/>
  <c r="H191" i="11" s="1"/>
  <c r="G192" i="11"/>
  <c r="G191" i="11" s="1"/>
  <c r="E192" i="11"/>
  <c r="D192" i="11"/>
  <c r="D191" i="11" s="1"/>
  <c r="M191" i="11"/>
  <c r="E191" i="11"/>
  <c r="O190" i="11"/>
  <c r="L190" i="11"/>
  <c r="I190" i="11"/>
  <c r="F190" i="11"/>
  <c r="O189" i="11"/>
  <c r="O188" i="11" s="1"/>
  <c r="L189" i="11"/>
  <c r="L188" i="11" s="1"/>
  <c r="I189" i="11"/>
  <c r="I188" i="11" s="1"/>
  <c r="F189" i="11"/>
  <c r="N188" i="11"/>
  <c r="M188" i="11"/>
  <c r="K188" i="11"/>
  <c r="J188" i="11"/>
  <c r="H188" i="11"/>
  <c r="G188" i="11"/>
  <c r="E188" i="11"/>
  <c r="D188" i="11"/>
  <c r="M187" i="11"/>
  <c r="O186" i="11"/>
  <c r="L186" i="11"/>
  <c r="I186" i="11"/>
  <c r="F186" i="11"/>
  <c r="O185" i="11"/>
  <c r="O184" i="11" s="1"/>
  <c r="L185" i="11"/>
  <c r="I185" i="11"/>
  <c r="I184" i="11" s="1"/>
  <c r="F185" i="11"/>
  <c r="N184" i="11"/>
  <c r="M184" i="11"/>
  <c r="K184" i="11"/>
  <c r="J184" i="11"/>
  <c r="H184" i="11"/>
  <c r="G184" i="11"/>
  <c r="F184" i="11"/>
  <c r="E184" i="11"/>
  <c r="D184" i="11"/>
  <c r="O183" i="11"/>
  <c r="L183" i="11"/>
  <c r="I183" i="11"/>
  <c r="F183" i="11"/>
  <c r="O182" i="11"/>
  <c r="L182" i="11"/>
  <c r="I182" i="11"/>
  <c r="F182" i="11"/>
  <c r="O181" i="11"/>
  <c r="L181" i="11"/>
  <c r="I181" i="11"/>
  <c r="F181" i="11"/>
  <c r="O180" i="11"/>
  <c r="L180" i="11"/>
  <c r="I180" i="11"/>
  <c r="F180" i="11"/>
  <c r="N179" i="11"/>
  <c r="M179" i="11"/>
  <c r="K179" i="11"/>
  <c r="J179" i="11"/>
  <c r="H179" i="11"/>
  <c r="G179" i="11"/>
  <c r="E179" i="11"/>
  <c r="D179" i="11"/>
  <c r="O178" i="11"/>
  <c r="L178" i="11"/>
  <c r="I178" i="11"/>
  <c r="F178" i="11"/>
  <c r="O177" i="11"/>
  <c r="L177" i="11"/>
  <c r="I177" i="11"/>
  <c r="F177" i="11"/>
  <c r="O176" i="11"/>
  <c r="L176" i="11"/>
  <c r="I176" i="11"/>
  <c r="I175" i="11" s="1"/>
  <c r="F176" i="11"/>
  <c r="N175" i="11"/>
  <c r="M175" i="11"/>
  <c r="K175" i="11"/>
  <c r="K174" i="11" s="1"/>
  <c r="J175" i="11"/>
  <c r="H175" i="11"/>
  <c r="H174" i="11" s="1"/>
  <c r="G175" i="11"/>
  <c r="G174" i="11" s="1"/>
  <c r="G173" i="11" s="1"/>
  <c r="E175" i="11"/>
  <c r="E174" i="11" s="1"/>
  <c r="E173" i="11" s="1"/>
  <c r="D175" i="11"/>
  <c r="N174" i="11"/>
  <c r="N173" i="11" s="1"/>
  <c r="J174" i="11"/>
  <c r="J173" i="11" s="1"/>
  <c r="O172" i="11"/>
  <c r="L172" i="11"/>
  <c r="I172" i="11"/>
  <c r="F172" i="11"/>
  <c r="O171" i="11"/>
  <c r="L171" i="11"/>
  <c r="I171" i="11"/>
  <c r="F171" i="11"/>
  <c r="O170" i="11"/>
  <c r="L170" i="11"/>
  <c r="I170" i="11"/>
  <c r="F170" i="11"/>
  <c r="O169" i="11"/>
  <c r="L169" i="11"/>
  <c r="I169" i="11"/>
  <c r="F169" i="11"/>
  <c r="O168" i="11"/>
  <c r="L168" i="11"/>
  <c r="I168" i="11"/>
  <c r="F168" i="11"/>
  <c r="O167" i="11"/>
  <c r="L167" i="11"/>
  <c r="I167" i="11"/>
  <c r="F167" i="11"/>
  <c r="F166" i="11" s="1"/>
  <c r="N166" i="11"/>
  <c r="N165" i="11" s="1"/>
  <c r="M166" i="11"/>
  <c r="M165" i="11" s="1"/>
  <c r="K166" i="11"/>
  <c r="K165" i="11" s="1"/>
  <c r="J166" i="11"/>
  <c r="J165" i="11" s="1"/>
  <c r="H166" i="11"/>
  <c r="H165" i="11" s="1"/>
  <c r="G166" i="11"/>
  <c r="G165" i="11" s="1"/>
  <c r="E166" i="11"/>
  <c r="E165" i="11" s="1"/>
  <c r="D166" i="11"/>
  <c r="D165" i="11" s="1"/>
  <c r="O164" i="11"/>
  <c r="L164" i="11"/>
  <c r="I164" i="11"/>
  <c r="F164" i="11"/>
  <c r="O163" i="11"/>
  <c r="L163" i="11"/>
  <c r="I163" i="11"/>
  <c r="F163" i="11"/>
  <c r="O162" i="11"/>
  <c r="L162" i="11"/>
  <c r="I162" i="11"/>
  <c r="F162" i="11"/>
  <c r="O161" i="11"/>
  <c r="O160" i="11" s="1"/>
  <c r="L161" i="11"/>
  <c r="I161" i="11"/>
  <c r="I160" i="11" s="1"/>
  <c r="F161" i="11"/>
  <c r="F160" i="11" s="1"/>
  <c r="N160" i="11"/>
  <c r="M160" i="11"/>
  <c r="K160" i="11"/>
  <c r="J160" i="11"/>
  <c r="H160" i="11"/>
  <c r="G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F154" i="11"/>
  <c r="O153" i="11"/>
  <c r="L153" i="11"/>
  <c r="I153" i="11"/>
  <c r="F153" i="11"/>
  <c r="O152" i="11"/>
  <c r="O151" i="11" s="1"/>
  <c r="L152" i="11"/>
  <c r="I152" i="11"/>
  <c r="F152" i="1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O146" i="11"/>
  <c r="L146" i="11"/>
  <c r="I146" i="11"/>
  <c r="F146" i="11"/>
  <c r="O145" i="11"/>
  <c r="L145" i="11"/>
  <c r="I145" i="11"/>
  <c r="I144" i="11" s="1"/>
  <c r="F145" i="11"/>
  <c r="N144" i="11"/>
  <c r="M144" i="11"/>
  <c r="L144" i="11"/>
  <c r="K144" i="11"/>
  <c r="J144" i="11"/>
  <c r="H144" i="11"/>
  <c r="G144" i="11"/>
  <c r="E144" i="11"/>
  <c r="D144" i="11"/>
  <c r="O143" i="11"/>
  <c r="L143" i="11"/>
  <c r="I143" i="11"/>
  <c r="F143" i="11"/>
  <c r="O142" i="11"/>
  <c r="L142" i="11"/>
  <c r="L141" i="11" s="1"/>
  <c r="I142" i="11"/>
  <c r="I141" i="11" s="1"/>
  <c r="F142" i="11"/>
  <c r="O141" i="11"/>
  <c r="N141" i="11"/>
  <c r="M141" i="11"/>
  <c r="K141" i="11"/>
  <c r="J141" i="11"/>
  <c r="H141" i="11"/>
  <c r="G141" i="11"/>
  <c r="F141" i="11"/>
  <c r="E141" i="11"/>
  <c r="D141" i="11"/>
  <c r="O140" i="11"/>
  <c r="L140" i="11"/>
  <c r="I140" i="11"/>
  <c r="F140" i="11"/>
  <c r="O139" i="11"/>
  <c r="L139" i="11"/>
  <c r="I139" i="11"/>
  <c r="F139" i="11"/>
  <c r="O138" i="11"/>
  <c r="L138" i="11"/>
  <c r="I138" i="11"/>
  <c r="F138" i="11"/>
  <c r="O137" i="11"/>
  <c r="O136" i="11" s="1"/>
  <c r="L137" i="11"/>
  <c r="I137" i="11"/>
  <c r="I136" i="11" s="1"/>
  <c r="F137" i="11"/>
  <c r="N136" i="11"/>
  <c r="M136" i="11"/>
  <c r="K136" i="11"/>
  <c r="J136" i="11"/>
  <c r="H136" i="11"/>
  <c r="G136" i="11"/>
  <c r="E136" i="11"/>
  <c r="D136" i="11"/>
  <c r="O135" i="11"/>
  <c r="L135" i="11"/>
  <c r="I135" i="11"/>
  <c r="F135" i="11"/>
  <c r="O134" i="11"/>
  <c r="L134" i="11"/>
  <c r="I134" i="11"/>
  <c r="F134" i="11"/>
  <c r="O133" i="11"/>
  <c r="L133" i="11"/>
  <c r="I133" i="11"/>
  <c r="F133" i="11"/>
  <c r="O132" i="11"/>
  <c r="L132" i="11"/>
  <c r="I132" i="11"/>
  <c r="F132" i="11"/>
  <c r="N131" i="11"/>
  <c r="M131" i="11"/>
  <c r="K131" i="11"/>
  <c r="J131" i="11"/>
  <c r="J130" i="11" s="1"/>
  <c r="H131" i="11"/>
  <c r="G131" i="11"/>
  <c r="E131" i="11"/>
  <c r="D131" i="11"/>
  <c r="O129" i="11"/>
  <c r="O128" i="11" s="1"/>
  <c r="L129" i="11"/>
  <c r="I129" i="11"/>
  <c r="I128" i="11" s="1"/>
  <c r="F129" i="11"/>
  <c r="N128" i="11"/>
  <c r="M128" i="11"/>
  <c r="L128" i="11"/>
  <c r="K128" i="11"/>
  <c r="J128" i="11"/>
  <c r="H128" i="11"/>
  <c r="G128" i="11"/>
  <c r="E128" i="11"/>
  <c r="D128" i="11"/>
  <c r="O127" i="11"/>
  <c r="L127" i="11"/>
  <c r="I127" i="11"/>
  <c r="F127" i="11"/>
  <c r="O126" i="11"/>
  <c r="L126" i="11"/>
  <c r="I126" i="11"/>
  <c r="F126" i="11"/>
  <c r="O125" i="11"/>
  <c r="L125" i="11"/>
  <c r="I125" i="11"/>
  <c r="F125" i="11"/>
  <c r="O124" i="11"/>
  <c r="L124" i="11"/>
  <c r="I124" i="11"/>
  <c r="F124" i="11"/>
  <c r="O123" i="11"/>
  <c r="L123" i="11"/>
  <c r="I123" i="11"/>
  <c r="I122" i="11" s="1"/>
  <c r="F123" i="11"/>
  <c r="F122" i="11" s="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O116" i="11" s="1"/>
  <c r="L117" i="11"/>
  <c r="I117" i="11"/>
  <c r="F117" i="11"/>
  <c r="N116" i="11"/>
  <c r="M116" i="11"/>
  <c r="K116" i="11"/>
  <c r="J116" i="11"/>
  <c r="H116" i="11"/>
  <c r="G116" i="11"/>
  <c r="E116" i="11"/>
  <c r="D116" i="11"/>
  <c r="O115" i="11"/>
  <c r="L115" i="11"/>
  <c r="I115" i="11"/>
  <c r="F115" i="11"/>
  <c r="O114" i="11"/>
  <c r="L114" i="11"/>
  <c r="I114" i="11"/>
  <c r="F114" i="11"/>
  <c r="O113" i="11"/>
  <c r="O112" i="11" s="1"/>
  <c r="L113" i="11"/>
  <c r="L112" i="11" s="1"/>
  <c r="I113" i="11"/>
  <c r="I112" i="11" s="1"/>
  <c r="F113" i="1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I103" i="11" s="1"/>
  <c r="F104"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L96" i="11"/>
  <c r="I96" i="11"/>
  <c r="I95" i="11" s="1"/>
  <c r="F96" i="1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O89" i="11" s="1"/>
  <c r="L90" i="11"/>
  <c r="L89" i="11" s="1"/>
  <c r="I90" i="11"/>
  <c r="I89" i="11" s="1"/>
  <c r="F90" i="11"/>
  <c r="N89" i="11"/>
  <c r="M89" i="11"/>
  <c r="K89" i="11"/>
  <c r="J89" i="11"/>
  <c r="H89" i="11"/>
  <c r="G89" i="11"/>
  <c r="E89" i="11"/>
  <c r="D89" i="11"/>
  <c r="O88" i="11"/>
  <c r="L88" i="11"/>
  <c r="I88" i="11"/>
  <c r="F88" i="11"/>
  <c r="O87" i="11"/>
  <c r="L87" i="11"/>
  <c r="I87" i="11"/>
  <c r="F87" i="11"/>
  <c r="O86" i="11"/>
  <c r="L86" i="11"/>
  <c r="I86" i="11"/>
  <c r="F86" i="11"/>
  <c r="O85" i="11"/>
  <c r="O84" i="11" s="1"/>
  <c r="L85" i="11"/>
  <c r="I85" i="11"/>
  <c r="F85" i="11"/>
  <c r="N84" i="11"/>
  <c r="M84" i="11"/>
  <c r="K84" i="11"/>
  <c r="J84" i="11"/>
  <c r="I84" i="11"/>
  <c r="H84" i="11"/>
  <c r="G84" i="11"/>
  <c r="E84" i="11"/>
  <c r="D84" i="11"/>
  <c r="O82" i="11"/>
  <c r="L82" i="11"/>
  <c r="I82" i="11"/>
  <c r="F82" i="11"/>
  <c r="O81" i="11"/>
  <c r="O80" i="11" s="1"/>
  <c r="L81" i="11"/>
  <c r="L80" i="11" s="1"/>
  <c r="I81" i="11"/>
  <c r="I80" i="11" s="1"/>
  <c r="F81" i="11"/>
  <c r="N80" i="11"/>
  <c r="M80" i="11"/>
  <c r="K80" i="11"/>
  <c r="J80" i="11"/>
  <c r="H80" i="11"/>
  <c r="G80" i="11"/>
  <c r="E80" i="11"/>
  <c r="D80" i="11"/>
  <c r="O79" i="11"/>
  <c r="L79" i="11"/>
  <c r="I79" i="11"/>
  <c r="F79" i="11"/>
  <c r="O78" i="11"/>
  <c r="O77" i="11" s="1"/>
  <c r="L78" i="11"/>
  <c r="L77" i="11" s="1"/>
  <c r="I78" i="11"/>
  <c r="I77" i="11" s="1"/>
  <c r="F78" i="11"/>
  <c r="F77" i="11" s="1"/>
  <c r="N77" i="11"/>
  <c r="M77" i="11"/>
  <c r="M76" i="11" s="1"/>
  <c r="K77" i="11"/>
  <c r="J77" i="11"/>
  <c r="H77" i="11"/>
  <c r="H76" i="11" s="1"/>
  <c r="G77" i="11"/>
  <c r="E77" i="11"/>
  <c r="D77" i="11"/>
  <c r="O74" i="11"/>
  <c r="L74" i="11"/>
  <c r="I74" i="11"/>
  <c r="F74" i="11"/>
  <c r="O73" i="11"/>
  <c r="L73" i="11"/>
  <c r="I73" i="11"/>
  <c r="F73" i="11"/>
  <c r="O72" i="11"/>
  <c r="L72" i="11"/>
  <c r="I72" i="11"/>
  <c r="F72" i="11"/>
  <c r="O71" i="11"/>
  <c r="L71" i="11"/>
  <c r="I71" i="11"/>
  <c r="F71" i="11"/>
  <c r="O70" i="11"/>
  <c r="O69" i="11" s="1"/>
  <c r="L70" i="11"/>
  <c r="I70" i="11"/>
  <c r="I69" i="11" s="1"/>
  <c r="F70" i="11"/>
  <c r="N69" i="11"/>
  <c r="N67" i="11" s="1"/>
  <c r="M69" i="11"/>
  <c r="M67" i="11" s="1"/>
  <c r="L69" i="11"/>
  <c r="K69" i="11"/>
  <c r="K67" i="11" s="1"/>
  <c r="J69" i="11"/>
  <c r="H69" i="11"/>
  <c r="H67" i="11" s="1"/>
  <c r="G69" i="11"/>
  <c r="G67" i="11" s="1"/>
  <c r="E69" i="11"/>
  <c r="D69" i="11"/>
  <c r="D67" i="11" s="1"/>
  <c r="O68" i="11"/>
  <c r="L68" i="11"/>
  <c r="I68" i="11"/>
  <c r="F68" i="11"/>
  <c r="J67" i="11"/>
  <c r="E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L59" i="11"/>
  <c r="L58" i="11" s="1"/>
  <c r="I59" i="11"/>
  <c r="I58" i="11" s="1"/>
  <c r="F59" i="11"/>
  <c r="O58" i="11"/>
  <c r="N58" i="11"/>
  <c r="M58" i="11"/>
  <c r="K58" i="11"/>
  <c r="J58" i="11"/>
  <c r="H58" i="11"/>
  <c r="G58" i="11"/>
  <c r="E58" i="11"/>
  <c r="D58" i="11"/>
  <c r="O57" i="11"/>
  <c r="L57" i="11"/>
  <c r="I57" i="11"/>
  <c r="F57" i="11"/>
  <c r="O56" i="11"/>
  <c r="O55" i="11" s="1"/>
  <c r="L56" i="11"/>
  <c r="L55" i="11" s="1"/>
  <c r="I56" i="11"/>
  <c r="I55" i="11" s="1"/>
  <c r="F56" i="11"/>
  <c r="F55" i="11" s="1"/>
  <c r="N55" i="11"/>
  <c r="N54" i="11" s="1"/>
  <c r="M55" i="11"/>
  <c r="M54" i="11" s="1"/>
  <c r="K55" i="11"/>
  <c r="J55" i="11"/>
  <c r="J54" i="11" s="1"/>
  <c r="H55" i="11"/>
  <c r="H54" i="11" s="1"/>
  <c r="H53" i="11" s="1"/>
  <c r="G55" i="11"/>
  <c r="E55" i="11"/>
  <c r="E54" i="11" s="1"/>
  <c r="D55" i="11"/>
  <c r="D54" i="11" s="1"/>
  <c r="D53" i="11" s="1"/>
  <c r="K54" i="11"/>
  <c r="O47" i="11"/>
  <c r="C47" i="11" s="1"/>
  <c r="O46" i="11"/>
  <c r="C46" i="11" s="1"/>
  <c r="N45" i="11"/>
  <c r="M45" i="11"/>
  <c r="L44" i="11"/>
  <c r="I44" i="11"/>
  <c r="I43" i="11" s="1"/>
  <c r="F44" i="11"/>
  <c r="L43" i="11"/>
  <c r="K43" i="11"/>
  <c r="J43" i="11"/>
  <c r="H43" i="11"/>
  <c r="G43" i="11"/>
  <c r="E43" i="11"/>
  <c r="D43" i="11"/>
  <c r="F42" i="11"/>
  <c r="F41" i="11" s="1"/>
  <c r="C41" i="11" s="1"/>
  <c r="E41" i="11"/>
  <c r="D41" i="11"/>
  <c r="L40" i="11"/>
  <c r="C40" i="11" s="1"/>
  <c r="L39" i="11"/>
  <c r="C39" i="11"/>
  <c r="L38" i="11"/>
  <c r="C38" i="11" s="1"/>
  <c r="L37" i="11"/>
  <c r="C37" i="11" s="1"/>
  <c r="K36" i="11"/>
  <c r="J36" i="11"/>
  <c r="L35" i="11"/>
  <c r="C35" i="11" s="1"/>
  <c r="L34" i="11"/>
  <c r="C34" i="11" s="1"/>
  <c r="K33" i="11"/>
  <c r="J33" i="11"/>
  <c r="L32" i="11"/>
  <c r="C32" i="11" s="1"/>
  <c r="K31" i="11"/>
  <c r="J31" i="11"/>
  <c r="L30" i="11"/>
  <c r="C30" i="11" s="1"/>
  <c r="L29" i="11"/>
  <c r="C29" i="11" s="1"/>
  <c r="L28" i="11"/>
  <c r="C28" i="11" s="1"/>
  <c r="K27" i="11"/>
  <c r="J27" i="11"/>
  <c r="F25" i="11"/>
  <c r="C25" i="11" s="1"/>
  <c r="I24" i="11"/>
  <c r="F24" i="11"/>
  <c r="O23" i="11"/>
  <c r="L23" i="11"/>
  <c r="I23" i="11"/>
  <c r="F23" i="11"/>
  <c r="O22" i="11"/>
  <c r="L22" i="11"/>
  <c r="L21" i="11" s="1"/>
  <c r="L292" i="11" s="1"/>
  <c r="I22" i="11"/>
  <c r="I21" i="11" s="1"/>
  <c r="F22" i="11"/>
  <c r="O21" i="11"/>
  <c r="N21" i="11"/>
  <c r="N292" i="11" s="1"/>
  <c r="N291" i="11" s="1"/>
  <c r="M21" i="11"/>
  <c r="M292" i="11" s="1"/>
  <c r="M291" i="11" s="1"/>
  <c r="K21" i="11"/>
  <c r="J21" i="11"/>
  <c r="J292" i="11" s="1"/>
  <c r="H21" i="11"/>
  <c r="H292" i="11" s="1"/>
  <c r="H291" i="11" s="1"/>
  <c r="G21" i="11"/>
  <c r="F21" i="11"/>
  <c r="E21" i="11"/>
  <c r="E292" i="11" s="1"/>
  <c r="E291" i="11" s="1"/>
  <c r="D21" i="11"/>
  <c r="D292" i="11" s="1"/>
  <c r="D291" i="11" s="1"/>
  <c r="N195" i="11" l="1"/>
  <c r="C44" i="11"/>
  <c r="O67" i="11"/>
  <c r="E76" i="11"/>
  <c r="C82" i="11"/>
  <c r="C105" i="11"/>
  <c r="E187" i="11"/>
  <c r="C201" i="11"/>
  <c r="C233" i="11"/>
  <c r="C240" i="11"/>
  <c r="O238" i="11"/>
  <c r="M259" i="11"/>
  <c r="C117" i="11"/>
  <c r="N130" i="11"/>
  <c r="C149" i="11"/>
  <c r="C161" i="11"/>
  <c r="C181" i="11"/>
  <c r="L187" i="11"/>
  <c r="J204" i="11"/>
  <c r="C221" i="11"/>
  <c r="C224" i="11"/>
  <c r="H204" i="11"/>
  <c r="E270" i="11"/>
  <c r="E269" i="11" s="1"/>
  <c r="C66" i="11"/>
  <c r="D76" i="11"/>
  <c r="C129" i="11"/>
  <c r="H187" i="11"/>
  <c r="H231" i="11"/>
  <c r="M231" i="11"/>
  <c r="E53" i="11"/>
  <c r="C253" i="11"/>
  <c r="J291" i="11"/>
  <c r="J53" i="11"/>
  <c r="C86" i="11"/>
  <c r="C90" i="11"/>
  <c r="C91" i="11"/>
  <c r="C92" i="11"/>
  <c r="C93" i="11"/>
  <c r="C109" i="11"/>
  <c r="C113" i="11"/>
  <c r="C114" i="11"/>
  <c r="C145" i="11"/>
  <c r="C146" i="11"/>
  <c r="C148" i="11"/>
  <c r="C153" i="11"/>
  <c r="C157" i="11"/>
  <c r="C158" i="11"/>
  <c r="L166" i="11"/>
  <c r="L165" i="11" s="1"/>
  <c r="C177" i="11"/>
  <c r="C193" i="11"/>
  <c r="C203" i="11"/>
  <c r="C213" i="11"/>
  <c r="C217" i="11"/>
  <c r="G231" i="11"/>
  <c r="C237" i="11"/>
  <c r="C245" i="11"/>
  <c r="C257" i="11"/>
  <c r="C261" i="11"/>
  <c r="C277" i="11"/>
  <c r="C285" i="11"/>
  <c r="C297" i="11"/>
  <c r="J195" i="11"/>
  <c r="D20" i="11"/>
  <c r="F292" i="11"/>
  <c r="C22" i="11"/>
  <c r="C23" i="11"/>
  <c r="C24" i="11"/>
  <c r="J26" i="11"/>
  <c r="C42" i="11"/>
  <c r="F43" i="11"/>
  <c r="C43" i="11" s="1"/>
  <c r="C62" i="11"/>
  <c r="C63" i="11"/>
  <c r="C64" i="11"/>
  <c r="C65" i="11"/>
  <c r="K76" i="11"/>
  <c r="C101" i="11"/>
  <c r="C133" i="11"/>
  <c r="C137" i="11"/>
  <c r="C140" i="11"/>
  <c r="C141" i="11"/>
  <c r="I151" i="11"/>
  <c r="K173" i="11"/>
  <c r="C189" i="11"/>
  <c r="C190" i="11"/>
  <c r="I187" i="11"/>
  <c r="H195" i="11"/>
  <c r="L196" i="11"/>
  <c r="C214" i="11"/>
  <c r="C249" i="11"/>
  <c r="C265" i="11"/>
  <c r="C266" i="11"/>
  <c r="C273" i="11"/>
  <c r="C275" i="11"/>
  <c r="L160" i="11"/>
  <c r="N270" i="11"/>
  <c r="N269" i="11" s="1"/>
  <c r="H20" i="11"/>
  <c r="L54" i="11"/>
  <c r="G54" i="11"/>
  <c r="G53" i="11" s="1"/>
  <c r="C70" i="11"/>
  <c r="G76" i="11"/>
  <c r="D83" i="11"/>
  <c r="N83" i="11"/>
  <c r="C97" i="11"/>
  <c r="J83" i="11"/>
  <c r="C121" i="11"/>
  <c r="C125" i="11"/>
  <c r="C126" i="11"/>
  <c r="C127" i="11"/>
  <c r="I131" i="11"/>
  <c r="C185" i="11"/>
  <c r="C197" i="11"/>
  <c r="O205" i="11"/>
  <c r="O204" i="11" s="1"/>
  <c r="C229" i="11"/>
  <c r="O235" i="11"/>
  <c r="L260" i="11"/>
  <c r="L259" i="11" s="1"/>
  <c r="G259" i="11"/>
  <c r="M269" i="11"/>
  <c r="G270" i="11"/>
  <c r="K269" i="11"/>
  <c r="C281" i="11"/>
  <c r="O293" i="11"/>
  <c r="M230" i="11"/>
  <c r="K26" i="11"/>
  <c r="K20" i="11" s="1"/>
  <c r="L36" i="11"/>
  <c r="C36" i="11" s="1"/>
  <c r="N53" i="11"/>
  <c r="O54" i="11"/>
  <c r="O53" i="11" s="1"/>
  <c r="C68" i="11"/>
  <c r="C81" i="11"/>
  <c r="E83" i="11"/>
  <c r="C85" i="11"/>
  <c r="C96" i="11"/>
  <c r="C100" i="11"/>
  <c r="L95" i="11"/>
  <c r="C106" i="11"/>
  <c r="C107" i="11"/>
  <c r="C108" i="11"/>
  <c r="C120" i="11"/>
  <c r="L131" i="11"/>
  <c r="C150" i="11"/>
  <c r="L151" i="11"/>
  <c r="C168" i="11"/>
  <c r="C169" i="11"/>
  <c r="C182" i="11"/>
  <c r="L184" i="11"/>
  <c r="C184" i="11" s="1"/>
  <c r="D187" i="11"/>
  <c r="G204" i="11"/>
  <c r="G195" i="11" s="1"/>
  <c r="C212" i="11"/>
  <c r="C226" i="11"/>
  <c r="M204" i="11"/>
  <c r="M195" i="11" s="1"/>
  <c r="G230" i="11"/>
  <c r="K231" i="11"/>
  <c r="K230" i="11" s="1"/>
  <c r="C234" i="11"/>
  <c r="C244" i="11"/>
  <c r="L251" i="11"/>
  <c r="C254" i="11"/>
  <c r="I272" i="11"/>
  <c r="L272" i="11"/>
  <c r="L270" i="11" s="1"/>
  <c r="L269" i="11" s="1"/>
  <c r="F276" i="11"/>
  <c r="F270" i="11" s="1"/>
  <c r="C288" i="11"/>
  <c r="C298" i="11"/>
  <c r="L76" i="11"/>
  <c r="I83" i="11"/>
  <c r="L84" i="11"/>
  <c r="G187" i="11"/>
  <c r="J231" i="11"/>
  <c r="J230" i="11" s="1"/>
  <c r="J194" i="11" s="1"/>
  <c r="L27" i="11"/>
  <c r="C27" i="11" s="1"/>
  <c r="L33" i="11"/>
  <c r="C33" i="11" s="1"/>
  <c r="O45" i="11"/>
  <c r="C45" i="11" s="1"/>
  <c r="C56" i="11"/>
  <c r="C57" i="11"/>
  <c r="C74" i="11"/>
  <c r="J76" i="11"/>
  <c r="J75" i="11" s="1"/>
  <c r="N76" i="11"/>
  <c r="N75" i="11" s="1"/>
  <c r="G83" i="11"/>
  <c r="K83" i="11"/>
  <c r="C87" i="11"/>
  <c r="C88" i="11"/>
  <c r="C99" i="11"/>
  <c r="I116" i="11"/>
  <c r="L122" i="11"/>
  <c r="F128" i="11"/>
  <c r="C128" i="11" s="1"/>
  <c r="E130" i="11"/>
  <c r="L136" i="11"/>
  <c r="C164" i="11"/>
  <c r="I166" i="11"/>
  <c r="I165" i="11" s="1"/>
  <c r="C170" i="11"/>
  <c r="C171" i="11"/>
  <c r="C172" i="11"/>
  <c r="D174" i="11"/>
  <c r="D173" i="11" s="1"/>
  <c r="L175" i="11"/>
  <c r="L174" i="11" s="1"/>
  <c r="I179" i="11"/>
  <c r="I174" i="11" s="1"/>
  <c r="I173" i="11" s="1"/>
  <c r="K195" i="11"/>
  <c r="C200" i="11"/>
  <c r="C211" i="11"/>
  <c r="E204" i="11"/>
  <c r="E195" i="11" s="1"/>
  <c r="E231" i="11"/>
  <c r="E230" i="11" s="1"/>
  <c r="C243" i="11"/>
  <c r="C250" i="11"/>
  <c r="H230" i="11"/>
  <c r="I252" i="11"/>
  <c r="I251" i="11" s="1"/>
  <c r="C258" i="11"/>
  <c r="C278" i="11"/>
  <c r="C279" i="11"/>
  <c r="G269" i="11"/>
  <c r="C282" i="11"/>
  <c r="C295" i="11"/>
  <c r="M53" i="11"/>
  <c r="C209" i="11"/>
  <c r="C59" i="11"/>
  <c r="C60" i="11"/>
  <c r="C61" i="11"/>
  <c r="L67" i="11"/>
  <c r="C71" i="11"/>
  <c r="C72" i="11"/>
  <c r="C73" i="11"/>
  <c r="C79" i="11"/>
  <c r="H83" i="11"/>
  <c r="M83" i="11"/>
  <c r="L116" i="11"/>
  <c r="C124" i="11"/>
  <c r="G130" i="11"/>
  <c r="K130" i="11"/>
  <c r="C134" i="11"/>
  <c r="C135" i="11"/>
  <c r="C156" i="11"/>
  <c r="L179" i="11"/>
  <c r="F188" i="11"/>
  <c r="C188" i="11" s="1"/>
  <c r="K187" i="11"/>
  <c r="O187" i="11"/>
  <c r="F192" i="11"/>
  <c r="C215" i="11"/>
  <c r="C248" i="11"/>
  <c r="O246" i="11"/>
  <c r="I276" i="11"/>
  <c r="C21" i="11"/>
  <c r="G292" i="11"/>
  <c r="G291" i="11" s="1"/>
  <c r="G20" i="11"/>
  <c r="I292" i="11"/>
  <c r="I20" i="11"/>
  <c r="C77" i="11"/>
  <c r="I76" i="11"/>
  <c r="I67" i="11"/>
  <c r="O76" i="11"/>
  <c r="K292" i="11"/>
  <c r="K291" i="11" s="1"/>
  <c r="O292" i="11"/>
  <c r="C292" i="11" s="1"/>
  <c r="O20" i="11"/>
  <c r="K53" i="11"/>
  <c r="I54" i="11"/>
  <c r="F165" i="11"/>
  <c r="C176" i="11"/>
  <c r="F175" i="11"/>
  <c r="C268" i="11"/>
  <c r="F264" i="11"/>
  <c r="C294" i="11"/>
  <c r="L293" i="11"/>
  <c r="L291" i="11" s="1"/>
  <c r="E20" i="11"/>
  <c r="M20" i="11"/>
  <c r="L31" i="11"/>
  <c r="C55" i="11"/>
  <c r="F80" i="11"/>
  <c r="C80" i="11" s="1"/>
  <c r="F84" i="11"/>
  <c r="C94" i="11"/>
  <c r="C98" i="11"/>
  <c r="C110" i="11"/>
  <c r="C111" i="11"/>
  <c r="C118" i="11"/>
  <c r="C119" i="11"/>
  <c r="H130" i="11"/>
  <c r="M130" i="11"/>
  <c r="C142" i="11"/>
  <c r="C143" i="11"/>
  <c r="C152" i="11"/>
  <c r="F151" i="11"/>
  <c r="C178" i="11"/>
  <c r="O179" i="11"/>
  <c r="L216" i="11"/>
  <c r="C78" i="11"/>
  <c r="F20" i="11"/>
  <c r="J20" i="11"/>
  <c r="N20" i="11"/>
  <c r="F69" i="11"/>
  <c r="F89" i="11"/>
  <c r="C89" i="11" s="1"/>
  <c r="O95" i="11"/>
  <c r="O103" i="11"/>
  <c r="L103" i="11"/>
  <c r="O122" i="11"/>
  <c r="D130" i="11"/>
  <c r="I130" i="11"/>
  <c r="O131" i="11"/>
  <c r="C138" i="11"/>
  <c r="C139" i="11"/>
  <c r="O144" i="11"/>
  <c r="C154" i="11"/>
  <c r="C155" i="11"/>
  <c r="C162" i="11"/>
  <c r="C163" i="11"/>
  <c r="O166" i="11"/>
  <c r="O165" i="11" s="1"/>
  <c r="H173" i="11"/>
  <c r="M174" i="11"/>
  <c r="M173" i="11" s="1"/>
  <c r="C180" i="11"/>
  <c r="F179" i="11"/>
  <c r="C179" i="11" s="1"/>
  <c r="C186" i="11"/>
  <c r="J187" i="11"/>
  <c r="N187" i="11"/>
  <c r="N52" i="11" s="1"/>
  <c r="C236" i="11"/>
  <c r="F235" i="11"/>
  <c r="C235" i="11" s="1"/>
  <c r="F58" i="11"/>
  <c r="C58" i="11" s="1"/>
  <c r="F95" i="11"/>
  <c r="C102" i="11"/>
  <c r="C104" i="11"/>
  <c r="F103" i="11"/>
  <c r="C115" i="11"/>
  <c r="C123" i="11"/>
  <c r="C132" i="11"/>
  <c r="F131" i="11"/>
  <c r="C147" i="11"/>
  <c r="C159" i="11"/>
  <c r="C160" i="11"/>
  <c r="C167" i="11"/>
  <c r="O175" i="11"/>
  <c r="O174" i="11" s="1"/>
  <c r="O173" i="11" s="1"/>
  <c r="C183" i="11"/>
  <c r="C192" i="11"/>
  <c r="F191" i="11"/>
  <c r="C191" i="11" s="1"/>
  <c r="C280" i="11"/>
  <c r="C284" i="11"/>
  <c r="L283" i="11"/>
  <c r="D195" i="11"/>
  <c r="F196" i="11"/>
  <c r="K194" i="11"/>
  <c r="C208" i="11"/>
  <c r="F205" i="11"/>
  <c r="C218" i="11"/>
  <c r="C220" i="11"/>
  <c r="F216" i="11"/>
  <c r="N231" i="11"/>
  <c r="N230" i="11" s="1"/>
  <c r="N194" i="11" s="1"/>
  <c r="L238" i="11"/>
  <c r="C242" i="11"/>
  <c r="D230" i="11"/>
  <c r="O259" i="11"/>
  <c r="C267" i="11"/>
  <c r="I264" i="11"/>
  <c r="C274" i="11"/>
  <c r="F112" i="11"/>
  <c r="C112" i="11" s="1"/>
  <c r="F116" i="11"/>
  <c r="F136" i="11"/>
  <c r="C136" i="11" s="1"/>
  <c r="F144" i="11"/>
  <c r="O196" i="11"/>
  <c r="O195" i="11" s="1"/>
  <c r="I198" i="11"/>
  <c r="I196" i="11" s="1"/>
  <c r="C199" i="11"/>
  <c r="C202" i="11"/>
  <c r="C207" i="11"/>
  <c r="I205" i="11"/>
  <c r="C210" i="11"/>
  <c r="C219" i="11"/>
  <c r="I216" i="11"/>
  <c r="C222" i="11"/>
  <c r="C223" i="11"/>
  <c r="C228" i="11"/>
  <c r="F227" i="11"/>
  <c r="C227" i="11" s="1"/>
  <c r="I246" i="11"/>
  <c r="I231" i="11" s="1"/>
  <c r="C247" i="11"/>
  <c r="O251" i="11"/>
  <c r="C262" i="11"/>
  <c r="I270" i="11"/>
  <c r="I269" i="11" s="1"/>
  <c r="C271" i="11"/>
  <c r="C286" i="11"/>
  <c r="C296" i="11"/>
  <c r="F293" i="11"/>
  <c r="F291" i="11" s="1"/>
  <c r="H194" i="11"/>
  <c r="C206" i="11"/>
  <c r="L205" i="11"/>
  <c r="C232" i="11"/>
  <c r="I238" i="11"/>
  <c r="C239" i="11"/>
  <c r="L246" i="11"/>
  <c r="L231" i="11" s="1"/>
  <c r="C255" i="11"/>
  <c r="C256" i="11"/>
  <c r="F252" i="11"/>
  <c r="C263" i="11"/>
  <c r="I260" i="11"/>
  <c r="I259" i="11" s="1"/>
  <c r="C283" i="11"/>
  <c r="C287" i="11"/>
  <c r="I293" i="11"/>
  <c r="C299" i="11"/>
  <c r="C300" i="11"/>
  <c r="C272" i="11" l="1"/>
  <c r="C238" i="11"/>
  <c r="K75" i="11"/>
  <c r="K289" i="11" s="1"/>
  <c r="O231" i="11"/>
  <c r="O291" i="11"/>
  <c r="L230" i="11"/>
  <c r="L204" i="11"/>
  <c r="L195" i="11" s="1"/>
  <c r="L194" i="11" s="1"/>
  <c r="C116" i="11"/>
  <c r="J52" i="11"/>
  <c r="J51" i="11" s="1"/>
  <c r="J290" i="11" s="1"/>
  <c r="D75" i="11"/>
  <c r="D52" i="11" s="1"/>
  <c r="H75" i="11"/>
  <c r="H289" i="11" s="1"/>
  <c r="E194" i="11"/>
  <c r="C122" i="11"/>
  <c r="L173" i="11"/>
  <c r="G75" i="11"/>
  <c r="G52" i="11" s="1"/>
  <c r="G194" i="11"/>
  <c r="L130" i="11"/>
  <c r="L75" i="11" s="1"/>
  <c r="L52" i="11" s="1"/>
  <c r="L83" i="11"/>
  <c r="L53" i="11"/>
  <c r="E75" i="11"/>
  <c r="E289" i="11" s="1"/>
  <c r="E52" i="11"/>
  <c r="E51" i="11" s="1"/>
  <c r="E290" i="11" s="1"/>
  <c r="C276" i="11"/>
  <c r="C246" i="11"/>
  <c r="C144" i="11"/>
  <c r="N289" i="11"/>
  <c r="O83" i="11"/>
  <c r="C151" i="11"/>
  <c r="M75" i="11"/>
  <c r="M52" i="11" s="1"/>
  <c r="M51" i="11" s="1"/>
  <c r="C166" i="11"/>
  <c r="J289" i="11"/>
  <c r="C103" i="11"/>
  <c r="C198" i="11"/>
  <c r="M194" i="11"/>
  <c r="H52" i="11"/>
  <c r="H51" i="11" s="1"/>
  <c r="J50" i="11"/>
  <c r="I230" i="11"/>
  <c r="C264" i="11"/>
  <c r="F259" i="11"/>
  <c r="C259" i="11" s="1"/>
  <c r="F231" i="11"/>
  <c r="O230" i="11"/>
  <c r="O194" i="11" s="1"/>
  <c r="I204" i="11"/>
  <c r="I195" i="11" s="1"/>
  <c r="I194" i="11" s="1"/>
  <c r="C216" i="11"/>
  <c r="D194" i="11"/>
  <c r="F269" i="11"/>
  <c r="C270" i="11"/>
  <c r="C165" i="11"/>
  <c r="I53" i="11"/>
  <c r="I75" i="11"/>
  <c r="I291" i="11"/>
  <c r="C291" i="11" s="1"/>
  <c r="F204" i="11"/>
  <c r="C205" i="11"/>
  <c r="F76" i="11"/>
  <c r="C252" i="11"/>
  <c r="F251" i="11"/>
  <c r="C251" i="11" s="1"/>
  <c r="C293" i="11"/>
  <c r="F187" i="11"/>
  <c r="C187" i="11" s="1"/>
  <c r="O130" i="11"/>
  <c r="O75" i="11" s="1"/>
  <c r="O52" i="11" s="1"/>
  <c r="C69" i="11"/>
  <c r="F67" i="11"/>
  <c r="C67" i="11" s="1"/>
  <c r="C175" i="11"/>
  <c r="F174" i="11"/>
  <c r="F54" i="11"/>
  <c r="C196" i="11"/>
  <c r="F195" i="11"/>
  <c r="C131" i="11"/>
  <c r="F130" i="11"/>
  <c r="N51" i="11"/>
  <c r="C260" i="11"/>
  <c r="C95" i="11"/>
  <c r="C84" i="11"/>
  <c r="F83" i="11"/>
  <c r="L26" i="11"/>
  <c r="C31" i="11"/>
  <c r="K52" i="11"/>
  <c r="K51" i="11" s="1"/>
  <c r="G51" i="11" l="1"/>
  <c r="L51" i="11"/>
  <c r="L50" i="11" s="1"/>
  <c r="E50" i="11"/>
  <c r="O51" i="11"/>
  <c r="L289" i="11"/>
  <c r="D51" i="11"/>
  <c r="D50" i="11" s="1"/>
  <c r="D289" i="11"/>
  <c r="G289" i="11"/>
  <c r="C83" i="11"/>
  <c r="C130" i="11"/>
  <c r="M289" i="11"/>
  <c r="O50" i="11"/>
  <c r="O290" i="11"/>
  <c r="D290" i="11"/>
  <c r="I289" i="11"/>
  <c r="K50" i="11"/>
  <c r="K290" i="11"/>
  <c r="C76" i="11"/>
  <c r="F75" i="11"/>
  <c r="C75" i="11" s="1"/>
  <c r="C269" i="11"/>
  <c r="M50" i="11"/>
  <c r="M290" i="11"/>
  <c r="N50" i="11"/>
  <c r="N290" i="11"/>
  <c r="F53" i="11"/>
  <c r="C54" i="11"/>
  <c r="I52" i="11"/>
  <c r="I51" i="11" s="1"/>
  <c r="O289" i="11"/>
  <c r="L290" i="11"/>
  <c r="C26" i="11"/>
  <c r="L20" i="11"/>
  <c r="C20" i="11" s="1"/>
  <c r="F173" i="11"/>
  <c r="C173" i="11" s="1"/>
  <c r="C174" i="11"/>
  <c r="C204" i="11"/>
  <c r="C231" i="11"/>
  <c r="F230" i="11"/>
  <c r="C230" i="11" s="1"/>
  <c r="H290" i="11"/>
  <c r="H50" i="11"/>
  <c r="C195" i="11"/>
  <c r="F194" i="11"/>
  <c r="C194" i="11" s="1"/>
  <c r="G50" i="11" l="1"/>
  <c r="G290" i="11"/>
  <c r="C53" i="11"/>
  <c r="F52" i="11"/>
  <c r="F289" i="11"/>
  <c r="C289" i="11" s="1"/>
  <c r="I290" i="11"/>
  <c r="I50" i="11"/>
  <c r="C52" i="11" l="1"/>
  <c r="F51" i="11"/>
  <c r="F290" i="11" l="1"/>
  <c r="C290" i="11" s="1"/>
  <c r="F50" i="11"/>
  <c r="C50" i="11" s="1"/>
  <c r="C51" i="11"/>
  <c r="O301" i="10" l="1"/>
  <c r="L301" i="10"/>
  <c r="I301" i="10"/>
  <c r="F301" i="10"/>
  <c r="O300" i="10"/>
  <c r="L300" i="10"/>
  <c r="I300" i="10"/>
  <c r="F300" i="10"/>
  <c r="O299" i="10"/>
  <c r="L299" i="10"/>
  <c r="I299" i="10"/>
  <c r="F299" i="10"/>
  <c r="O298" i="10"/>
  <c r="L298" i="10"/>
  <c r="I298" i="10"/>
  <c r="F298" i="10"/>
  <c r="O297" i="10"/>
  <c r="L297" i="10"/>
  <c r="I297" i="10"/>
  <c r="F297" i="10"/>
  <c r="O296" i="10"/>
  <c r="L296" i="10"/>
  <c r="I296" i="10"/>
  <c r="F296" i="10"/>
  <c r="O295" i="10"/>
  <c r="L295" i="10"/>
  <c r="I295" i="10"/>
  <c r="F295" i="10"/>
  <c r="O294" i="10"/>
  <c r="L294" i="10"/>
  <c r="I294" i="10"/>
  <c r="F294" i="10"/>
  <c r="F293" i="10" s="1"/>
  <c r="N293" i="10"/>
  <c r="M293" i="10"/>
  <c r="K293" i="10"/>
  <c r="J293" i="10"/>
  <c r="H293" i="10"/>
  <c r="G293" i="10"/>
  <c r="E293" i="10"/>
  <c r="D293" i="10"/>
  <c r="O288" i="10"/>
  <c r="L288" i="10"/>
  <c r="I288" i="10"/>
  <c r="F288" i="10"/>
  <c r="O287" i="10"/>
  <c r="L287" i="10"/>
  <c r="L286" i="10" s="1"/>
  <c r="I287" i="10"/>
  <c r="I286" i="10" s="1"/>
  <c r="F287" i="10"/>
  <c r="F286" i="10" s="1"/>
  <c r="N286" i="10"/>
  <c r="M286" i="10"/>
  <c r="K286" i="10"/>
  <c r="J286" i="10"/>
  <c r="H286" i="10"/>
  <c r="G286" i="10"/>
  <c r="E286" i="10"/>
  <c r="D286" i="10"/>
  <c r="O285" i="10"/>
  <c r="L285" i="10"/>
  <c r="I285" i="10"/>
  <c r="I284" i="10" s="1"/>
  <c r="I283" i="10" s="1"/>
  <c r="F285" i="10"/>
  <c r="O284" i="10"/>
  <c r="O283" i="10" s="1"/>
  <c r="N284" i="10"/>
  <c r="N283" i="10" s="1"/>
  <c r="M284" i="10"/>
  <c r="M283" i="10" s="1"/>
  <c r="K284" i="10"/>
  <c r="K283" i="10" s="1"/>
  <c r="J284" i="10"/>
  <c r="J283" i="10" s="1"/>
  <c r="H284" i="10"/>
  <c r="H283" i="10" s="1"/>
  <c r="G284" i="10"/>
  <c r="G283" i="10" s="1"/>
  <c r="F284" i="10"/>
  <c r="F283" i="10" s="1"/>
  <c r="E284" i="10"/>
  <c r="E283" i="10" s="1"/>
  <c r="D284" i="10"/>
  <c r="D283" i="10" s="1"/>
  <c r="O282" i="10"/>
  <c r="L282" i="10"/>
  <c r="L281" i="10" s="1"/>
  <c r="I282" i="10"/>
  <c r="F282" i="10"/>
  <c r="O281" i="10"/>
  <c r="N281" i="10"/>
  <c r="M281" i="10"/>
  <c r="K281" i="10"/>
  <c r="J281" i="10"/>
  <c r="H281" i="10"/>
  <c r="G281" i="10"/>
  <c r="F281" i="10"/>
  <c r="E281" i="10"/>
  <c r="D281" i="10"/>
  <c r="O280" i="10"/>
  <c r="L280" i="10"/>
  <c r="I280" i="10"/>
  <c r="F280" i="10"/>
  <c r="O279" i="10"/>
  <c r="L279" i="10"/>
  <c r="I279" i="10"/>
  <c r="F279" i="10"/>
  <c r="O278" i="10"/>
  <c r="L278" i="10"/>
  <c r="I278" i="10"/>
  <c r="F278" i="10"/>
  <c r="O277" i="10"/>
  <c r="O276" i="10" s="1"/>
  <c r="L277" i="10"/>
  <c r="L276" i="10" s="1"/>
  <c r="I277" i="10"/>
  <c r="F277" i="10"/>
  <c r="N276" i="10"/>
  <c r="M276" i="10"/>
  <c r="K276" i="10"/>
  <c r="J276" i="10"/>
  <c r="H276" i="10"/>
  <c r="G276" i="10"/>
  <c r="E276" i="10"/>
  <c r="D276" i="10"/>
  <c r="O275" i="10"/>
  <c r="L275" i="10"/>
  <c r="I275" i="10"/>
  <c r="F275" i="10"/>
  <c r="O274" i="10"/>
  <c r="L274" i="10"/>
  <c r="I274" i="10"/>
  <c r="F274" i="10"/>
  <c r="O273" i="10"/>
  <c r="O272" i="10" s="1"/>
  <c r="L273" i="10"/>
  <c r="L272" i="10" s="1"/>
  <c r="I273" i="10"/>
  <c r="F273" i="10"/>
  <c r="C273" i="10" s="1"/>
  <c r="N272" i="10"/>
  <c r="M272" i="10"/>
  <c r="K272" i="10"/>
  <c r="K270" i="10" s="1"/>
  <c r="J272" i="10"/>
  <c r="J270" i="10" s="1"/>
  <c r="J269" i="10" s="1"/>
  <c r="H272" i="10"/>
  <c r="G272" i="10"/>
  <c r="E272" i="10"/>
  <c r="E270" i="10" s="1"/>
  <c r="E269" i="10" s="1"/>
  <c r="D272" i="10"/>
  <c r="O271" i="10"/>
  <c r="L271" i="10"/>
  <c r="I271" i="10"/>
  <c r="F271" i="10"/>
  <c r="M270" i="10"/>
  <c r="O268" i="10"/>
  <c r="L268" i="10"/>
  <c r="I268" i="10"/>
  <c r="F268" i="10"/>
  <c r="O267" i="10"/>
  <c r="L267" i="10"/>
  <c r="I267" i="10"/>
  <c r="F267" i="10"/>
  <c r="O266" i="10"/>
  <c r="L266" i="10"/>
  <c r="I266" i="10"/>
  <c r="F266" i="10"/>
  <c r="O265" i="10"/>
  <c r="L265" i="10"/>
  <c r="L264" i="10" s="1"/>
  <c r="I265" i="10"/>
  <c r="F265" i="10"/>
  <c r="N264" i="10"/>
  <c r="M264" i="10"/>
  <c r="K264" i="10"/>
  <c r="J264" i="10"/>
  <c r="H264" i="10"/>
  <c r="G264" i="10"/>
  <c r="E264" i="10"/>
  <c r="D264" i="10"/>
  <c r="O263" i="10"/>
  <c r="L263" i="10"/>
  <c r="I263" i="10"/>
  <c r="F263" i="10"/>
  <c r="O262" i="10"/>
  <c r="L262" i="10"/>
  <c r="I262" i="10"/>
  <c r="F262" i="10"/>
  <c r="O261" i="10"/>
  <c r="O260" i="10" s="1"/>
  <c r="L261" i="10"/>
  <c r="L260" i="10" s="1"/>
  <c r="I261" i="10"/>
  <c r="C261" i="10" s="1"/>
  <c r="F261" i="10"/>
  <c r="N260" i="10"/>
  <c r="N259" i="10" s="1"/>
  <c r="M260" i="10"/>
  <c r="K260" i="10"/>
  <c r="K259" i="10" s="1"/>
  <c r="J260" i="10"/>
  <c r="J259" i="10" s="1"/>
  <c r="H260" i="10"/>
  <c r="G260" i="10"/>
  <c r="E260" i="10"/>
  <c r="E259" i="10" s="1"/>
  <c r="D260" i="10"/>
  <c r="D259" i="10" s="1"/>
  <c r="O258" i="10"/>
  <c r="L258" i="10"/>
  <c r="I258" i="10"/>
  <c r="F258" i="10"/>
  <c r="O257" i="10"/>
  <c r="L257" i="10"/>
  <c r="I257" i="10"/>
  <c r="F257" i="10"/>
  <c r="C257" i="10" s="1"/>
  <c r="O256" i="10"/>
  <c r="L256" i="10"/>
  <c r="I256" i="10"/>
  <c r="F256" i="10"/>
  <c r="O255" i="10"/>
  <c r="L255" i="10"/>
  <c r="I255" i="10"/>
  <c r="F255" i="10"/>
  <c r="O254" i="10"/>
  <c r="L254" i="10"/>
  <c r="I254" i="10"/>
  <c r="F254" i="10"/>
  <c r="O253" i="10"/>
  <c r="L253" i="10"/>
  <c r="I253" i="10"/>
  <c r="F253" i="10"/>
  <c r="O252" i="10"/>
  <c r="N252" i="10"/>
  <c r="M252" i="10"/>
  <c r="K252" i="10"/>
  <c r="K251" i="10" s="1"/>
  <c r="J252" i="10"/>
  <c r="J251" i="10" s="1"/>
  <c r="H252" i="10"/>
  <c r="H251" i="10" s="1"/>
  <c r="G252" i="10"/>
  <c r="G251" i="10" s="1"/>
  <c r="E252" i="10"/>
  <c r="E251" i="10" s="1"/>
  <c r="D252" i="10"/>
  <c r="D251" i="10" s="1"/>
  <c r="N251" i="10"/>
  <c r="M251" i="10"/>
  <c r="O250" i="10"/>
  <c r="L250" i="10"/>
  <c r="I250" i="10"/>
  <c r="F250" i="10"/>
  <c r="O249" i="10"/>
  <c r="L249" i="10"/>
  <c r="I249" i="10"/>
  <c r="F249" i="10"/>
  <c r="O248" i="10"/>
  <c r="L248" i="10"/>
  <c r="I248" i="10"/>
  <c r="F248" i="10"/>
  <c r="O247" i="10"/>
  <c r="L247" i="10"/>
  <c r="I247" i="10"/>
  <c r="F247" i="10"/>
  <c r="N246" i="10"/>
  <c r="M246" i="10"/>
  <c r="K246" i="10"/>
  <c r="J246" i="10"/>
  <c r="I246" i="10"/>
  <c r="H246" i="10"/>
  <c r="G246" i="10"/>
  <c r="F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L239" i="10"/>
  <c r="I239" i="10"/>
  <c r="I238" i="10" s="1"/>
  <c r="F239" i="10"/>
  <c r="N238" i="10"/>
  <c r="M238" i="10"/>
  <c r="K238" i="10"/>
  <c r="J238" i="10"/>
  <c r="H238" i="10"/>
  <c r="G238" i="10"/>
  <c r="E238" i="10"/>
  <c r="D238" i="10"/>
  <c r="O237" i="10"/>
  <c r="L237" i="10"/>
  <c r="I237" i="10"/>
  <c r="F237" i="10"/>
  <c r="C237" i="10" s="1"/>
  <c r="O236" i="10"/>
  <c r="L236" i="10"/>
  <c r="I236" i="10"/>
  <c r="I235" i="10" s="1"/>
  <c r="F236" i="10"/>
  <c r="N235" i="10"/>
  <c r="M235" i="10"/>
  <c r="K235" i="10"/>
  <c r="J235" i="10"/>
  <c r="H235" i="10"/>
  <c r="G235" i="10"/>
  <c r="E235" i="10"/>
  <c r="E231" i="10" s="1"/>
  <c r="D235" i="10"/>
  <c r="O234" i="10"/>
  <c r="L234" i="10"/>
  <c r="L233" i="10" s="1"/>
  <c r="I234" i="10"/>
  <c r="F234" i="10"/>
  <c r="O233" i="10"/>
  <c r="N233" i="10"/>
  <c r="M233" i="10"/>
  <c r="K233" i="10"/>
  <c r="J233" i="10"/>
  <c r="H233" i="10"/>
  <c r="G233" i="10"/>
  <c r="F233" i="10"/>
  <c r="E233" i="10"/>
  <c r="D233" i="10"/>
  <c r="O232" i="10"/>
  <c r="L232" i="10"/>
  <c r="I232" i="10"/>
  <c r="F232" i="10"/>
  <c r="M231" i="10"/>
  <c r="O229" i="10"/>
  <c r="L229" i="10"/>
  <c r="I229" i="10"/>
  <c r="F229" i="10"/>
  <c r="O228" i="10"/>
  <c r="O227" i="10" s="1"/>
  <c r="L228" i="10"/>
  <c r="L227" i="10" s="1"/>
  <c r="I228" i="10"/>
  <c r="I227" i="10" s="1"/>
  <c r="F228" i="10"/>
  <c r="N227" i="10"/>
  <c r="M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L216" i="10" s="1"/>
  <c r="I217" i="10"/>
  <c r="F217" i="10"/>
  <c r="N216" i="10"/>
  <c r="M216" i="10"/>
  <c r="K216" i="10"/>
  <c r="J216" i="10"/>
  <c r="H216" i="10"/>
  <c r="G216" i="10"/>
  <c r="E216" i="10"/>
  <c r="D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O205" i="10"/>
  <c r="N205" i="10"/>
  <c r="N204" i="10" s="1"/>
  <c r="M205" i="10"/>
  <c r="K205" i="10"/>
  <c r="J205" i="10"/>
  <c r="H205" i="10"/>
  <c r="G205" i="10"/>
  <c r="G204" i="10" s="1"/>
  <c r="E205" i="10"/>
  <c r="D205" i="10"/>
  <c r="O203" i="10"/>
  <c r="L203" i="10"/>
  <c r="I203" i="10"/>
  <c r="F203" i="10"/>
  <c r="O202" i="10"/>
  <c r="L202" i="10"/>
  <c r="I202" i="10"/>
  <c r="F202" i="10"/>
  <c r="O201" i="10"/>
  <c r="L201" i="10"/>
  <c r="I201" i="10"/>
  <c r="F201" i="10"/>
  <c r="O200" i="10"/>
  <c r="L200" i="10"/>
  <c r="I200" i="10"/>
  <c r="F200" i="10"/>
  <c r="O199" i="10"/>
  <c r="L199" i="10"/>
  <c r="L198" i="10" s="1"/>
  <c r="I199" i="10"/>
  <c r="I198" i="10" s="1"/>
  <c r="F199" i="10"/>
  <c r="N198" i="10"/>
  <c r="N196" i="10" s="1"/>
  <c r="M198" i="10"/>
  <c r="M196" i="10" s="1"/>
  <c r="K198" i="10"/>
  <c r="K196" i="10" s="1"/>
  <c r="J198" i="10"/>
  <c r="J196" i="10" s="1"/>
  <c r="H198" i="10"/>
  <c r="H196" i="10" s="1"/>
  <c r="G198" i="10"/>
  <c r="G196" i="10" s="1"/>
  <c r="E198" i="10"/>
  <c r="E196" i="10" s="1"/>
  <c r="D198" i="10"/>
  <c r="O197" i="10"/>
  <c r="L197" i="10"/>
  <c r="I197" i="10"/>
  <c r="F197" i="10"/>
  <c r="D196" i="10"/>
  <c r="O193" i="10"/>
  <c r="O192" i="10" s="1"/>
  <c r="O191" i="10" s="1"/>
  <c r="L193" i="10"/>
  <c r="L192" i="10" s="1"/>
  <c r="L191" i="10" s="1"/>
  <c r="I193" i="10"/>
  <c r="I192" i="10" s="1"/>
  <c r="F193" i="10"/>
  <c r="F192" i="10" s="1"/>
  <c r="F191" i="10" s="1"/>
  <c r="N192" i="10"/>
  <c r="N191" i="10" s="1"/>
  <c r="M192" i="10"/>
  <c r="M191" i="10" s="1"/>
  <c r="K192" i="10"/>
  <c r="K191" i="10" s="1"/>
  <c r="J192" i="10"/>
  <c r="J191" i="10" s="1"/>
  <c r="H192" i="10"/>
  <c r="H191" i="10" s="1"/>
  <c r="G192" i="10"/>
  <c r="G191" i="10" s="1"/>
  <c r="E192" i="10"/>
  <c r="E191" i="10" s="1"/>
  <c r="D192" i="10"/>
  <c r="D191" i="10" s="1"/>
  <c r="O190" i="10"/>
  <c r="L190" i="10"/>
  <c r="I190" i="10"/>
  <c r="F190" i="10"/>
  <c r="O189" i="10"/>
  <c r="O188" i="10" s="1"/>
  <c r="L189" i="10"/>
  <c r="L188" i="10" s="1"/>
  <c r="I189" i="10"/>
  <c r="I188" i="10" s="1"/>
  <c r="F189" i="10"/>
  <c r="N188" i="10"/>
  <c r="M188" i="10"/>
  <c r="K188" i="10"/>
  <c r="J188" i="10"/>
  <c r="H188" i="10"/>
  <c r="G188" i="10"/>
  <c r="G187" i="10" s="1"/>
  <c r="E188" i="10"/>
  <c r="D188" i="10"/>
  <c r="O186" i="10"/>
  <c r="L186" i="10"/>
  <c r="I186" i="10"/>
  <c r="F186" i="10"/>
  <c r="O185" i="10"/>
  <c r="O184" i="10" s="1"/>
  <c r="L185" i="10"/>
  <c r="I185" i="10"/>
  <c r="F185" i="10"/>
  <c r="F184" i="10" s="1"/>
  <c r="N184" i="10"/>
  <c r="M184" i="10"/>
  <c r="L184" i="10"/>
  <c r="K184" i="10"/>
  <c r="J184" i="10"/>
  <c r="H184" i="10"/>
  <c r="G184" i="10"/>
  <c r="E184" i="10"/>
  <c r="D184" i="10"/>
  <c r="O183" i="10"/>
  <c r="L183" i="10"/>
  <c r="I183" i="10"/>
  <c r="F183" i="10"/>
  <c r="O182" i="10"/>
  <c r="L182" i="10"/>
  <c r="I182" i="10"/>
  <c r="F182" i="10"/>
  <c r="O181" i="10"/>
  <c r="L181" i="10"/>
  <c r="I181" i="10"/>
  <c r="F181" i="10"/>
  <c r="C181" i="10" s="1"/>
  <c r="O180" i="10"/>
  <c r="L180" i="10"/>
  <c r="L179" i="10" s="1"/>
  <c r="I180" i="10"/>
  <c r="F180" i="10"/>
  <c r="N179" i="10"/>
  <c r="M179" i="10"/>
  <c r="K179" i="10"/>
  <c r="J179" i="10"/>
  <c r="H179" i="10"/>
  <c r="G179" i="10"/>
  <c r="E179" i="10"/>
  <c r="D179" i="10"/>
  <c r="O178" i="10"/>
  <c r="L178" i="10"/>
  <c r="I178" i="10"/>
  <c r="F178" i="10"/>
  <c r="O177" i="10"/>
  <c r="L177" i="10"/>
  <c r="I177" i="10"/>
  <c r="F177" i="10"/>
  <c r="O176" i="10"/>
  <c r="L176" i="10"/>
  <c r="L175" i="10" s="1"/>
  <c r="L174" i="10" s="1"/>
  <c r="L173" i="10" s="1"/>
  <c r="I176" i="10"/>
  <c r="F176" i="10"/>
  <c r="N175" i="10"/>
  <c r="M175" i="10"/>
  <c r="M174" i="10" s="1"/>
  <c r="M173" i="10" s="1"/>
  <c r="K175" i="10"/>
  <c r="J175" i="10"/>
  <c r="J174" i="10" s="1"/>
  <c r="J173" i="10" s="1"/>
  <c r="H175" i="10"/>
  <c r="G175" i="10"/>
  <c r="E175" i="10"/>
  <c r="D175" i="10"/>
  <c r="D174" i="10" s="1"/>
  <c r="N174" i="10"/>
  <c r="G174" i="10"/>
  <c r="O172" i="10"/>
  <c r="L172" i="10"/>
  <c r="I172" i="10"/>
  <c r="F172" i="10"/>
  <c r="O171" i="10"/>
  <c r="L171" i="10"/>
  <c r="I171" i="10"/>
  <c r="F171" i="10"/>
  <c r="O170" i="10"/>
  <c r="L170" i="10"/>
  <c r="I170" i="10"/>
  <c r="F170" i="10"/>
  <c r="O169" i="10"/>
  <c r="L169" i="10"/>
  <c r="I169" i="10"/>
  <c r="F169" i="10"/>
  <c r="O168" i="10"/>
  <c r="L168" i="10"/>
  <c r="I168" i="10"/>
  <c r="F168" i="10"/>
  <c r="O167" i="10"/>
  <c r="L167" i="10"/>
  <c r="I167" i="10"/>
  <c r="F167" i="10"/>
  <c r="N166" i="10"/>
  <c r="M166" i="10"/>
  <c r="M165" i="10" s="1"/>
  <c r="K166" i="10"/>
  <c r="K165" i="10" s="1"/>
  <c r="J166" i="10"/>
  <c r="J165" i="10" s="1"/>
  <c r="H166" i="10"/>
  <c r="H165" i="10" s="1"/>
  <c r="G166" i="10"/>
  <c r="G165" i="10" s="1"/>
  <c r="E166" i="10"/>
  <c r="E165" i="10" s="1"/>
  <c r="D166" i="10"/>
  <c r="D165" i="10" s="1"/>
  <c r="N165" i="10"/>
  <c r="O164" i="10"/>
  <c r="L164" i="10"/>
  <c r="I164" i="10"/>
  <c r="F164" i="10"/>
  <c r="O163" i="10"/>
  <c r="L163" i="10"/>
  <c r="I163" i="10"/>
  <c r="F163" i="10"/>
  <c r="O162" i="10"/>
  <c r="L162" i="10"/>
  <c r="I162" i="10"/>
  <c r="F162" i="10"/>
  <c r="O161" i="10"/>
  <c r="O160" i="10" s="1"/>
  <c r="L161" i="10"/>
  <c r="L160" i="10" s="1"/>
  <c r="I161" i="10"/>
  <c r="F161" i="10"/>
  <c r="F160" i="10" s="1"/>
  <c r="N160" i="10"/>
  <c r="M160" i="10"/>
  <c r="K160" i="10"/>
  <c r="J160" i="10"/>
  <c r="H160" i="10"/>
  <c r="G160" i="10"/>
  <c r="E160" i="10"/>
  <c r="D160"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L151" i="10" s="1"/>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L144" i="10" s="1"/>
  <c r="I145" i="10"/>
  <c r="F145" i="10"/>
  <c r="N144" i="10"/>
  <c r="M144" i="10"/>
  <c r="K144" i="10"/>
  <c r="J144" i="10"/>
  <c r="I144" i="10"/>
  <c r="H144" i="10"/>
  <c r="G144" i="10"/>
  <c r="E144" i="10"/>
  <c r="D144" i="10"/>
  <c r="O143" i="10"/>
  <c r="L143" i="10"/>
  <c r="I143" i="10"/>
  <c r="F143" i="10"/>
  <c r="O142" i="10"/>
  <c r="O141" i="10" s="1"/>
  <c r="L142" i="10"/>
  <c r="I142" i="10"/>
  <c r="I141" i="10" s="1"/>
  <c r="F142" i="10"/>
  <c r="N141" i="10"/>
  <c r="M141" i="10"/>
  <c r="L141" i="10"/>
  <c r="K141" i="10"/>
  <c r="J141" i="10"/>
  <c r="H141" i="10"/>
  <c r="G141" i="10"/>
  <c r="E141" i="10"/>
  <c r="D141" i="10"/>
  <c r="O140" i="10"/>
  <c r="L140" i="10"/>
  <c r="I140" i="10"/>
  <c r="F140" i="10"/>
  <c r="O139" i="10"/>
  <c r="L139" i="10"/>
  <c r="I139" i="10"/>
  <c r="F139" i="10"/>
  <c r="O138" i="10"/>
  <c r="L138" i="10"/>
  <c r="I138" i="10"/>
  <c r="F138" i="10"/>
  <c r="O137" i="10"/>
  <c r="L137" i="10"/>
  <c r="I137" i="10"/>
  <c r="I136" i="10" s="1"/>
  <c r="F137" i="10"/>
  <c r="N136" i="10"/>
  <c r="M136" i="10"/>
  <c r="K136" i="10"/>
  <c r="J136" i="10"/>
  <c r="H136" i="10"/>
  <c r="G136" i="10"/>
  <c r="E136" i="10"/>
  <c r="D136" i="10"/>
  <c r="O135" i="10"/>
  <c r="L135" i="10"/>
  <c r="I135" i="10"/>
  <c r="F135" i="10"/>
  <c r="O134" i="10"/>
  <c r="L134" i="10"/>
  <c r="I134" i="10"/>
  <c r="F134" i="10"/>
  <c r="O133" i="10"/>
  <c r="L133" i="10"/>
  <c r="I133" i="10"/>
  <c r="F133" i="10"/>
  <c r="O132" i="10"/>
  <c r="L132" i="10"/>
  <c r="I132" i="10"/>
  <c r="F132" i="10"/>
  <c r="N131" i="10"/>
  <c r="M131" i="10"/>
  <c r="K131" i="10"/>
  <c r="K130" i="10" s="1"/>
  <c r="J131" i="10"/>
  <c r="H131" i="10"/>
  <c r="G131" i="10"/>
  <c r="F131" i="10"/>
  <c r="E131" i="10"/>
  <c r="D131" i="10"/>
  <c r="O129" i="10"/>
  <c r="O128" i="10" s="1"/>
  <c r="L129" i="10"/>
  <c r="L128" i="10" s="1"/>
  <c r="I129" i="10"/>
  <c r="I128" i="10" s="1"/>
  <c r="F129" i="10"/>
  <c r="N128" i="10"/>
  <c r="M128" i="10"/>
  <c r="K128" i="10"/>
  <c r="J128" i="10"/>
  <c r="H128" i="10"/>
  <c r="G128" i="10"/>
  <c r="E128" i="10"/>
  <c r="D128" i="10"/>
  <c r="O127" i="10"/>
  <c r="L127" i="10"/>
  <c r="I127" i="10"/>
  <c r="F127" i="10"/>
  <c r="O126" i="10"/>
  <c r="L126" i="10"/>
  <c r="I126" i="10"/>
  <c r="F126" i="10"/>
  <c r="O125" i="10"/>
  <c r="L125" i="10"/>
  <c r="I125" i="10"/>
  <c r="F125" i="10"/>
  <c r="O124" i="10"/>
  <c r="L124" i="10"/>
  <c r="I124" i="10"/>
  <c r="F124" i="10"/>
  <c r="O123" i="10"/>
  <c r="L123" i="10"/>
  <c r="I123" i="10"/>
  <c r="I122" i="10" s="1"/>
  <c r="F123" i="10"/>
  <c r="N122" i="10"/>
  <c r="M122" i="10"/>
  <c r="K122" i="10"/>
  <c r="J122" i="10"/>
  <c r="H122" i="10"/>
  <c r="G122" i="10"/>
  <c r="E122" i="10"/>
  <c r="D122" i="10"/>
  <c r="O121" i="10"/>
  <c r="L121" i="10"/>
  <c r="I121" i="10"/>
  <c r="F121" i="10"/>
  <c r="O120" i="10"/>
  <c r="L120" i="10"/>
  <c r="I120" i="10"/>
  <c r="F120" i="10"/>
  <c r="O119" i="10"/>
  <c r="L119" i="10"/>
  <c r="I119" i="10"/>
  <c r="F119" i="10"/>
  <c r="O118" i="10"/>
  <c r="L118" i="10"/>
  <c r="I118" i="10"/>
  <c r="F118" i="10"/>
  <c r="O117" i="10"/>
  <c r="L117" i="10"/>
  <c r="I117" i="10"/>
  <c r="I116" i="10" s="1"/>
  <c r="F117" i="10"/>
  <c r="N116" i="10"/>
  <c r="M116" i="10"/>
  <c r="K116" i="10"/>
  <c r="J116" i="10"/>
  <c r="H116" i="10"/>
  <c r="G116" i="10"/>
  <c r="E116" i="10"/>
  <c r="D116" i="10"/>
  <c r="O115" i="10"/>
  <c r="L115" i="10"/>
  <c r="I115" i="10"/>
  <c r="F115" i="10"/>
  <c r="O114" i="10"/>
  <c r="L114" i="10"/>
  <c r="I114" i="10"/>
  <c r="F114" i="10"/>
  <c r="O113" i="10"/>
  <c r="O112" i="10" s="1"/>
  <c r="L113" i="10"/>
  <c r="I113" i="10"/>
  <c r="I112" i="10" s="1"/>
  <c r="F113" i="10"/>
  <c r="N112" i="10"/>
  <c r="M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L96" i="10"/>
  <c r="I96" i="10"/>
  <c r="I95" i="10" s="1"/>
  <c r="F96" i="10"/>
  <c r="F95" i="10" s="1"/>
  <c r="N95" i="10"/>
  <c r="M95" i="10"/>
  <c r="K95" i="10"/>
  <c r="J95" i="10"/>
  <c r="H95" i="10"/>
  <c r="G95" i="10"/>
  <c r="E95" i="10"/>
  <c r="D95" i="10"/>
  <c r="O94" i="10"/>
  <c r="L94" i="10"/>
  <c r="I94" i="10"/>
  <c r="F94" i="10"/>
  <c r="O93" i="10"/>
  <c r="L93" i="10"/>
  <c r="I93" i="10"/>
  <c r="F93" i="10"/>
  <c r="O92" i="10"/>
  <c r="L92" i="10"/>
  <c r="I92" i="10"/>
  <c r="F92" i="10"/>
  <c r="O91" i="10"/>
  <c r="L91" i="10"/>
  <c r="I91" i="10"/>
  <c r="F91" i="10"/>
  <c r="O90" i="10"/>
  <c r="O89" i="10" s="1"/>
  <c r="L90" i="10"/>
  <c r="L89" i="10" s="1"/>
  <c r="I90" i="10"/>
  <c r="F90" i="10"/>
  <c r="N89" i="10"/>
  <c r="M89" i="10"/>
  <c r="K89" i="10"/>
  <c r="J89" i="10"/>
  <c r="H89" i="10"/>
  <c r="G89" i="10"/>
  <c r="E89" i="10"/>
  <c r="D89" i="10"/>
  <c r="O88" i="10"/>
  <c r="L88" i="10"/>
  <c r="I88" i="10"/>
  <c r="F88" i="10"/>
  <c r="O87" i="10"/>
  <c r="L87" i="10"/>
  <c r="I87" i="10"/>
  <c r="F87" i="10"/>
  <c r="O86" i="10"/>
  <c r="L86" i="10"/>
  <c r="I86" i="10"/>
  <c r="F86" i="10"/>
  <c r="O85" i="10"/>
  <c r="L85" i="10"/>
  <c r="L84" i="10" s="1"/>
  <c r="I85" i="10"/>
  <c r="F85" i="10"/>
  <c r="N84" i="10"/>
  <c r="M84" i="10"/>
  <c r="K84" i="10"/>
  <c r="J84" i="10"/>
  <c r="H84" i="10"/>
  <c r="G84" i="10"/>
  <c r="E84" i="10"/>
  <c r="D84" i="10"/>
  <c r="O82" i="10"/>
  <c r="L82" i="10"/>
  <c r="I82" i="10"/>
  <c r="F82" i="10"/>
  <c r="O81" i="10"/>
  <c r="L81" i="10"/>
  <c r="I81" i="10"/>
  <c r="I80" i="10" s="1"/>
  <c r="F81" i="10"/>
  <c r="N80" i="10"/>
  <c r="M80" i="10"/>
  <c r="L80" i="10"/>
  <c r="K80" i="10"/>
  <c r="J80" i="10"/>
  <c r="H80" i="10"/>
  <c r="G80" i="10"/>
  <c r="E80" i="10"/>
  <c r="D80" i="10"/>
  <c r="O79" i="10"/>
  <c r="L79" i="10"/>
  <c r="I79" i="10"/>
  <c r="F79" i="10"/>
  <c r="O78" i="10"/>
  <c r="O77" i="10" s="1"/>
  <c r="L78" i="10"/>
  <c r="L77" i="10" s="1"/>
  <c r="I78" i="10"/>
  <c r="F78" i="10"/>
  <c r="N77" i="10"/>
  <c r="M77" i="10"/>
  <c r="K77" i="10"/>
  <c r="K76" i="10" s="1"/>
  <c r="J77" i="10"/>
  <c r="J76" i="10" s="1"/>
  <c r="H77" i="10"/>
  <c r="G77" i="10"/>
  <c r="F77" i="10"/>
  <c r="E77" i="10"/>
  <c r="D77" i="10"/>
  <c r="O74" i="10"/>
  <c r="L74" i="10"/>
  <c r="I74" i="10"/>
  <c r="F74" i="10"/>
  <c r="O73" i="10"/>
  <c r="L73" i="10"/>
  <c r="I73" i="10"/>
  <c r="F73" i="10"/>
  <c r="O72" i="10"/>
  <c r="L72" i="10"/>
  <c r="I72" i="10"/>
  <c r="F72" i="10"/>
  <c r="O71" i="10"/>
  <c r="L71" i="10"/>
  <c r="I71" i="10"/>
  <c r="F71" i="10"/>
  <c r="O70" i="10"/>
  <c r="L70" i="10"/>
  <c r="I70" i="10"/>
  <c r="I69" i="10" s="1"/>
  <c r="F70" i="10"/>
  <c r="N69" i="10"/>
  <c r="M69" i="10"/>
  <c r="K69" i="10"/>
  <c r="K67" i="10" s="1"/>
  <c r="J69" i="10"/>
  <c r="H69" i="10"/>
  <c r="H67" i="10" s="1"/>
  <c r="G69" i="10"/>
  <c r="G67" i="10" s="1"/>
  <c r="E69" i="10"/>
  <c r="E67" i="10" s="1"/>
  <c r="D69" i="10"/>
  <c r="D67" i="10" s="1"/>
  <c r="O68" i="10"/>
  <c r="L68" i="10"/>
  <c r="I68" i="10"/>
  <c r="I67" i="10" s="1"/>
  <c r="F68" i="10"/>
  <c r="N67" i="10"/>
  <c r="M67" i="10"/>
  <c r="J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L58" i="10" s="1"/>
  <c r="I59" i="10"/>
  <c r="I58" i="10" s="1"/>
  <c r="F59" i="10"/>
  <c r="N58" i="10"/>
  <c r="M58" i="10"/>
  <c r="K58" i="10"/>
  <c r="K54" i="10" s="1"/>
  <c r="K53" i="10" s="1"/>
  <c r="J58" i="10"/>
  <c r="H58" i="10"/>
  <c r="G58" i="10"/>
  <c r="E58" i="10"/>
  <c r="D58" i="10"/>
  <c r="O57" i="10"/>
  <c r="L57" i="10"/>
  <c r="I57" i="10"/>
  <c r="F57" i="10"/>
  <c r="O56" i="10"/>
  <c r="L56" i="10"/>
  <c r="I56" i="10"/>
  <c r="I55" i="10" s="1"/>
  <c r="I54" i="10" s="1"/>
  <c r="I53" i="10" s="1"/>
  <c r="F56" i="10"/>
  <c r="F55" i="10" s="1"/>
  <c r="N55" i="10"/>
  <c r="M55" i="10"/>
  <c r="M54" i="10" s="1"/>
  <c r="L55" i="10"/>
  <c r="K55" i="10"/>
  <c r="J55" i="10"/>
  <c r="H55" i="10"/>
  <c r="H54" i="10" s="1"/>
  <c r="H53" i="10" s="1"/>
  <c r="G55" i="10"/>
  <c r="E55" i="10"/>
  <c r="D55" i="10"/>
  <c r="J54" i="10"/>
  <c r="J53" i="10" s="1"/>
  <c r="O47" i="10"/>
  <c r="C47" i="10" s="1"/>
  <c r="O46" i="10"/>
  <c r="C46" i="10" s="1"/>
  <c r="N45" i="10"/>
  <c r="M45" i="10"/>
  <c r="L44" i="10"/>
  <c r="L43" i="10" s="1"/>
  <c r="I44" i="10"/>
  <c r="I43" i="10" s="1"/>
  <c r="F44" i="10"/>
  <c r="K43" i="10"/>
  <c r="J43" i="10"/>
  <c r="H43" i="10"/>
  <c r="G43" i="10"/>
  <c r="E43" i="10"/>
  <c r="D43" i="10"/>
  <c r="F42" i="10"/>
  <c r="F41" i="10" s="1"/>
  <c r="C41" i="10" s="1"/>
  <c r="C42" i="10"/>
  <c r="E41" i="10"/>
  <c r="D41" i="10"/>
  <c r="L40" i="10"/>
  <c r="C40" i="10" s="1"/>
  <c r="L39" i="10"/>
  <c r="C39" i="10" s="1"/>
  <c r="L38" i="10"/>
  <c r="C38" i="10" s="1"/>
  <c r="L37" i="10"/>
  <c r="C37" i="10" s="1"/>
  <c r="K36" i="10"/>
  <c r="J36" i="10"/>
  <c r="L35" i="10"/>
  <c r="C35" i="10" s="1"/>
  <c r="L34" i="10"/>
  <c r="C34" i="10" s="1"/>
  <c r="K33" i="10"/>
  <c r="J33" i="10"/>
  <c r="L32" i="10"/>
  <c r="L31" i="10" s="1"/>
  <c r="C31" i="10" s="1"/>
  <c r="K31" i="10"/>
  <c r="J31" i="10"/>
  <c r="L30" i="10"/>
  <c r="C30" i="10"/>
  <c r="L29" i="10"/>
  <c r="C29" i="10" s="1"/>
  <c r="L28" i="10"/>
  <c r="C28" i="10" s="1"/>
  <c r="K27" i="10"/>
  <c r="J27" i="10"/>
  <c r="F25" i="10"/>
  <c r="C25" i="10" s="1"/>
  <c r="I24" i="10"/>
  <c r="F24" i="10"/>
  <c r="O23" i="10"/>
  <c r="L23" i="10"/>
  <c r="I23" i="10"/>
  <c r="F23" i="10"/>
  <c r="O22" i="10"/>
  <c r="L22" i="10"/>
  <c r="I22" i="10"/>
  <c r="F22" i="10"/>
  <c r="N21" i="10"/>
  <c r="N292" i="10" s="1"/>
  <c r="N291" i="10" s="1"/>
  <c r="M21" i="10"/>
  <c r="K21" i="10"/>
  <c r="J21" i="10"/>
  <c r="J292" i="10" s="1"/>
  <c r="I21" i="10"/>
  <c r="H21" i="10"/>
  <c r="H292" i="10" s="1"/>
  <c r="H291" i="10" s="1"/>
  <c r="G21" i="10"/>
  <c r="E21" i="10"/>
  <c r="D21" i="10"/>
  <c r="D292" i="10" s="1"/>
  <c r="D291" i="10" s="1"/>
  <c r="J26" i="10" l="1"/>
  <c r="C44" i="10"/>
  <c r="D54" i="10"/>
  <c r="D53" i="10" s="1"/>
  <c r="D76" i="10"/>
  <c r="N76" i="10"/>
  <c r="E187" i="10"/>
  <c r="C200" i="10"/>
  <c r="L235" i="10"/>
  <c r="C256" i="10"/>
  <c r="C301" i="10"/>
  <c r="L95" i="10"/>
  <c r="M83" i="10"/>
  <c r="C23" i="10"/>
  <c r="C24" i="10"/>
  <c r="C98" i="10"/>
  <c r="C126" i="10"/>
  <c r="C229" i="10"/>
  <c r="H231" i="10"/>
  <c r="L76" i="10"/>
  <c r="K174" i="10"/>
  <c r="E230" i="10"/>
  <c r="J291" i="10"/>
  <c r="C22" i="10"/>
  <c r="O21" i="10"/>
  <c r="C78" i="10"/>
  <c r="M76" i="10"/>
  <c r="C86" i="10"/>
  <c r="C94" i="10"/>
  <c r="C97" i="10"/>
  <c r="C102" i="10"/>
  <c r="C114" i="10"/>
  <c r="L112" i="10"/>
  <c r="G130" i="10"/>
  <c r="M130" i="10"/>
  <c r="C142" i="10"/>
  <c r="C143" i="10"/>
  <c r="M204" i="10"/>
  <c r="M195" i="10" s="1"/>
  <c r="C232" i="10"/>
  <c r="C277" i="10"/>
  <c r="C280" i="10"/>
  <c r="C297" i="10"/>
  <c r="D20" i="10"/>
  <c r="G20" i="10"/>
  <c r="K26" i="10"/>
  <c r="K20" i="10" s="1"/>
  <c r="C65" i="10"/>
  <c r="C70" i="10"/>
  <c r="C73" i="10"/>
  <c r="G76" i="10"/>
  <c r="C106" i="10"/>
  <c r="C110" i="10"/>
  <c r="C111" i="10"/>
  <c r="C146" i="10"/>
  <c r="C150" i="10"/>
  <c r="C157" i="10"/>
  <c r="C161" i="10"/>
  <c r="N173" i="10"/>
  <c r="M187" i="10"/>
  <c r="C197" i="10"/>
  <c r="K204" i="10"/>
  <c r="C208" i="10"/>
  <c r="C213" i="10"/>
  <c r="C214" i="10"/>
  <c r="C215" i="10"/>
  <c r="C220" i="10"/>
  <c r="C225" i="10"/>
  <c r="C226" i="10"/>
  <c r="J231" i="10"/>
  <c r="C244" i="10"/>
  <c r="C248" i="10"/>
  <c r="C268" i="10"/>
  <c r="L270" i="10"/>
  <c r="L269" i="10" s="1"/>
  <c r="N83" i="10"/>
  <c r="L238" i="10"/>
  <c r="J230" i="10"/>
  <c r="N20" i="10"/>
  <c r="L21" i="10"/>
  <c r="C62" i="10"/>
  <c r="C63" i="10"/>
  <c r="C64" i="10"/>
  <c r="C82" i="10"/>
  <c r="C118" i="10"/>
  <c r="C119" i="10"/>
  <c r="C120" i="10"/>
  <c r="C121" i="10"/>
  <c r="O122" i="10"/>
  <c r="C134" i="10"/>
  <c r="C138" i="10"/>
  <c r="C153" i="10"/>
  <c r="C158" i="10"/>
  <c r="C169" i="10"/>
  <c r="C177" i="10"/>
  <c r="K187" i="10"/>
  <c r="C189" i="10"/>
  <c r="C190" i="10"/>
  <c r="M259" i="10"/>
  <c r="C265" i="10"/>
  <c r="I264" i="10"/>
  <c r="M269" i="10"/>
  <c r="N270" i="10"/>
  <c r="N269" i="10" s="1"/>
  <c r="K269" i="10"/>
  <c r="C288" i="10"/>
  <c r="I184" i="10"/>
  <c r="K292" i="10"/>
  <c r="K291" i="10" s="1"/>
  <c r="L27" i="10"/>
  <c r="L36" i="10"/>
  <c r="C36" i="10" s="1"/>
  <c r="M53" i="10"/>
  <c r="G54" i="10"/>
  <c r="G53" i="10" s="1"/>
  <c r="H83" i="10"/>
  <c r="I84" i="10"/>
  <c r="C90" i="10"/>
  <c r="C99" i="10"/>
  <c r="C100" i="10"/>
  <c r="C101" i="10"/>
  <c r="C127" i="10"/>
  <c r="N130" i="10"/>
  <c r="N75" i="10" s="1"/>
  <c r="L131" i="10"/>
  <c r="C164" i="10"/>
  <c r="D187" i="10"/>
  <c r="H187" i="10"/>
  <c r="J204" i="10"/>
  <c r="J195" i="10" s="1"/>
  <c r="C209" i="10"/>
  <c r="C217" i="10"/>
  <c r="C221" i="10"/>
  <c r="E204" i="10"/>
  <c r="E195" i="10" s="1"/>
  <c r="E194" i="10" s="1"/>
  <c r="C241" i="10"/>
  <c r="C245" i="10"/>
  <c r="C247" i="10"/>
  <c r="O246" i="10"/>
  <c r="C262" i="10"/>
  <c r="F272" i="10"/>
  <c r="O270" i="10"/>
  <c r="O269" i="10" s="1"/>
  <c r="I276" i="10"/>
  <c r="I175" i="10"/>
  <c r="D204" i="10"/>
  <c r="D195" i="10" s="1"/>
  <c r="L292" i="10"/>
  <c r="L33" i="10"/>
  <c r="C33" i="10" s="1"/>
  <c r="H20" i="10"/>
  <c r="O45" i="10"/>
  <c r="C45" i="10" s="1"/>
  <c r="E54" i="10"/>
  <c r="E53" i="10" s="1"/>
  <c r="N54" i="10"/>
  <c r="N53" i="10" s="1"/>
  <c r="O58" i="10"/>
  <c r="C68" i="10"/>
  <c r="O69" i="10"/>
  <c r="O67" i="10" s="1"/>
  <c r="L69" i="10"/>
  <c r="L67" i="10" s="1"/>
  <c r="H76" i="10"/>
  <c r="E76" i="10"/>
  <c r="C93" i="10"/>
  <c r="C105" i="10"/>
  <c r="L116" i="10"/>
  <c r="L122" i="10"/>
  <c r="E83" i="10"/>
  <c r="J130" i="10"/>
  <c r="C133" i="10"/>
  <c r="C156" i="10"/>
  <c r="E174" i="10"/>
  <c r="E173" i="10" s="1"/>
  <c r="I179" i="10"/>
  <c r="I174" i="10" s="1"/>
  <c r="K173" i="10"/>
  <c r="C185" i="10"/>
  <c r="C193" i="10"/>
  <c r="N195" i="10"/>
  <c r="C201" i="10"/>
  <c r="C206" i="10"/>
  <c r="C207" i="10"/>
  <c r="C218" i="10"/>
  <c r="M230" i="10"/>
  <c r="K231" i="10"/>
  <c r="K230" i="10" s="1"/>
  <c r="D231" i="10"/>
  <c r="D230" i="10" s="1"/>
  <c r="C242" i="10"/>
  <c r="C243" i="10"/>
  <c r="H259" i="10"/>
  <c r="H230" i="10" s="1"/>
  <c r="I260" i="10"/>
  <c r="I259" i="10" s="1"/>
  <c r="G270" i="10"/>
  <c r="G269" i="10" s="1"/>
  <c r="C274" i="10"/>
  <c r="C275" i="10"/>
  <c r="C296" i="10"/>
  <c r="F43" i="10"/>
  <c r="C43" i="10" s="1"/>
  <c r="J83" i="10"/>
  <c r="C57" i="10"/>
  <c r="C61" i="10"/>
  <c r="C66" i="10"/>
  <c r="C71" i="10"/>
  <c r="F80" i="10"/>
  <c r="F76" i="10" s="1"/>
  <c r="K83" i="10"/>
  <c r="K75" i="10" s="1"/>
  <c r="K52" i="10" s="1"/>
  <c r="F84" i="10"/>
  <c r="I89" i="10"/>
  <c r="F103" i="10"/>
  <c r="C107" i="10"/>
  <c r="C109" i="10"/>
  <c r="I131" i="10"/>
  <c r="C135" i="10"/>
  <c r="L136" i="10"/>
  <c r="F141" i="10"/>
  <c r="C148" i="10"/>
  <c r="C149" i="10"/>
  <c r="I166" i="10"/>
  <c r="I165" i="10" s="1"/>
  <c r="C172" i="10"/>
  <c r="G173" i="10"/>
  <c r="F188" i="10"/>
  <c r="F187" i="10" s="1"/>
  <c r="L196" i="10"/>
  <c r="C199" i="10"/>
  <c r="O198" i="10"/>
  <c r="O196" i="10" s="1"/>
  <c r="C212" i="10"/>
  <c r="H204" i="10"/>
  <c r="H195" i="10" s="1"/>
  <c r="C224" i="10"/>
  <c r="G231" i="10"/>
  <c r="C266" i="10"/>
  <c r="D270" i="10"/>
  <c r="D269" i="10" s="1"/>
  <c r="I272" i="10"/>
  <c r="O286" i="10"/>
  <c r="O292" i="10" s="1"/>
  <c r="C300" i="10"/>
  <c r="I77" i="10"/>
  <c r="C137" i="10"/>
  <c r="F136" i="10"/>
  <c r="C168" i="10"/>
  <c r="F166" i="10"/>
  <c r="G292" i="10"/>
  <c r="G291" i="10" s="1"/>
  <c r="M292" i="10"/>
  <c r="M291" i="10" s="1"/>
  <c r="M20" i="10"/>
  <c r="O55" i="10"/>
  <c r="O54" i="10" s="1"/>
  <c r="C74" i="10"/>
  <c r="C81" i="10"/>
  <c r="O80" i="10"/>
  <c r="O76" i="10" s="1"/>
  <c r="D83" i="10"/>
  <c r="C87" i="10"/>
  <c r="C88" i="10"/>
  <c r="C91" i="10"/>
  <c r="C92" i="10"/>
  <c r="O103" i="10"/>
  <c r="L103" i="10"/>
  <c r="C113" i="10"/>
  <c r="F112" i="10"/>
  <c r="C112" i="10" s="1"/>
  <c r="C129" i="10"/>
  <c r="F128" i="10"/>
  <c r="C128" i="10" s="1"/>
  <c r="D130" i="10"/>
  <c r="H130" i="10"/>
  <c r="O131" i="10"/>
  <c r="L130" i="10"/>
  <c r="C139" i="10"/>
  <c r="C140" i="10"/>
  <c r="C141" i="10"/>
  <c r="O144" i="10"/>
  <c r="C152" i="10"/>
  <c r="F151" i="10"/>
  <c r="H174" i="10"/>
  <c r="H173" i="10" s="1"/>
  <c r="F179" i="10"/>
  <c r="C180" i="10"/>
  <c r="C184" i="10"/>
  <c r="O187" i="10"/>
  <c r="C188" i="10"/>
  <c r="C254" i="10"/>
  <c r="I252" i="10"/>
  <c r="I251" i="10" s="1"/>
  <c r="I281" i="10"/>
  <c r="C281" i="10" s="1"/>
  <c r="C282" i="10"/>
  <c r="E292" i="10"/>
  <c r="E291" i="10" s="1"/>
  <c r="E20" i="10"/>
  <c r="I292" i="10"/>
  <c r="I20" i="10"/>
  <c r="C32" i="10"/>
  <c r="C56" i="10"/>
  <c r="F58" i="10"/>
  <c r="C58" i="10" s="1"/>
  <c r="C59" i="10"/>
  <c r="C60" i="10"/>
  <c r="O95" i="10"/>
  <c r="C95" i="10" s="1"/>
  <c r="C104" i="10"/>
  <c r="C115" i="10"/>
  <c r="O116" i="10"/>
  <c r="C123" i="10"/>
  <c r="C124" i="10"/>
  <c r="C125" i="10"/>
  <c r="F122" i="10"/>
  <c r="E130" i="10"/>
  <c r="E75" i="10" s="1"/>
  <c r="C132" i="10"/>
  <c r="C145" i="10"/>
  <c r="F144" i="10"/>
  <c r="C162" i="10"/>
  <c r="I160" i="10"/>
  <c r="C160" i="10" s="1"/>
  <c r="L187" i="10"/>
  <c r="I191" i="10"/>
  <c r="I187" i="10" s="1"/>
  <c r="C192" i="10"/>
  <c r="C72" i="10"/>
  <c r="F69" i="10"/>
  <c r="J20" i="10"/>
  <c r="F21" i="10"/>
  <c r="L54" i="10"/>
  <c r="L53" i="10" s="1"/>
  <c r="F67" i="10"/>
  <c r="C79" i="10"/>
  <c r="G83" i="10"/>
  <c r="G75" i="10" s="1"/>
  <c r="C85" i="10"/>
  <c r="O84" i="10"/>
  <c r="C84" i="10" s="1"/>
  <c r="C96" i="10"/>
  <c r="I103" i="10"/>
  <c r="C108" i="10"/>
  <c r="C117" i="10"/>
  <c r="F116" i="10"/>
  <c r="C116" i="10" s="1"/>
  <c r="O136" i="10"/>
  <c r="I151" i="10"/>
  <c r="F175" i="10"/>
  <c r="C176" i="10"/>
  <c r="C267" i="10"/>
  <c r="F264" i="10"/>
  <c r="C147" i="10"/>
  <c r="C155" i="10"/>
  <c r="L166" i="10"/>
  <c r="L165" i="10" s="1"/>
  <c r="C171" i="10"/>
  <c r="D173" i="10"/>
  <c r="C183" i="10"/>
  <c r="C186" i="10"/>
  <c r="J187" i="10"/>
  <c r="N187" i="10"/>
  <c r="C191" i="10"/>
  <c r="F198" i="10"/>
  <c r="F205" i="10"/>
  <c r="O216" i="10"/>
  <c r="O204" i="10" s="1"/>
  <c r="C253" i="10"/>
  <c r="L252" i="10"/>
  <c r="L251" i="10" s="1"/>
  <c r="G259" i="10"/>
  <c r="G230" i="10" s="1"/>
  <c r="L259" i="10"/>
  <c r="C263" i="10"/>
  <c r="F260" i="10"/>
  <c r="H270" i="10"/>
  <c r="H269" i="10" s="1"/>
  <c r="C272" i="10"/>
  <c r="C285" i="10"/>
  <c r="L284" i="10"/>
  <c r="C295" i="10"/>
  <c r="O293" i="10"/>
  <c r="F89" i="10"/>
  <c r="C154" i="10"/>
  <c r="C170" i="10"/>
  <c r="C178" i="10"/>
  <c r="C182" i="10"/>
  <c r="G195" i="10"/>
  <c r="C219" i="10"/>
  <c r="F216" i="10"/>
  <c r="F227" i="10"/>
  <c r="C227" i="10" s="1"/>
  <c r="C228" i="10"/>
  <c r="F235" i="10"/>
  <c r="C236" i="10"/>
  <c r="L246" i="10"/>
  <c r="C249" i="10"/>
  <c r="O251" i="10"/>
  <c r="I293" i="10"/>
  <c r="C294" i="10"/>
  <c r="O151" i="10"/>
  <c r="C159" i="10"/>
  <c r="C163" i="10"/>
  <c r="C167" i="10"/>
  <c r="O166" i="10"/>
  <c r="O165" i="10" s="1"/>
  <c r="O175" i="10"/>
  <c r="O179" i="10"/>
  <c r="C240" i="10"/>
  <c r="F238" i="10"/>
  <c r="O264" i="10"/>
  <c r="O259" i="10" s="1"/>
  <c r="C278" i="10"/>
  <c r="C279" i="10"/>
  <c r="F276" i="10"/>
  <c r="K195" i="10"/>
  <c r="I205" i="10"/>
  <c r="I216" i="10"/>
  <c r="I233" i="10"/>
  <c r="I231" i="10" s="1"/>
  <c r="C234" i="10"/>
  <c r="C258" i="10"/>
  <c r="C287" i="10"/>
  <c r="L293" i="10"/>
  <c r="C299" i="10"/>
  <c r="I196" i="10"/>
  <c r="C202" i="10"/>
  <c r="C203" i="10"/>
  <c r="L205" i="10"/>
  <c r="L204" i="10" s="1"/>
  <c r="C210" i="10"/>
  <c r="C211" i="10"/>
  <c r="C222" i="10"/>
  <c r="C223" i="10"/>
  <c r="N231" i="10"/>
  <c r="N230" i="10" s="1"/>
  <c r="N194" i="10" s="1"/>
  <c r="O235" i="10"/>
  <c r="C239" i="10"/>
  <c r="O238" i="10"/>
  <c r="C250" i="10"/>
  <c r="C255" i="10"/>
  <c r="F252" i="10"/>
  <c r="C271" i="10"/>
  <c r="C298" i="10"/>
  <c r="C187" i="10" l="1"/>
  <c r="J75" i="10"/>
  <c r="J52" i="10" s="1"/>
  <c r="J51" i="10" s="1"/>
  <c r="J50" i="10" s="1"/>
  <c r="J194" i="10"/>
  <c r="D75" i="10"/>
  <c r="D52" i="10" s="1"/>
  <c r="H194" i="10"/>
  <c r="M75" i="10"/>
  <c r="M289" i="10" s="1"/>
  <c r="I204" i="10"/>
  <c r="O291" i="10"/>
  <c r="C131" i="10"/>
  <c r="L291" i="10"/>
  <c r="I230" i="10"/>
  <c r="C276" i="10"/>
  <c r="C286" i="10"/>
  <c r="H75" i="10"/>
  <c r="H52" i="10" s="1"/>
  <c r="H51" i="10" s="1"/>
  <c r="K289" i="10"/>
  <c r="D194" i="10"/>
  <c r="L195" i="10"/>
  <c r="O231" i="10"/>
  <c r="C246" i="10"/>
  <c r="C264" i="10"/>
  <c r="I130" i="10"/>
  <c r="F130" i="10"/>
  <c r="I270" i="10"/>
  <c r="I269" i="10" s="1"/>
  <c r="M194" i="10"/>
  <c r="O195" i="10"/>
  <c r="F54" i="10"/>
  <c r="F53" i="10" s="1"/>
  <c r="K194" i="10"/>
  <c r="K51" i="10" s="1"/>
  <c r="O174" i="10"/>
  <c r="O173" i="10" s="1"/>
  <c r="G289" i="10"/>
  <c r="C67" i="10"/>
  <c r="C122" i="10"/>
  <c r="G52" i="10"/>
  <c r="C27" i="10"/>
  <c r="L26" i="10"/>
  <c r="L231" i="10"/>
  <c r="L230" i="10" s="1"/>
  <c r="F231" i="10"/>
  <c r="N52" i="10"/>
  <c r="N51" i="10" s="1"/>
  <c r="N290" i="10" s="1"/>
  <c r="D289" i="10"/>
  <c r="I83" i="10"/>
  <c r="C69" i="10"/>
  <c r="O20" i="10"/>
  <c r="I173" i="10"/>
  <c r="I291" i="10"/>
  <c r="C136" i="10"/>
  <c r="O230" i="10"/>
  <c r="C179" i="10"/>
  <c r="L83" i="10"/>
  <c r="L75" i="10" s="1"/>
  <c r="O53" i="10"/>
  <c r="D51" i="10"/>
  <c r="D290" i="10" s="1"/>
  <c r="E289" i="10"/>
  <c r="E52" i="10"/>
  <c r="E51" i="10" s="1"/>
  <c r="H289" i="10"/>
  <c r="N50" i="10"/>
  <c r="L283" i="10"/>
  <c r="C283" i="10" s="1"/>
  <c r="C284" i="10"/>
  <c r="N289" i="10"/>
  <c r="I195" i="10"/>
  <c r="I194" i="10" s="1"/>
  <c r="C238" i="10"/>
  <c r="C293" i="10"/>
  <c r="F259" i="10"/>
  <c r="C259" i="10" s="1"/>
  <c r="C260" i="10"/>
  <c r="F204" i="10"/>
  <c r="C204" i="10" s="1"/>
  <c r="C205" i="10"/>
  <c r="C103" i="10"/>
  <c r="F292" i="10"/>
  <c r="C21" i="10"/>
  <c r="F20" i="10"/>
  <c r="C144" i="10"/>
  <c r="C80" i="10"/>
  <c r="O130" i="10"/>
  <c r="C130" i="10" s="1"/>
  <c r="G194" i="10"/>
  <c r="F270" i="10"/>
  <c r="F196" i="10"/>
  <c r="C198" i="10"/>
  <c r="C216" i="10"/>
  <c r="J289" i="10"/>
  <c r="C151" i="10"/>
  <c r="C166" i="10"/>
  <c r="F165" i="10"/>
  <c r="C165" i="10" s="1"/>
  <c r="F251" i="10"/>
  <c r="C251" i="10" s="1"/>
  <c r="C252" i="10"/>
  <c r="C235" i="10"/>
  <c r="F83" i="10"/>
  <c r="C89" i="10"/>
  <c r="C175" i="10"/>
  <c r="F174" i="10"/>
  <c r="O83" i="10"/>
  <c r="C233" i="10"/>
  <c r="I76" i="10"/>
  <c r="I75" i="10" s="1"/>
  <c r="I52" i="10" s="1"/>
  <c r="C77" i="10"/>
  <c r="C55" i="10"/>
  <c r="C54" i="10" l="1"/>
  <c r="M52" i="10"/>
  <c r="M51" i="10" s="1"/>
  <c r="M50" i="10" s="1"/>
  <c r="L289" i="10"/>
  <c r="O194" i="10"/>
  <c r="L194" i="10"/>
  <c r="L52" i="10"/>
  <c r="L51" i="10" s="1"/>
  <c r="C83" i="10"/>
  <c r="C76" i="10"/>
  <c r="G51" i="10"/>
  <c r="G50" i="10" s="1"/>
  <c r="C231" i="10"/>
  <c r="K50" i="10"/>
  <c r="K290" i="10"/>
  <c r="J290" i="10"/>
  <c r="C26" i="10"/>
  <c r="L20" i="10"/>
  <c r="I289" i="10"/>
  <c r="O75" i="10"/>
  <c r="O52" i="10" s="1"/>
  <c r="O51" i="10" s="1"/>
  <c r="D50" i="10"/>
  <c r="C20" i="10"/>
  <c r="G290" i="10"/>
  <c r="C174" i="10"/>
  <c r="F173" i="10"/>
  <c r="C173" i="10" s="1"/>
  <c r="E290" i="10"/>
  <c r="E50" i="10"/>
  <c r="I51" i="10"/>
  <c r="F75" i="10"/>
  <c r="F195" i="10"/>
  <c r="C196" i="10"/>
  <c r="C292" i="10"/>
  <c r="F291" i="10"/>
  <c r="C291" i="10" s="1"/>
  <c r="H290" i="10"/>
  <c r="H50" i="10"/>
  <c r="C53" i="10"/>
  <c r="C270" i="10"/>
  <c r="F269" i="10"/>
  <c r="F230" i="10"/>
  <c r="C230" i="10" s="1"/>
  <c r="C75" i="10" l="1"/>
  <c r="M290" i="10"/>
  <c r="O289" i="10"/>
  <c r="F52" i="10"/>
  <c r="C52" i="10" s="1"/>
  <c r="C269" i="10"/>
  <c r="F289" i="10"/>
  <c r="O50" i="10"/>
  <c r="O290" i="10"/>
  <c r="C195" i="10"/>
  <c r="F194" i="10"/>
  <c r="C194" i="10" s="1"/>
  <c r="L50" i="10"/>
  <c r="L290" i="10"/>
  <c r="I290" i="10"/>
  <c r="I50" i="10"/>
  <c r="C289" i="10" l="1"/>
  <c r="F51" i="10"/>
  <c r="C51" i="10" s="1"/>
  <c r="F290" i="10" l="1"/>
  <c r="C290" i="10" s="1"/>
  <c r="F50" i="10"/>
  <c r="C50" i="10" s="1"/>
  <c r="O301" i="9" l="1"/>
  <c r="L301" i="9"/>
  <c r="I301" i="9"/>
  <c r="F301" i="9"/>
  <c r="O300" i="9"/>
  <c r="L300" i="9"/>
  <c r="I300" i="9"/>
  <c r="F300" i="9"/>
  <c r="O299" i="9"/>
  <c r="L299" i="9"/>
  <c r="I299" i="9"/>
  <c r="F299" i="9"/>
  <c r="O298" i="9"/>
  <c r="L298" i="9"/>
  <c r="I298" i="9"/>
  <c r="F298" i="9"/>
  <c r="O297" i="9"/>
  <c r="L297" i="9"/>
  <c r="I297" i="9"/>
  <c r="F297" i="9"/>
  <c r="O296" i="9"/>
  <c r="L296" i="9"/>
  <c r="I296" i="9"/>
  <c r="F296" i="9"/>
  <c r="O295" i="9"/>
  <c r="L295" i="9"/>
  <c r="I295" i="9"/>
  <c r="F295" i="9"/>
  <c r="O294" i="9"/>
  <c r="O293" i="9" s="1"/>
  <c r="L294" i="9"/>
  <c r="I294" i="9"/>
  <c r="F294" i="9"/>
  <c r="N293" i="9"/>
  <c r="M293" i="9"/>
  <c r="K293" i="9"/>
  <c r="J293" i="9"/>
  <c r="H293" i="9"/>
  <c r="G293" i="9"/>
  <c r="E293" i="9"/>
  <c r="D293" i="9"/>
  <c r="O288" i="9"/>
  <c r="L288" i="9"/>
  <c r="I288" i="9"/>
  <c r="F288" i="9"/>
  <c r="O287" i="9"/>
  <c r="L287" i="9"/>
  <c r="L286" i="9" s="1"/>
  <c r="I287" i="9"/>
  <c r="F287" i="9"/>
  <c r="O286" i="9"/>
  <c r="N286" i="9"/>
  <c r="M286" i="9"/>
  <c r="K286" i="9"/>
  <c r="J286" i="9"/>
  <c r="H286" i="9"/>
  <c r="G286" i="9"/>
  <c r="F286" i="9"/>
  <c r="E286" i="9"/>
  <c r="D286" i="9"/>
  <c r="O285" i="9"/>
  <c r="L285" i="9"/>
  <c r="L284" i="9" s="1"/>
  <c r="L283" i="9" s="1"/>
  <c r="I285" i="9"/>
  <c r="I284" i="9" s="1"/>
  <c r="I283" i="9" s="1"/>
  <c r="F285" i="9"/>
  <c r="O284" i="9"/>
  <c r="N284" i="9"/>
  <c r="N283" i="9" s="1"/>
  <c r="M284" i="9"/>
  <c r="M283" i="9" s="1"/>
  <c r="K284" i="9"/>
  <c r="J284" i="9"/>
  <c r="J283" i="9" s="1"/>
  <c r="H284" i="9"/>
  <c r="H283" i="9" s="1"/>
  <c r="G284" i="9"/>
  <c r="G283" i="9" s="1"/>
  <c r="E284" i="9"/>
  <c r="E283" i="9" s="1"/>
  <c r="D284" i="9"/>
  <c r="O283" i="9"/>
  <c r="K283" i="9"/>
  <c r="D283" i="9"/>
  <c r="O282" i="9"/>
  <c r="O281" i="9" s="1"/>
  <c r="L282" i="9"/>
  <c r="L281" i="9" s="1"/>
  <c r="I282" i="9"/>
  <c r="F282" i="9"/>
  <c r="N281" i="9"/>
  <c r="M281" i="9"/>
  <c r="K281" i="9"/>
  <c r="J281" i="9"/>
  <c r="I281" i="9"/>
  <c r="H281" i="9"/>
  <c r="G281" i="9"/>
  <c r="F281" i="9"/>
  <c r="E281" i="9"/>
  <c r="D281" i="9"/>
  <c r="O280" i="9"/>
  <c r="L280" i="9"/>
  <c r="I280" i="9"/>
  <c r="F280" i="9"/>
  <c r="O279" i="9"/>
  <c r="L279" i="9"/>
  <c r="I279" i="9"/>
  <c r="F279" i="9"/>
  <c r="O278" i="9"/>
  <c r="L278" i="9"/>
  <c r="I278" i="9"/>
  <c r="F278" i="9"/>
  <c r="C278" i="9" s="1"/>
  <c r="O277" i="9"/>
  <c r="L277" i="9"/>
  <c r="I277" i="9"/>
  <c r="F277" i="9"/>
  <c r="N276" i="9"/>
  <c r="M276" i="9"/>
  <c r="K276" i="9"/>
  <c r="J276" i="9"/>
  <c r="H276" i="9"/>
  <c r="G276" i="9"/>
  <c r="E276" i="9"/>
  <c r="D276" i="9"/>
  <c r="O275" i="9"/>
  <c r="L275" i="9"/>
  <c r="I275" i="9"/>
  <c r="F275" i="9"/>
  <c r="O274" i="9"/>
  <c r="L274" i="9"/>
  <c r="I274" i="9"/>
  <c r="F274" i="9"/>
  <c r="O273" i="9"/>
  <c r="L273" i="9"/>
  <c r="L272" i="9" s="1"/>
  <c r="I273" i="9"/>
  <c r="I272" i="9" s="1"/>
  <c r="F273" i="9"/>
  <c r="N272" i="9"/>
  <c r="N270" i="9" s="1"/>
  <c r="M272" i="9"/>
  <c r="M270" i="9" s="1"/>
  <c r="K272" i="9"/>
  <c r="K270" i="9" s="1"/>
  <c r="J272" i="9"/>
  <c r="H272" i="9"/>
  <c r="G272" i="9"/>
  <c r="G270" i="9" s="1"/>
  <c r="G269" i="9" s="1"/>
  <c r="E272" i="9"/>
  <c r="D272" i="9"/>
  <c r="O271" i="9"/>
  <c r="L271" i="9"/>
  <c r="I271" i="9"/>
  <c r="F271" i="9"/>
  <c r="O268" i="9"/>
  <c r="L268" i="9"/>
  <c r="I268" i="9"/>
  <c r="F268" i="9"/>
  <c r="O267" i="9"/>
  <c r="L267" i="9"/>
  <c r="I267" i="9"/>
  <c r="F267" i="9"/>
  <c r="O266" i="9"/>
  <c r="L266" i="9"/>
  <c r="I266" i="9"/>
  <c r="F266" i="9"/>
  <c r="O265" i="9"/>
  <c r="L265" i="9"/>
  <c r="I265" i="9"/>
  <c r="F265" i="9"/>
  <c r="N264" i="9"/>
  <c r="M264" i="9"/>
  <c r="K264" i="9"/>
  <c r="J264" i="9"/>
  <c r="H264" i="9"/>
  <c r="G264" i="9"/>
  <c r="E264" i="9"/>
  <c r="D264" i="9"/>
  <c r="O263" i="9"/>
  <c r="L263" i="9"/>
  <c r="I263" i="9"/>
  <c r="F263" i="9"/>
  <c r="O262" i="9"/>
  <c r="L262" i="9"/>
  <c r="I262" i="9"/>
  <c r="F262" i="9"/>
  <c r="O261" i="9"/>
  <c r="L261" i="9"/>
  <c r="I261" i="9"/>
  <c r="I260" i="9" s="1"/>
  <c r="F261" i="9"/>
  <c r="N260" i="9"/>
  <c r="N259" i="9" s="1"/>
  <c r="M260" i="9"/>
  <c r="K260" i="9"/>
  <c r="K259" i="9" s="1"/>
  <c r="J260" i="9"/>
  <c r="H260" i="9"/>
  <c r="H259" i="9" s="1"/>
  <c r="G260" i="9"/>
  <c r="G259" i="9" s="1"/>
  <c r="E260" i="9"/>
  <c r="E259" i="9" s="1"/>
  <c r="D260" i="9"/>
  <c r="D259" i="9"/>
  <c r="O258" i="9"/>
  <c r="L258" i="9"/>
  <c r="I258" i="9"/>
  <c r="F258" i="9"/>
  <c r="O257" i="9"/>
  <c r="L257" i="9"/>
  <c r="I257" i="9"/>
  <c r="F257" i="9"/>
  <c r="O256" i="9"/>
  <c r="L256" i="9"/>
  <c r="I256" i="9"/>
  <c r="F256" i="9"/>
  <c r="O255" i="9"/>
  <c r="L255" i="9"/>
  <c r="I255" i="9"/>
  <c r="F255" i="9"/>
  <c r="O254" i="9"/>
  <c r="L254" i="9"/>
  <c r="I254" i="9"/>
  <c r="F254" i="9"/>
  <c r="O253" i="9"/>
  <c r="L253" i="9"/>
  <c r="I253" i="9"/>
  <c r="F253" i="9"/>
  <c r="N252" i="9"/>
  <c r="M252" i="9"/>
  <c r="M251" i="9" s="1"/>
  <c r="K252" i="9"/>
  <c r="J252" i="9"/>
  <c r="J251" i="9" s="1"/>
  <c r="H252" i="9"/>
  <c r="H251" i="9" s="1"/>
  <c r="G252" i="9"/>
  <c r="G251" i="9" s="1"/>
  <c r="E252" i="9"/>
  <c r="E251" i="9" s="1"/>
  <c r="D252" i="9"/>
  <c r="N251" i="9"/>
  <c r="K251" i="9"/>
  <c r="D251" i="9"/>
  <c r="O250" i="9"/>
  <c r="L250" i="9"/>
  <c r="I250" i="9"/>
  <c r="F250" i="9"/>
  <c r="O249" i="9"/>
  <c r="L249" i="9"/>
  <c r="I249" i="9"/>
  <c r="F249" i="9"/>
  <c r="O248" i="9"/>
  <c r="L248" i="9"/>
  <c r="I248" i="9"/>
  <c r="F248" i="9"/>
  <c r="O247" i="9"/>
  <c r="L247" i="9"/>
  <c r="I247" i="9"/>
  <c r="I246" i="9" s="1"/>
  <c r="F247" i="9"/>
  <c r="O246"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L239" i="9"/>
  <c r="I239" i="9"/>
  <c r="F239" i="9"/>
  <c r="N238" i="9"/>
  <c r="M238" i="9"/>
  <c r="K238" i="9"/>
  <c r="J238" i="9"/>
  <c r="H238" i="9"/>
  <c r="G238" i="9"/>
  <c r="E238" i="9"/>
  <c r="D238" i="9"/>
  <c r="O237" i="9"/>
  <c r="L237" i="9"/>
  <c r="I237" i="9"/>
  <c r="F237" i="9"/>
  <c r="O236" i="9"/>
  <c r="L236" i="9"/>
  <c r="I236" i="9"/>
  <c r="I235" i="9" s="1"/>
  <c r="F236" i="9"/>
  <c r="O235" i="9"/>
  <c r="N235" i="9"/>
  <c r="M235" i="9"/>
  <c r="L235" i="9"/>
  <c r="K235" i="9"/>
  <c r="J235" i="9"/>
  <c r="H235" i="9"/>
  <c r="G235" i="9"/>
  <c r="E235" i="9"/>
  <c r="D235" i="9"/>
  <c r="O234" i="9"/>
  <c r="O233" i="9" s="1"/>
  <c r="L234" i="9"/>
  <c r="L233" i="9" s="1"/>
  <c r="I234" i="9"/>
  <c r="F234" i="9"/>
  <c r="N233" i="9"/>
  <c r="M233" i="9"/>
  <c r="K233" i="9"/>
  <c r="J233" i="9"/>
  <c r="H233" i="9"/>
  <c r="G233" i="9"/>
  <c r="F233" i="9"/>
  <c r="E233" i="9"/>
  <c r="D233" i="9"/>
  <c r="D231" i="9" s="1"/>
  <c r="O232" i="9"/>
  <c r="L232" i="9"/>
  <c r="I232" i="9"/>
  <c r="F232" i="9"/>
  <c r="O229" i="9"/>
  <c r="L229" i="9"/>
  <c r="I229" i="9"/>
  <c r="F229" i="9"/>
  <c r="O228" i="9"/>
  <c r="O227" i="9" s="1"/>
  <c r="L228" i="9"/>
  <c r="L227" i="9" s="1"/>
  <c r="I228" i="9"/>
  <c r="I227" i="9" s="1"/>
  <c r="F228" i="9"/>
  <c r="F227" i="9" s="1"/>
  <c r="N227" i="9"/>
  <c r="M227" i="9"/>
  <c r="K227" i="9"/>
  <c r="J227" i="9"/>
  <c r="H227" i="9"/>
  <c r="G227" i="9"/>
  <c r="E227" i="9"/>
  <c r="D227" i="9"/>
  <c r="O226" i="9"/>
  <c r="L226" i="9"/>
  <c r="I226" i="9"/>
  <c r="F226" i="9"/>
  <c r="O225" i="9"/>
  <c r="L225" i="9"/>
  <c r="I225" i="9"/>
  <c r="F225" i="9"/>
  <c r="O224" i="9"/>
  <c r="L224" i="9"/>
  <c r="I224" i="9"/>
  <c r="F224" i="9"/>
  <c r="O223" i="9"/>
  <c r="L223" i="9"/>
  <c r="I223" i="9"/>
  <c r="C223" i="9" s="1"/>
  <c r="F223" i="9"/>
  <c r="O222" i="9"/>
  <c r="L222" i="9"/>
  <c r="I222" i="9"/>
  <c r="F222" i="9"/>
  <c r="O221" i="9"/>
  <c r="L221" i="9"/>
  <c r="I221" i="9"/>
  <c r="F221" i="9"/>
  <c r="O220" i="9"/>
  <c r="L220" i="9"/>
  <c r="I220" i="9"/>
  <c r="F220" i="9"/>
  <c r="O219" i="9"/>
  <c r="L219" i="9"/>
  <c r="I219" i="9"/>
  <c r="F219" i="9"/>
  <c r="O218" i="9"/>
  <c r="L218" i="9"/>
  <c r="I218" i="9"/>
  <c r="F218" i="9"/>
  <c r="O217" i="9"/>
  <c r="L217" i="9"/>
  <c r="I217" i="9"/>
  <c r="I216" i="9" s="1"/>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L205" i="9" s="1"/>
  <c r="I206" i="9"/>
  <c r="F206" i="9"/>
  <c r="N205" i="9"/>
  <c r="M205" i="9"/>
  <c r="M204" i="9" s="1"/>
  <c r="K205" i="9"/>
  <c r="K204" i="9" s="1"/>
  <c r="J205" i="9"/>
  <c r="H205" i="9"/>
  <c r="G205" i="9"/>
  <c r="G204" i="9" s="1"/>
  <c r="E205" i="9"/>
  <c r="D205" i="9"/>
  <c r="D204" i="9" s="1"/>
  <c r="O203" i="9"/>
  <c r="L203" i="9"/>
  <c r="I203" i="9"/>
  <c r="F203" i="9"/>
  <c r="O202" i="9"/>
  <c r="L202" i="9"/>
  <c r="I202" i="9"/>
  <c r="F202" i="9"/>
  <c r="O201" i="9"/>
  <c r="L201" i="9"/>
  <c r="I201" i="9"/>
  <c r="F201" i="9"/>
  <c r="O200" i="9"/>
  <c r="L200" i="9"/>
  <c r="I200" i="9"/>
  <c r="F200" i="9"/>
  <c r="O199" i="9"/>
  <c r="L199" i="9"/>
  <c r="L198" i="9" s="1"/>
  <c r="I199" i="9"/>
  <c r="F199" i="9"/>
  <c r="F198" i="9" s="1"/>
  <c r="O198" i="9"/>
  <c r="N198" i="9"/>
  <c r="M198" i="9"/>
  <c r="K198" i="9"/>
  <c r="K196" i="9" s="1"/>
  <c r="J198" i="9"/>
  <c r="J196" i="9" s="1"/>
  <c r="H198" i="9"/>
  <c r="H196" i="9" s="1"/>
  <c r="G198" i="9"/>
  <c r="G196" i="9" s="1"/>
  <c r="E198" i="9"/>
  <c r="E196" i="9" s="1"/>
  <c r="D198" i="9"/>
  <c r="O197" i="9"/>
  <c r="L197" i="9"/>
  <c r="I197" i="9"/>
  <c r="F197" i="9"/>
  <c r="N196" i="9"/>
  <c r="M196" i="9"/>
  <c r="D196" i="9"/>
  <c r="O193" i="9"/>
  <c r="L193" i="9"/>
  <c r="I193" i="9"/>
  <c r="F193" i="9"/>
  <c r="O192" i="9"/>
  <c r="O191" i="9" s="1"/>
  <c r="N192" i="9"/>
  <c r="N191" i="9" s="1"/>
  <c r="M192" i="9"/>
  <c r="M191" i="9" s="1"/>
  <c r="L192" i="9"/>
  <c r="L191" i="9" s="1"/>
  <c r="K192" i="9"/>
  <c r="J192" i="9"/>
  <c r="J191" i="9" s="1"/>
  <c r="I192" i="9"/>
  <c r="I191" i="9" s="1"/>
  <c r="H192" i="9"/>
  <c r="H191" i="9" s="1"/>
  <c r="G192" i="9"/>
  <c r="G191" i="9" s="1"/>
  <c r="G187" i="9" s="1"/>
  <c r="E192" i="9"/>
  <c r="E191" i="9" s="1"/>
  <c r="D192" i="9"/>
  <c r="K191" i="9"/>
  <c r="D191" i="9"/>
  <c r="O190" i="9"/>
  <c r="L190" i="9"/>
  <c r="I190" i="9"/>
  <c r="F190" i="9"/>
  <c r="O189" i="9"/>
  <c r="L189" i="9"/>
  <c r="L188" i="9" s="1"/>
  <c r="I189" i="9"/>
  <c r="F189" i="9"/>
  <c r="N188" i="9"/>
  <c r="M188" i="9"/>
  <c r="M187" i="9" s="1"/>
  <c r="K188" i="9"/>
  <c r="J188" i="9"/>
  <c r="I188" i="9"/>
  <c r="I187" i="9" s="1"/>
  <c r="H188" i="9"/>
  <c r="G188" i="9"/>
  <c r="E188" i="9"/>
  <c r="D188" i="9"/>
  <c r="D187" i="9" s="1"/>
  <c r="E187" i="9"/>
  <c r="O186" i="9"/>
  <c r="L186" i="9"/>
  <c r="I186" i="9"/>
  <c r="F186" i="9"/>
  <c r="O185" i="9"/>
  <c r="O184" i="9" s="1"/>
  <c r="L185" i="9"/>
  <c r="I185" i="9"/>
  <c r="I184" i="9" s="1"/>
  <c r="F185" i="9"/>
  <c r="N184" i="9"/>
  <c r="M184" i="9"/>
  <c r="K184" i="9"/>
  <c r="J184" i="9"/>
  <c r="H184" i="9"/>
  <c r="G184" i="9"/>
  <c r="F184" i="9"/>
  <c r="E184" i="9"/>
  <c r="D184" i="9"/>
  <c r="O183" i="9"/>
  <c r="L183" i="9"/>
  <c r="I183" i="9"/>
  <c r="F183" i="9"/>
  <c r="O182" i="9"/>
  <c r="L182" i="9"/>
  <c r="I182" i="9"/>
  <c r="F182" i="9"/>
  <c r="O181" i="9"/>
  <c r="L181" i="9"/>
  <c r="I181" i="9"/>
  <c r="F181" i="9"/>
  <c r="O180" i="9"/>
  <c r="L180" i="9"/>
  <c r="I180" i="9"/>
  <c r="F180" i="9"/>
  <c r="N179" i="9"/>
  <c r="M179" i="9"/>
  <c r="K179" i="9"/>
  <c r="J179" i="9"/>
  <c r="H179" i="9"/>
  <c r="G179" i="9"/>
  <c r="E179" i="9"/>
  <c r="D179" i="9"/>
  <c r="O178" i="9"/>
  <c r="L178" i="9"/>
  <c r="I178" i="9"/>
  <c r="F178" i="9"/>
  <c r="O177" i="9"/>
  <c r="L177" i="9"/>
  <c r="I177" i="9"/>
  <c r="F177" i="9"/>
  <c r="O176" i="9"/>
  <c r="L176" i="9"/>
  <c r="I176" i="9"/>
  <c r="I175" i="9" s="1"/>
  <c r="F176" i="9"/>
  <c r="N175" i="9"/>
  <c r="M175" i="9"/>
  <c r="K175" i="9"/>
  <c r="K174" i="9" s="1"/>
  <c r="J175" i="9"/>
  <c r="J174" i="9" s="1"/>
  <c r="J173" i="9" s="1"/>
  <c r="H175" i="9"/>
  <c r="H174" i="9" s="1"/>
  <c r="H173" i="9" s="1"/>
  <c r="G175" i="9"/>
  <c r="G174" i="9" s="1"/>
  <c r="E175" i="9"/>
  <c r="E174" i="9" s="1"/>
  <c r="E173" i="9" s="1"/>
  <c r="D175" i="9"/>
  <c r="N174" i="9"/>
  <c r="N173" i="9" s="1"/>
  <c r="G173" i="9"/>
  <c r="O172" i="9"/>
  <c r="L172" i="9"/>
  <c r="I172" i="9"/>
  <c r="F172" i="9"/>
  <c r="O171" i="9"/>
  <c r="L171" i="9"/>
  <c r="I171" i="9"/>
  <c r="F171" i="9"/>
  <c r="O170" i="9"/>
  <c r="L170" i="9"/>
  <c r="I170" i="9"/>
  <c r="F170" i="9"/>
  <c r="O169" i="9"/>
  <c r="L169" i="9"/>
  <c r="I169" i="9"/>
  <c r="F169" i="9"/>
  <c r="O168" i="9"/>
  <c r="L168" i="9"/>
  <c r="I168" i="9"/>
  <c r="F168" i="9"/>
  <c r="O167" i="9"/>
  <c r="L167" i="9"/>
  <c r="I167" i="9"/>
  <c r="F167" i="9"/>
  <c r="F166" i="9" s="1"/>
  <c r="N166" i="9"/>
  <c r="N165" i="9" s="1"/>
  <c r="M166" i="9"/>
  <c r="K166" i="9"/>
  <c r="J166" i="9"/>
  <c r="J165" i="9" s="1"/>
  <c r="H166" i="9"/>
  <c r="H165" i="9" s="1"/>
  <c r="G166" i="9"/>
  <c r="E166" i="9"/>
  <c r="E165" i="9" s="1"/>
  <c r="D166" i="9"/>
  <c r="D165" i="9" s="1"/>
  <c r="M165" i="9"/>
  <c r="K165" i="9"/>
  <c r="G165" i="9"/>
  <c r="O164" i="9"/>
  <c r="L164" i="9"/>
  <c r="I164" i="9"/>
  <c r="F164" i="9"/>
  <c r="O163" i="9"/>
  <c r="L163" i="9"/>
  <c r="I163" i="9"/>
  <c r="F163" i="9"/>
  <c r="O162" i="9"/>
  <c r="L162" i="9"/>
  <c r="I162" i="9"/>
  <c r="F162" i="9"/>
  <c r="O161" i="9"/>
  <c r="O160" i="9" s="1"/>
  <c r="L161" i="9"/>
  <c r="I161" i="9"/>
  <c r="I160" i="9" s="1"/>
  <c r="F161" i="9"/>
  <c r="F160" i="9" s="1"/>
  <c r="N160" i="9"/>
  <c r="M160" i="9"/>
  <c r="K160" i="9"/>
  <c r="J160" i="9"/>
  <c r="H160" i="9"/>
  <c r="G160" i="9"/>
  <c r="E160" i="9"/>
  <c r="D160" i="9"/>
  <c r="O159" i="9"/>
  <c r="L159" i="9"/>
  <c r="I159" i="9"/>
  <c r="F159" i="9"/>
  <c r="O158" i="9"/>
  <c r="L158" i="9"/>
  <c r="I158" i="9"/>
  <c r="F158" i="9"/>
  <c r="O157" i="9"/>
  <c r="L157" i="9"/>
  <c r="I157" i="9"/>
  <c r="F157" i="9"/>
  <c r="O156" i="9"/>
  <c r="L156" i="9"/>
  <c r="I156" i="9"/>
  <c r="F156" i="9"/>
  <c r="O155" i="9"/>
  <c r="L155" i="9"/>
  <c r="I155" i="9"/>
  <c r="F155" i="9"/>
  <c r="O154" i="9"/>
  <c r="L154" i="9"/>
  <c r="I154" i="9"/>
  <c r="F154" i="9"/>
  <c r="O153" i="9"/>
  <c r="L153" i="9"/>
  <c r="I153" i="9"/>
  <c r="F153" i="9"/>
  <c r="O152" i="9"/>
  <c r="L152" i="9"/>
  <c r="I152" i="9"/>
  <c r="F152" i="9"/>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I144" i="9" s="1"/>
  <c r="F145" i="9"/>
  <c r="N144" i="9"/>
  <c r="M144" i="9"/>
  <c r="L144" i="9"/>
  <c r="K144" i="9"/>
  <c r="J144" i="9"/>
  <c r="H144" i="9"/>
  <c r="G144" i="9"/>
  <c r="E144" i="9"/>
  <c r="D144" i="9"/>
  <c r="O143" i="9"/>
  <c r="L143" i="9"/>
  <c r="I143" i="9"/>
  <c r="F143" i="9"/>
  <c r="O142" i="9"/>
  <c r="L142" i="9"/>
  <c r="L141" i="9" s="1"/>
  <c r="I142" i="9"/>
  <c r="F142" i="9"/>
  <c r="F141" i="9" s="1"/>
  <c r="O141" i="9"/>
  <c r="N141" i="9"/>
  <c r="M141" i="9"/>
  <c r="K141" i="9"/>
  <c r="J141" i="9"/>
  <c r="H141" i="9"/>
  <c r="G141" i="9"/>
  <c r="E141" i="9"/>
  <c r="D141" i="9"/>
  <c r="O140" i="9"/>
  <c r="L140" i="9"/>
  <c r="I140" i="9"/>
  <c r="F140" i="9"/>
  <c r="O139" i="9"/>
  <c r="L139" i="9"/>
  <c r="I139" i="9"/>
  <c r="F139" i="9"/>
  <c r="O138" i="9"/>
  <c r="L138" i="9"/>
  <c r="I138" i="9"/>
  <c r="F138" i="9"/>
  <c r="O137" i="9"/>
  <c r="O136" i="9" s="1"/>
  <c r="L137" i="9"/>
  <c r="L136" i="9" s="1"/>
  <c r="I137" i="9"/>
  <c r="I136" i="9" s="1"/>
  <c r="F137" i="9"/>
  <c r="C137" i="9"/>
  <c r="N136" i="9"/>
  <c r="M136" i="9"/>
  <c r="K136" i="9"/>
  <c r="J136" i="9"/>
  <c r="J130" i="9" s="1"/>
  <c r="H136" i="9"/>
  <c r="G136" i="9"/>
  <c r="F136" i="9"/>
  <c r="E136" i="9"/>
  <c r="D136" i="9"/>
  <c r="O135" i="9"/>
  <c r="L135" i="9"/>
  <c r="I135" i="9"/>
  <c r="F135" i="9"/>
  <c r="O134" i="9"/>
  <c r="L134" i="9"/>
  <c r="I134" i="9"/>
  <c r="F134" i="9"/>
  <c r="O133" i="9"/>
  <c r="L133" i="9"/>
  <c r="I133" i="9"/>
  <c r="F133" i="9"/>
  <c r="O132" i="9"/>
  <c r="L132" i="9"/>
  <c r="I132" i="9"/>
  <c r="I131" i="9" s="1"/>
  <c r="F132" i="9"/>
  <c r="N131" i="9"/>
  <c r="M131" i="9"/>
  <c r="K131" i="9"/>
  <c r="J131" i="9"/>
  <c r="H131" i="9"/>
  <c r="G131" i="9"/>
  <c r="E131" i="9"/>
  <c r="D131" i="9"/>
  <c r="O129" i="9"/>
  <c r="O128" i="9" s="1"/>
  <c r="L129" i="9"/>
  <c r="L128" i="9" s="1"/>
  <c r="I129" i="9"/>
  <c r="F129" i="9"/>
  <c r="F128" i="9" s="1"/>
  <c r="N128" i="9"/>
  <c r="M128" i="9"/>
  <c r="K128" i="9"/>
  <c r="J128" i="9"/>
  <c r="H128" i="9"/>
  <c r="G128" i="9"/>
  <c r="E128" i="9"/>
  <c r="D128" i="9"/>
  <c r="O127" i="9"/>
  <c r="L127" i="9"/>
  <c r="I127" i="9"/>
  <c r="F127" i="9"/>
  <c r="O126" i="9"/>
  <c r="L126" i="9"/>
  <c r="I126" i="9"/>
  <c r="F126" i="9"/>
  <c r="O125" i="9"/>
  <c r="L125" i="9"/>
  <c r="I125" i="9"/>
  <c r="F125" i="9"/>
  <c r="O124" i="9"/>
  <c r="L124" i="9"/>
  <c r="I124" i="9"/>
  <c r="F124" i="9"/>
  <c r="O123" i="9"/>
  <c r="L123" i="9"/>
  <c r="I123" i="9"/>
  <c r="F123" i="9"/>
  <c r="N122" i="9"/>
  <c r="M122" i="9"/>
  <c r="K122" i="9"/>
  <c r="J122" i="9"/>
  <c r="H122" i="9"/>
  <c r="G122" i="9"/>
  <c r="E122" i="9"/>
  <c r="D122" i="9"/>
  <c r="O121" i="9"/>
  <c r="L121" i="9"/>
  <c r="I121" i="9"/>
  <c r="F121" i="9"/>
  <c r="O120" i="9"/>
  <c r="L120" i="9"/>
  <c r="I120" i="9"/>
  <c r="F120" i="9"/>
  <c r="O119" i="9"/>
  <c r="L119" i="9"/>
  <c r="I119" i="9"/>
  <c r="F119" i="9"/>
  <c r="O118" i="9"/>
  <c r="L118" i="9"/>
  <c r="I118" i="9"/>
  <c r="F118" i="9"/>
  <c r="O117" i="9"/>
  <c r="O116" i="9" s="1"/>
  <c r="L117" i="9"/>
  <c r="I117" i="9"/>
  <c r="F117" i="9"/>
  <c r="F116" i="9" s="1"/>
  <c r="N116" i="9"/>
  <c r="M116" i="9"/>
  <c r="K116" i="9"/>
  <c r="J116" i="9"/>
  <c r="H116" i="9"/>
  <c r="G116" i="9"/>
  <c r="E116" i="9"/>
  <c r="D116" i="9"/>
  <c r="O115" i="9"/>
  <c r="L115" i="9"/>
  <c r="I115" i="9"/>
  <c r="F115" i="9"/>
  <c r="O114" i="9"/>
  <c r="L114" i="9"/>
  <c r="I114" i="9"/>
  <c r="F114" i="9"/>
  <c r="O113" i="9"/>
  <c r="O112" i="9" s="1"/>
  <c r="L113" i="9"/>
  <c r="I113" i="9"/>
  <c r="F113" i="9"/>
  <c r="F112" i="9" s="1"/>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E103" i="9"/>
  <c r="D103" i="9"/>
  <c r="O102" i="9"/>
  <c r="L102" i="9"/>
  <c r="I102" i="9"/>
  <c r="F102" i="9"/>
  <c r="O101" i="9"/>
  <c r="L101" i="9"/>
  <c r="I101" i="9"/>
  <c r="F101" i="9"/>
  <c r="O100" i="9"/>
  <c r="L100" i="9"/>
  <c r="I100" i="9"/>
  <c r="F100" i="9"/>
  <c r="O99" i="9"/>
  <c r="L99" i="9"/>
  <c r="I99" i="9"/>
  <c r="F99" i="9"/>
  <c r="O98" i="9"/>
  <c r="L98" i="9"/>
  <c r="I98" i="9"/>
  <c r="F98" i="9"/>
  <c r="O97" i="9"/>
  <c r="L97" i="9"/>
  <c r="I97" i="9"/>
  <c r="F97" i="9"/>
  <c r="O96" i="9"/>
  <c r="L96" i="9"/>
  <c r="I96" i="9"/>
  <c r="I95" i="9" s="1"/>
  <c r="F96" i="9"/>
  <c r="N95" i="9"/>
  <c r="M95" i="9"/>
  <c r="K95" i="9"/>
  <c r="J95" i="9"/>
  <c r="H95" i="9"/>
  <c r="G95" i="9"/>
  <c r="E95" i="9"/>
  <c r="D95" i="9"/>
  <c r="O94" i="9"/>
  <c r="L94" i="9"/>
  <c r="I94" i="9"/>
  <c r="F94" i="9"/>
  <c r="O93" i="9"/>
  <c r="L93" i="9"/>
  <c r="I93" i="9"/>
  <c r="F93" i="9"/>
  <c r="O92" i="9"/>
  <c r="L92" i="9"/>
  <c r="I92" i="9"/>
  <c r="F92" i="9"/>
  <c r="O91" i="9"/>
  <c r="L91" i="9"/>
  <c r="I91" i="9"/>
  <c r="F91" i="9"/>
  <c r="O90" i="9"/>
  <c r="L90" i="9"/>
  <c r="I90" i="9"/>
  <c r="I89" i="9" s="1"/>
  <c r="F90" i="9"/>
  <c r="O89" i="9"/>
  <c r="N89" i="9"/>
  <c r="M89" i="9"/>
  <c r="K89" i="9"/>
  <c r="J89" i="9"/>
  <c r="H89" i="9"/>
  <c r="G89" i="9"/>
  <c r="E89" i="9"/>
  <c r="D89" i="9"/>
  <c r="O88" i="9"/>
  <c r="L88" i="9"/>
  <c r="I88" i="9"/>
  <c r="F88" i="9"/>
  <c r="O87" i="9"/>
  <c r="L87" i="9"/>
  <c r="I87" i="9"/>
  <c r="F87" i="9"/>
  <c r="O86" i="9"/>
  <c r="L86" i="9"/>
  <c r="I86" i="9"/>
  <c r="F86" i="9"/>
  <c r="O85" i="9"/>
  <c r="L85" i="9"/>
  <c r="I85" i="9"/>
  <c r="I84" i="9" s="1"/>
  <c r="F85" i="9"/>
  <c r="O84" i="9"/>
  <c r="N84" i="9"/>
  <c r="M84" i="9"/>
  <c r="K84" i="9"/>
  <c r="J84" i="9"/>
  <c r="H84" i="9"/>
  <c r="H83" i="9" s="1"/>
  <c r="G84" i="9"/>
  <c r="E84" i="9"/>
  <c r="D84" i="9"/>
  <c r="D83" i="9"/>
  <c r="O82" i="9"/>
  <c r="L82" i="9"/>
  <c r="I82" i="9"/>
  <c r="F82" i="9"/>
  <c r="C82" i="9" s="1"/>
  <c r="O81" i="9"/>
  <c r="O80" i="9" s="1"/>
  <c r="L81" i="9"/>
  <c r="I81" i="9"/>
  <c r="I80" i="9" s="1"/>
  <c r="F81" i="9"/>
  <c r="C81" i="9" s="1"/>
  <c r="N80" i="9"/>
  <c r="M80" i="9"/>
  <c r="L80" i="9"/>
  <c r="K80" i="9"/>
  <c r="J80" i="9"/>
  <c r="H80" i="9"/>
  <c r="G80" i="9"/>
  <c r="E80" i="9"/>
  <c r="D80" i="9"/>
  <c r="O79" i="9"/>
  <c r="L79" i="9"/>
  <c r="I79" i="9"/>
  <c r="F79" i="9"/>
  <c r="O78" i="9"/>
  <c r="L78" i="9"/>
  <c r="L77" i="9" s="1"/>
  <c r="I78" i="9"/>
  <c r="I77" i="9" s="1"/>
  <c r="I76" i="9" s="1"/>
  <c r="F78" i="9"/>
  <c r="O77" i="9"/>
  <c r="N77" i="9"/>
  <c r="M77" i="9"/>
  <c r="M76" i="9" s="1"/>
  <c r="K77" i="9"/>
  <c r="J77" i="9"/>
  <c r="H77" i="9"/>
  <c r="G77" i="9"/>
  <c r="F77" i="9"/>
  <c r="E77" i="9"/>
  <c r="D77" i="9"/>
  <c r="H76" i="9"/>
  <c r="O74" i="9"/>
  <c r="L74" i="9"/>
  <c r="I74" i="9"/>
  <c r="F74" i="9"/>
  <c r="O73" i="9"/>
  <c r="L73" i="9"/>
  <c r="I73" i="9"/>
  <c r="F73" i="9"/>
  <c r="C73" i="9" s="1"/>
  <c r="O72" i="9"/>
  <c r="L72" i="9"/>
  <c r="I72" i="9"/>
  <c r="F72" i="9"/>
  <c r="O71" i="9"/>
  <c r="L71" i="9"/>
  <c r="I71" i="9"/>
  <c r="F71" i="9"/>
  <c r="O70" i="9"/>
  <c r="L70" i="9"/>
  <c r="I70" i="9"/>
  <c r="F70" i="9"/>
  <c r="O69" i="9"/>
  <c r="N69" i="9"/>
  <c r="N67" i="9" s="1"/>
  <c r="M69" i="9"/>
  <c r="M67" i="9" s="1"/>
  <c r="K69" i="9"/>
  <c r="K67" i="9" s="1"/>
  <c r="J69" i="9"/>
  <c r="J67" i="9" s="1"/>
  <c r="H69" i="9"/>
  <c r="G69" i="9"/>
  <c r="G67" i="9" s="1"/>
  <c r="E69" i="9"/>
  <c r="E67" i="9" s="1"/>
  <c r="D69" i="9"/>
  <c r="D67" i="9" s="1"/>
  <c r="O68" i="9"/>
  <c r="L68" i="9"/>
  <c r="I68" i="9"/>
  <c r="F68" i="9"/>
  <c r="H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L59" i="9"/>
  <c r="I59" i="9"/>
  <c r="F59" i="9"/>
  <c r="N58" i="9"/>
  <c r="M58" i="9"/>
  <c r="K58" i="9"/>
  <c r="J58" i="9"/>
  <c r="H58" i="9"/>
  <c r="G58" i="9"/>
  <c r="E58" i="9"/>
  <c r="D58" i="9"/>
  <c r="O57" i="9"/>
  <c r="L57" i="9"/>
  <c r="I57" i="9"/>
  <c r="F57" i="9"/>
  <c r="O56" i="9"/>
  <c r="L56" i="9"/>
  <c r="I56" i="9"/>
  <c r="F56" i="9"/>
  <c r="N55" i="9"/>
  <c r="N54" i="9" s="1"/>
  <c r="N53" i="9" s="1"/>
  <c r="M55" i="9"/>
  <c r="K55" i="9"/>
  <c r="J55" i="9"/>
  <c r="I55" i="9"/>
  <c r="H55" i="9"/>
  <c r="G55" i="9"/>
  <c r="E55" i="9"/>
  <c r="E54" i="9" s="1"/>
  <c r="D55" i="9"/>
  <c r="K54" i="9"/>
  <c r="O47" i="9"/>
  <c r="C47" i="9" s="1"/>
  <c r="O46" i="9"/>
  <c r="O45" i="9" s="1"/>
  <c r="N45" i="9"/>
  <c r="M45" i="9"/>
  <c r="L44" i="9"/>
  <c r="L43" i="9" s="1"/>
  <c r="I44" i="9"/>
  <c r="F44" i="9"/>
  <c r="K43" i="9"/>
  <c r="J43" i="9"/>
  <c r="I43" i="9"/>
  <c r="H43" i="9"/>
  <c r="H20" i="9" s="1"/>
  <c r="G43" i="9"/>
  <c r="E43" i="9"/>
  <c r="D43" i="9"/>
  <c r="F42" i="9"/>
  <c r="C42" i="9" s="1"/>
  <c r="E41" i="9"/>
  <c r="D41" i="9"/>
  <c r="L40" i="9"/>
  <c r="C40" i="9" s="1"/>
  <c r="L39" i="9"/>
  <c r="C39" i="9" s="1"/>
  <c r="L38" i="9"/>
  <c r="C38" i="9" s="1"/>
  <c r="L37" i="9"/>
  <c r="C37" i="9"/>
  <c r="K36" i="9"/>
  <c r="J36" i="9"/>
  <c r="L35" i="9"/>
  <c r="C35" i="9" s="1"/>
  <c r="L34" i="9"/>
  <c r="C34" i="9" s="1"/>
  <c r="K33" i="9"/>
  <c r="J33" i="9"/>
  <c r="L32" i="9"/>
  <c r="C32" i="9" s="1"/>
  <c r="K31" i="9"/>
  <c r="J31" i="9"/>
  <c r="L30" i="9"/>
  <c r="C30" i="9" s="1"/>
  <c r="L29" i="9"/>
  <c r="C29" i="9" s="1"/>
  <c r="L28" i="9"/>
  <c r="C28" i="9" s="1"/>
  <c r="K27" i="9"/>
  <c r="J27" i="9"/>
  <c r="F25" i="9"/>
  <c r="C25" i="9" s="1"/>
  <c r="I24" i="9"/>
  <c r="F24" i="9"/>
  <c r="C24" i="9" s="1"/>
  <c r="O23" i="9"/>
  <c r="L23" i="9"/>
  <c r="I23" i="9"/>
  <c r="F23" i="9"/>
  <c r="C23" i="9" s="1"/>
  <c r="O22" i="9"/>
  <c r="L22" i="9"/>
  <c r="L21" i="9" s="1"/>
  <c r="I22" i="9"/>
  <c r="I21" i="9" s="1"/>
  <c r="F22" i="9"/>
  <c r="C22" i="9" s="1"/>
  <c r="O21" i="9"/>
  <c r="O292" i="9" s="1"/>
  <c r="O291" i="9" s="1"/>
  <c r="N21" i="9"/>
  <c r="M21" i="9"/>
  <c r="M292" i="9" s="1"/>
  <c r="K21" i="9"/>
  <c r="K292" i="9" s="1"/>
  <c r="K291" i="9" s="1"/>
  <c r="J21" i="9"/>
  <c r="J292" i="9" s="1"/>
  <c r="H21" i="9"/>
  <c r="G21" i="9"/>
  <c r="G292" i="9" s="1"/>
  <c r="F21" i="9"/>
  <c r="F292" i="9" s="1"/>
  <c r="E21" i="9"/>
  <c r="E292" i="9" s="1"/>
  <c r="E291" i="9" s="1"/>
  <c r="D21" i="9"/>
  <c r="D20" i="9"/>
  <c r="J76" i="9" l="1"/>
  <c r="C113" i="9"/>
  <c r="C117" i="9"/>
  <c r="C119" i="9"/>
  <c r="C121" i="9"/>
  <c r="C123" i="9"/>
  <c r="C181" i="9"/>
  <c r="C266" i="9"/>
  <c r="M269" i="9"/>
  <c r="C282" i="9"/>
  <c r="C298" i="9"/>
  <c r="C299" i="9"/>
  <c r="C300" i="9"/>
  <c r="H54" i="9"/>
  <c r="H53" i="9" s="1"/>
  <c r="C101" i="9"/>
  <c r="C107" i="9"/>
  <c r="E130" i="9"/>
  <c r="C149" i="9"/>
  <c r="C153" i="9"/>
  <c r="C157" i="9"/>
  <c r="C158" i="9"/>
  <c r="K187" i="9"/>
  <c r="C190" i="9"/>
  <c r="C202" i="9"/>
  <c r="D270" i="9"/>
  <c r="D269" i="9" s="1"/>
  <c r="N269" i="9"/>
  <c r="O272" i="9"/>
  <c r="H270" i="9"/>
  <c r="H269" i="9" s="1"/>
  <c r="E53" i="9"/>
  <c r="C57" i="9"/>
  <c r="C65" i="9"/>
  <c r="N76" i="9"/>
  <c r="O188" i="9"/>
  <c r="O187" i="9" s="1"/>
  <c r="J231" i="9"/>
  <c r="C250" i="9"/>
  <c r="C258" i="9"/>
  <c r="C125" i="9"/>
  <c r="J26" i="9"/>
  <c r="L76" i="9"/>
  <c r="C109" i="9"/>
  <c r="C111" i="9"/>
  <c r="M83" i="9"/>
  <c r="N130" i="9"/>
  <c r="I151" i="9"/>
  <c r="C155" i="9"/>
  <c r="C169" i="9"/>
  <c r="C172" i="9"/>
  <c r="C177" i="9"/>
  <c r="D174" i="9"/>
  <c r="O179" i="9"/>
  <c r="L216" i="9"/>
  <c r="L204" i="9" s="1"/>
  <c r="L195" i="9" s="1"/>
  <c r="C254" i="9"/>
  <c r="C255" i="9"/>
  <c r="J270" i="9"/>
  <c r="J269" i="9" s="1"/>
  <c r="O276" i="9"/>
  <c r="C294" i="9"/>
  <c r="F41" i="9"/>
  <c r="C41" i="9" s="1"/>
  <c r="C44" i="9"/>
  <c r="N20" i="9"/>
  <c r="K53" i="9"/>
  <c r="L55" i="9"/>
  <c r="G54" i="9"/>
  <c r="G53" i="9" s="1"/>
  <c r="M54" i="9"/>
  <c r="E76" i="9"/>
  <c r="K83" i="9"/>
  <c r="C88" i="9"/>
  <c r="C133" i="9"/>
  <c r="K173" i="9"/>
  <c r="C189" i="9"/>
  <c r="K195" i="9"/>
  <c r="C201" i="9"/>
  <c r="D195" i="9"/>
  <c r="C210" i="9"/>
  <c r="C214" i="9"/>
  <c r="C234" i="9"/>
  <c r="N231" i="9"/>
  <c r="N230" i="9" s="1"/>
  <c r="C274" i="9"/>
  <c r="C275" i="9"/>
  <c r="J291" i="9"/>
  <c r="L36" i="9"/>
  <c r="C36" i="9" s="1"/>
  <c r="F43" i="9"/>
  <c r="C43" i="9" s="1"/>
  <c r="C46" i="9"/>
  <c r="D54" i="9"/>
  <c r="C68" i="9"/>
  <c r="K76" i="9"/>
  <c r="C93" i="9"/>
  <c r="C97" i="9"/>
  <c r="C98" i="9"/>
  <c r="C99" i="9"/>
  <c r="C100" i="9"/>
  <c r="C127" i="9"/>
  <c r="C145" i="9"/>
  <c r="C146" i="9"/>
  <c r="L160" i="9"/>
  <c r="L179" i="9"/>
  <c r="C185" i="9"/>
  <c r="M195" i="9"/>
  <c r="L196" i="9"/>
  <c r="G195" i="9"/>
  <c r="C218" i="9"/>
  <c r="C222" i="9"/>
  <c r="C226" i="9"/>
  <c r="E231" i="9"/>
  <c r="E230" i="9" s="1"/>
  <c r="I233" i="9"/>
  <c r="M231" i="9"/>
  <c r="C242" i="9"/>
  <c r="C262" i="9"/>
  <c r="J259" i="9"/>
  <c r="O264" i="9"/>
  <c r="I276" i="9"/>
  <c r="N204" i="9"/>
  <c r="N195" i="9" s="1"/>
  <c r="G291" i="9"/>
  <c r="M291" i="9"/>
  <c r="K26" i="9"/>
  <c r="F55" i="9"/>
  <c r="C61" i="9"/>
  <c r="C72" i="9"/>
  <c r="D76" i="9"/>
  <c r="L116" i="9"/>
  <c r="L122" i="9"/>
  <c r="O131" i="9"/>
  <c r="C138" i="9"/>
  <c r="C140" i="9"/>
  <c r="C147" i="9"/>
  <c r="C150" i="9"/>
  <c r="C159" i="9"/>
  <c r="C161" i="9"/>
  <c r="C171" i="9"/>
  <c r="C182" i="9"/>
  <c r="L184" i="9"/>
  <c r="H187" i="9"/>
  <c r="L187" i="9"/>
  <c r="C206" i="9"/>
  <c r="C211" i="9"/>
  <c r="E204" i="9"/>
  <c r="E195" i="9" s="1"/>
  <c r="J204" i="9"/>
  <c r="J195" i="9" s="1"/>
  <c r="C236" i="9"/>
  <c r="C240" i="9"/>
  <c r="O238" i="9"/>
  <c r="L246" i="9"/>
  <c r="L252" i="9"/>
  <c r="L251" i="9" s="1"/>
  <c r="C267" i="9"/>
  <c r="L58" i="9"/>
  <c r="L54" i="9" s="1"/>
  <c r="I252" i="9"/>
  <c r="I251" i="9" s="1"/>
  <c r="I270" i="9"/>
  <c r="I269" i="9" s="1"/>
  <c r="I293" i="9"/>
  <c r="D292" i="9"/>
  <c r="D291" i="9" s="1"/>
  <c r="H292" i="9"/>
  <c r="H291" i="9" s="1"/>
  <c r="N292" i="9"/>
  <c r="N291" i="9" s="1"/>
  <c r="L27" i="9"/>
  <c r="C27" i="9" s="1"/>
  <c r="L33" i="9"/>
  <c r="C33" i="9" s="1"/>
  <c r="J54" i="9"/>
  <c r="J53" i="9" s="1"/>
  <c r="C60" i="9"/>
  <c r="C64" i="9"/>
  <c r="G76" i="9"/>
  <c r="N83" i="9"/>
  <c r="C85" i="9"/>
  <c r="L95" i="9"/>
  <c r="C108" i="9"/>
  <c r="O103" i="9"/>
  <c r="C115" i="9"/>
  <c r="G130" i="9"/>
  <c r="K130" i="9"/>
  <c r="K75" i="9" s="1"/>
  <c r="C134" i="9"/>
  <c r="D130" i="9"/>
  <c r="H130" i="9"/>
  <c r="H75" i="9" s="1"/>
  <c r="H52" i="9" s="1"/>
  <c r="C139" i="9"/>
  <c r="C164" i="9"/>
  <c r="O166" i="9"/>
  <c r="O165" i="9" s="1"/>
  <c r="L166" i="9"/>
  <c r="L165" i="9" s="1"/>
  <c r="C207" i="9"/>
  <c r="C208" i="9"/>
  <c r="C220" i="9"/>
  <c r="C221" i="9"/>
  <c r="C227" i="9"/>
  <c r="C228" i="9"/>
  <c r="C229" i="9"/>
  <c r="K231" i="9"/>
  <c r="K230" i="9" s="1"/>
  <c r="K194" i="9" s="1"/>
  <c r="I238" i="9"/>
  <c r="C245" i="9"/>
  <c r="I264" i="9"/>
  <c r="K269" i="9"/>
  <c r="C279" i="9"/>
  <c r="C288" i="9"/>
  <c r="L293" i="9"/>
  <c r="I58" i="9"/>
  <c r="I54" i="9" s="1"/>
  <c r="L69" i="9"/>
  <c r="L67" i="9" s="1"/>
  <c r="F80" i="9"/>
  <c r="F76" i="9" s="1"/>
  <c r="E83" i="9"/>
  <c r="L103" i="9"/>
  <c r="L112" i="9"/>
  <c r="F122" i="9"/>
  <c r="C126" i="9"/>
  <c r="C135" i="9"/>
  <c r="C156" i="9"/>
  <c r="C163" i="9"/>
  <c r="C168" i="9"/>
  <c r="O175" i="9"/>
  <c r="O174" i="9" s="1"/>
  <c r="O173" i="9" s="1"/>
  <c r="F188" i="9"/>
  <c r="C188" i="9" s="1"/>
  <c r="N187" i="9"/>
  <c r="H204" i="9"/>
  <c r="H195" i="9" s="1"/>
  <c r="C213" i="9"/>
  <c r="C225" i="9"/>
  <c r="D230" i="9"/>
  <c r="D194" i="9" s="1"/>
  <c r="H231" i="9"/>
  <c r="H230" i="9" s="1"/>
  <c r="H289" i="9" s="1"/>
  <c r="L238" i="9"/>
  <c r="C243" i="9"/>
  <c r="C257" i="9"/>
  <c r="O260" i="9"/>
  <c r="L264" i="9"/>
  <c r="L276" i="9"/>
  <c r="L270" i="9" s="1"/>
  <c r="L269" i="9" s="1"/>
  <c r="I286" i="9"/>
  <c r="I292" i="9" s="1"/>
  <c r="C295" i="9"/>
  <c r="C21" i="9"/>
  <c r="I20" i="9"/>
  <c r="L292" i="9"/>
  <c r="L291" i="9" s="1"/>
  <c r="O76" i="9"/>
  <c r="I128" i="9"/>
  <c r="C129" i="9"/>
  <c r="C183" i="9"/>
  <c r="I179" i="9"/>
  <c r="I174" i="9" s="1"/>
  <c r="I173" i="9" s="1"/>
  <c r="C301" i="9"/>
  <c r="E20" i="9"/>
  <c r="M20" i="9"/>
  <c r="L31" i="9"/>
  <c r="D53" i="9"/>
  <c r="C62" i="9"/>
  <c r="C63" i="9"/>
  <c r="O67" i="9"/>
  <c r="F69" i="9"/>
  <c r="C70" i="9"/>
  <c r="C71" i="9"/>
  <c r="N75" i="9"/>
  <c r="G83" i="9"/>
  <c r="L84" i="9"/>
  <c r="C90" i="9"/>
  <c r="C91" i="9"/>
  <c r="C92" i="9"/>
  <c r="F89" i="9"/>
  <c r="C176" i="9"/>
  <c r="F175" i="9"/>
  <c r="O231" i="9"/>
  <c r="C77" i="9"/>
  <c r="F20" i="9"/>
  <c r="J20" i="9"/>
  <c r="C45" i="9"/>
  <c r="O58" i="9"/>
  <c r="I69" i="9"/>
  <c r="I67" i="9" s="1"/>
  <c r="C86" i="9"/>
  <c r="C87" i="9"/>
  <c r="F84" i="9"/>
  <c r="C94" i="9"/>
  <c r="O95" i="9"/>
  <c r="C104" i="9"/>
  <c r="G20" i="9"/>
  <c r="O20" i="9"/>
  <c r="M53" i="9"/>
  <c r="C56" i="9"/>
  <c r="O55" i="9"/>
  <c r="C55" i="9" s="1"/>
  <c r="F58" i="9"/>
  <c r="F54" i="9" s="1"/>
  <c r="C59" i="9"/>
  <c r="C66" i="9"/>
  <c r="C74" i="9"/>
  <c r="C78" i="9"/>
  <c r="C79" i="9"/>
  <c r="J83" i="9"/>
  <c r="J75" i="9" s="1"/>
  <c r="L89" i="9"/>
  <c r="C96" i="9"/>
  <c r="F95" i="9"/>
  <c r="C105" i="9"/>
  <c r="I103" i="9"/>
  <c r="C277" i="9"/>
  <c r="F276" i="9"/>
  <c r="C102" i="9"/>
  <c r="C110" i="9"/>
  <c r="C114" i="9"/>
  <c r="C118" i="9"/>
  <c r="O122" i="9"/>
  <c r="M130" i="9"/>
  <c r="M75" i="9" s="1"/>
  <c r="L131" i="9"/>
  <c r="C152" i="9"/>
  <c r="F151" i="9"/>
  <c r="O151" i="9"/>
  <c r="O130" i="9" s="1"/>
  <c r="C160" i="9"/>
  <c r="C178" i="9"/>
  <c r="C184" i="9"/>
  <c r="F103" i="9"/>
  <c r="C103" i="9" s="1"/>
  <c r="I112" i="9"/>
  <c r="I116" i="9"/>
  <c r="C116" i="9" s="1"/>
  <c r="C120" i="9"/>
  <c r="C124" i="9"/>
  <c r="C128" i="9"/>
  <c r="C136" i="9"/>
  <c r="C143" i="9"/>
  <c r="I141" i="9"/>
  <c r="C141" i="9" s="1"/>
  <c r="O144" i="9"/>
  <c r="C154" i="9"/>
  <c r="C162" i="9"/>
  <c r="F165" i="9"/>
  <c r="C165" i="9" s="1"/>
  <c r="I166" i="9"/>
  <c r="I165" i="9" s="1"/>
  <c r="C167" i="9"/>
  <c r="C170" i="9"/>
  <c r="D173" i="9"/>
  <c r="M174" i="9"/>
  <c r="M173" i="9" s="1"/>
  <c r="L175" i="9"/>
  <c r="L174" i="9" s="1"/>
  <c r="L173" i="9" s="1"/>
  <c r="C180" i="9"/>
  <c r="F179" i="9"/>
  <c r="C179" i="9" s="1"/>
  <c r="C186" i="9"/>
  <c r="J187" i="9"/>
  <c r="C261" i="9"/>
  <c r="F260" i="9"/>
  <c r="O270" i="9"/>
  <c r="O269" i="9" s="1"/>
  <c r="C106" i="9"/>
  <c r="I122" i="9"/>
  <c r="C132" i="9"/>
  <c r="F131" i="9"/>
  <c r="C148" i="9"/>
  <c r="F144" i="9"/>
  <c r="L151" i="9"/>
  <c r="C193" i="9"/>
  <c r="F192" i="9"/>
  <c r="C209" i="9"/>
  <c r="F205" i="9"/>
  <c r="C237" i="9"/>
  <c r="F235" i="9"/>
  <c r="C142" i="9"/>
  <c r="C200" i="9"/>
  <c r="I198" i="9"/>
  <c r="I196" i="9" s="1"/>
  <c r="C203" i="9"/>
  <c r="H194" i="9"/>
  <c r="I205" i="9"/>
  <c r="I204" i="9" s="1"/>
  <c r="C212" i="9"/>
  <c r="C219" i="9"/>
  <c r="C224" i="9"/>
  <c r="C232" i="9"/>
  <c r="C248" i="9"/>
  <c r="C249" i="9"/>
  <c r="F246" i="9"/>
  <c r="O252" i="9"/>
  <c r="O251" i="9" s="1"/>
  <c r="C271" i="9"/>
  <c r="E270" i="9"/>
  <c r="E269" i="9" s="1"/>
  <c r="C280" i="9"/>
  <c r="C281" i="9"/>
  <c r="C285" i="9"/>
  <c r="F284" i="9"/>
  <c r="C286" i="9"/>
  <c r="C287" i="9"/>
  <c r="C197" i="9"/>
  <c r="F196" i="9"/>
  <c r="O216" i="9"/>
  <c r="J230" i="9"/>
  <c r="C241" i="9"/>
  <c r="F238" i="9"/>
  <c r="C253" i="9"/>
  <c r="F252" i="9"/>
  <c r="M259" i="9"/>
  <c r="M230" i="9" s="1"/>
  <c r="C265" i="9"/>
  <c r="F264" i="9"/>
  <c r="C264" i="9" s="1"/>
  <c r="C273" i="9"/>
  <c r="F272" i="9"/>
  <c r="O196" i="9"/>
  <c r="O205" i="9"/>
  <c r="O204" i="9" s="1"/>
  <c r="C215" i="9"/>
  <c r="C217" i="9"/>
  <c r="F216" i="9"/>
  <c r="G231" i="9"/>
  <c r="G230" i="9" s="1"/>
  <c r="G194" i="9" s="1"/>
  <c r="C239" i="9"/>
  <c r="C244" i="9"/>
  <c r="C256" i="9"/>
  <c r="I259" i="9"/>
  <c r="L260" i="9"/>
  <c r="C263" i="9"/>
  <c r="C268" i="9"/>
  <c r="C296" i="9"/>
  <c r="C297" i="9"/>
  <c r="F293" i="9"/>
  <c r="C293" i="9" s="1"/>
  <c r="C199" i="9"/>
  <c r="C247" i="9"/>
  <c r="C80" i="9" l="1"/>
  <c r="I231" i="9"/>
  <c r="C216" i="9"/>
  <c r="N289" i="9"/>
  <c r="N194" i="9"/>
  <c r="C238" i="9"/>
  <c r="C233" i="9"/>
  <c r="O83" i="9"/>
  <c r="J52" i="9"/>
  <c r="O259" i="9"/>
  <c r="O230" i="9" s="1"/>
  <c r="E75" i="9"/>
  <c r="E52" i="9" s="1"/>
  <c r="L231" i="9"/>
  <c r="C276" i="9"/>
  <c r="G75" i="9"/>
  <c r="G52" i="9" s="1"/>
  <c r="F291" i="9"/>
  <c r="C292" i="9"/>
  <c r="L259" i="9"/>
  <c r="L230" i="9" s="1"/>
  <c r="L194" i="9" s="1"/>
  <c r="E194" i="9"/>
  <c r="I53" i="9"/>
  <c r="K52" i="9"/>
  <c r="K51" i="9" s="1"/>
  <c r="K50" i="9" s="1"/>
  <c r="K289" i="9"/>
  <c r="J289" i="9"/>
  <c r="C69" i="9"/>
  <c r="O195" i="9"/>
  <c r="C144" i="9"/>
  <c r="C122" i="9"/>
  <c r="C95" i="9"/>
  <c r="M52" i="9"/>
  <c r="N52" i="9"/>
  <c r="G51" i="9"/>
  <c r="G50" i="9" s="1"/>
  <c r="C246" i="9"/>
  <c r="C198" i="9"/>
  <c r="D75" i="9"/>
  <c r="D289" i="9" s="1"/>
  <c r="L53" i="9"/>
  <c r="H51" i="9"/>
  <c r="H50" i="9" s="1"/>
  <c r="C166" i="9"/>
  <c r="C112" i="9"/>
  <c r="C151" i="9"/>
  <c r="K20" i="9"/>
  <c r="C89" i="9"/>
  <c r="L83" i="9"/>
  <c r="C76" i="9"/>
  <c r="M194" i="9"/>
  <c r="M289" i="9"/>
  <c r="H290" i="9"/>
  <c r="C192" i="9"/>
  <c r="F191" i="9"/>
  <c r="C175" i="9"/>
  <c r="F174" i="9"/>
  <c r="I291" i="9"/>
  <c r="C205" i="9"/>
  <c r="F204" i="9"/>
  <c r="C204" i="9" s="1"/>
  <c r="I83" i="9"/>
  <c r="C58" i="9"/>
  <c r="F83" i="9"/>
  <c r="C84" i="9"/>
  <c r="L26" i="9"/>
  <c r="C31" i="9"/>
  <c r="J194" i="9"/>
  <c r="J51" i="9" s="1"/>
  <c r="F270" i="9"/>
  <c r="C272" i="9"/>
  <c r="C196" i="9"/>
  <c r="I195" i="9"/>
  <c r="C260" i="9"/>
  <c r="F259" i="9"/>
  <c r="I130" i="9"/>
  <c r="L130" i="9"/>
  <c r="O54" i="9"/>
  <c r="O53" i="9" s="1"/>
  <c r="F67" i="9"/>
  <c r="C67" i="9" s="1"/>
  <c r="O75" i="9"/>
  <c r="C252" i="9"/>
  <c r="F251" i="9"/>
  <c r="C251" i="9" s="1"/>
  <c r="I230" i="9"/>
  <c r="C284" i="9"/>
  <c r="F283" i="9"/>
  <c r="C283" i="9" s="1"/>
  <c r="C235" i="9"/>
  <c r="F231" i="9"/>
  <c r="C131" i="9"/>
  <c r="F130" i="9"/>
  <c r="F195" i="9" l="1"/>
  <c r="C195" i="9" s="1"/>
  <c r="C259" i="9"/>
  <c r="E51" i="9"/>
  <c r="E50" i="9"/>
  <c r="E290" i="9"/>
  <c r="L75" i="9"/>
  <c r="L52" i="9" s="1"/>
  <c r="L51" i="9" s="1"/>
  <c r="L50" i="9" s="1"/>
  <c r="I194" i="9"/>
  <c r="G289" i="9"/>
  <c r="F53" i="9"/>
  <c r="C53" i="9" s="1"/>
  <c r="M51" i="9"/>
  <c r="M50" i="9" s="1"/>
  <c r="N51" i="9"/>
  <c r="E289" i="9"/>
  <c r="C291" i="9"/>
  <c r="G290" i="9"/>
  <c r="D52" i="9"/>
  <c r="D51" i="9" s="1"/>
  <c r="K290" i="9"/>
  <c r="J50" i="9"/>
  <c r="J290" i="9"/>
  <c r="F230" i="9"/>
  <c r="C230" i="9" s="1"/>
  <c r="C231" i="9"/>
  <c r="O289" i="9"/>
  <c r="O194" i="9"/>
  <c r="C83" i="9"/>
  <c r="F75" i="9"/>
  <c r="C54" i="9"/>
  <c r="C130" i="9"/>
  <c r="O52" i="9"/>
  <c r="C26" i="9"/>
  <c r="L20" i="9"/>
  <c r="C20" i="9" s="1"/>
  <c r="I75" i="9"/>
  <c r="I52" i="9" s="1"/>
  <c r="I51" i="9" s="1"/>
  <c r="L289" i="9"/>
  <c r="F173" i="9"/>
  <c r="C173" i="9" s="1"/>
  <c r="C174" i="9"/>
  <c r="C191" i="9"/>
  <c r="F187" i="9"/>
  <c r="C187" i="9" s="1"/>
  <c r="F269" i="9"/>
  <c r="C270" i="9"/>
  <c r="L290" i="9" l="1"/>
  <c r="M290" i="9"/>
  <c r="F52" i="9"/>
  <c r="N50" i="9"/>
  <c r="N290" i="9"/>
  <c r="O51" i="9"/>
  <c r="O50" i="9" s="1"/>
  <c r="D290" i="9"/>
  <c r="D50" i="9"/>
  <c r="C269" i="9"/>
  <c r="F289" i="9"/>
  <c r="I289" i="9"/>
  <c r="C75" i="9"/>
  <c r="F194" i="9"/>
  <c r="C194" i="9" s="1"/>
  <c r="I290" i="9"/>
  <c r="I50" i="9"/>
  <c r="C52" i="9"/>
  <c r="O290" i="9" l="1"/>
  <c r="F51" i="9"/>
  <c r="C289" i="9"/>
  <c r="F290" i="9" l="1"/>
  <c r="C290" i="9" s="1"/>
  <c r="C51" i="9"/>
  <c r="F50" i="9"/>
  <c r="C50" i="9" s="1"/>
  <c r="O301" i="8" l="1"/>
  <c r="L301" i="8"/>
  <c r="I301" i="8"/>
  <c r="F301" i="8"/>
  <c r="O300" i="8"/>
  <c r="L300" i="8"/>
  <c r="I300" i="8"/>
  <c r="F300" i="8"/>
  <c r="O299" i="8"/>
  <c r="L299" i="8"/>
  <c r="I299" i="8"/>
  <c r="F299" i="8"/>
  <c r="O298" i="8"/>
  <c r="L298" i="8"/>
  <c r="I298" i="8"/>
  <c r="F298" i="8"/>
  <c r="O297" i="8"/>
  <c r="L297" i="8"/>
  <c r="I297" i="8"/>
  <c r="F297" i="8"/>
  <c r="O296" i="8"/>
  <c r="L296" i="8"/>
  <c r="I296" i="8"/>
  <c r="F296" i="8"/>
  <c r="O295" i="8"/>
  <c r="L295" i="8"/>
  <c r="I295" i="8"/>
  <c r="F295" i="8"/>
  <c r="O294" i="8"/>
  <c r="L294" i="8"/>
  <c r="L293" i="8" s="1"/>
  <c r="I294" i="8"/>
  <c r="F294" i="8"/>
  <c r="N293" i="8"/>
  <c r="M293" i="8"/>
  <c r="K293" i="8"/>
  <c r="J293" i="8"/>
  <c r="H293" i="8"/>
  <c r="G293" i="8"/>
  <c r="E293" i="8"/>
  <c r="D293" i="8"/>
  <c r="O288" i="8"/>
  <c r="L288" i="8"/>
  <c r="I288" i="8"/>
  <c r="F288" i="8"/>
  <c r="O287" i="8"/>
  <c r="L287" i="8"/>
  <c r="L286" i="8" s="1"/>
  <c r="I287" i="8"/>
  <c r="I286" i="8" s="1"/>
  <c r="F287" i="8"/>
  <c r="F286" i="8" s="1"/>
  <c r="N286" i="8"/>
  <c r="M286" i="8"/>
  <c r="K286" i="8"/>
  <c r="J286" i="8"/>
  <c r="H286" i="8"/>
  <c r="G286" i="8"/>
  <c r="E286" i="8"/>
  <c r="D286" i="8"/>
  <c r="O285" i="8"/>
  <c r="O284" i="8" s="1"/>
  <c r="O283" i="8" s="1"/>
  <c r="L285" i="8"/>
  <c r="I285" i="8"/>
  <c r="F285" i="8"/>
  <c r="F284" i="8" s="1"/>
  <c r="C285" i="8"/>
  <c r="N284" i="8"/>
  <c r="M284" i="8"/>
  <c r="L284" i="8"/>
  <c r="L283" i="8" s="1"/>
  <c r="K284" i="8"/>
  <c r="K283" i="8" s="1"/>
  <c r="J284" i="8"/>
  <c r="I284" i="8"/>
  <c r="H284" i="8"/>
  <c r="H283" i="8" s="1"/>
  <c r="G284" i="8"/>
  <c r="G283" i="8" s="1"/>
  <c r="E284" i="8"/>
  <c r="D284" i="8"/>
  <c r="D283" i="8" s="1"/>
  <c r="N283" i="8"/>
  <c r="M283" i="8"/>
  <c r="J283" i="8"/>
  <c r="I283" i="8"/>
  <c r="E283" i="8"/>
  <c r="O282" i="8"/>
  <c r="L282" i="8"/>
  <c r="L281" i="8" s="1"/>
  <c r="I282" i="8"/>
  <c r="I281" i="8" s="1"/>
  <c r="F282" i="8"/>
  <c r="O281" i="8"/>
  <c r="N281" i="8"/>
  <c r="M281" i="8"/>
  <c r="K281" i="8"/>
  <c r="J281" i="8"/>
  <c r="H281" i="8"/>
  <c r="G281" i="8"/>
  <c r="F281" i="8"/>
  <c r="E281" i="8"/>
  <c r="D281" i="8"/>
  <c r="O280" i="8"/>
  <c r="L280" i="8"/>
  <c r="I280" i="8"/>
  <c r="F280" i="8"/>
  <c r="O279" i="8"/>
  <c r="L279" i="8"/>
  <c r="I279" i="8"/>
  <c r="F279" i="8"/>
  <c r="O278" i="8"/>
  <c r="L278" i="8"/>
  <c r="I278" i="8"/>
  <c r="C278" i="8" s="1"/>
  <c r="F278" i="8"/>
  <c r="O277" i="8"/>
  <c r="O276" i="8" s="1"/>
  <c r="L277" i="8"/>
  <c r="L276" i="8" s="1"/>
  <c r="I277" i="8"/>
  <c r="F277" i="8"/>
  <c r="F276" i="8" s="1"/>
  <c r="N276" i="8"/>
  <c r="M276" i="8"/>
  <c r="K276" i="8"/>
  <c r="J276" i="8"/>
  <c r="H276" i="8"/>
  <c r="G276" i="8"/>
  <c r="E276" i="8"/>
  <c r="D276" i="8"/>
  <c r="O275" i="8"/>
  <c r="L275" i="8"/>
  <c r="I275" i="8"/>
  <c r="F275" i="8"/>
  <c r="O274" i="8"/>
  <c r="L274" i="8"/>
  <c r="I274" i="8"/>
  <c r="F274" i="8"/>
  <c r="O273" i="8"/>
  <c r="O272" i="8" s="1"/>
  <c r="L273" i="8"/>
  <c r="I273" i="8"/>
  <c r="C273" i="8" s="1"/>
  <c r="F273" i="8"/>
  <c r="F272" i="8" s="1"/>
  <c r="N272" i="8"/>
  <c r="M272" i="8"/>
  <c r="K272" i="8"/>
  <c r="J272" i="8"/>
  <c r="J270" i="8" s="1"/>
  <c r="H272" i="8"/>
  <c r="G272" i="8"/>
  <c r="G270" i="8" s="1"/>
  <c r="G269" i="8" s="1"/>
  <c r="E272" i="8"/>
  <c r="D272" i="8"/>
  <c r="D270" i="8" s="1"/>
  <c r="D269" i="8" s="1"/>
  <c r="O271" i="8"/>
  <c r="L271" i="8"/>
  <c r="I271" i="8"/>
  <c r="F271" i="8"/>
  <c r="F270" i="8" s="1"/>
  <c r="O268" i="8"/>
  <c r="L268" i="8"/>
  <c r="I268" i="8"/>
  <c r="F268" i="8"/>
  <c r="O267" i="8"/>
  <c r="L267" i="8"/>
  <c r="I267" i="8"/>
  <c r="F267" i="8"/>
  <c r="O266" i="8"/>
  <c r="L266" i="8"/>
  <c r="I266" i="8"/>
  <c r="F266" i="8"/>
  <c r="O265" i="8"/>
  <c r="O264" i="8" s="1"/>
  <c r="L265" i="8"/>
  <c r="I265" i="8"/>
  <c r="F265" i="8"/>
  <c r="C265" i="8"/>
  <c r="N264" i="8"/>
  <c r="M264" i="8"/>
  <c r="K264" i="8"/>
  <c r="J264" i="8"/>
  <c r="J259" i="8" s="1"/>
  <c r="H264" i="8"/>
  <c r="G264" i="8"/>
  <c r="E264" i="8"/>
  <c r="D264" i="8"/>
  <c r="O263" i="8"/>
  <c r="L263" i="8"/>
  <c r="I263" i="8"/>
  <c r="F263" i="8"/>
  <c r="C263" i="8" s="1"/>
  <c r="O262" i="8"/>
  <c r="L262" i="8"/>
  <c r="I262" i="8"/>
  <c r="F262" i="8"/>
  <c r="O261" i="8"/>
  <c r="O260" i="8" s="1"/>
  <c r="L261" i="8"/>
  <c r="I261" i="8"/>
  <c r="F261" i="8"/>
  <c r="C261" i="8" s="1"/>
  <c r="N260" i="8"/>
  <c r="M260" i="8"/>
  <c r="L260" i="8"/>
  <c r="K260" i="8"/>
  <c r="J260" i="8"/>
  <c r="H260" i="8"/>
  <c r="G260" i="8"/>
  <c r="G259" i="8" s="1"/>
  <c r="E260" i="8"/>
  <c r="E259" i="8" s="1"/>
  <c r="D260" i="8"/>
  <c r="N259" i="8"/>
  <c r="M259" i="8"/>
  <c r="O258" i="8"/>
  <c r="L258" i="8"/>
  <c r="I258" i="8"/>
  <c r="F258" i="8"/>
  <c r="O257" i="8"/>
  <c r="L257" i="8"/>
  <c r="I257" i="8"/>
  <c r="F257" i="8"/>
  <c r="O256" i="8"/>
  <c r="L256" i="8"/>
  <c r="I256" i="8"/>
  <c r="F256" i="8"/>
  <c r="O255" i="8"/>
  <c r="L255" i="8"/>
  <c r="I255" i="8"/>
  <c r="F255" i="8"/>
  <c r="O254" i="8"/>
  <c r="L254" i="8"/>
  <c r="I254" i="8"/>
  <c r="F254" i="8"/>
  <c r="O253" i="8"/>
  <c r="O252" i="8" s="1"/>
  <c r="L253" i="8"/>
  <c r="I253" i="8"/>
  <c r="F253" i="8"/>
  <c r="C253" i="8"/>
  <c r="N252" i="8"/>
  <c r="M252" i="8"/>
  <c r="L252" i="8"/>
  <c r="K252" i="8"/>
  <c r="J252" i="8"/>
  <c r="H252" i="8"/>
  <c r="H251" i="8" s="1"/>
  <c r="G252" i="8"/>
  <c r="G251" i="8" s="1"/>
  <c r="E252" i="8"/>
  <c r="E251" i="8" s="1"/>
  <c r="D252" i="8"/>
  <c r="D251" i="8" s="1"/>
  <c r="N251" i="8"/>
  <c r="M251" i="8"/>
  <c r="K251" i="8"/>
  <c r="J251" i="8"/>
  <c r="O250" i="8"/>
  <c r="L250" i="8"/>
  <c r="I250" i="8"/>
  <c r="F250" i="8"/>
  <c r="O249" i="8"/>
  <c r="L249" i="8"/>
  <c r="I249" i="8"/>
  <c r="F249" i="8"/>
  <c r="O248" i="8"/>
  <c r="L248" i="8"/>
  <c r="I248" i="8"/>
  <c r="F248" i="8"/>
  <c r="O247" i="8"/>
  <c r="L247" i="8"/>
  <c r="I247" i="8"/>
  <c r="I246" i="8" s="1"/>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L239" i="8"/>
  <c r="I239" i="8"/>
  <c r="I238" i="8" s="1"/>
  <c r="F239" i="8"/>
  <c r="F238" i="8" s="1"/>
  <c r="N238" i="8"/>
  <c r="M238" i="8"/>
  <c r="K238" i="8"/>
  <c r="J238" i="8"/>
  <c r="H238" i="8"/>
  <c r="G238" i="8"/>
  <c r="E238" i="8"/>
  <c r="D238" i="8"/>
  <c r="O237" i="8"/>
  <c r="L237" i="8"/>
  <c r="I237" i="8"/>
  <c r="F237" i="8"/>
  <c r="O236" i="8"/>
  <c r="O235" i="8" s="1"/>
  <c r="L236" i="8"/>
  <c r="I236" i="8"/>
  <c r="I235" i="8" s="1"/>
  <c r="F236" i="8"/>
  <c r="N235" i="8"/>
  <c r="M235" i="8"/>
  <c r="L235" i="8"/>
  <c r="K235" i="8"/>
  <c r="J235" i="8"/>
  <c r="H235" i="8"/>
  <c r="G235" i="8"/>
  <c r="E235" i="8"/>
  <c r="D235" i="8"/>
  <c r="O234" i="8"/>
  <c r="L234" i="8"/>
  <c r="L233" i="8" s="1"/>
  <c r="I234" i="8"/>
  <c r="I233" i="8" s="1"/>
  <c r="F234" i="8"/>
  <c r="O233" i="8"/>
  <c r="N233" i="8"/>
  <c r="M233" i="8"/>
  <c r="K233" i="8"/>
  <c r="J233" i="8"/>
  <c r="H233" i="8"/>
  <c r="G233" i="8"/>
  <c r="G231" i="8" s="1"/>
  <c r="F233" i="8"/>
  <c r="E233" i="8"/>
  <c r="D233" i="8"/>
  <c r="O232" i="8"/>
  <c r="L232" i="8"/>
  <c r="I232" i="8"/>
  <c r="F232" i="8"/>
  <c r="M231" i="8"/>
  <c r="O229" i="8"/>
  <c r="L229" i="8"/>
  <c r="I229" i="8"/>
  <c r="F229" i="8"/>
  <c r="O228" i="8"/>
  <c r="L228" i="8"/>
  <c r="L227" i="8" s="1"/>
  <c r="I228" i="8"/>
  <c r="F228" i="8"/>
  <c r="O227" i="8"/>
  <c r="N227" i="8"/>
  <c r="M227" i="8"/>
  <c r="K227" i="8"/>
  <c r="J227" i="8"/>
  <c r="I227" i="8"/>
  <c r="H227" i="8"/>
  <c r="G227" i="8"/>
  <c r="E227" i="8"/>
  <c r="E204" i="8" s="1"/>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O216" i="8" s="1"/>
  <c r="L217" i="8"/>
  <c r="I217" i="8"/>
  <c r="C217" i="8" s="1"/>
  <c r="F217" i="8"/>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I206" i="8"/>
  <c r="F206" i="8"/>
  <c r="O205" i="8"/>
  <c r="N205" i="8"/>
  <c r="M205" i="8"/>
  <c r="K205" i="8"/>
  <c r="J205" i="8"/>
  <c r="H205" i="8"/>
  <c r="G205" i="8"/>
  <c r="E205" i="8"/>
  <c r="D205" i="8"/>
  <c r="N204" i="8"/>
  <c r="O203" i="8"/>
  <c r="L203" i="8"/>
  <c r="I203" i="8"/>
  <c r="F203" i="8"/>
  <c r="O202" i="8"/>
  <c r="L202" i="8"/>
  <c r="I202" i="8"/>
  <c r="F202" i="8"/>
  <c r="O201" i="8"/>
  <c r="L201" i="8"/>
  <c r="I201" i="8"/>
  <c r="F201" i="8"/>
  <c r="O200" i="8"/>
  <c r="L200" i="8"/>
  <c r="I200" i="8"/>
  <c r="F200" i="8"/>
  <c r="C200" i="8" s="1"/>
  <c r="O199" i="8"/>
  <c r="L199" i="8"/>
  <c r="I199" i="8"/>
  <c r="F199" i="8"/>
  <c r="F198" i="8" s="1"/>
  <c r="O198" i="8"/>
  <c r="N198" i="8"/>
  <c r="N196" i="8" s="1"/>
  <c r="M198" i="8"/>
  <c r="L198" i="8"/>
  <c r="K198" i="8"/>
  <c r="K196" i="8" s="1"/>
  <c r="J198" i="8"/>
  <c r="J196" i="8" s="1"/>
  <c r="H198" i="8"/>
  <c r="H196" i="8" s="1"/>
  <c r="G198" i="8"/>
  <c r="G196" i="8" s="1"/>
  <c r="E198" i="8"/>
  <c r="D198" i="8"/>
  <c r="O197" i="8"/>
  <c r="O196" i="8" s="1"/>
  <c r="L197" i="8"/>
  <c r="C197" i="8" s="1"/>
  <c r="I197" i="8"/>
  <c r="F197" i="8"/>
  <c r="M196" i="8"/>
  <c r="E196" i="8"/>
  <c r="D196" i="8"/>
  <c r="O193" i="8"/>
  <c r="O192" i="8" s="1"/>
  <c r="O191" i="8" s="1"/>
  <c r="O187" i="8" s="1"/>
  <c r="L193" i="8"/>
  <c r="L192" i="8" s="1"/>
  <c r="L191" i="8" s="1"/>
  <c r="I193" i="8"/>
  <c r="F193" i="8"/>
  <c r="N192" i="8"/>
  <c r="N191" i="8" s="1"/>
  <c r="M192" i="8"/>
  <c r="K192" i="8"/>
  <c r="J192" i="8"/>
  <c r="J191" i="8" s="1"/>
  <c r="I192" i="8"/>
  <c r="I191" i="8" s="1"/>
  <c r="H192" i="8"/>
  <c r="H191" i="8" s="1"/>
  <c r="G192" i="8"/>
  <c r="F192" i="8"/>
  <c r="F191" i="8" s="1"/>
  <c r="E192" i="8"/>
  <c r="E191" i="8" s="1"/>
  <c r="D192" i="8"/>
  <c r="D191" i="8" s="1"/>
  <c r="M191" i="8"/>
  <c r="K191" i="8"/>
  <c r="G191" i="8"/>
  <c r="G187" i="8" s="1"/>
  <c r="O190" i="8"/>
  <c r="L190" i="8"/>
  <c r="I190" i="8"/>
  <c r="F190" i="8"/>
  <c r="O189" i="8"/>
  <c r="O188" i="8" s="1"/>
  <c r="L189" i="8"/>
  <c r="L188" i="8" s="1"/>
  <c r="L187" i="8" s="1"/>
  <c r="I189" i="8"/>
  <c r="I188" i="8" s="1"/>
  <c r="F189" i="8"/>
  <c r="F188" i="8" s="1"/>
  <c r="N188" i="8"/>
  <c r="M188" i="8"/>
  <c r="K188" i="8"/>
  <c r="J188" i="8"/>
  <c r="H188" i="8"/>
  <c r="H187" i="8" s="1"/>
  <c r="G188" i="8"/>
  <c r="E188" i="8"/>
  <c r="D188" i="8"/>
  <c r="D187" i="8" s="1"/>
  <c r="M187" i="8"/>
  <c r="O186" i="8"/>
  <c r="L186" i="8"/>
  <c r="I186" i="8"/>
  <c r="F186" i="8"/>
  <c r="O185" i="8"/>
  <c r="O184" i="8" s="1"/>
  <c r="L185" i="8"/>
  <c r="I185" i="8"/>
  <c r="I184" i="8" s="1"/>
  <c r="F185" i="8"/>
  <c r="C185" i="8"/>
  <c r="N184" i="8"/>
  <c r="M184" i="8"/>
  <c r="K184" i="8"/>
  <c r="J184" i="8"/>
  <c r="H184" i="8"/>
  <c r="G184" i="8"/>
  <c r="F184" i="8"/>
  <c r="E184" i="8"/>
  <c r="D184" i="8"/>
  <c r="O183" i="8"/>
  <c r="L183" i="8"/>
  <c r="I183" i="8"/>
  <c r="C183" i="8" s="1"/>
  <c r="F183" i="8"/>
  <c r="O182" i="8"/>
  <c r="L182" i="8"/>
  <c r="I182" i="8"/>
  <c r="F182" i="8"/>
  <c r="O181" i="8"/>
  <c r="L181" i="8"/>
  <c r="I181" i="8"/>
  <c r="F181" i="8"/>
  <c r="O180" i="8"/>
  <c r="L180" i="8"/>
  <c r="I180" i="8"/>
  <c r="F180" i="8"/>
  <c r="N179" i="8"/>
  <c r="M179" i="8"/>
  <c r="K179" i="8"/>
  <c r="J179" i="8"/>
  <c r="H179" i="8"/>
  <c r="G179" i="8"/>
  <c r="E179" i="8"/>
  <c r="D179" i="8"/>
  <c r="O178" i="8"/>
  <c r="L178" i="8"/>
  <c r="I178" i="8"/>
  <c r="F178" i="8"/>
  <c r="O177" i="8"/>
  <c r="L177" i="8"/>
  <c r="I177" i="8"/>
  <c r="F177" i="8"/>
  <c r="O176" i="8"/>
  <c r="L176" i="8"/>
  <c r="I176" i="8"/>
  <c r="I175" i="8" s="1"/>
  <c r="F176" i="8"/>
  <c r="N175" i="8"/>
  <c r="M175" i="8"/>
  <c r="K175" i="8"/>
  <c r="K174" i="8" s="1"/>
  <c r="K173" i="8" s="1"/>
  <c r="J175" i="8"/>
  <c r="H175" i="8"/>
  <c r="G175" i="8"/>
  <c r="G174" i="8" s="1"/>
  <c r="G173" i="8" s="1"/>
  <c r="E175" i="8"/>
  <c r="E174" i="8" s="1"/>
  <c r="D175" i="8"/>
  <c r="J174" i="8"/>
  <c r="O172" i="8"/>
  <c r="L172" i="8"/>
  <c r="I172" i="8"/>
  <c r="F172" i="8"/>
  <c r="O171" i="8"/>
  <c r="L171" i="8"/>
  <c r="I171" i="8"/>
  <c r="F171" i="8"/>
  <c r="O170" i="8"/>
  <c r="L170" i="8"/>
  <c r="I170" i="8"/>
  <c r="F170" i="8"/>
  <c r="O169" i="8"/>
  <c r="L169" i="8"/>
  <c r="C169" i="8" s="1"/>
  <c r="I169" i="8"/>
  <c r="F169" i="8"/>
  <c r="O168" i="8"/>
  <c r="L168" i="8"/>
  <c r="I168" i="8"/>
  <c r="F168" i="8"/>
  <c r="O167" i="8"/>
  <c r="L167" i="8"/>
  <c r="I167" i="8"/>
  <c r="F167" i="8"/>
  <c r="N166" i="8"/>
  <c r="N165" i="8" s="1"/>
  <c r="M166" i="8"/>
  <c r="K166" i="8"/>
  <c r="J166" i="8"/>
  <c r="J165" i="8" s="1"/>
  <c r="H166" i="8"/>
  <c r="H165" i="8" s="1"/>
  <c r="G166" i="8"/>
  <c r="E166" i="8"/>
  <c r="D166" i="8"/>
  <c r="D165" i="8" s="1"/>
  <c r="M165" i="8"/>
  <c r="K165" i="8"/>
  <c r="G165" i="8"/>
  <c r="E165" i="8"/>
  <c r="O164" i="8"/>
  <c r="L164" i="8"/>
  <c r="I164" i="8"/>
  <c r="F164" i="8"/>
  <c r="O163" i="8"/>
  <c r="L163" i="8"/>
  <c r="I163" i="8"/>
  <c r="F163" i="8"/>
  <c r="O162" i="8"/>
  <c r="L162" i="8"/>
  <c r="I162" i="8"/>
  <c r="F162" i="8"/>
  <c r="O161" i="8"/>
  <c r="O160" i="8" s="1"/>
  <c r="L161" i="8"/>
  <c r="I161" i="8"/>
  <c r="I160" i="8" s="1"/>
  <c r="F161" i="8"/>
  <c r="F160" i="8" s="1"/>
  <c r="N160" i="8"/>
  <c r="M160" i="8"/>
  <c r="K160" i="8"/>
  <c r="J160" i="8"/>
  <c r="H160" i="8"/>
  <c r="G160" i="8"/>
  <c r="E160" i="8"/>
  <c r="D160" i="8"/>
  <c r="O159" i="8"/>
  <c r="L159" i="8"/>
  <c r="I159" i="8"/>
  <c r="F159" i="8"/>
  <c r="O158" i="8"/>
  <c r="L158" i="8"/>
  <c r="I158" i="8"/>
  <c r="F158" i="8"/>
  <c r="O157" i="8"/>
  <c r="L157" i="8"/>
  <c r="I157" i="8"/>
  <c r="F157" i="8"/>
  <c r="C157" i="8" s="1"/>
  <c r="O156" i="8"/>
  <c r="L156" i="8"/>
  <c r="I156" i="8"/>
  <c r="F156" i="8"/>
  <c r="O155" i="8"/>
  <c r="L155" i="8"/>
  <c r="I155" i="8"/>
  <c r="F155" i="8"/>
  <c r="O154" i="8"/>
  <c r="L154" i="8"/>
  <c r="I154" i="8"/>
  <c r="F154" i="8"/>
  <c r="O153" i="8"/>
  <c r="L153" i="8"/>
  <c r="I153" i="8"/>
  <c r="F153" i="8"/>
  <c r="O152" i="8"/>
  <c r="L152" i="8"/>
  <c r="I152" i="8"/>
  <c r="F152" i="8"/>
  <c r="N151" i="8"/>
  <c r="M151" i="8"/>
  <c r="K151" i="8"/>
  <c r="J151" i="8"/>
  <c r="H151" i="8"/>
  <c r="G151" i="8"/>
  <c r="E151" i="8"/>
  <c r="D151" i="8"/>
  <c r="O150" i="8"/>
  <c r="L150" i="8"/>
  <c r="I150" i="8"/>
  <c r="F150" i="8"/>
  <c r="O149" i="8"/>
  <c r="L149" i="8"/>
  <c r="I149" i="8"/>
  <c r="F149" i="8"/>
  <c r="C149" i="8" s="1"/>
  <c r="O148" i="8"/>
  <c r="L148" i="8"/>
  <c r="I148" i="8"/>
  <c r="F148" i="8"/>
  <c r="O147" i="8"/>
  <c r="L147" i="8"/>
  <c r="I147" i="8"/>
  <c r="F147" i="8"/>
  <c r="O146" i="8"/>
  <c r="L146" i="8"/>
  <c r="I146" i="8"/>
  <c r="F146" i="8"/>
  <c r="O145" i="8"/>
  <c r="L145" i="8"/>
  <c r="I145" i="8"/>
  <c r="F145" i="8"/>
  <c r="N144" i="8"/>
  <c r="M144" i="8"/>
  <c r="K144" i="8"/>
  <c r="J144" i="8"/>
  <c r="H144" i="8"/>
  <c r="G144" i="8"/>
  <c r="E144" i="8"/>
  <c r="D144" i="8"/>
  <c r="O143" i="8"/>
  <c r="L143" i="8"/>
  <c r="I143" i="8"/>
  <c r="F143" i="8"/>
  <c r="O142" i="8"/>
  <c r="L142" i="8"/>
  <c r="L141" i="8" s="1"/>
  <c r="I142" i="8"/>
  <c r="F142" i="8"/>
  <c r="O141" i="8"/>
  <c r="N141" i="8"/>
  <c r="M141" i="8"/>
  <c r="K141" i="8"/>
  <c r="J141" i="8"/>
  <c r="H141" i="8"/>
  <c r="G141" i="8"/>
  <c r="F141" i="8"/>
  <c r="E141" i="8"/>
  <c r="D141" i="8"/>
  <c r="O140" i="8"/>
  <c r="L140" i="8"/>
  <c r="I140" i="8"/>
  <c r="F140" i="8"/>
  <c r="O139" i="8"/>
  <c r="L139" i="8"/>
  <c r="I139" i="8"/>
  <c r="F139" i="8"/>
  <c r="O138" i="8"/>
  <c r="L138" i="8"/>
  <c r="I138" i="8"/>
  <c r="F138" i="8"/>
  <c r="O137" i="8"/>
  <c r="O136" i="8" s="1"/>
  <c r="L137" i="8"/>
  <c r="L136" i="8" s="1"/>
  <c r="I137" i="8"/>
  <c r="F137" i="8"/>
  <c r="N136" i="8"/>
  <c r="M136" i="8"/>
  <c r="K136" i="8"/>
  <c r="J136" i="8"/>
  <c r="H136" i="8"/>
  <c r="G136" i="8"/>
  <c r="E136" i="8"/>
  <c r="D136" i="8"/>
  <c r="O135" i="8"/>
  <c r="L135" i="8"/>
  <c r="I135" i="8"/>
  <c r="F135" i="8"/>
  <c r="O134" i="8"/>
  <c r="L134" i="8"/>
  <c r="I134" i="8"/>
  <c r="F134" i="8"/>
  <c r="O133" i="8"/>
  <c r="O131" i="8" s="1"/>
  <c r="L133" i="8"/>
  <c r="I133" i="8"/>
  <c r="F133" i="8"/>
  <c r="C133" i="8" s="1"/>
  <c r="O132" i="8"/>
  <c r="L132" i="8"/>
  <c r="I132" i="8"/>
  <c r="I131" i="8" s="1"/>
  <c r="F132" i="8"/>
  <c r="N131" i="8"/>
  <c r="M131" i="8"/>
  <c r="K131" i="8"/>
  <c r="J131" i="8"/>
  <c r="H131" i="8"/>
  <c r="G131" i="8"/>
  <c r="E131" i="8"/>
  <c r="D131" i="8"/>
  <c r="O129" i="8"/>
  <c r="O128" i="8" s="1"/>
  <c r="L129" i="8"/>
  <c r="L128" i="8" s="1"/>
  <c r="I129" i="8"/>
  <c r="F129" i="8"/>
  <c r="N128" i="8"/>
  <c r="M128" i="8"/>
  <c r="K128" i="8"/>
  <c r="J128" i="8"/>
  <c r="I128" i="8"/>
  <c r="H128" i="8"/>
  <c r="G128" i="8"/>
  <c r="F128" i="8"/>
  <c r="E128" i="8"/>
  <c r="D128" i="8"/>
  <c r="O127" i="8"/>
  <c r="L127" i="8"/>
  <c r="I127" i="8"/>
  <c r="F127" i="8"/>
  <c r="O126" i="8"/>
  <c r="L126" i="8"/>
  <c r="I126" i="8"/>
  <c r="F126" i="8"/>
  <c r="O125" i="8"/>
  <c r="L125" i="8"/>
  <c r="I125" i="8"/>
  <c r="F125" i="8"/>
  <c r="O124" i="8"/>
  <c r="L124" i="8"/>
  <c r="I124" i="8"/>
  <c r="F124" i="8"/>
  <c r="O123" i="8"/>
  <c r="L123" i="8"/>
  <c r="I123" i="8"/>
  <c r="F123" i="8"/>
  <c r="N122" i="8"/>
  <c r="M122" i="8"/>
  <c r="K122" i="8"/>
  <c r="J122" i="8"/>
  <c r="H122" i="8"/>
  <c r="G122" i="8"/>
  <c r="E122" i="8"/>
  <c r="D122" i="8"/>
  <c r="O121" i="8"/>
  <c r="L121" i="8"/>
  <c r="I121" i="8"/>
  <c r="F121" i="8"/>
  <c r="C121" i="8" s="1"/>
  <c r="O120" i="8"/>
  <c r="L120" i="8"/>
  <c r="I120" i="8"/>
  <c r="F120" i="8"/>
  <c r="O119" i="8"/>
  <c r="L119" i="8"/>
  <c r="I119" i="8"/>
  <c r="F119" i="8"/>
  <c r="O118" i="8"/>
  <c r="L118" i="8"/>
  <c r="I118" i="8"/>
  <c r="F118" i="8"/>
  <c r="O117" i="8"/>
  <c r="L117" i="8"/>
  <c r="I117" i="8"/>
  <c r="F117" i="8"/>
  <c r="N116" i="8"/>
  <c r="M116" i="8"/>
  <c r="K116" i="8"/>
  <c r="J116" i="8"/>
  <c r="H116" i="8"/>
  <c r="G116" i="8"/>
  <c r="E116" i="8"/>
  <c r="D116" i="8"/>
  <c r="O115" i="8"/>
  <c r="L115" i="8"/>
  <c r="I115" i="8"/>
  <c r="F115" i="8"/>
  <c r="O114" i="8"/>
  <c r="L114" i="8"/>
  <c r="I114" i="8"/>
  <c r="F114" i="8"/>
  <c r="O113" i="8"/>
  <c r="O112" i="8" s="1"/>
  <c r="L113" i="8"/>
  <c r="L112" i="8" s="1"/>
  <c r="I113" i="8"/>
  <c r="F113" i="8"/>
  <c r="N112" i="8"/>
  <c r="M112" i="8"/>
  <c r="K112" i="8"/>
  <c r="J112" i="8"/>
  <c r="H112" i="8"/>
  <c r="G112" i="8"/>
  <c r="F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I104" i="8"/>
  <c r="F104" i="8"/>
  <c r="N103" i="8"/>
  <c r="M103" i="8"/>
  <c r="K103" i="8"/>
  <c r="J103" i="8"/>
  <c r="I103" i="8"/>
  <c r="H103" i="8"/>
  <c r="G103" i="8"/>
  <c r="E103" i="8"/>
  <c r="D103" i="8"/>
  <c r="O102" i="8"/>
  <c r="L102" i="8"/>
  <c r="I102" i="8"/>
  <c r="F102" i="8"/>
  <c r="O101" i="8"/>
  <c r="L101" i="8"/>
  <c r="I101" i="8"/>
  <c r="F101" i="8"/>
  <c r="C101" i="8" s="1"/>
  <c r="O100" i="8"/>
  <c r="L100" i="8"/>
  <c r="I100" i="8"/>
  <c r="F100" i="8"/>
  <c r="O99" i="8"/>
  <c r="L99" i="8"/>
  <c r="I99" i="8"/>
  <c r="F99" i="8"/>
  <c r="O98" i="8"/>
  <c r="L98" i="8"/>
  <c r="I98" i="8"/>
  <c r="F98" i="8"/>
  <c r="O97" i="8"/>
  <c r="L97" i="8"/>
  <c r="I97" i="8"/>
  <c r="F97" i="8"/>
  <c r="O96" i="8"/>
  <c r="L96" i="8"/>
  <c r="I96" i="8"/>
  <c r="F96" i="8"/>
  <c r="N95" i="8"/>
  <c r="M95" i="8"/>
  <c r="K95" i="8"/>
  <c r="J95" i="8"/>
  <c r="H95" i="8"/>
  <c r="G95" i="8"/>
  <c r="E95" i="8"/>
  <c r="D95" i="8"/>
  <c r="O94" i="8"/>
  <c r="L94" i="8"/>
  <c r="I94" i="8"/>
  <c r="F94" i="8"/>
  <c r="O93" i="8"/>
  <c r="L93" i="8"/>
  <c r="I93" i="8"/>
  <c r="F93" i="8"/>
  <c r="O92" i="8"/>
  <c r="L92" i="8"/>
  <c r="I92" i="8"/>
  <c r="F92" i="8"/>
  <c r="O91" i="8"/>
  <c r="L91" i="8"/>
  <c r="I91" i="8"/>
  <c r="F91" i="8"/>
  <c r="O90" i="8"/>
  <c r="L90" i="8"/>
  <c r="L89" i="8" s="1"/>
  <c r="I90" i="8"/>
  <c r="F90" i="8"/>
  <c r="F89" i="8" s="1"/>
  <c r="O89" i="8"/>
  <c r="N89" i="8"/>
  <c r="M89" i="8"/>
  <c r="K89" i="8"/>
  <c r="J89" i="8"/>
  <c r="H89" i="8"/>
  <c r="G89" i="8"/>
  <c r="E89" i="8"/>
  <c r="D89" i="8"/>
  <c r="O88" i="8"/>
  <c r="L88" i="8"/>
  <c r="I88" i="8"/>
  <c r="F88" i="8"/>
  <c r="O87" i="8"/>
  <c r="L87" i="8"/>
  <c r="I87" i="8"/>
  <c r="C87" i="8" s="1"/>
  <c r="F87" i="8"/>
  <c r="O86" i="8"/>
  <c r="L86" i="8"/>
  <c r="I86" i="8"/>
  <c r="F86" i="8"/>
  <c r="O85" i="8"/>
  <c r="O84" i="8" s="1"/>
  <c r="L85" i="8"/>
  <c r="I85" i="8"/>
  <c r="I84" i="8" s="1"/>
  <c r="F85" i="8"/>
  <c r="N84" i="8"/>
  <c r="M84" i="8"/>
  <c r="K84" i="8"/>
  <c r="J84" i="8"/>
  <c r="H84" i="8"/>
  <c r="G84" i="8"/>
  <c r="E84" i="8"/>
  <c r="E83" i="8" s="1"/>
  <c r="D84" i="8"/>
  <c r="O82" i="8"/>
  <c r="L82" i="8"/>
  <c r="I82" i="8"/>
  <c r="F82" i="8"/>
  <c r="O81" i="8"/>
  <c r="O80" i="8" s="1"/>
  <c r="L81" i="8"/>
  <c r="L80" i="8" s="1"/>
  <c r="I81" i="8"/>
  <c r="I80" i="8" s="1"/>
  <c r="F81" i="8"/>
  <c r="N80" i="8"/>
  <c r="N76" i="8" s="1"/>
  <c r="M80" i="8"/>
  <c r="K80" i="8"/>
  <c r="J80" i="8"/>
  <c r="H80" i="8"/>
  <c r="G80" i="8"/>
  <c r="E80" i="8"/>
  <c r="D80" i="8"/>
  <c r="O79" i="8"/>
  <c r="L79" i="8"/>
  <c r="I79" i="8"/>
  <c r="F79" i="8"/>
  <c r="O78" i="8"/>
  <c r="L78" i="8"/>
  <c r="L77" i="8" s="1"/>
  <c r="I78" i="8"/>
  <c r="F78" i="8"/>
  <c r="F77" i="8" s="1"/>
  <c r="O77" i="8"/>
  <c r="O76" i="8" s="1"/>
  <c r="N77" i="8"/>
  <c r="M77" i="8"/>
  <c r="K77" i="8"/>
  <c r="J77" i="8"/>
  <c r="J76" i="8" s="1"/>
  <c r="H77" i="8"/>
  <c r="G77" i="8"/>
  <c r="E77" i="8"/>
  <c r="E76" i="8" s="1"/>
  <c r="D77" i="8"/>
  <c r="D76" i="8" s="1"/>
  <c r="O74" i="8"/>
  <c r="L74" i="8"/>
  <c r="I74" i="8"/>
  <c r="F74" i="8"/>
  <c r="O73" i="8"/>
  <c r="L73" i="8"/>
  <c r="I73" i="8"/>
  <c r="F73" i="8"/>
  <c r="O72" i="8"/>
  <c r="L72" i="8"/>
  <c r="I72" i="8"/>
  <c r="F72" i="8"/>
  <c r="O71" i="8"/>
  <c r="L71" i="8"/>
  <c r="I71" i="8"/>
  <c r="F71" i="8"/>
  <c r="O70" i="8"/>
  <c r="L70" i="8"/>
  <c r="L69" i="8" s="1"/>
  <c r="I70" i="8"/>
  <c r="F70" i="8"/>
  <c r="N69" i="8"/>
  <c r="M69" i="8"/>
  <c r="K69" i="8"/>
  <c r="K67" i="8" s="1"/>
  <c r="J69" i="8"/>
  <c r="H69" i="8"/>
  <c r="G69" i="8"/>
  <c r="G67" i="8" s="1"/>
  <c r="E69" i="8"/>
  <c r="E67" i="8" s="1"/>
  <c r="D69" i="8"/>
  <c r="D67" i="8" s="1"/>
  <c r="O68" i="8"/>
  <c r="L68" i="8"/>
  <c r="I68" i="8"/>
  <c r="F68" i="8"/>
  <c r="N67" i="8"/>
  <c r="M67" i="8"/>
  <c r="J67" i="8"/>
  <c r="H67" i="8"/>
  <c r="O66" i="8"/>
  <c r="L66" i="8"/>
  <c r="I66" i="8"/>
  <c r="F66" i="8"/>
  <c r="O65" i="8"/>
  <c r="L65" i="8"/>
  <c r="I65" i="8"/>
  <c r="F65" i="8"/>
  <c r="O64" i="8"/>
  <c r="L64" i="8"/>
  <c r="I64" i="8"/>
  <c r="F64" i="8"/>
  <c r="O63" i="8"/>
  <c r="L63" i="8"/>
  <c r="I63" i="8"/>
  <c r="F63" i="8"/>
  <c r="O62" i="8"/>
  <c r="L62" i="8"/>
  <c r="I62" i="8"/>
  <c r="F62" i="8"/>
  <c r="O61" i="8"/>
  <c r="L61" i="8"/>
  <c r="I61" i="8"/>
  <c r="F61" i="8"/>
  <c r="C61" i="8" s="1"/>
  <c r="O60" i="8"/>
  <c r="L60" i="8"/>
  <c r="I60" i="8"/>
  <c r="F60" i="8"/>
  <c r="O59" i="8"/>
  <c r="L59" i="8"/>
  <c r="I59" i="8"/>
  <c r="F59" i="8"/>
  <c r="N58" i="8"/>
  <c r="M58" i="8"/>
  <c r="K58" i="8"/>
  <c r="J58" i="8"/>
  <c r="H58" i="8"/>
  <c r="G58" i="8"/>
  <c r="E58" i="8"/>
  <c r="D58" i="8"/>
  <c r="O57" i="8"/>
  <c r="O55" i="8" s="1"/>
  <c r="L57" i="8"/>
  <c r="I57" i="8"/>
  <c r="F57" i="8"/>
  <c r="O56" i="8"/>
  <c r="L56" i="8"/>
  <c r="L55" i="8" s="1"/>
  <c r="I56" i="8"/>
  <c r="I55" i="8" s="1"/>
  <c r="F56" i="8"/>
  <c r="N55" i="8"/>
  <c r="M55" i="8"/>
  <c r="M54" i="8" s="1"/>
  <c r="M53" i="8" s="1"/>
  <c r="K55" i="8"/>
  <c r="K54" i="8" s="1"/>
  <c r="J55" i="8"/>
  <c r="H55" i="8"/>
  <c r="H54" i="8" s="1"/>
  <c r="H53" i="8" s="1"/>
  <c r="G55" i="8"/>
  <c r="G54" i="8" s="1"/>
  <c r="G53" i="8" s="1"/>
  <c r="E55" i="8"/>
  <c r="D55" i="8"/>
  <c r="N54" i="8"/>
  <c r="N53" i="8" s="1"/>
  <c r="O47" i="8"/>
  <c r="C47" i="8" s="1"/>
  <c r="O46" i="8"/>
  <c r="C46" i="8" s="1"/>
  <c r="N45" i="8"/>
  <c r="M45" i="8"/>
  <c r="L44" i="8"/>
  <c r="L43" i="8" s="1"/>
  <c r="I44" i="8"/>
  <c r="I43" i="8" s="1"/>
  <c r="F44" i="8"/>
  <c r="K43" i="8"/>
  <c r="J43" i="8"/>
  <c r="H43" i="8"/>
  <c r="G43" i="8"/>
  <c r="E43" i="8"/>
  <c r="D43" i="8"/>
  <c r="F42" i="8"/>
  <c r="C42" i="8" s="1"/>
  <c r="E41" i="8"/>
  <c r="D41" i="8"/>
  <c r="L40" i="8"/>
  <c r="C40" i="8" s="1"/>
  <c r="L39" i="8"/>
  <c r="C39" i="8" s="1"/>
  <c r="L38" i="8"/>
  <c r="C38" i="8" s="1"/>
  <c r="L37" i="8"/>
  <c r="C37" i="8" s="1"/>
  <c r="K36" i="8"/>
  <c r="J36" i="8"/>
  <c r="L35" i="8"/>
  <c r="C35" i="8" s="1"/>
  <c r="L34" i="8"/>
  <c r="C34" i="8" s="1"/>
  <c r="K33" i="8"/>
  <c r="J33" i="8"/>
  <c r="L32" i="8"/>
  <c r="C32" i="8" s="1"/>
  <c r="K31" i="8"/>
  <c r="J31" i="8"/>
  <c r="L30" i="8"/>
  <c r="C30" i="8" s="1"/>
  <c r="L29" i="8"/>
  <c r="C29" i="8" s="1"/>
  <c r="L28" i="8"/>
  <c r="C28" i="8" s="1"/>
  <c r="K27" i="8"/>
  <c r="J27" i="8"/>
  <c r="F25" i="8"/>
  <c r="C25" i="8" s="1"/>
  <c r="I24" i="8"/>
  <c r="F24" i="8"/>
  <c r="C24" i="8"/>
  <c r="O23" i="8"/>
  <c r="L23" i="8"/>
  <c r="I23" i="8"/>
  <c r="F23" i="8"/>
  <c r="O22" i="8"/>
  <c r="O21" i="8" s="1"/>
  <c r="L22" i="8"/>
  <c r="I22" i="8"/>
  <c r="I21" i="8" s="1"/>
  <c r="F22" i="8"/>
  <c r="N21" i="8"/>
  <c r="N292" i="8" s="1"/>
  <c r="N291" i="8" s="1"/>
  <c r="M21" i="8"/>
  <c r="L21" i="8"/>
  <c r="K21" i="8"/>
  <c r="K292" i="8" s="1"/>
  <c r="K291" i="8" s="1"/>
  <c r="J21" i="8"/>
  <c r="J292" i="8" s="1"/>
  <c r="J291" i="8" s="1"/>
  <c r="H21" i="8"/>
  <c r="G21" i="8"/>
  <c r="F21" i="8"/>
  <c r="E21" i="8"/>
  <c r="D21" i="8"/>
  <c r="M20" i="8"/>
  <c r="G20" i="8"/>
  <c r="F292" i="8" l="1"/>
  <c r="L27" i="8"/>
  <c r="C27" i="8" s="1"/>
  <c r="J26" i="8"/>
  <c r="K26" i="8"/>
  <c r="K20" i="8" s="1"/>
  <c r="F41" i="8"/>
  <c r="C41" i="8" s="1"/>
  <c r="C44" i="8"/>
  <c r="C57" i="8"/>
  <c r="D54" i="8"/>
  <c r="D53" i="8" s="1"/>
  <c r="J54" i="8"/>
  <c r="J53" i="8" s="1"/>
  <c r="C60" i="8"/>
  <c r="C65" i="8"/>
  <c r="O69" i="8"/>
  <c r="O67" i="8" s="1"/>
  <c r="C81" i="8"/>
  <c r="C82" i="8"/>
  <c r="C117" i="8"/>
  <c r="C153" i="8"/>
  <c r="J173" i="8"/>
  <c r="O175" i="8"/>
  <c r="H174" i="8"/>
  <c r="N174" i="8"/>
  <c r="N173" i="8" s="1"/>
  <c r="C201" i="8"/>
  <c r="C209" i="8"/>
  <c r="C213" i="8"/>
  <c r="C214" i="8"/>
  <c r="C229" i="8"/>
  <c r="O270" i="8"/>
  <c r="N270" i="8"/>
  <c r="N269" i="8" s="1"/>
  <c r="C297" i="8"/>
  <c r="C301" i="8"/>
  <c r="L33" i="8"/>
  <c r="C33" i="8" s="1"/>
  <c r="I58" i="8"/>
  <c r="C73" i="8"/>
  <c r="C74" i="8"/>
  <c r="H76" i="8"/>
  <c r="J130" i="8"/>
  <c r="C145" i="8"/>
  <c r="C177" i="8"/>
  <c r="C178" i="8"/>
  <c r="D174" i="8"/>
  <c r="N187" i="8"/>
  <c r="C211" i="8"/>
  <c r="H231" i="8"/>
  <c r="C241" i="8"/>
  <c r="C257" i="8"/>
  <c r="E270" i="8"/>
  <c r="K270" i="8"/>
  <c r="K269" i="8" s="1"/>
  <c r="C298" i="8"/>
  <c r="I179" i="8"/>
  <c r="E187" i="8"/>
  <c r="N231" i="8"/>
  <c r="N230" i="8" s="1"/>
  <c r="O246" i="8"/>
  <c r="I89" i="8"/>
  <c r="C125" i="8"/>
  <c r="C129" i="8"/>
  <c r="C137" i="8"/>
  <c r="C140" i="8"/>
  <c r="C161" i="8"/>
  <c r="C164" i="8"/>
  <c r="I187" i="8"/>
  <c r="K187" i="8"/>
  <c r="C221" i="8"/>
  <c r="C237" i="8"/>
  <c r="C245" i="8"/>
  <c r="C249" i="8"/>
  <c r="M270" i="8"/>
  <c r="M269" i="8" s="1"/>
  <c r="K53" i="8"/>
  <c r="L122" i="8"/>
  <c r="E173" i="8"/>
  <c r="E195" i="8"/>
  <c r="L238" i="8"/>
  <c r="J269" i="8"/>
  <c r="O269" i="8"/>
  <c r="L58" i="8"/>
  <c r="L54" i="8" s="1"/>
  <c r="L76" i="8"/>
  <c r="F80" i="8"/>
  <c r="M83" i="8"/>
  <c r="C93" i="8"/>
  <c r="C97" i="8"/>
  <c r="C98" i="8"/>
  <c r="C100" i="8"/>
  <c r="L103" i="8"/>
  <c r="C113" i="8"/>
  <c r="I112" i="8"/>
  <c r="C123" i="8"/>
  <c r="O122" i="8"/>
  <c r="N130" i="8"/>
  <c r="F136" i="8"/>
  <c r="G130" i="8"/>
  <c r="I141" i="8"/>
  <c r="O151" i="8"/>
  <c r="C181" i="8"/>
  <c r="J187" i="8"/>
  <c r="C189" i="8"/>
  <c r="D204" i="8"/>
  <c r="J204" i="8"/>
  <c r="E269" i="8"/>
  <c r="E292" i="8"/>
  <c r="E291" i="8" s="1"/>
  <c r="E20" i="8"/>
  <c r="I95" i="8"/>
  <c r="C141" i="8"/>
  <c r="L196" i="8"/>
  <c r="C23" i="8"/>
  <c r="F69" i="8"/>
  <c r="F67" i="8" s="1"/>
  <c r="C72" i="8"/>
  <c r="C85" i="8"/>
  <c r="C105" i="8"/>
  <c r="C109" i="8"/>
  <c r="C110" i="8"/>
  <c r="C159" i="8"/>
  <c r="L166" i="8"/>
  <c r="L165" i="8" s="1"/>
  <c r="C193" i="8"/>
  <c r="C225" i="8"/>
  <c r="D231" i="8"/>
  <c r="C234" i="8"/>
  <c r="O238" i="8"/>
  <c r="C254" i="8"/>
  <c r="C268" i="8"/>
  <c r="O286" i="8"/>
  <c r="O204" i="8"/>
  <c r="C226" i="8"/>
  <c r="L251" i="8"/>
  <c r="C267" i="8"/>
  <c r="L292" i="8"/>
  <c r="L291" i="8" s="1"/>
  <c r="K76" i="8"/>
  <c r="F76" i="8"/>
  <c r="H83" i="8"/>
  <c r="N83" i="8"/>
  <c r="N75" i="8" s="1"/>
  <c r="L84" i="8"/>
  <c r="G83" i="8"/>
  <c r="K83" i="8"/>
  <c r="C89" i="8"/>
  <c r="C91" i="8"/>
  <c r="C92" i="8"/>
  <c r="C135" i="8"/>
  <c r="H130" i="8"/>
  <c r="L144" i="8"/>
  <c r="C156" i="8"/>
  <c r="C163" i="8"/>
  <c r="C172" i="8"/>
  <c r="M174" i="8"/>
  <c r="M173" i="8" s="1"/>
  <c r="O179" i="8"/>
  <c r="O174" i="8" s="1"/>
  <c r="O173" i="8" s="1"/>
  <c r="K204" i="8"/>
  <c r="K195" i="8" s="1"/>
  <c r="I216" i="8"/>
  <c r="C223" i="8"/>
  <c r="C224" i="8"/>
  <c r="E231" i="8"/>
  <c r="E230" i="8" s="1"/>
  <c r="E194" i="8" s="1"/>
  <c r="C242" i="8"/>
  <c r="C243" i="8"/>
  <c r="C244" i="8"/>
  <c r="I252" i="8"/>
  <c r="I251" i="8" s="1"/>
  <c r="I264" i="8"/>
  <c r="C274" i="8"/>
  <c r="C277" i="8"/>
  <c r="C288" i="8"/>
  <c r="C295" i="8"/>
  <c r="O293" i="8"/>
  <c r="K231" i="8"/>
  <c r="C240" i="8"/>
  <c r="C255" i="8"/>
  <c r="G292" i="8"/>
  <c r="G291" i="8" s="1"/>
  <c r="C62" i="8"/>
  <c r="C64" i="8"/>
  <c r="D292" i="8"/>
  <c r="D291" i="8" s="1"/>
  <c r="H292" i="8"/>
  <c r="H291" i="8" s="1"/>
  <c r="M292" i="8"/>
  <c r="M291" i="8" s="1"/>
  <c r="E54" i="8"/>
  <c r="E53" i="8" s="1"/>
  <c r="C63" i="8"/>
  <c r="G76" i="8"/>
  <c r="M76" i="8"/>
  <c r="D83" i="8"/>
  <c r="J83" i="8"/>
  <c r="J75" i="8" s="1"/>
  <c r="J52" i="8" s="1"/>
  <c r="C106" i="8"/>
  <c r="C107" i="8"/>
  <c r="C108" i="8"/>
  <c r="C115" i="8"/>
  <c r="C126" i="8"/>
  <c r="C138" i="8"/>
  <c r="K130" i="8"/>
  <c r="C143" i="8"/>
  <c r="C150" i="8"/>
  <c r="C155" i="8"/>
  <c r="L160" i="8"/>
  <c r="C171" i="8"/>
  <c r="L184" i="8"/>
  <c r="C190" i="8"/>
  <c r="D195" i="8"/>
  <c r="J195" i="8"/>
  <c r="N195" i="8"/>
  <c r="N194" i="8" s="1"/>
  <c r="C203" i="8"/>
  <c r="G204" i="8"/>
  <c r="G195" i="8" s="1"/>
  <c r="I205" i="8"/>
  <c r="C212" i="8"/>
  <c r="H204" i="8"/>
  <c r="H195" i="8" s="1"/>
  <c r="L216" i="8"/>
  <c r="M204" i="8"/>
  <c r="M195" i="8" s="1"/>
  <c r="C247" i="8"/>
  <c r="C248" i="8"/>
  <c r="C258" i="8"/>
  <c r="K259" i="8"/>
  <c r="O259" i="8"/>
  <c r="L264" i="8"/>
  <c r="L259" i="8" s="1"/>
  <c r="L272" i="8"/>
  <c r="L270" i="8" s="1"/>
  <c r="L269" i="8" s="1"/>
  <c r="C280" i="8"/>
  <c r="C281" i="8"/>
  <c r="O292" i="8"/>
  <c r="C292" i="8" s="1"/>
  <c r="I292" i="8"/>
  <c r="I20" i="8"/>
  <c r="C68" i="8"/>
  <c r="C118" i="8"/>
  <c r="L116" i="8"/>
  <c r="D20" i="8"/>
  <c r="H20" i="8"/>
  <c r="C21" i="8"/>
  <c r="O45" i="8"/>
  <c r="O20" i="8" s="1"/>
  <c r="I54" i="8"/>
  <c r="C66" i="8"/>
  <c r="K75" i="8"/>
  <c r="K52" i="8" s="1"/>
  <c r="C86" i="8"/>
  <c r="C88" i="8"/>
  <c r="F84" i="8"/>
  <c r="C96" i="8"/>
  <c r="F95" i="8"/>
  <c r="C22" i="8"/>
  <c r="L31" i="8"/>
  <c r="C59" i="8"/>
  <c r="C79" i="8"/>
  <c r="I77" i="8"/>
  <c r="L131" i="8"/>
  <c r="C134" i="8"/>
  <c r="F43" i="8"/>
  <c r="C43" i="8" s="1"/>
  <c r="F58" i="8"/>
  <c r="O58" i="8"/>
  <c r="O54" i="8" s="1"/>
  <c r="O53" i="8" s="1"/>
  <c r="L67" i="8"/>
  <c r="L53" i="8" s="1"/>
  <c r="F20" i="8"/>
  <c r="J20" i="8"/>
  <c r="N20" i="8"/>
  <c r="L36" i="8"/>
  <c r="C36" i="8" s="1"/>
  <c r="C56" i="8"/>
  <c r="F55" i="8"/>
  <c r="C71" i="8"/>
  <c r="I69" i="8"/>
  <c r="C80" i="8"/>
  <c r="C124" i="8"/>
  <c r="F122" i="8"/>
  <c r="C152" i="8"/>
  <c r="F151" i="8"/>
  <c r="C160" i="8"/>
  <c r="C168" i="8"/>
  <c r="F166" i="8"/>
  <c r="C184" i="8"/>
  <c r="C70" i="8"/>
  <c r="C78" i="8"/>
  <c r="C90" i="8"/>
  <c r="C99" i="8"/>
  <c r="C111" i="8"/>
  <c r="C114" i="8"/>
  <c r="C112" i="8"/>
  <c r="O116" i="8"/>
  <c r="I122" i="8"/>
  <c r="C127" i="8"/>
  <c r="C128" i="8"/>
  <c r="E130" i="8"/>
  <c r="E75" i="8" s="1"/>
  <c r="C132" i="8"/>
  <c r="F131" i="8"/>
  <c r="C142" i="8"/>
  <c r="O144" i="8"/>
  <c r="C154" i="8"/>
  <c r="C162" i="8"/>
  <c r="I166" i="8"/>
  <c r="I165" i="8" s="1"/>
  <c r="C167" i="8"/>
  <c r="C170" i="8"/>
  <c r="D173" i="8"/>
  <c r="L175" i="8"/>
  <c r="C180" i="8"/>
  <c r="F179" i="8"/>
  <c r="C186" i="8"/>
  <c r="I231" i="8"/>
  <c r="C256" i="8"/>
  <c r="F252" i="8"/>
  <c r="C102" i="8"/>
  <c r="C120" i="8"/>
  <c r="F116" i="8"/>
  <c r="D130" i="8"/>
  <c r="D75" i="8" s="1"/>
  <c r="D52" i="8" s="1"/>
  <c r="C139" i="8"/>
  <c r="I136" i="8"/>
  <c r="C136" i="8" s="1"/>
  <c r="C146" i="8"/>
  <c r="C148" i="8"/>
  <c r="F144" i="8"/>
  <c r="L151" i="8"/>
  <c r="C158" i="8"/>
  <c r="I174" i="8"/>
  <c r="I173" i="8" s="1"/>
  <c r="C182" i="8"/>
  <c r="C188" i="8"/>
  <c r="C94" i="8"/>
  <c r="O95" i="8"/>
  <c r="L95" i="8"/>
  <c r="C104" i="8"/>
  <c r="F103" i="8"/>
  <c r="O103" i="8"/>
  <c r="C119" i="8"/>
  <c r="I116" i="8"/>
  <c r="I83" i="8" s="1"/>
  <c r="M130" i="8"/>
  <c r="C147" i="8"/>
  <c r="I144" i="8"/>
  <c r="I151" i="8"/>
  <c r="O166" i="8"/>
  <c r="O165" i="8" s="1"/>
  <c r="H173" i="8"/>
  <c r="C176" i="8"/>
  <c r="F175" i="8"/>
  <c r="L179" i="8"/>
  <c r="F196" i="8"/>
  <c r="C286" i="8"/>
  <c r="F187" i="8"/>
  <c r="C187" i="8" s="1"/>
  <c r="O195" i="8"/>
  <c r="C206" i="8"/>
  <c r="C207" i="8"/>
  <c r="C208" i="8"/>
  <c r="F205" i="8"/>
  <c r="C218" i="8"/>
  <c r="C219" i="8"/>
  <c r="C220" i="8"/>
  <c r="F216" i="8"/>
  <c r="C216" i="8" s="1"/>
  <c r="C236" i="8"/>
  <c r="F235" i="8"/>
  <c r="C235" i="8" s="1"/>
  <c r="L246" i="8"/>
  <c r="C250" i="8"/>
  <c r="H259" i="8"/>
  <c r="H230" i="8" s="1"/>
  <c r="C262" i="8"/>
  <c r="C275" i="8"/>
  <c r="C192" i="8"/>
  <c r="I198" i="8"/>
  <c r="I196" i="8" s="1"/>
  <c r="C199" i="8"/>
  <c r="C202" i="8"/>
  <c r="I204" i="8"/>
  <c r="C210" i="8"/>
  <c r="C222" i="8"/>
  <c r="C228" i="8"/>
  <c r="F227" i="8"/>
  <c r="C227" i="8" s="1"/>
  <c r="M230" i="8"/>
  <c r="M194" i="8" s="1"/>
  <c r="O231" i="8"/>
  <c r="D259" i="8"/>
  <c r="D230" i="8" s="1"/>
  <c r="C266" i="8"/>
  <c r="H270" i="8"/>
  <c r="H269" i="8" s="1"/>
  <c r="C284" i="8"/>
  <c r="F283" i="8"/>
  <c r="C283" i="8" s="1"/>
  <c r="C296" i="8"/>
  <c r="F293" i="8"/>
  <c r="O291" i="8"/>
  <c r="C191" i="8"/>
  <c r="L205" i="8"/>
  <c r="L204" i="8" s="1"/>
  <c r="L195" i="8" s="1"/>
  <c r="C215" i="8"/>
  <c r="C232" i="8"/>
  <c r="C233" i="8"/>
  <c r="G230" i="8"/>
  <c r="J231" i="8"/>
  <c r="J230" i="8" s="1"/>
  <c r="J194" i="8" s="1"/>
  <c r="C239" i="8"/>
  <c r="F246" i="8"/>
  <c r="O251" i="8"/>
  <c r="F269" i="8"/>
  <c r="C271" i="8"/>
  <c r="C279" i="8"/>
  <c r="C287" i="8"/>
  <c r="I293" i="8"/>
  <c r="C299" i="8"/>
  <c r="C300" i="8"/>
  <c r="F291" i="8"/>
  <c r="I260" i="8"/>
  <c r="I259" i="8" s="1"/>
  <c r="I272" i="8"/>
  <c r="I276" i="8"/>
  <c r="C276" i="8" s="1"/>
  <c r="C282" i="8"/>
  <c r="C294" i="8"/>
  <c r="F260" i="8"/>
  <c r="F264" i="8"/>
  <c r="N52" i="8" l="1"/>
  <c r="N51" i="8" s="1"/>
  <c r="N50" i="8" s="1"/>
  <c r="N289" i="8"/>
  <c r="H75" i="8"/>
  <c r="H52" i="8" s="1"/>
  <c r="L130" i="8"/>
  <c r="K230" i="8"/>
  <c r="G75" i="8"/>
  <c r="G52" i="8" s="1"/>
  <c r="L231" i="8"/>
  <c r="I270" i="8"/>
  <c r="E289" i="8"/>
  <c r="L230" i="8"/>
  <c r="C264" i="8"/>
  <c r="J51" i="8"/>
  <c r="J290" i="8" s="1"/>
  <c r="C293" i="8"/>
  <c r="O230" i="8"/>
  <c r="O194" i="8" s="1"/>
  <c r="L83" i="8"/>
  <c r="L75" i="8" s="1"/>
  <c r="C116" i="8"/>
  <c r="O130" i="8"/>
  <c r="L194" i="8"/>
  <c r="O83" i="8"/>
  <c r="E52" i="8"/>
  <c r="E51" i="8" s="1"/>
  <c r="C238" i="8"/>
  <c r="C246" i="8"/>
  <c r="M75" i="8"/>
  <c r="M52" i="8" s="1"/>
  <c r="M51" i="8" s="1"/>
  <c r="C103" i="8"/>
  <c r="J50" i="8"/>
  <c r="I269" i="8"/>
  <c r="C270" i="8"/>
  <c r="O75" i="8"/>
  <c r="E290" i="8"/>
  <c r="E50" i="8"/>
  <c r="M289" i="8"/>
  <c r="D194" i="8"/>
  <c r="D51" i="8" s="1"/>
  <c r="D289" i="8"/>
  <c r="I195" i="8"/>
  <c r="C198" i="8"/>
  <c r="C144" i="8"/>
  <c r="C31" i="8"/>
  <c r="L26" i="8"/>
  <c r="J289" i="8"/>
  <c r="G289" i="8"/>
  <c r="G194" i="8"/>
  <c r="G51" i="8" s="1"/>
  <c r="H194" i="8"/>
  <c r="H51" i="8" s="1"/>
  <c r="C196" i="8"/>
  <c r="I230" i="8"/>
  <c r="L174" i="8"/>
  <c r="L173" i="8" s="1"/>
  <c r="C151" i="8"/>
  <c r="F54" i="8"/>
  <c r="C55" i="8"/>
  <c r="I130" i="8"/>
  <c r="C84" i="8"/>
  <c r="F83" i="8"/>
  <c r="C45" i="8"/>
  <c r="I291" i="8"/>
  <c r="C291" i="8" s="1"/>
  <c r="C272" i="8"/>
  <c r="F165" i="8"/>
  <c r="C165" i="8" s="1"/>
  <c r="C166" i="8"/>
  <c r="I76" i="8"/>
  <c r="C77" i="8"/>
  <c r="C260" i="8"/>
  <c r="F259" i="8"/>
  <c r="C259" i="8" s="1"/>
  <c r="H289" i="8"/>
  <c r="F231" i="8"/>
  <c r="F204" i="8"/>
  <c r="C204" i="8" s="1"/>
  <c r="C205" i="8"/>
  <c r="C175" i="8"/>
  <c r="F174" i="8"/>
  <c r="C252" i="8"/>
  <c r="F251" i="8"/>
  <c r="C251" i="8" s="1"/>
  <c r="C179" i="8"/>
  <c r="C131" i="8"/>
  <c r="F130" i="8"/>
  <c r="C122" i="8"/>
  <c r="C69" i="8"/>
  <c r="I67" i="8"/>
  <c r="C67" i="8" s="1"/>
  <c r="C58" i="8"/>
  <c r="C95" i="8"/>
  <c r="O289" i="8" l="1"/>
  <c r="N290" i="8"/>
  <c r="K289" i="8"/>
  <c r="K194" i="8"/>
  <c r="K51" i="8" s="1"/>
  <c r="O52" i="8"/>
  <c r="O51" i="8" s="1"/>
  <c r="O50" i="8" s="1"/>
  <c r="L52" i="8"/>
  <c r="L51" i="8" s="1"/>
  <c r="L50" i="8" s="1"/>
  <c r="H290" i="8"/>
  <c r="H50" i="8"/>
  <c r="G290" i="8"/>
  <c r="G50" i="8"/>
  <c r="D290" i="8"/>
  <c r="D50" i="8"/>
  <c r="I75" i="8"/>
  <c r="I289" i="8" s="1"/>
  <c r="C76" i="8"/>
  <c r="I53" i="8"/>
  <c r="M50" i="8"/>
  <c r="M290" i="8"/>
  <c r="C130" i="8"/>
  <c r="C83" i="8"/>
  <c r="F75" i="8"/>
  <c r="F53" i="8"/>
  <c r="C54" i="8"/>
  <c r="F195" i="8"/>
  <c r="C26" i="8"/>
  <c r="L20" i="8"/>
  <c r="C20" i="8" s="1"/>
  <c r="I194" i="8"/>
  <c r="L289" i="8"/>
  <c r="F173" i="8"/>
  <c r="C173" i="8" s="1"/>
  <c r="C174" i="8"/>
  <c r="C231" i="8"/>
  <c r="F230" i="8"/>
  <c r="C269" i="8"/>
  <c r="L290" i="8" l="1"/>
  <c r="C75" i="8"/>
  <c r="K290" i="8"/>
  <c r="K50" i="8"/>
  <c r="O290" i="8"/>
  <c r="C230" i="8"/>
  <c r="F289" i="8"/>
  <c r="C289" i="8" s="1"/>
  <c r="C195" i="8"/>
  <c r="F194" i="8"/>
  <c r="C194" i="8" s="1"/>
  <c r="I52" i="8"/>
  <c r="I51" i="8" s="1"/>
  <c r="C53" i="8"/>
  <c r="F52" i="8"/>
  <c r="C52" i="8" l="1"/>
  <c r="F51" i="8"/>
  <c r="I290" i="8"/>
  <c r="I50" i="8"/>
  <c r="F290" i="8" l="1"/>
  <c r="C290" i="8" s="1"/>
  <c r="C51" i="8"/>
  <c r="F50" i="8"/>
  <c r="C50" i="8" s="1"/>
  <c r="O301" i="7" l="1"/>
  <c r="L301" i="7"/>
  <c r="I301" i="7"/>
  <c r="F301" i="7"/>
  <c r="O300" i="7"/>
  <c r="L300" i="7"/>
  <c r="I300" i="7"/>
  <c r="F300" i="7"/>
  <c r="O299" i="7"/>
  <c r="L299" i="7"/>
  <c r="I299" i="7"/>
  <c r="F299" i="7"/>
  <c r="O298" i="7"/>
  <c r="L298" i="7"/>
  <c r="I298" i="7"/>
  <c r="F298" i="7"/>
  <c r="O297" i="7"/>
  <c r="L297" i="7"/>
  <c r="I297" i="7"/>
  <c r="F297" i="7"/>
  <c r="O296" i="7"/>
  <c r="L296" i="7"/>
  <c r="I296" i="7"/>
  <c r="F296" i="7"/>
  <c r="O295" i="7"/>
  <c r="L295" i="7"/>
  <c r="I295" i="7"/>
  <c r="F295" i="7"/>
  <c r="O294" i="7"/>
  <c r="O293" i="7" s="1"/>
  <c r="L294" i="7"/>
  <c r="I294" i="7"/>
  <c r="F294" i="7"/>
  <c r="N293" i="7"/>
  <c r="M293" i="7"/>
  <c r="K293" i="7"/>
  <c r="J293" i="7"/>
  <c r="H293" i="7"/>
  <c r="G293" i="7"/>
  <c r="E293" i="7"/>
  <c r="D293" i="7"/>
  <c r="O288" i="7"/>
  <c r="L288" i="7"/>
  <c r="I288" i="7"/>
  <c r="F288" i="7"/>
  <c r="O287" i="7"/>
  <c r="L287" i="7"/>
  <c r="L286" i="7" s="1"/>
  <c r="I287" i="7"/>
  <c r="F287" i="7"/>
  <c r="O286" i="7"/>
  <c r="N286" i="7"/>
  <c r="M286" i="7"/>
  <c r="K286" i="7"/>
  <c r="J286" i="7"/>
  <c r="H286" i="7"/>
  <c r="G286" i="7"/>
  <c r="F286" i="7"/>
  <c r="E286" i="7"/>
  <c r="D286" i="7"/>
  <c r="O285" i="7"/>
  <c r="L285" i="7"/>
  <c r="L284" i="7" s="1"/>
  <c r="L283" i="7" s="1"/>
  <c r="I285" i="7"/>
  <c r="I284" i="7" s="1"/>
  <c r="I283" i="7" s="1"/>
  <c r="F285" i="7"/>
  <c r="O284" i="7"/>
  <c r="N284" i="7"/>
  <c r="N283" i="7" s="1"/>
  <c r="M284" i="7"/>
  <c r="M283" i="7" s="1"/>
  <c r="K284" i="7"/>
  <c r="J284" i="7"/>
  <c r="J283" i="7" s="1"/>
  <c r="H284" i="7"/>
  <c r="H283" i="7" s="1"/>
  <c r="G284" i="7"/>
  <c r="G283" i="7" s="1"/>
  <c r="E284" i="7"/>
  <c r="E283" i="7" s="1"/>
  <c r="D284" i="7"/>
  <c r="O283" i="7"/>
  <c r="K283" i="7"/>
  <c r="D283" i="7"/>
  <c r="O282" i="7"/>
  <c r="O281" i="7" s="1"/>
  <c r="L282" i="7"/>
  <c r="L281" i="7" s="1"/>
  <c r="I282" i="7"/>
  <c r="F282" i="7"/>
  <c r="N281" i="7"/>
  <c r="M281" i="7"/>
  <c r="K281" i="7"/>
  <c r="J281" i="7"/>
  <c r="H281" i="7"/>
  <c r="G281" i="7"/>
  <c r="F281" i="7"/>
  <c r="E281" i="7"/>
  <c r="D281" i="7"/>
  <c r="O280" i="7"/>
  <c r="L280" i="7"/>
  <c r="I280" i="7"/>
  <c r="F280" i="7"/>
  <c r="C280" i="7" s="1"/>
  <c r="O279" i="7"/>
  <c r="L279" i="7"/>
  <c r="I279" i="7"/>
  <c r="F279" i="7"/>
  <c r="O278" i="7"/>
  <c r="L278" i="7"/>
  <c r="I278" i="7"/>
  <c r="F278" i="7"/>
  <c r="C278" i="7" s="1"/>
  <c r="O277" i="7"/>
  <c r="L277" i="7"/>
  <c r="I277" i="7"/>
  <c r="I276" i="7" s="1"/>
  <c r="F277" i="7"/>
  <c r="N276" i="7"/>
  <c r="M276" i="7"/>
  <c r="K276" i="7"/>
  <c r="J276" i="7"/>
  <c r="H276" i="7"/>
  <c r="G276" i="7"/>
  <c r="E276" i="7"/>
  <c r="D276" i="7"/>
  <c r="O275" i="7"/>
  <c r="L275" i="7"/>
  <c r="I275" i="7"/>
  <c r="F275" i="7"/>
  <c r="O274" i="7"/>
  <c r="L274" i="7"/>
  <c r="I274" i="7"/>
  <c r="F274" i="7"/>
  <c r="O273" i="7"/>
  <c r="L273" i="7"/>
  <c r="I273" i="7"/>
  <c r="I272" i="7" s="1"/>
  <c r="F273" i="7"/>
  <c r="N272" i="7"/>
  <c r="N270" i="7" s="1"/>
  <c r="M272" i="7"/>
  <c r="M270" i="7" s="1"/>
  <c r="K272" i="7"/>
  <c r="K270" i="7" s="1"/>
  <c r="K269" i="7" s="1"/>
  <c r="J272" i="7"/>
  <c r="J270" i="7" s="1"/>
  <c r="J269" i="7" s="1"/>
  <c r="H272" i="7"/>
  <c r="G272" i="7"/>
  <c r="E272" i="7"/>
  <c r="D272" i="7"/>
  <c r="D270" i="7" s="1"/>
  <c r="D269" i="7" s="1"/>
  <c r="O271" i="7"/>
  <c r="L271" i="7"/>
  <c r="I271" i="7"/>
  <c r="F271" i="7"/>
  <c r="H270" i="7"/>
  <c r="O268" i="7"/>
  <c r="L268" i="7"/>
  <c r="I268" i="7"/>
  <c r="F268" i="7"/>
  <c r="O267" i="7"/>
  <c r="L267" i="7"/>
  <c r="I267" i="7"/>
  <c r="F267" i="7"/>
  <c r="O266" i="7"/>
  <c r="L266" i="7"/>
  <c r="I266" i="7"/>
  <c r="F266" i="7"/>
  <c r="O265" i="7"/>
  <c r="O264" i="7" s="1"/>
  <c r="L265" i="7"/>
  <c r="I265" i="7"/>
  <c r="F265" i="7"/>
  <c r="N264" i="7"/>
  <c r="M264" i="7"/>
  <c r="K264" i="7"/>
  <c r="J264" i="7"/>
  <c r="H264" i="7"/>
  <c r="G264" i="7"/>
  <c r="E264" i="7"/>
  <c r="D264" i="7"/>
  <c r="O263" i="7"/>
  <c r="L263" i="7"/>
  <c r="I263" i="7"/>
  <c r="F263" i="7"/>
  <c r="O262" i="7"/>
  <c r="L262" i="7"/>
  <c r="I262" i="7"/>
  <c r="F262" i="7"/>
  <c r="O261" i="7"/>
  <c r="L261" i="7"/>
  <c r="I261" i="7"/>
  <c r="F261" i="7"/>
  <c r="N260" i="7"/>
  <c r="M260" i="7"/>
  <c r="K260" i="7"/>
  <c r="J260" i="7"/>
  <c r="J259" i="7" s="1"/>
  <c r="H260" i="7"/>
  <c r="H259" i="7" s="1"/>
  <c r="G260" i="7"/>
  <c r="E260" i="7"/>
  <c r="D260" i="7"/>
  <c r="D259" i="7" s="1"/>
  <c r="N259" i="7"/>
  <c r="G259" i="7"/>
  <c r="O258" i="7"/>
  <c r="L258" i="7"/>
  <c r="I258" i="7"/>
  <c r="F258" i="7"/>
  <c r="O257" i="7"/>
  <c r="L257" i="7"/>
  <c r="I257" i="7"/>
  <c r="F257" i="7"/>
  <c r="O256" i="7"/>
  <c r="L256" i="7"/>
  <c r="I256" i="7"/>
  <c r="F256" i="7"/>
  <c r="O255" i="7"/>
  <c r="L255" i="7"/>
  <c r="I255" i="7"/>
  <c r="F255" i="7"/>
  <c r="O254" i="7"/>
  <c r="L254" i="7"/>
  <c r="I254" i="7"/>
  <c r="F254" i="7"/>
  <c r="O253" i="7"/>
  <c r="L253" i="7"/>
  <c r="I253" i="7"/>
  <c r="F253" i="7"/>
  <c r="N252" i="7"/>
  <c r="M252" i="7"/>
  <c r="M251" i="7" s="1"/>
  <c r="K252" i="7"/>
  <c r="K251" i="7" s="1"/>
  <c r="J252" i="7"/>
  <c r="H252" i="7"/>
  <c r="H251" i="7" s="1"/>
  <c r="G252" i="7"/>
  <c r="G251" i="7" s="1"/>
  <c r="E252" i="7"/>
  <c r="E251" i="7" s="1"/>
  <c r="D252" i="7"/>
  <c r="N251" i="7"/>
  <c r="J251" i="7"/>
  <c r="D251" i="7"/>
  <c r="O250" i="7"/>
  <c r="L250" i="7"/>
  <c r="I250" i="7"/>
  <c r="F250" i="7"/>
  <c r="O249" i="7"/>
  <c r="L249" i="7"/>
  <c r="I249" i="7"/>
  <c r="F249" i="7"/>
  <c r="O248" i="7"/>
  <c r="L248" i="7"/>
  <c r="I248" i="7"/>
  <c r="F248" i="7"/>
  <c r="O247" i="7"/>
  <c r="L247" i="7"/>
  <c r="L246" i="7" s="1"/>
  <c r="I247" i="7"/>
  <c r="F247" i="7"/>
  <c r="N246" i="7"/>
  <c r="M246" i="7"/>
  <c r="K246" i="7"/>
  <c r="J246" i="7"/>
  <c r="H246" i="7"/>
  <c r="G246" i="7"/>
  <c r="E246" i="7"/>
  <c r="D246" i="7"/>
  <c r="O245" i="7"/>
  <c r="L245" i="7"/>
  <c r="I245" i="7"/>
  <c r="F245" i="7"/>
  <c r="O244" i="7"/>
  <c r="L244" i="7"/>
  <c r="I244" i="7"/>
  <c r="F244" i="7"/>
  <c r="O243" i="7"/>
  <c r="L243" i="7"/>
  <c r="I243" i="7"/>
  <c r="F243" i="7"/>
  <c r="O242" i="7"/>
  <c r="L242" i="7"/>
  <c r="C242" i="7" s="1"/>
  <c r="I242" i="7"/>
  <c r="F242" i="7"/>
  <c r="O241" i="7"/>
  <c r="L241" i="7"/>
  <c r="I241" i="7"/>
  <c r="F241" i="7"/>
  <c r="O240" i="7"/>
  <c r="L240" i="7"/>
  <c r="I240" i="7"/>
  <c r="F240" i="7"/>
  <c r="O239" i="7"/>
  <c r="L239" i="7"/>
  <c r="I239" i="7"/>
  <c r="F239" i="7"/>
  <c r="N238" i="7"/>
  <c r="N231" i="7" s="1"/>
  <c r="M238" i="7"/>
  <c r="K238" i="7"/>
  <c r="J238" i="7"/>
  <c r="H238" i="7"/>
  <c r="G238" i="7"/>
  <c r="E238" i="7"/>
  <c r="D238" i="7"/>
  <c r="O237" i="7"/>
  <c r="L237" i="7"/>
  <c r="I237" i="7"/>
  <c r="F237" i="7"/>
  <c r="O236" i="7"/>
  <c r="L236" i="7"/>
  <c r="L235" i="7" s="1"/>
  <c r="I236" i="7"/>
  <c r="I235" i="7" s="1"/>
  <c r="F236" i="7"/>
  <c r="O235" i="7"/>
  <c r="N235" i="7"/>
  <c r="M235" i="7"/>
  <c r="K235" i="7"/>
  <c r="J235" i="7"/>
  <c r="J231" i="7" s="1"/>
  <c r="H235" i="7"/>
  <c r="G235" i="7"/>
  <c r="E235" i="7"/>
  <c r="D235" i="7"/>
  <c r="O234" i="7"/>
  <c r="O233" i="7" s="1"/>
  <c r="L234" i="7"/>
  <c r="I234" i="7"/>
  <c r="F234" i="7"/>
  <c r="C234" i="7" s="1"/>
  <c r="N233" i="7"/>
  <c r="M233" i="7"/>
  <c r="L233" i="7"/>
  <c r="K233" i="7"/>
  <c r="J233" i="7"/>
  <c r="I233" i="7"/>
  <c r="H233" i="7"/>
  <c r="G233" i="7"/>
  <c r="E233" i="7"/>
  <c r="D233" i="7"/>
  <c r="D231" i="7" s="1"/>
  <c r="O232" i="7"/>
  <c r="L232" i="7"/>
  <c r="I232" i="7"/>
  <c r="F232" i="7"/>
  <c r="O229" i="7"/>
  <c r="L229" i="7"/>
  <c r="I229" i="7"/>
  <c r="F229" i="7"/>
  <c r="O228" i="7"/>
  <c r="L228" i="7"/>
  <c r="L227" i="7" s="1"/>
  <c r="I228" i="7"/>
  <c r="I227" i="7" s="1"/>
  <c r="F228" i="7"/>
  <c r="O227" i="7"/>
  <c r="N227" i="7"/>
  <c r="M227" i="7"/>
  <c r="K227" i="7"/>
  <c r="J227" i="7"/>
  <c r="H227" i="7"/>
  <c r="G227" i="7"/>
  <c r="F227" i="7"/>
  <c r="E227" i="7"/>
  <c r="D227" i="7"/>
  <c r="O226" i="7"/>
  <c r="L226" i="7"/>
  <c r="I226" i="7"/>
  <c r="F226" i="7"/>
  <c r="O225" i="7"/>
  <c r="L225" i="7"/>
  <c r="I225" i="7"/>
  <c r="F225" i="7"/>
  <c r="O224" i="7"/>
  <c r="L224" i="7"/>
  <c r="I224" i="7"/>
  <c r="F224" i="7"/>
  <c r="O223" i="7"/>
  <c r="L223" i="7"/>
  <c r="I223" i="7"/>
  <c r="F223" i="7"/>
  <c r="O222" i="7"/>
  <c r="L222" i="7"/>
  <c r="I222" i="7"/>
  <c r="F222" i="7"/>
  <c r="C222" i="7" s="1"/>
  <c r="O221" i="7"/>
  <c r="L221" i="7"/>
  <c r="I221" i="7"/>
  <c r="F221" i="7"/>
  <c r="O220" i="7"/>
  <c r="L220" i="7"/>
  <c r="I220" i="7"/>
  <c r="F220" i="7"/>
  <c r="O219" i="7"/>
  <c r="L219" i="7"/>
  <c r="I219" i="7"/>
  <c r="F219" i="7"/>
  <c r="O218" i="7"/>
  <c r="L218" i="7"/>
  <c r="I218" i="7"/>
  <c r="F218" i="7"/>
  <c r="O217" i="7"/>
  <c r="L217" i="7"/>
  <c r="I217" i="7"/>
  <c r="F217" i="7"/>
  <c r="N216" i="7"/>
  <c r="M216" i="7"/>
  <c r="K216" i="7"/>
  <c r="J216" i="7"/>
  <c r="H216" i="7"/>
  <c r="G216" i="7"/>
  <c r="G204" i="7" s="1"/>
  <c r="E216" i="7"/>
  <c r="D216" i="7"/>
  <c r="O215" i="7"/>
  <c r="L215" i="7"/>
  <c r="I215" i="7"/>
  <c r="F215" i="7"/>
  <c r="O214" i="7"/>
  <c r="L214" i="7"/>
  <c r="I214" i="7"/>
  <c r="F214" i="7"/>
  <c r="O213" i="7"/>
  <c r="L213" i="7"/>
  <c r="I213" i="7"/>
  <c r="F213" i="7"/>
  <c r="O212" i="7"/>
  <c r="L212" i="7"/>
  <c r="I212" i="7"/>
  <c r="F212" i="7"/>
  <c r="O211" i="7"/>
  <c r="L211" i="7"/>
  <c r="C211" i="7" s="1"/>
  <c r="I211" i="7"/>
  <c r="F211" i="7"/>
  <c r="O210" i="7"/>
  <c r="L210" i="7"/>
  <c r="I210" i="7"/>
  <c r="F210" i="7"/>
  <c r="O209" i="7"/>
  <c r="L209" i="7"/>
  <c r="I209" i="7"/>
  <c r="F209" i="7"/>
  <c r="O208" i="7"/>
  <c r="L208" i="7"/>
  <c r="I208" i="7"/>
  <c r="F208" i="7"/>
  <c r="O207" i="7"/>
  <c r="L207" i="7"/>
  <c r="I207" i="7"/>
  <c r="F207" i="7"/>
  <c r="O206" i="7"/>
  <c r="L206" i="7"/>
  <c r="C206" i="7" s="1"/>
  <c r="I206" i="7"/>
  <c r="F206" i="7"/>
  <c r="N205" i="7"/>
  <c r="M205" i="7"/>
  <c r="K205" i="7"/>
  <c r="J205" i="7"/>
  <c r="H205" i="7"/>
  <c r="H204" i="7" s="1"/>
  <c r="G205" i="7"/>
  <c r="E205" i="7"/>
  <c r="D205" i="7"/>
  <c r="D204" i="7" s="1"/>
  <c r="M204" i="7"/>
  <c r="O203" i="7"/>
  <c r="L203" i="7"/>
  <c r="I203" i="7"/>
  <c r="F203" i="7"/>
  <c r="O202" i="7"/>
  <c r="L202" i="7"/>
  <c r="I202" i="7"/>
  <c r="C202" i="7" s="1"/>
  <c r="F202" i="7"/>
  <c r="O201" i="7"/>
  <c r="L201" i="7"/>
  <c r="I201" i="7"/>
  <c r="F201" i="7"/>
  <c r="O200" i="7"/>
  <c r="L200" i="7"/>
  <c r="I200" i="7"/>
  <c r="F200" i="7"/>
  <c r="O199" i="7"/>
  <c r="L199" i="7"/>
  <c r="L198" i="7" s="1"/>
  <c r="I199" i="7"/>
  <c r="F199" i="7"/>
  <c r="F198" i="7" s="1"/>
  <c r="O198" i="7"/>
  <c r="N198" i="7"/>
  <c r="M198" i="7"/>
  <c r="K198" i="7"/>
  <c r="K196" i="7" s="1"/>
  <c r="J198" i="7"/>
  <c r="H198" i="7"/>
  <c r="H196" i="7" s="1"/>
  <c r="G198" i="7"/>
  <c r="G196" i="7" s="1"/>
  <c r="E198" i="7"/>
  <c r="E196" i="7" s="1"/>
  <c r="D198" i="7"/>
  <c r="D196" i="7" s="1"/>
  <c r="O197" i="7"/>
  <c r="L197" i="7"/>
  <c r="I197" i="7"/>
  <c r="F197" i="7"/>
  <c r="N196" i="7"/>
  <c r="M196" i="7"/>
  <c r="J196" i="7"/>
  <c r="O193" i="7"/>
  <c r="L193" i="7"/>
  <c r="L192" i="7" s="1"/>
  <c r="L191" i="7" s="1"/>
  <c r="I193" i="7"/>
  <c r="I192" i="7" s="1"/>
  <c r="I191" i="7" s="1"/>
  <c r="F193" i="7"/>
  <c r="O192" i="7"/>
  <c r="O191" i="7" s="1"/>
  <c r="N192" i="7"/>
  <c r="N191" i="7" s="1"/>
  <c r="M192" i="7"/>
  <c r="M191" i="7" s="1"/>
  <c r="M187" i="7" s="1"/>
  <c r="K192" i="7"/>
  <c r="J192" i="7"/>
  <c r="H192" i="7"/>
  <c r="H191" i="7" s="1"/>
  <c r="G192" i="7"/>
  <c r="G191" i="7" s="1"/>
  <c r="G187" i="7" s="1"/>
  <c r="F192" i="7"/>
  <c r="E192" i="7"/>
  <c r="E191" i="7" s="1"/>
  <c r="D192" i="7"/>
  <c r="D191" i="7" s="1"/>
  <c r="K191" i="7"/>
  <c r="J191" i="7"/>
  <c r="F191" i="7"/>
  <c r="O190" i="7"/>
  <c r="L190" i="7"/>
  <c r="I190" i="7"/>
  <c r="F190" i="7"/>
  <c r="O189" i="7"/>
  <c r="O188" i="7" s="1"/>
  <c r="O187" i="7" s="1"/>
  <c r="L189" i="7"/>
  <c r="I189" i="7"/>
  <c r="I188" i="7" s="1"/>
  <c r="F189" i="7"/>
  <c r="F188" i="7" s="1"/>
  <c r="C189" i="7"/>
  <c r="N188" i="7"/>
  <c r="M188" i="7"/>
  <c r="K188" i="7"/>
  <c r="K187" i="7" s="1"/>
  <c r="J188" i="7"/>
  <c r="H188" i="7"/>
  <c r="G188" i="7"/>
  <c r="E188" i="7"/>
  <c r="E187" i="7" s="1"/>
  <c r="D188" i="7"/>
  <c r="O186" i="7"/>
  <c r="L186" i="7"/>
  <c r="I186" i="7"/>
  <c r="F186" i="7"/>
  <c r="O185" i="7"/>
  <c r="O184" i="7" s="1"/>
  <c r="L185" i="7"/>
  <c r="I185" i="7"/>
  <c r="F185" i="7"/>
  <c r="N184" i="7"/>
  <c r="M184" i="7"/>
  <c r="K184" i="7"/>
  <c r="J184" i="7"/>
  <c r="I184" i="7"/>
  <c r="H184" i="7"/>
  <c r="G184" i="7"/>
  <c r="E184" i="7"/>
  <c r="D184" i="7"/>
  <c r="O183" i="7"/>
  <c r="L183" i="7"/>
  <c r="I183" i="7"/>
  <c r="F183" i="7"/>
  <c r="O182" i="7"/>
  <c r="L182" i="7"/>
  <c r="I182" i="7"/>
  <c r="F182" i="7"/>
  <c r="O181" i="7"/>
  <c r="L181" i="7"/>
  <c r="I181" i="7"/>
  <c r="F181" i="7"/>
  <c r="O180" i="7"/>
  <c r="L180" i="7"/>
  <c r="I180" i="7"/>
  <c r="I179" i="7" s="1"/>
  <c r="F180" i="7"/>
  <c r="F179" i="7" s="1"/>
  <c r="N179" i="7"/>
  <c r="N174" i="7" s="1"/>
  <c r="N173" i="7" s="1"/>
  <c r="M179" i="7"/>
  <c r="K179" i="7"/>
  <c r="J179" i="7"/>
  <c r="H179" i="7"/>
  <c r="H174" i="7" s="1"/>
  <c r="H173" i="7" s="1"/>
  <c r="G179" i="7"/>
  <c r="E179" i="7"/>
  <c r="D179" i="7"/>
  <c r="O178" i="7"/>
  <c r="L178" i="7"/>
  <c r="I178" i="7"/>
  <c r="F178" i="7"/>
  <c r="O177" i="7"/>
  <c r="L177" i="7"/>
  <c r="I177" i="7"/>
  <c r="F177" i="7"/>
  <c r="C177" i="7" s="1"/>
  <c r="O176" i="7"/>
  <c r="L176" i="7"/>
  <c r="I176" i="7"/>
  <c r="I175" i="7" s="1"/>
  <c r="I174" i="7" s="1"/>
  <c r="I173" i="7" s="1"/>
  <c r="F176" i="7"/>
  <c r="N175" i="7"/>
  <c r="M175" i="7"/>
  <c r="M174" i="7" s="1"/>
  <c r="K175" i="7"/>
  <c r="K174" i="7" s="1"/>
  <c r="K173" i="7" s="1"/>
  <c r="J175" i="7"/>
  <c r="J174" i="7" s="1"/>
  <c r="J173" i="7" s="1"/>
  <c r="H175" i="7"/>
  <c r="G175" i="7"/>
  <c r="G174" i="7" s="1"/>
  <c r="G173" i="7" s="1"/>
  <c r="E175" i="7"/>
  <c r="E174" i="7" s="1"/>
  <c r="E173" i="7" s="1"/>
  <c r="D175" i="7"/>
  <c r="O172" i="7"/>
  <c r="L172" i="7"/>
  <c r="I172" i="7"/>
  <c r="F172" i="7"/>
  <c r="O171" i="7"/>
  <c r="L171" i="7"/>
  <c r="I171" i="7"/>
  <c r="F171" i="7"/>
  <c r="O170" i="7"/>
  <c r="L170" i="7"/>
  <c r="I170" i="7"/>
  <c r="F170" i="7"/>
  <c r="O169" i="7"/>
  <c r="L169" i="7"/>
  <c r="I169" i="7"/>
  <c r="C169" i="7" s="1"/>
  <c r="F169" i="7"/>
  <c r="O168" i="7"/>
  <c r="L168" i="7"/>
  <c r="I168" i="7"/>
  <c r="F168" i="7"/>
  <c r="O167" i="7"/>
  <c r="L167" i="7"/>
  <c r="I167" i="7"/>
  <c r="F167" i="7"/>
  <c r="N166" i="7"/>
  <c r="N165" i="7" s="1"/>
  <c r="M166" i="7"/>
  <c r="K166" i="7"/>
  <c r="K165" i="7" s="1"/>
  <c r="J166" i="7"/>
  <c r="J165" i="7" s="1"/>
  <c r="H166" i="7"/>
  <c r="H165" i="7" s="1"/>
  <c r="G166" i="7"/>
  <c r="G165" i="7" s="1"/>
  <c r="F166" i="7"/>
  <c r="F165" i="7" s="1"/>
  <c r="E166" i="7"/>
  <c r="D166" i="7"/>
  <c r="D165" i="7" s="1"/>
  <c r="M165" i="7"/>
  <c r="E165" i="7"/>
  <c r="O164" i="7"/>
  <c r="L164" i="7"/>
  <c r="I164" i="7"/>
  <c r="F164" i="7"/>
  <c r="C164" i="7" s="1"/>
  <c r="O163" i="7"/>
  <c r="L163" i="7"/>
  <c r="I163" i="7"/>
  <c r="F163" i="7"/>
  <c r="O162" i="7"/>
  <c r="L162" i="7"/>
  <c r="I162" i="7"/>
  <c r="F162" i="7"/>
  <c r="C162" i="7" s="1"/>
  <c r="O161" i="7"/>
  <c r="L161" i="7"/>
  <c r="I161" i="7"/>
  <c r="I160" i="7" s="1"/>
  <c r="F161" i="7"/>
  <c r="N160" i="7"/>
  <c r="M160" i="7"/>
  <c r="L160" i="7"/>
  <c r="K160" i="7"/>
  <c r="J160" i="7"/>
  <c r="H160" i="7"/>
  <c r="G160" i="7"/>
  <c r="E160" i="7"/>
  <c r="D160" i="7"/>
  <c r="O159" i="7"/>
  <c r="L159" i="7"/>
  <c r="I159" i="7"/>
  <c r="F159" i="7"/>
  <c r="O158" i="7"/>
  <c r="L158" i="7"/>
  <c r="I158" i="7"/>
  <c r="C158" i="7" s="1"/>
  <c r="F158" i="7"/>
  <c r="O157" i="7"/>
  <c r="L157" i="7"/>
  <c r="I157" i="7"/>
  <c r="F157" i="7"/>
  <c r="O156" i="7"/>
  <c r="L156" i="7"/>
  <c r="I156" i="7"/>
  <c r="F156" i="7"/>
  <c r="O155" i="7"/>
  <c r="L155" i="7"/>
  <c r="I155" i="7"/>
  <c r="F155" i="7"/>
  <c r="O154" i="7"/>
  <c r="L154" i="7"/>
  <c r="I154" i="7"/>
  <c r="F154" i="7"/>
  <c r="O153" i="7"/>
  <c r="L153" i="7"/>
  <c r="I153" i="7"/>
  <c r="F153" i="7"/>
  <c r="O152" i="7"/>
  <c r="L152" i="7"/>
  <c r="I152" i="7"/>
  <c r="F152" i="7"/>
  <c r="N151" i="7"/>
  <c r="M151" i="7"/>
  <c r="K151" i="7"/>
  <c r="J151" i="7"/>
  <c r="H151" i="7"/>
  <c r="G151" i="7"/>
  <c r="F151" i="7"/>
  <c r="E151" i="7"/>
  <c r="D151" i="7"/>
  <c r="O150" i="7"/>
  <c r="L150" i="7"/>
  <c r="I150" i="7"/>
  <c r="F150" i="7"/>
  <c r="O149" i="7"/>
  <c r="L149" i="7"/>
  <c r="I149" i="7"/>
  <c r="F149" i="7"/>
  <c r="O148" i="7"/>
  <c r="L148" i="7"/>
  <c r="I148" i="7"/>
  <c r="F148" i="7"/>
  <c r="O147" i="7"/>
  <c r="L147" i="7"/>
  <c r="I147" i="7"/>
  <c r="F147" i="7"/>
  <c r="O146" i="7"/>
  <c r="L146" i="7"/>
  <c r="I146" i="7"/>
  <c r="F146" i="7"/>
  <c r="C146" i="7"/>
  <c r="O145" i="7"/>
  <c r="L145" i="7"/>
  <c r="I145" i="7"/>
  <c r="F145" i="7"/>
  <c r="C145" i="7" s="1"/>
  <c r="N144" i="7"/>
  <c r="M144" i="7"/>
  <c r="K144" i="7"/>
  <c r="J144" i="7"/>
  <c r="J130" i="7" s="1"/>
  <c r="H144" i="7"/>
  <c r="G144" i="7"/>
  <c r="E144" i="7"/>
  <c r="D144" i="7"/>
  <c r="O143" i="7"/>
  <c r="L143" i="7"/>
  <c r="I143" i="7"/>
  <c r="F143" i="7"/>
  <c r="O142" i="7"/>
  <c r="O141" i="7" s="1"/>
  <c r="L142" i="7"/>
  <c r="I142" i="7"/>
  <c r="F142" i="7"/>
  <c r="F141" i="7" s="1"/>
  <c r="N141" i="7"/>
  <c r="M141" i="7"/>
  <c r="L141" i="7"/>
  <c r="K141" i="7"/>
  <c r="J141" i="7"/>
  <c r="H141" i="7"/>
  <c r="G141" i="7"/>
  <c r="E141" i="7"/>
  <c r="D141" i="7"/>
  <c r="O140" i="7"/>
  <c r="L140" i="7"/>
  <c r="I140" i="7"/>
  <c r="F140" i="7"/>
  <c r="O139" i="7"/>
  <c r="L139" i="7"/>
  <c r="I139" i="7"/>
  <c r="F139" i="7"/>
  <c r="O138" i="7"/>
  <c r="L138" i="7"/>
  <c r="I138" i="7"/>
  <c r="I136" i="7" s="1"/>
  <c r="F138" i="7"/>
  <c r="C138" i="7" s="1"/>
  <c r="O137" i="7"/>
  <c r="L137" i="7"/>
  <c r="L136" i="7" s="1"/>
  <c r="I137" i="7"/>
  <c r="F137" i="7"/>
  <c r="N136" i="7"/>
  <c r="M136" i="7"/>
  <c r="K136" i="7"/>
  <c r="J136" i="7"/>
  <c r="H136" i="7"/>
  <c r="G136" i="7"/>
  <c r="E136" i="7"/>
  <c r="D136" i="7"/>
  <c r="O135" i="7"/>
  <c r="L135" i="7"/>
  <c r="I135" i="7"/>
  <c r="F135" i="7"/>
  <c r="O134" i="7"/>
  <c r="L134" i="7"/>
  <c r="I134" i="7"/>
  <c r="F134" i="7"/>
  <c r="O133" i="7"/>
  <c r="L133" i="7"/>
  <c r="I133" i="7"/>
  <c r="F133" i="7"/>
  <c r="O132" i="7"/>
  <c r="L132" i="7"/>
  <c r="I132" i="7"/>
  <c r="I131" i="7" s="1"/>
  <c r="F132" i="7"/>
  <c r="N131" i="7"/>
  <c r="N130" i="7" s="1"/>
  <c r="M131" i="7"/>
  <c r="K131" i="7"/>
  <c r="J131" i="7"/>
  <c r="H131" i="7"/>
  <c r="G131" i="7"/>
  <c r="G130" i="7" s="1"/>
  <c r="E131" i="7"/>
  <c r="D131" i="7"/>
  <c r="O129" i="7"/>
  <c r="O128" i="7" s="1"/>
  <c r="L129" i="7"/>
  <c r="C129" i="7" s="1"/>
  <c r="I129" i="7"/>
  <c r="F129" i="7"/>
  <c r="F128" i="7" s="1"/>
  <c r="N128" i="7"/>
  <c r="M128" i="7"/>
  <c r="K128" i="7"/>
  <c r="J128" i="7"/>
  <c r="I128" i="7"/>
  <c r="H128" i="7"/>
  <c r="G128" i="7"/>
  <c r="E128" i="7"/>
  <c r="D128" i="7"/>
  <c r="O127" i="7"/>
  <c r="L127" i="7"/>
  <c r="I127" i="7"/>
  <c r="F127" i="7"/>
  <c r="O126" i="7"/>
  <c r="L126" i="7"/>
  <c r="I126" i="7"/>
  <c r="F126" i="7"/>
  <c r="O125" i="7"/>
  <c r="L125" i="7"/>
  <c r="I125" i="7"/>
  <c r="F125" i="7"/>
  <c r="O124" i="7"/>
  <c r="L124" i="7"/>
  <c r="I124" i="7"/>
  <c r="F124" i="7"/>
  <c r="O123" i="7"/>
  <c r="L123" i="7"/>
  <c r="I123" i="7"/>
  <c r="F123" i="7"/>
  <c r="N122" i="7"/>
  <c r="M122" i="7"/>
  <c r="K122" i="7"/>
  <c r="J122" i="7"/>
  <c r="H122" i="7"/>
  <c r="G122" i="7"/>
  <c r="E122" i="7"/>
  <c r="D122" i="7"/>
  <c r="O121" i="7"/>
  <c r="L121" i="7"/>
  <c r="I121" i="7"/>
  <c r="F121" i="7"/>
  <c r="O120" i="7"/>
  <c r="L120" i="7"/>
  <c r="I120" i="7"/>
  <c r="F120" i="7"/>
  <c r="O119" i="7"/>
  <c r="L119" i="7"/>
  <c r="I119" i="7"/>
  <c r="F119" i="7"/>
  <c r="O118" i="7"/>
  <c r="L118" i="7"/>
  <c r="I118" i="7"/>
  <c r="I116" i="7" s="1"/>
  <c r="F118" i="7"/>
  <c r="C118" i="7" s="1"/>
  <c r="O117" i="7"/>
  <c r="L117" i="7"/>
  <c r="L116" i="7" s="1"/>
  <c r="I117" i="7"/>
  <c r="F117" i="7"/>
  <c r="N116" i="7"/>
  <c r="M116" i="7"/>
  <c r="K116" i="7"/>
  <c r="J116" i="7"/>
  <c r="H116" i="7"/>
  <c r="G116" i="7"/>
  <c r="E116" i="7"/>
  <c r="D116" i="7"/>
  <c r="O115" i="7"/>
  <c r="L115" i="7"/>
  <c r="I115" i="7"/>
  <c r="F115" i="7"/>
  <c r="O114" i="7"/>
  <c r="L114" i="7"/>
  <c r="I114" i="7"/>
  <c r="F114" i="7"/>
  <c r="O113" i="7"/>
  <c r="L113" i="7"/>
  <c r="L112" i="7" s="1"/>
  <c r="I113" i="7"/>
  <c r="I112" i="7" s="1"/>
  <c r="F113" i="7"/>
  <c r="N112" i="7"/>
  <c r="M112" i="7"/>
  <c r="M83" i="7" s="1"/>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I103" i="7" s="1"/>
  <c r="F104" i="7"/>
  <c r="F103" i="7" s="1"/>
  <c r="N103" i="7"/>
  <c r="M103" i="7"/>
  <c r="K103" i="7"/>
  <c r="J103" i="7"/>
  <c r="H103" i="7"/>
  <c r="G103" i="7"/>
  <c r="E103" i="7"/>
  <c r="D103" i="7"/>
  <c r="O102" i="7"/>
  <c r="L102" i="7"/>
  <c r="I102" i="7"/>
  <c r="F102" i="7"/>
  <c r="O101" i="7"/>
  <c r="L101" i="7"/>
  <c r="I101" i="7"/>
  <c r="F101" i="7"/>
  <c r="C101" i="7" s="1"/>
  <c r="O100" i="7"/>
  <c r="L100" i="7"/>
  <c r="I100" i="7"/>
  <c r="F100" i="7"/>
  <c r="O99" i="7"/>
  <c r="L99" i="7"/>
  <c r="I99" i="7"/>
  <c r="F99" i="7"/>
  <c r="O98" i="7"/>
  <c r="L98" i="7"/>
  <c r="I98" i="7"/>
  <c r="F98" i="7"/>
  <c r="C98" i="7" s="1"/>
  <c r="O97" i="7"/>
  <c r="L97" i="7"/>
  <c r="I97" i="7"/>
  <c r="F97" i="7"/>
  <c r="O96" i="7"/>
  <c r="L96" i="7"/>
  <c r="I96" i="7"/>
  <c r="F96" i="7"/>
  <c r="N95" i="7"/>
  <c r="M95" i="7"/>
  <c r="K95" i="7"/>
  <c r="J95" i="7"/>
  <c r="H95" i="7"/>
  <c r="G95" i="7"/>
  <c r="E95" i="7"/>
  <c r="D95" i="7"/>
  <c r="O94" i="7"/>
  <c r="L94" i="7"/>
  <c r="I94" i="7"/>
  <c r="C94" i="7" s="1"/>
  <c r="F94" i="7"/>
  <c r="O93" i="7"/>
  <c r="L93" i="7"/>
  <c r="I93" i="7"/>
  <c r="F93" i="7"/>
  <c r="O92" i="7"/>
  <c r="L92" i="7"/>
  <c r="I92" i="7"/>
  <c r="F92" i="7"/>
  <c r="O91" i="7"/>
  <c r="L91" i="7"/>
  <c r="I91" i="7"/>
  <c r="F91" i="7"/>
  <c r="O90" i="7"/>
  <c r="L90" i="7"/>
  <c r="I90" i="7"/>
  <c r="F90" i="7"/>
  <c r="N89" i="7"/>
  <c r="M89" i="7"/>
  <c r="K89" i="7"/>
  <c r="J89" i="7"/>
  <c r="H89" i="7"/>
  <c r="G89" i="7"/>
  <c r="E89" i="7"/>
  <c r="D89" i="7"/>
  <c r="O88" i="7"/>
  <c r="L88" i="7"/>
  <c r="I88" i="7"/>
  <c r="F88" i="7"/>
  <c r="O87" i="7"/>
  <c r="L87" i="7"/>
  <c r="I87" i="7"/>
  <c r="F87" i="7"/>
  <c r="O86" i="7"/>
  <c r="L86" i="7"/>
  <c r="I86" i="7"/>
  <c r="F86" i="7"/>
  <c r="O85" i="7"/>
  <c r="O84" i="7" s="1"/>
  <c r="L85" i="7"/>
  <c r="I85" i="7"/>
  <c r="C85" i="7" s="1"/>
  <c r="F85" i="7"/>
  <c r="F84" i="7" s="1"/>
  <c r="N84" i="7"/>
  <c r="M84" i="7"/>
  <c r="K84" i="7"/>
  <c r="J84" i="7"/>
  <c r="H84" i="7"/>
  <c r="G84" i="7"/>
  <c r="E84" i="7"/>
  <c r="D84" i="7"/>
  <c r="O82" i="7"/>
  <c r="L82" i="7"/>
  <c r="I82" i="7"/>
  <c r="F82" i="7"/>
  <c r="C82" i="7" s="1"/>
  <c r="O81" i="7"/>
  <c r="L81" i="7"/>
  <c r="I81" i="7"/>
  <c r="F81" i="7"/>
  <c r="N80" i="7"/>
  <c r="M80" i="7"/>
  <c r="K80" i="7"/>
  <c r="J80" i="7"/>
  <c r="I80" i="7"/>
  <c r="H80" i="7"/>
  <c r="G80" i="7"/>
  <c r="E80" i="7"/>
  <c r="D80" i="7"/>
  <c r="O79" i="7"/>
  <c r="L79" i="7"/>
  <c r="I79" i="7"/>
  <c r="F79" i="7"/>
  <c r="O78" i="7"/>
  <c r="O77" i="7" s="1"/>
  <c r="L78" i="7"/>
  <c r="L77" i="7" s="1"/>
  <c r="I78" i="7"/>
  <c r="F78" i="7"/>
  <c r="N77" i="7"/>
  <c r="M77" i="7"/>
  <c r="K77" i="7"/>
  <c r="J77" i="7"/>
  <c r="J76" i="7" s="1"/>
  <c r="H77" i="7"/>
  <c r="H76" i="7" s="1"/>
  <c r="G77" i="7"/>
  <c r="E77" i="7"/>
  <c r="D77" i="7"/>
  <c r="E76" i="7"/>
  <c r="O74" i="7"/>
  <c r="L74" i="7"/>
  <c r="I74" i="7"/>
  <c r="F74" i="7"/>
  <c r="O73" i="7"/>
  <c r="L73" i="7"/>
  <c r="I73" i="7"/>
  <c r="C73" i="7" s="1"/>
  <c r="F73" i="7"/>
  <c r="O72" i="7"/>
  <c r="L72" i="7"/>
  <c r="I72" i="7"/>
  <c r="F72" i="7"/>
  <c r="O71" i="7"/>
  <c r="L71" i="7"/>
  <c r="I71" i="7"/>
  <c r="F71" i="7"/>
  <c r="O70" i="7"/>
  <c r="L70" i="7"/>
  <c r="L69" i="7" s="1"/>
  <c r="I70" i="7"/>
  <c r="F70" i="7"/>
  <c r="N69" i="7"/>
  <c r="N67" i="7" s="1"/>
  <c r="M69" i="7"/>
  <c r="M67" i="7" s="1"/>
  <c r="K69" i="7"/>
  <c r="K67" i="7" s="1"/>
  <c r="J69" i="7"/>
  <c r="J67" i="7" s="1"/>
  <c r="H69" i="7"/>
  <c r="G69" i="7"/>
  <c r="G67" i="7" s="1"/>
  <c r="E69" i="7"/>
  <c r="E67" i="7" s="1"/>
  <c r="D69" i="7"/>
  <c r="D67" i="7" s="1"/>
  <c r="O68" i="7"/>
  <c r="L68" i="7"/>
  <c r="I68" i="7"/>
  <c r="C68" i="7" s="1"/>
  <c r="F68" i="7"/>
  <c r="H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F59" i="7"/>
  <c r="N58" i="7"/>
  <c r="M58" i="7"/>
  <c r="K58" i="7"/>
  <c r="J58" i="7"/>
  <c r="H58" i="7"/>
  <c r="G58" i="7"/>
  <c r="E58" i="7"/>
  <c r="D58" i="7"/>
  <c r="O57" i="7"/>
  <c r="L57" i="7"/>
  <c r="I57" i="7"/>
  <c r="F57" i="7"/>
  <c r="O56" i="7"/>
  <c r="O55" i="7" s="1"/>
  <c r="L56" i="7"/>
  <c r="L55" i="7" s="1"/>
  <c r="I56" i="7"/>
  <c r="F56" i="7"/>
  <c r="F55" i="7" s="1"/>
  <c r="N55" i="7"/>
  <c r="N54" i="7" s="1"/>
  <c r="M55" i="7"/>
  <c r="M54" i="7" s="1"/>
  <c r="M53" i="7" s="1"/>
  <c r="K55" i="7"/>
  <c r="K54" i="7" s="1"/>
  <c r="J55" i="7"/>
  <c r="I55" i="7"/>
  <c r="H55" i="7"/>
  <c r="G55" i="7"/>
  <c r="E55" i="7"/>
  <c r="D55" i="7"/>
  <c r="D54" i="7" s="1"/>
  <c r="O47" i="7"/>
  <c r="C47" i="7" s="1"/>
  <c r="O46" i="7"/>
  <c r="N45" i="7"/>
  <c r="M45" i="7"/>
  <c r="L44" i="7"/>
  <c r="L43" i="7" s="1"/>
  <c r="I44" i="7"/>
  <c r="I43" i="7" s="1"/>
  <c r="F44" i="7"/>
  <c r="F43" i="7" s="1"/>
  <c r="K43" i="7"/>
  <c r="J43" i="7"/>
  <c r="H43" i="7"/>
  <c r="G43" i="7"/>
  <c r="E43" i="7"/>
  <c r="D43" i="7"/>
  <c r="F42" i="7"/>
  <c r="C42" i="7" s="1"/>
  <c r="E41" i="7"/>
  <c r="D41" i="7"/>
  <c r="L40" i="7"/>
  <c r="C40" i="7" s="1"/>
  <c r="L39" i="7"/>
  <c r="C39" i="7" s="1"/>
  <c r="L38" i="7"/>
  <c r="C38" i="7" s="1"/>
  <c r="L37" i="7"/>
  <c r="K36" i="7"/>
  <c r="J36" i="7"/>
  <c r="L35" i="7"/>
  <c r="C35" i="7" s="1"/>
  <c r="L34" i="7"/>
  <c r="K33" i="7"/>
  <c r="J33" i="7"/>
  <c r="L32" i="7"/>
  <c r="L31" i="7" s="1"/>
  <c r="K31" i="7"/>
  <c r="J31" i="7"/>
  <c r="J26" i="7" s="1"/>
  <c r="L30" i="7"/>
  <c r="C30" i="7" s="1"/>
  <c r="L29" i="7"/>
  <c r="C29" i="7" s="1"/>
  <c r="L28" i="7"/>
  <c r="C28" i="7" s="1"/>
  <c r="K27" i="7"/>
  <c r="K26" i="7" s="1"/>
  <c r="J27" i="7"/>
  <c r="F25" i="7"/>
  <c r="C25" i="7" s="1"/>
  <c r="I24" i="7"/>
  <c r="F24" i="7"/>
  <c r="O23" i="7"/>
  <c r="L23" i="7"/>
  <c r="I23" i="7"/>
  <c r="I21" i="7" s="1"/>
  <c r="F23" i="7"/>
  <c r="C23" i="7" s="1"/>
  <c r="O22" i="7"/>
  <c r="L22" i="7"/>
  <c r="L21" i="7" s="1"/>
  <c r="L292" i="7" s="1"/>
  <c r="I22" i="7"/>
  <c r="F22" i="7"/>
  <c r="N21" i="7"/>
  <c r="N292" i="7" s="1"/>
  <c r="N291" i="7" s="1"/>
  <c r="M21" i="7"/>
  <c r="M20" i="7" s="1"/>
  <c r="K21" i="7"/>
  <c r="K292" i="7" s="1"/>
  <c r="K291" i="7" s="1"/>
  <c r="J21" i="7"/>
  <c r="J292" i="7" s="1"/>
  <c r="J291" i="7" s="1"/>
  <c r="H21" i="7"/>
  <c r="H292" i="7" s="1"/>
  <c r="H291" i="7" s="1"/>
  <c r="G21" i="7"/>
  <c r="G292" i="7" s="1"/>
  <c r="G291" i="7" s="1"/>
  <c r="E21" i="7"/>
  <c r="E292" i="7" s="1"/>
  <c r="E291" i="7" s="1"/>
  <c r="D21" i="7"/>
  <c r="D292" i="7" s="1"/>
  <c r="D291" i="7" s="1"/>
  <c r="C22" i="7" l="1"/>
  <c r="C32" i="7"/>
  <c r="C56" i="7"/>
  <c r="E54" i="7"/>
  <c r="E53" i="7" s="1"/>
  <c r="I58" i="7"/>
  <c r="I54" i="7" s="1"/>
  <c r="O69" i="7"/>
  <c r="O89" i="7"/>
  <c r="C110" i="7"/>
  <c r="C111" i="7"/>
  <c r="C114" i="7"/>
  <c r="C117" i="7"/>
  <c r="L128" i="7"/>
  <c r="C134" i="7"/>
  <c r="F136" i="7"/>
  <c r="I144" i="7"/>
  <c r="C153" i="7"/>
  <c r="C157" i="7"/>
  <c r="M173" i="7"/>
  <c r="E204" i="7"/>
  <c r="K204" i="7"/>
  <c r="C218" i="7"/>
  <c r="C219" i="7"/>
  <c r="C221" i="7"/>
  <c r="F233" i="7"/>
  <c r="K259" i="7"/>
  <c r="H269" i="7"/>
  <c r="L272" i="7"/>
  <c r="G270" i="7"/>
  <c r="G269" i="7" s="1"/>
  <c r="C298" i="7"/>
  <c r="C299" i="7"/>
  <c r="C300" i="7"/>
  <c r="C24" i="7"/>
  <c r="D53" i="7"/>
  <c r="N76" i="7"/>
  <c r="M76" i="7"/>
  <c r="L80" i="7"/>
  <c r="L76" i="7" s="1"/>
  <c r="C97" i="7"/>
  <c r="C106" i="7"/>
  <c r="K130" i="7"/>
  <c r="I151" i="7"/>
  <c r="C181" i="7"/>
  <c r="C182" i="7"/>
  <c r="C214" i="7"/>
  <c r="C226" i="7"/>
  <c r="C250" i="7"/>
  <c r="C258" i="7"/>
  <c r="N269" i="7"/>
  <c r="C294" i="7"/>
  <c r="C295" i="7"/>
  <c r="D174" i="7"/>
  <c r="D173" i="7" s="1"/>
  <c r="L205" i="7"/>
  <c r="O260" i="7"/>
  <c r="O259" i="7" s="1"/>
  <c r="F41" i="7"/>
  <c r="C41" i="7" s="1"/>
  <c r="G54" i="7"/>
  <c r="K53" i="7"/>
  <c r="J54" i="7"/>
  <c r="C64" i="7"/>
  <c r="C66" i="7"/>
  <c r="L67" i="7"/>
  <c r="F80" i="7"/>
  <c r="I95" i="7"/>
  <c r="C126" i="7"/>
  <c r="C142" i="7"/>
  <c r="C149" i="7"/>
  <c r="C170" i="7"/>
  <c r="C227" i="7"/>
  <c r="O238" i="7"/>
  <c r="O246" i="7"/>
  <c r="C266" i="7"/>
  <c r="C268" i="7"/>
  <c r="F184" i="7"/>
  <c r="C185" i="7"/>
  <c r="L252" i="7"/>
  <c r="L251" i="7" s="1"/>
  <c r="I281" i="7"/>
  <c r="C281" i="7" s="1"/>
  <c r="C282" i="7"/>
  <c r="N20" i="7"/>
  <c r="L27" i="7"/>
  <c r="C27" i="7" s="1"/>
  <c r="C37" i="7"/>
  <c r="L36" i="7"/>
  <c r="C36" i="7" s="1"/>
  <c r="C44" i="7"/>
  <c r="G53" i="7"/>
  <c r="C65" i="7"/>
  <c r="O67" i="7"/>
  <c r="D76" i="7"/>
  <c r="N83" i="7"/>
  <c r="L95" i="7"/>
  <c r="C99" i="7"/>
  <c r="C105" i="7"/>
  <c r="C109" i="7"/>
  <c r="C121" i="7"/>
  <c r="C147" i="7"/>
  <c r="E231" i="7"/>
  <c r="M231" i="7"/>
  <c r="C274" i="7"/>
  <c r="I293" i="7"/>
  <c r="C34" i="7"/>
  <c r="L33" i="7"/>
  <c r="C33" i="7" s="1"/>
  <c r="C59" i="7"/>
  <c r="C70" i="7"/>
  <c r="F69" i="7"/>
  <c r="C72" i="7"/>
  <c r="C102" i="7"/>
  <c r="C139" i="7"/>
  <c r="L144" i="7"/>
  <c r="C210" i="7"/>
  <c r="C254" i="7"/>
  <c r="C262" i="7"/>
  <c r="I260" i="7"/>
  <c r="I270" i="7"/>
  <c r="L89" i="7"/>
  <c r="C46" i="7"/>
  <c r="O45" i="7"/>
  <c r="C60" i="7"/>
  <c r="J53" i="7"/>
  <c r="F77" i="7"/>
  <c r="F76" i="7" s="1"/>
  <c r="C78" i="7"/>
  <c r="C93" i="7"/>
  <c r="C119" i="7"/>
  <c r="C125" i="7"/>
  <c r="O21" i="7"/>
  <c r="O292" i="7" s="1"/>
  <c r="O291" i="7" s="1"/>
  <c r="G76" i="7"/>
  <c r="I84" i="7"/>
  <c r="E83" i="7"/>
  <c r="K83" i="7"/>
  <c r="F122" i="7"/>
  <c r="D130" i="7"/>
  <c r="F175" i="7"/>
  <c r="I187" i="7"/>
  <c r="N230" i="7"/>
  <c r="O231" i="7"/>
  <c r="C43" i="7"/>
  <c r="H54" i="7"/>
  <c r="H53" i="7" s="1"/>
  <c r="L54" i="7"/>
  <c r="O58" i="7"/>
  <c r="O54" i="7" s="1"/>
  <c r="O53" i="7" s="1"/>
  <c r="L58" i="7"/>
  <c r="F67" i="7"/>
  <c r="N53" i="7"/>
  <c r="C74" i="7"/>
  <c r="K76" i="7"/>
  <c r="C100" i="7"/>
  <c r="C115" i="7"/>
  <c r="C124" i="7"/>
  <c r="O122" i="7"/>
  <c r="E130" i="7"/>
  <c r="C133" i="7"/>
  <c r="C140" i="7"/>
  <c r="C148" i="7"/>
  <c r="C163" i="7"/>
  <c r="C168" i="7"/>
  <c r="O166" i="7"/>
  <c r="O165" i="7" s="1"/>
  <c r="C180" i="7"/>
  <c r="O179" i="7"/>
  <c r="J187" i="7"/>
  <c r="N187" i="7"/>
  <c r="I216" i="7"/>
  <c r="C223" i="7"/>
  <c r="C224" i="7"/>
  <c r="C225" i="7"/>
  <c r="C228" i="7"/>
  <c r="C229" i="7"/>
  <c r="C232" i="7"/>
  <c r="D230" i="7"/>
  <c r="H231" i="7"/>
  <c r="H230" i="7" s="1"/>
  <c r="G231" i="7"/>
  <c r="G230" i="7" s="1"/>
  <c r="C245" i="7"/>
  <c r="O252" i="7"/>
  <c r="L260" i="7"/>
  <c r="C267" i="7"/>
  <c r="I264" i="7"/>
  <c r="O272" i="7"/>
  <c r="C287" i="7"/>
  <c r="C288" i="7"/>
  <c r="L293" i="7"/>
  <c r="L291" i="7" s="1"/>
  <c r="C154" i="7"/>
  <c r="C159" i="7"/>
  <c r="K75" i="7"/>
  <c r="K52" i="7" s="1"/>
  <c r="C178" i="7"/>
  <c r="C186" i="7"/>
  <c r="H187" i="7"/>
  <c r="K195" i="7"/>
  <c r="C201" i="7"/>
  <c r="I205" i="7"/>
  <c r="I204" i="7" s="1"/>
  <c r="C212" i="7"/>
  <c r="C213" i="7"/>
  <c r="L216" i="7"/>
  <c r="L204" i="7" s="1"/>
  <c r="C244" i="7"/>
  <c r="C255" i="7"/>
  <c r="C257" i="7"/>
  <c r="E259" i="7"/>
  <c r="L264" i="7"/>
  <c r="C275" i="7"/>
  <c r="L276" i="7"/>
  <c r="L270" i="7" s="1"/>
  <c r="L269" i="7" s="1"/>
  <c r="I286" i="7"/>
  <c r="C286" i="7" s="1"/>
  <c r="G20" i="7"/>
  <c r="C57" i="7"/>
  <c r="C62" i="7"/>
  <c r="C63" i="7"/>
  <c r="I69" i="7"/>
  <c r="I67" i="7" s="1"/>
  <c r="C71" i="7"/>
  <c r="H83" i="7"/>
  <c r="C86" i="7"/>
  <c r="G83" i="7"/>
  <c r="J83" i="7"/>
  <c r="J75" i="7" s="1"/>
  <c r="C104" i="7"/>
  <c r="O103" i="7"/>
  <c r="F112" i="7"/>
  <c r="C120" i="7"/>
  <c r="M130" i="7"/>
  <c r="M75" i="7" s="1"/>
  <c r="M52" i="7" s="1"/>
  <c r="L131" i="7"/>
  <c r="C135" i="7"/>
  <c r="C152" i="7"/>
  <c r="O151" i="7"/>
  <c r="F160" i="7"/>
  <c r="C176" i="7"/>
  <c r="O175" i="7"/>
  <c r="O174" i="7" s="1"/>
  <c r="O173" i="7" s="1"/>
  <c r="D187" i="7"/>
  <c r="L188" i="7"/>
  <c r="L187" i="7" s="1"/>
  <c r="C193" i="7"/>
  <c r="L196" i="7"/>
  <c r="G195" i="7"/>
  <c r="C203" i="7"/>
  <c r="C207" i="7"/>
  <c r="J204" i="7"/>
  <c r="J195" i="7" s="1"/>
  <c r="N204" i="7"/>
  <c r="N195" i="7" s="1"/>
  <c r="N194" i="7" s="1"/>
  <c r="C236" i="7"/>
  <c r="C237" i="7"/>
  <c r="C243" i="7"/>
  <c r="C271" i="7"/>
  <c r="M269" i="7"/>
  <c r="O276" i="7"/>
  <c r="J20" i="7"/>
  <c r="L53" i="7"/>
  <c r="C31" i="7"/>
  <c r="L26" i="7"/>
  <c r="L20" i="7" s="1"/>
  <c r="C55" i="7"/>
  <c r="C67" i="7"/>
  <c r="O20" i="7"/>
  <c r="C69" i="7"/>
  <c r="N75" i="7"/>
  <c r="N52" i="7" s="1"/>
  <c r="F21" i="7"/>
  <c r="C61" i="7"/>
  <c r="C79" i="7"/>
  <c r="I77" i="7"/>
  <c r="L84" i="7"/>
  <c r="C84" i="7" s="1"/>
  <c r="C90" i="7"/>
  <c r="I122" i="7"/>
  <c r="C123" i="7"/>
  <c r="C143" i="7"/>
  <c r="I141" i="7"/>
  <c r="C141" i="7" s="1"/>
  <c r="C150" i="7"/>
  <c r="I166" i="7"/>
  <c r="I165" i="7" s="1"/>
  <c r="C167" i="7"/>
  <c r="L184" i="7"/>
  <c r="C184" i="7" s="1"/>
  <c r="C190" i="7"/>
  <c r="M195" i="7"/>
  <c r="C200" i="7"/>
  <c r="I198" i="7"/>
  <c r="I196" i="7" s="1"/>
  <c r="M292" i="7"/>
  <c r="M291" i="7" s="1"/>
  <c r="D20" i="7"/>
  <c r="H20" i="7"/>
  <c r="C45" i="7"/>
  <c r="C81" i="7"/>
  <c r="O80" i="7"/>
  <c r="O76" i="7" s="1"/>
  <c r="D83" i="7"/>
  <c r="C88" i="7"/>
  <c r="F89" i="7"/>
  <c r="C92" i="7"/>
  <c r="F95" i="7"/>
  <c r="C96" i="7"/>
  <c r="O95" i="7"/>
  <c r="L103" i="7"/>
  <c r="C103" i="7" s="1"/>
  <c r="C108" i="7"/>
  <c r="C113" i="7"/>
  <c r="O112" i="7"/>
  <c r="C112" i="7" s="1"/>
  <c r="O116" i="7"/>
  <c r="L122" i="7"/>
  <c r="F131" i="7"/>
  <c r="C132" i="7"/>
  <c r="O131" i="7"/>
  <c r="C137" i="7"/>
  <c r="O136" i="7"/>
  <c r="O144" i="7"/>
  <c r="L151" i="7"/>
  <c r="L130" i="7" s="1"/>
  <c r="C156" i="7"/>
  <c r="C161" i="7"/>
  <c r="O160" i="7"/>
  <c r="C160" i="7" s="1"/>
  <c r="L166" i="7"/>
  <c r="L165" i="7" s="1"/>
  <c r="C172" i="7"/>
  <c r="L175" i="7"/>
  <c r="L179" i="7"/>
  <c r="C179" i="7" s="1"/>
  <c r="C192" i="7"/>
  <c r="C220" i="7"/>
  <c r="C261" i="7"/>
  <c r="F260" i="7"/>
  <c r="C191" i="7"/>
  <c r="C239" i="7"/>
  <c r="L238" i="7"/>
  <c r="C277" i="7"/>
  <c r="F276" i="7"/>
  <c r="C301" i="7"/>
  <c r="K20" i="7"/>
  <c r="F58" i="7"/>
  <c r="C58" i="7" s="1"/>
  <c r="C128" i="7"/>
  <c r="E20" i="7"/>
  <c r="I20" i="7"/>
  <c r="C87" i="7"/>
  <c r="C91" i="7"/>
  <c r="I89" i="7"/>
  <c r="I83" i="7" s="1"/>
  <c r="C107" i="7"/>
  <c r="F116" i="7"/>
  <c r="C127" i="7"/>
  <c r="H130" i="7"/>
  <c r="C136" i="7"/>
  <c r="F144" i="7"/>
  <c r="C144" i="7" s="1"/>
  <c r="C155" i="7"/>
  <c r="C171" i="7"/>
  <c r="F174" i="7"/>
  <c r="C183" i="7"/>
  <c r="F187" i="7"/>
  <c r="C187" i="7" s="1"/>
  <c r="E195" i="7"/>
  <c r="C208" i="7"/>
  <c r="C209" i="7"/>
  <c r="F205" i="7"/>
  <c r="F235" i="7"/>
  <c r="C240" i="7"/>
  <c r="I238" i="7"/>
  <c r="C256" i="7"/>
  <c r="I252" i="7"/>
  <c r="I251" i="7" s="1"/>
  <c r="C285" i="7"/>
  <c r="F284" i="7"/>
  <c r="C197" i="7"/>
  <c r="F196" i="7"/>
  <c r="H195" i="7"/>
  <c r="H194" i="7" s="1"/>
  <c r="C233" i="7"/>
  <c r="L231" i="7"/>
  <c r="C247" i="7"/>
  <c r="C249" i="7"/>
  <c r="F246" i="7"/>
  <c r="E270" i="7"/>
  <c r="E269" i="7" s="1"/>
  <c r="C279" i="7"/>
  <c r="D195" i="7"/>
  <c r="D194" i="7" s="1"/>
  <c r="O196" i="7"/>
  <c r="O205" i="7"/>
  <c r="C215" i="7"/>
  <c r="C217" i="7"/>
  <c r="F216" i="7"/>
  <c r="O216" i="7"/>
  <c r="J230" i="7"/>
  <c r="K231" i="7"/>
  <c r="K230" i="7" s="1"/>
  <c r="C241" i="7"/>
  <c r="F238" i="7"/>
  <c r="C238" i="7" s="1"/>
  <c r="C248" i="7"/>
  <c r="I246" i="7"/>
  <c r="I231" i="7" s="1"/>
  <c r="E230" i="7"/>
  <c r="C253" i="7"/>
  <c r="F252" i="7"/>
  <c r="O251" i="7"/>
  <c r="O230" i="7" s="1"/>
  <c r="M259" i="7"/>
  <c r="M230" i="7" s="1"/>
  <c r="C263" i="7"/>
  <c r="C265" i="7"/>
  <c r="F264" i="7"/>
  <c r="C264" i="7" s="1"/>
  <c r="C273" i="7"/>
  <c r="F272" i="7"/>
  <c r="C296" i="7"/>
  <c r="C297" i="7"/>
  <c r="F293" i="7"/>
  <c r="C199" i="7"/>
  <c r="G75" i="7" l="1"/>
  <c r="F54" i="7"/>
  <c r="H75" i="7"/>
  <c r="H52" i="7" s="1"/>
  <c r="H51" i="7" s="1"/>
  <c r="K194" i="7"/>
  <c r="I259" i="7"/>
  <c r="I230" i="7" s="1"/>
  <c r="D75" i="7"/>
  <c r="D52" i="7" s="1"/>
  <c r="D51" i="7" s="1"/>
  <c r="C246" i="7"/>
  <c r="L195" i="7"/>
  <c r="E75" i="7"/>
  <c r="E52" i="7" s="1"/>
  <c r="C80" i="7"/>
  <c r="I53" i="7"/>
  <c r="N289" i="7"/>
  <c r="J52" i="7"/>
  <c r="K51" i="7"/>
  <c r="K50" i="7" s="1"/>
  <c r="G289" i="7"/>
  <c r="L259" i="7"/>
  <c r="I269" i="7"/>
  <c r="I292" i="7"/>
  <c r="I291" i="7" s="1"/>
  <c r="G52" i="7"/>
  <c r="C293" i="7"/>
  <c r="C276" i="7"/>
  <c r="M289" i="7"/>
  <c r="K289" i="7"/>
  <c r="C95" i="7"/>
  <c r="H289" i="7"/>
  <c r="O270" i="7"/>
  <c r="O269" i="7" s="1"/>
  <c r="L230" i="7"/>
  <c r="L194" i="7" s="1"/>
  <c r="J289" i="7"/>
  <c r="L174" i="7"/>
  <c r="C174" i="7" s="1"/>
  <c r="C151" i="7"/>
  <c r="O130" i="7"/>
  <c r="O83" i="7"/>
  <c r="O75" i="7" s="1"/>
  <c r="O52" i="7" s="1"/>
  <c r="I195" i="7"/>
  <c r="C188" i="7"/>
  <c r="C122" i="7"/>
  <c r="G194" i="7"/>
  <c r="H290" i="7"/>
  <c r="H50" i="7"/>
  <c r="D290" i="7"/>
  <c r="D50" i="7"/>
  <c r="J194" i="7"/>
  <c r="C235" i="7"/>
  <c r="F231" i="7"/>
  <c r="N51" i="7"/>
  <c r="O204" i="7"/>
  <c r="O195" i="7" s="1"/>
  <c r="C216" i="7"/>
  <c r="C175" i="7"/>
  <c r="K290" i="7"/>
  <c r="C89" i="7"/>
  <c r="F83" i="7"/>
  <c r="C165" i="7"/>
  <c r="C198" i="7"/>
  <c r="C26" i="7"/>
  <c r="E194" i="7"/>
  <c r="E51" i="7" s="1"/>
  <c r="M194" i="7"/>
  <c r="M51" i="7" s="1"/>
  <c r="I76" i="7"/>
  <c r="C77" i="7"/>
  <c r="F53" i="7"/>
  <c r="C54" i="7"/>
  <c r="C284" i="7"/>
  <c r="F283" i="7"/>
  <c r="C283" i="7" s="1"/>
  <c r="C205" i="7"/>
  <c r="F204" i="7"/>
  <c r="C260" i="7"/>
  <c r="F259" i="7"/>
  <c r="C259" i="7" s="1"/>
  <c r="F292" i="7"/>
  <c r="F20" i="7"/>
  <c r="C20" i="7" s="1"/>
  <c r="C21" i="7"/>
  <c r="F270" i="7"/>
  <c r="C272" i="7"/>
  <c r="C252" i="7"/>
  <c r="F251" i="7"/>
  <c r="C251" i="7" s="1"/>
  <c r="C196" i="7"/>
  <c r="F195" i="7"/>
  <c r="F173" i="7"/>
  <c r="C116" i="7"/>
  <c r="L173" i="7"/>
  <c r="C131" i="7"/>
  <c r="F130" i="7"/>
  <c r="C166" i="7"/>
  <c r="I130" i="7"/>
  <c r="L83" i="7"/>
  <c r="L75" i="7" s="1"/>
  <c r="L52" i="7" s="1"/>
  <c r="L51" i="7" s="1"/>
  <c r="L50" i="7" s="1"/>
  <c r="D289" i="7"/>
  <c r="G51" i="7" l="1"/>
  <c r="G50" i="7" s="1"/>
  <c r="C173" i="7"/>
  <c r="E289" i="7"/>
  <c r="J51" i="7"/>
  <c r="C130" i="7"/>
  <c r="G290" i="7"/>
  <c r="L289" i="7"/>
  <c r="I194" i="7"/>
  <c r="O194" i="7"/>
  <c r="O289" i="7"/>
  <c r="J50" i="7"/>
  <c r="J290" i="7"/>
  <c r="E290" i="7"/>
  <c r="E50" i="7"/>
  <c r="I75" i="7"/>
  <c r="C76" i="7"/>
  <c r="N50" i="7"/>
  <c r="N290" i="7"/>
  <c r="C195" i="7"/>
  <c r="C204" i="7"/>
  <c r="M50" i="7"/>
  <c r="M290" i="7"/>
  <c r="L290" i="7"/>
  <c r="C83" i="7"/>
  <c r="F75" i="7"/>
  <c r="F230" i="7"/>
  <c r="C230" i="7" s="1"/>
  <c r="C231" i="7"/>
  <c r="F269" i="7"/>
  <c r="C270" i="7"/>
  <c r="C292" i="7"/>
  <c r="F291" i="7"/>
  <c r="C291" i="7" s="1"/>
  <c r="C53" i="7"/>
  <c r="O51" i="7"/>
  <c r="O50" i="7" l="1"/>
  <c r="O290" i="7"/>
  <c r="F194" i="7"/>
  <c r="C194" i="7" s="1"/>
  <c r="I52" i="7"/>
  <c r="I51" i="7" s="1"/>
  <c r="I289" i="7"/>
  <c r="C75" i="7"/>
  <c r="F52" i="7"/>
  <c r="C269" i="7"/>
  <c r="F289" i="7"/>
  <c r="C289" i="7" s="1"/>
  <c r="I290" i="7" l="1"/>
  <c r="I50" i="7"/>
  <c r="C52" i="7"/>
  <c r="F51" i="7"/>
  <c r="F290" i="7" l="1"/>
  <c r="C290" i="7" s="1"/>
  <c r="C51" i="7"/>
  <c r="F50" i="7"/>
  <c r="C50" i="7" s="1"/>
  <c r="F17" i="6" l="1"/>
  <c r="F16" i="6"/>
  <c r="F15" i="6"/>
  <c r="F14" i="6"/>
  <c r="F13" i="6"/>
  <c r="F12" i="6"/>
  <c r="E11" i="6"/>
  <c r="D11" i="6"/>
  <c r="O301" i="5"/>
  <c r="L301" i="5"/>
  <c r="I301" i="5"/>
  <c r="F301" i="5"/>
  <c r="O300" i="5"/>
  <c r="L300" i="5"/>
  <c r="I300" i="5"/>
  <c r="F300" i="5"/>
  <c r="O299" i="5"/>
  <c r="L299" i="5"/>
  <c r="I299" i="5"/>
  <c r="F299" i="5"/>
  <c r="C299" i="5" s="1"/>
  <c r="O298" i="5"/>
  <c r="L298" i="5"/>
  <c r="I298" i="5"/>
  <c r="F298" i="5"/>
  <c r="C298" i="5" s="1"/>
  <c r="O297" i="5"/>
  <c r="L297" i="5"/>
  <c r="I297" i="5"/>
  <c r="F297" i="5"/>
  <c r="O296" i="5"/>
  <c r="L296" i="5"/>
  <c r="I296" i="5"/>
  <c r="F296" i="5"/>
  <c r="O295" i="5"/>
  <c r="L295" i="5"/>
  <c r="I295" i="5"/>
  <c r="F295" i="5"/>
  <c r="O294" i="5"/>
  <c r="O293" i="5" s="1"/>
  <c r="L294" i="5"/>
  <c r="I294" i="5"/>
  <c r="F294" i="5"/>
  <c r="N293" i="5"/>
  <c r="M293" i="5"/>
  <c r="K293" i="5"/>
  <c r="J293" i="5"/>
  <c r="H293" i="5"/>
  <c r="G293" i="5"/>
  <c r="E293" i="5"/>
  <c r="D293" i="5"/>
  <c r="O288" i="5"/>
  <c r="L288" i="5"/>
  <c r="I288" i="5"/>
  <c r="F288" i="5"/>
  <c r="O287" i="5"/>
  <c r="L287" i="5"/>
  <c r="L286" i="5" s="1"/>
  <c r="I287" i="5"/>
  <c r="F287" i="5"/>
  <c r="O286" i="5"/>
  <c r="N286" i="5"/>
  <c r="M286" i="5"/>
  <c r="K286" i="5"/>
  <c r="J286" i="5"/>
  <c r="H286" i="5"/>
  <c r="G286" i="5"/>
  <c r="F286" i="5"/>
  <c r="E286" i="5"/>
  <c r="D286" i="5"/>
  <c r="O285" i="5"/>
  <c r="L285" i="5"/>
  <c r="L284" i="5" s="1"/>
  <c r="L283" i="5" s="1"/>
  <c r="I285" i="5"/>
  <c r="F285" i="5"/>
  <c r="O284" i="5"/>
  <c r="N284" i="5"/>
  <c r="N283" i="5" s="1"/>
  <c r="M284" i="5"/>
  <c r="M283" i="5" s="1"/>
  <c r="K284" i="5"/>
  <c r="J284" i="5"/>
  <c r="J283" i="5" s="1"/>
  <c r="I284" i="5"/>
  <c r="I283" i="5" s="1"/>
  <c r="H284" i="5"/>
  <c r="H283" i="5" s="1"/>
  <c r="G284" i="5"/>
  <c r="G283" i="5" s="1"/>
  <c r="E284" i="5"/>
  <c r="E283" i="5" s="1"/>
  <c r="D284" i="5"/>
  <c r="O283" i="5"/>
  <c r="K283" i="5"/>
  <c r="D283" i="5"/>
  <c r="O282" i="5"/>
  <c r="O281" i="5" s="1"/>
  <c r="L282" i="5"/>
  <c r="L281" i="5" s="1"/>
  <c r="I282" i="5"/>
  <c r="F282" i="5"/>
  <c r="F281" i="5" s="1"/>
  <c r="N281" i="5"/>
  <c r="M281" i="5"/>
  <c r="K281" i="5"/>
  <c r="J281" i="5"/>
  <c r="I281" i="5"/>
  <c r="H281" i="5"/>
  <c r="G281" i="5"/>
  <c r="E281" i="5"/>
  <c r="D281" i="5"/>
  <c r="O280" i="5"/>
  <c r="L280" i="5"/>
  <c r="I280" i="5"/>
  <c r="F280" i="5"/>
  <c r="O279" i="5"/>
  <c r="L279" i="5"/>
  <c r="I279" i="5"/>
  <c r="F279" i="5"/>
  <c r="O278" i="5"/>
  <c r="L278" i="5"/>
  <c r="I278" i="5"/>
  <c r="F278" i="5"/>
  <c r="O277" i="5"/>
  <c r="L277" i="5"/>
  <c r="I277" i="5"/>
  <c r="I276" i="5" s="1"/>
  <c r="F277" i="5"/>
  <c r="N276" i="5"/>
  <c r="M276" i="5"/>
  <c r="K276" i="5"/>
  <c r="K270" i="5" s="1"/>
  <c r="K269" i="5" s="1"/>
  <c r="J276" i="5"/>
  <c r="H276" i="5"/>
  <c r="G276" i="5"/>
  <c r="E276" i="5"/>
  <c r="D276" i="5"/>
  <c r="O275" i="5"/>
  <c r="L275" i="5"/>
  <c r="I275" i="5"/>
  <c r="F275" i="5"/>
  <c r="O274" i="5"/>
  <c r="L274" i="5"/>
  <c r="I274" i="5"/>
  <c r="C274" i="5" s="1"/>
  <c r="F274" i="5"/>
  <c r="O273" i="5"/>
  <c r="L273" i="5"/>
  <c r="L272" i="5" s="1"/>
  <c r="I273" i="5"/>
  <c r="F273" i="5"/>
  <c r="N272" i="5"/>
  <c r="M272" i="5"/>
  <c r="K272" i="5"/>
  <c r="J272" i="5"/>
  <c r="I272" i="5"/>
  <c r="H272" i="5"/>
  <c r="G272" i="5"/>
  <c r="E272" i="5"/>
  <c r="D272" i="5"/>
  <c r="O271" i="5"/>
  <c r="L271" i="5"/>
  <c r="I271" i="5"/>
  <c r="F271" i="5"/>
  <c r="N270" i="5"/>
  <c r="J270" i="5"/>
  <c r="J269" i="5" s="1"/>
  <c r="D270" i="5"/>
  <c r="N269" i="5"/>
  <c r="O268" i="5"/>
  <c r="L268" i="5"/>
  <c r="I268" i="5"/>
  <c r="F268" i="5"/>
  <c r="O267" i="5"/>
  <c r="L267" i="5"/>
  <c r="I267" i="5"/>
  <c r="F267" i="5"/>
  <c r="O266" i="5"/>
  <c r="L266" i="5"/>
  <c r="I266" i="5"/>
  <c r="C266" i="5" s="1"/>
  <c r="F266" i="5"/>
  <c r="O265" i="5"/>
  <c r="L265" i="5"/>
  <c r="I265" i="5"/>
  <c r="F265" i="5"/>
  <c r="N264" i="5"/>
  <c r="M264" i="5"/>
  <c r="K264" i="5"/>
  <c r="J264" i="5"/>
  <c r="H264" i="5"/>
  <c r="G264" i="5"/>
  <c r="E264" i="5"/>
  <c r="D264" i="5"/>
  <c r="O263" i="5"/>
  <c r="L263" i="5"/>
  <c r="I263" i="5"/>
  <c r="F263" i="5"/>
  <c r="O262" i="5"/>
  <c r="L262" i="5"/>
  <c r="I262" i="5"/>
  <c r="F262" i="5"/>
  <c r="O261" i="5"/>
  <c r="L261" i="5"/>
  <c r="I261" i="5"/>
  <c r="I260" i="5" s="1"/>
  <c r="F261" i="5"/>
  <c r="N260" i="5"/>
  <c r="M260" i="5"/>
  <c r="K260" i="5"/>
  <c r="K259" i="5" s="1"/>
  <c r="J260" i="5"/>
  <c r="H260" i="5"/>
  <c r="H259" i="5" s="1"/>
  <c r="G260" i="5"/>
  <c r="E260" i="5"/>
  <c r="D260" i="5"/>
  <c r="N259" i="5"/>
  <c r="G259" i="5"/>
  <c r="D259" i="5"/>
  <c r="O258" i="5"/>
  <c r="L258" i="5"/>
  <c r="I258" i="5"/>
  <c r="F258" i="5"/>
  <c r="O257" i="5"/>
  <c r="L257" i="5"/>
  <c r="I257" i="5"/>
  <c r="F257" i="5"/>
  <c r="O256" i="5"/>
  <c r="L256" i="5"/>
  <c r="I256" i="5"/>
  <c r="F256" i="5"/>
  <c r="O255" i="5"/>
  <c r="L255" i="5"/>
  <c r="I255" i="5"/>
  <c r="F255" i="5"/>
  <c r="O254" i="5"/>
  <c r="L254" i="5"/>
  <c r="I254" i="5"/>
  <c r="F254" i="5"/>
  <c r="O253" i="5"/>
  <c r="O252" i="5" s="1"/>
  <c r="O251" i="5" s="1"/>
  <c r="L253" i="5"/>
  <c r="I253" i="5"/>
  <c r="F253" i="5"/>
  <c r="N252" i="5"/>
  <c r="N251" i="5" s="1"/>
  <c r="M252" i="5"/>
  <c r="M251" i="5" s="1"/>
  <c r="K252" i="5"/>
  <c r="J252" i="5"/>
  <c r="J251" i="5" s="1"/>
  <c r="I252" i="5"/>
  <c r="I251" i="5" s="1"/>
  <c r="H252" i="5"/>
  <c r="G252" i="5"/>
  <c r="E252" i="5"/>
  <c r="E251" i="5" s="1"/>
  <c r="D252" i="5"/>
  <c r="D251" i="5" s="1"/>
  <c r="K251" i="5"/>
  <c r="H251" i="5"/>
  <c r="G251" i="5"/>
  <c r="O250" i="5"/>
  <c r="L250" i="5"/>
  <c r="I250" i="5"/>
  <c r="F250" i="5"/>
  <c r="O249" i="5"/>
  <c r="L249" i="5"/>
  <c r="I249" i="5"/>
  <c r="F249" i="5"/>
  <c r="O248" i="5"/>
  <c r="L248" i="5"/>
  <c r="I248" i="5"/>
  <c r="F248" i="5"/>
  <c r="O247" i="5"/>
  <c r="L247" i="5"/>
  <c r="I247" i="5"/>
  <c r="F247" i="5"/>
  <c r="O246" i="5"/>
  <c r="N246" i="5"/>
  <c r="M246" i="5"/>
  <c r="K246" i="5"/>
  <c r="J246" i="5"/>
  <c r="H246" i="5"/>
  <c r="G246" i="5"/>
  <c r="E246" i="5"/>
  <c r="D246" i="5"/>
  <c r="O245" i="5"/>
  <c r="L245" i="5"/>
  <c r="I245" i="5"/>
  <c r="F245" i="5"/>
  <c r="O244" i="5"/>
  <c r="L244" i="5"/>
  <c r="I244" i="5"/>
  <c r="F244" i="5"/>
  <c r="O243" i="5"/>
  <c r="L243" i="5"/>
  <c r="I243" i="5"/>
  <c r="F243" i="5"/>
  <c r="O242" i="5"/>
  <c r="L242" i="5"/>
  <c r="I242" i="5"/>
  <c r="F242" i="5"/>
  <c r="O241" i="5"/>
  <c r="L241" i="5"/>
  <c r="I241" i="5"/>
  <c r="F241" i="5"/>
  <c r="O240" i="5"/>
  <c r="L240" i="5"/>
  <c r="I240" i="5"/>
  <c r="F240" i="5"/>
  <c r="O239" i="5"/>
  <c r="L239" i="5"/>
  <c r="I239" i="5"/>
  <c r="F239" i="5"/>
  <c r="O238" i="5"/>
  <c r="N238" i="5"/>
  <c r="M238" i="5"/>
  <c r="K238" i="5"/>
  <c r="J238" i="5"/>
  <c r="H238" i="5"/>
  <c r="G238" i="5"/>
  <c r="E238" i="5"/>
  <c r="D238" i="5"/>
  <c r="O237" i="5"/>
  <c r="L237" i="5"/>
  <c r="I237" i="5"/>
  <c r="F237" i="5"/>
  <c r="O236" i="5"/>
  <c r="L236" i="5"/>
  <c r="L235" i="5" s="1"/>
  <c r="I236" i="5"/>
  <c r="I235" i="5" s="1"/>
  <c r="F236" i="5"/>
  <c r="O235" i="5"/>
  <c r="N235" i="5"/>
  <c r="M235" i="5"/>
  <c r="K235" i="5"/>
  <c r="J235" i="5"/>
  <c r="H235" i="5"/>
  <c r="G235" i="5"/>
  <c r="E235" i="5"/>
  <c r="D235" i="5"/>
  <c r="O234" i="5"/>
  <c r="O233" i="5" s="1"/>
  <c r="L234" i="5"/>
  <c r="I234" i="5"/>
  <c r="F234" i="5"/>
  <c r="N233" i="5"/>
  <c r="M233" i="5"/>
  <c r="L233" i="5"/>
  <c r="K233" i="5"/>
  <c r="J233" i="5"/>
  <c r="I233" i="5"/>
  <c r="H233" i="5"/>
  <c r="H231" i="5" s="1"/>
  <c r="G233" i="5"/>
  <c r="E233" i="5"/>
  <c r="D233" i="5"/>
  <c r="D231" i="5" s="1"/>
  <c r="O232" i="5"/>
  <c r="L232" i="5"/>
  <c r="I232" i="5"/>
  <c r="F232" i="5"/>
  <c r="E231" i="5"/>
  <c r="O229" i="5"/>
  <c r="L229" i="5"/>
  <c r="I229" i="5"/>
  <c r="F229" i="5"/>
  <c r="C229" i="5" s="1"/>
  <c r="O228" i="5"/>
  <c r="L228" i="5"/>
  <c r="I228" i="5"/>
  <c r="I227" i="5" s="1"/>
  <c r="F228" i="5"/>
  <c r="C228" i="5" s="1"/>
  <c r="O227" i="5"/>
  <c r="N227" i="5"/>
  <c r="M227" i="5"/>
  <c r="L227" i="5"/>
  <c r="K227" i="5"/>
  <c r="J227" i="5"/>
  <c r="H227" i="5"/>
  <c r="G227" i="5"/>
  <c r="E227" i="5"/>
  <c r="D227" i="5"/>
  <c r="O226" i="5"/>
  <c r="L226" i="5"/>
  <c r="C226" i="5" s="1"/>
  <c r="I226" i="5"/>
  <c r="F226" i="5"/>
  <c r="O225" i="5"/>
  <c r="L225" i="5"/>
  <c r="I225" i="5"/>
  <c r="F225" i="5"/>
  <c r="O224" i="5"/>
  <c r="L224" i="5"/>
  <c r="I224" i="5"/>
  <c r="F224" i="5"/>
  <c r="O223" i="5"/>
  <c r="L223" i="5"/>
  <c r="I223" i="5"/>
  <c r="F223" i="5"/>
  <c r="O222" i="5"/>
  <c r="L222" i="5"/>
  <c r="I222" i="5"/>
  <c r="F222" i="5"/>
  <c r="O221" i="5"/>
  <c r="L221" i="5"/>
  <c r="I221" i="5"/>
  <c r="F221" i="5"/>
  <c r="O220" i="5"/>
  <c r="L220" i="5"/>
  <c r="I220" i="5"/>
  <c r="F220" i="5"/>
  <c r="O219" i="5"/>
  <c r="L219" i="5"/>
  <c r="I219" i="5"/>
  <c r="F219" i="5"/>
  <c r="O218" i="5"/>
  <c r="L218" i="5"/>
  <c r="I218" i="5"/>
  <c r="F218" i="5"/>
  <c r="C218" i="5" s="1"/>
  <c r="O217" i="5"/>
  <c r="O216" i="5" s="1"/>
  <c r="L217" i="5"/>
  <c r="I217" i="5"/>
  <c r="F217" i="5"/>
  <c r="N216" i="5"/>
  <c r="M216" i="5"/>
  <c r="K216" i="5"/>
  <c r="J216" i="5"/>
  <c r="H216" i="5"/>
  <c r="G216" i="5"/>
  <c r="E216" i="5"/>
  <c r="D216" i="5"/>
  <c r="O215" i="5"/>
  <c r="L215" i="5"/>
  <c r="I215" i="5"/>
  <c r="F215" i="5"/>
  <c r="O214" i="5"/>
  <c r="L214" i="5"/>
  <c r="I214" i="5"/>
  <c r="F214" i="5"/>
  <c r="O213" i="5"/>
  <c r="L213" i="5"/>
  <c r="I213" i="5"/>
  <c r="F213" i="5"/>
  <c r="O212" i="5"/>
  <c r="L212" i="5"/>
  <c r="I212" i="5"/>
  <c r="F212" i="5"/>
  <c r="O211" i="5"/>
  <c r="L211" i="5"/>
  <c r="I211" i="5"/>
  <c r="F211" i="5"/>
  <c r="O210" i="5"/>
  <c r="L210" i="5"/>
  <c r="I210" i="5"/>
  <c r="F210" i="5"/>
  <c r="C210" i="5"/>
  <c r="O209" i="5"/>
  <c r="L209" i="5"/>
  <c r="I209" i="5"/>
  <c r="F209" i="5"/>
  <c r="O208" i="5"/>
  <c r="L208" i="5"/>
  <c r="I208" i="5"/>
  <c r="F208" i="5"/>
  <c r="O207" i="5"/>
  <c r="L207" i="5"/>
  <c r="I207" i="5"/>
  <c r="F207" i="5"/>
  <c r="O206" i="5"/>
  <c r="L206" i="5"/>
  <c r="I206" i="5"/>
  <c r="F206" i="5"/>
  <c r="C206" i="5" s="1"/>
  <c r="N205" i="5"/>
  <c r="M205" i="5"/>
  <c r="K205" i="5"/>
  <c r="K204" i="5" s="1"/>
  <c r="J205" i="5"/>
  <c r="H205" i="5"/>
  <c r="H204" i="5" s="1"/>
  <c r="G205" i="5"/>
  <c r="E205" i="5"/>
  <c r="E204" i="5" s="1"/>
  <c r="D205" i="5"/>
  <c r="D204" i="5" s="1"/>
  <c r="O203" i="5"/>
  <c r="L203" i="5"/>
  <c r="I203" i="5"/>
  <c r="F203" i="5"/>
  <c r="O202" i="5"/>
  <c r="L202" i="5"/>
  <c r="I202" i="5"/>
  <c r="F202" i="5"/>
  <c r="C202" i="5" s="1"/>
  <c r="O201" i="5"/>
  <c r="L201" i="5"/>
  <c r="I201" i="5"/>
  <c r="F201" i="5"/>
  <c r="O200" i="5"/>
  <c r="L200" i="5"/>
  <c r="I200" i="5"/>
  <c r="F200" i="5"/>
  <c r="O199" i="5"/>
  <c r="L199" i="5"/>
  <c r="I199" i="5"/>
  <c r="F199" i="5"/>
  <c r="F198" i="5" s="1"/>
  <c r="O198" i="5"/>
  <c r="N198" i="5"/>
  <c r="M198" i="5"/>
  <c r="K198" i="5"/>
  <c r="K196" i="5" s="1"/>
  <c r="J198" i="5"/>
  <c r="H198" i="5"/>
  <c r="H196" i="5" s="1"/>
  <c r="G198" i="5"/>
  <c r="G196" i="5" s="1"/>
  <c r="E198" i="5"/>
  <c r="E196" i="5" s="1"/>
  <c r="D198" i="5"/>
  <c r="D196" i="5" s="1"/>
  <c r="O197" i="5"/>
  <c r="L197" i="5"/>
  <c r="I197" i="5"/>
  <c r="F197" i="5"/>
  <c r="N196" i="5"/>
  <c r="M196" i="5"/>
  <c r="J196" i="5"/>
  <c r="O193" i="5"/>
  <c r="L193" i="5"/>
  <c r="L192" i="5" s="1"/>
  <c r="L191" i="5" s="1"/>
  <c r="I193" i="5"/>
  <c r="I192" i="5" s="1"/>
  <c r="I191" i="5" s="1"/>
  <c r="F193" i="5"/>
  <c r="O192" i="5"/>
  <c r="O191" i="5" s="1"/>
  <c r="N192" i="5"/>
  <c r="M192" i="5"/>
  <c r="M191" i="5" s="1"/>
  <c r="K192" i="5"/>
  <c r="K191" i="5" s="1"/>
  <c r="J192" i="5"/>
  <c r="H192" i="5"/>
  <c r="H191" i="5" s="1"/>
  <c r="H187" i="5" s="1"/>
  <c r="G192" i="5"/>
  <c r="G191" i="5" s="1"/>
  <c r="E192" i="5"/>
  <c r="D192" i="5"/>
  <c r="N191" i="5"/>
  <c r="J191" i="5"/>
  <c r="E191" i="5"/>
  <c r="D191" i="5"/>
  <c r="O190" i="5"/>
  <c r="L190" i="5"/>
  <c r="I190" i="5"/>
  <c r="F190" i="5"/>
  <c r="O189" i="5"/>
  <c r="L189" i="5"/>
  <c r="I189" i="5"/>
  <c r="F189" i="5"/>
  <c r="F188" i="5" s="1"/>
  <c r="O188" i="5"/>
  <c r="N188" i="5"/>
  <c r="M188" i="5"/>
  <c r="K188" i="5"/>
  <c r="J188" i="5"/>
  <c r="H188" i="5"/>
  <c r="G188" i="5"/>
  <c r="E188" i="5"/>
  <c r="E187" i="5" s="1"/>
  <c r="D188" i="5"/>
  <c r="D187" i="5" s="1"/>
  <c r="M187" i="5"/>
  <c r="O186" i="5"/>
  <c r="L186" i="5"/>
  <c r="I186" i="5"/>
  <c r="F186" i="5"/>
  <c r="O185" i="5"/>
  <c r="L185" i="5"/>
  <c r="I185" i="5"/>
  <c r="F185" i="5"/>
  <c r="F184" i="5" s="1"/>
  <c r="O184" i="5"/>
  <c r="N184" i="5"/>
  <c r="M184" i="5"/>
  <c r="K184" i="5"/>
  <c r="J184" i="5"/>
  <c r="H184" i="5"/>
  <c r="G184" i="5"/>
  <c r="E184" i="5"/>
  <c r="D184" i="5"/>
  <c r="O183" i="5"/>
  <c r="L183" i="5"/>
  <c r="I183" i="5"/>
  <c r="F183" i="5"/>
  <c r="O182" i="5"/>
  <c r="L182" i="5"/>
  <c r="I182" i="5"/>
  <c r="F182" i="5"/>
  <c r="O181" i="5"/>
  <c r="L181" i="5"/>
  <c r="I181" i="5"/>
  <c r="F181" i="5"/>
  <c r="O180" i="5"/>
  <c r="O179" i="5" s="1"/>
  <c r="L180" i="5"/>
  <c r="I180" i="5"/>
  <c r="I179" i="5" s="1"/>
  <c r="F180" i="5"/>
  <c r="C180" i="5" s="1"/>
  <c r="N179" i="5"/>
  <c r="M179" i="5"/>
  <c r="K179" i="5"/>
  <c r="J179" i="5"/>
  <c r="J174" i="5" s="1"/>
  <c r="J173" i="5" s="1"/>
  <c r="H179" i="5"/>
  <c r="G179" i="5"/>
  <c r="E179" i="5"/>
  <c r="D179" i="5"/>
  <c r="O178" i="5"/>
  <c r="L178" i="5"/>
  <c r="I178" i="5"/>
  <c r="F178" i="5"/>
  <c r="O177" i="5"/>
  <c r="L177" i="5"/>
  <c r="I177" i="5"/>
  <c r="F177" i="5"/>
  <c r="O176" i="5"/>
  <c r="O175" i="5" s="1"/>
  <c r="O174" i="5" s="1"/>
  <c r="L176" i="5"/>
  <c r="I176" i="5"/>
  <c r="I175" i="5" s="1"/>
  <c r="F176" i="5"/>
  <c r="F175" i="5" s="1"/>
  <c r="N175" i="5"/>
  <c r="M175" i="5"/>
  <c r="K175" i="5"/>
  <c r="J175" i="5"/>
  <c r="H175" i="5"/>
  <c r="G175" i="5"/>
  <c r="G174" i="5" s="1"/>
  <c r="G173" i="5" s="1"/>
  <c r="E175" i="5"/>
  <c r="E174" i="5" s="1"/>
  <c r="E173" i="5" s="1"/>
  <c r="D175" i="5"/>
  <c r="N174" i="5"/>
  <c r="K174" i="5"/>
  <c r="N173" i="5"/>
  <c r="O172" i="5"/>
  <c r="L172" i="5"/>
  <c r="I172" i="5"/>
  <c r="F172" i="5"/>
  <c r="O171" i="5"/>
  <c r="L171" i="5"/>
  <c r="I171" i="5"/>
  <c r="F171" i="5"/>
  <c r="O170" i="5"/>
  <c r="L170" i="5"/>
  <c r="I170" i="5"/>
  <c r="F170" i="5"/>
  <c r="O169" i="5"/>
  <c r="L169" i="5"/>
  <c r="I169" i="5"/>
  <c r="F169" i="5"/>
  <c r="O168" i="5"/>
  <c r="L168" i="5"/>
  <c r="I168" i="5"/>
  <c r="C168" i="5" s="1"/>
  <c r="F168" i="5"/>
  <c r="O167" i="5"/>
  <c r="L167" i="5"/>
  <c r="I167" i="5"/>
  <c r="I166" i="5" s="1"/>
  <c r="I165" i="5" s="1"/>
  <c r="F167" i="5"/>
  <c r="N166" i="5"/>
  <c r="N165" i="5" s="1"/>
  <c r="M166" i="5"/>
  <c r="M165" i="5" s="1"/>
  <c r="K166" i="5"/>
  <c r="K165" i="5" s="1"/>
  <c r="J166" i="5"/>
  <c r="H166" i="5"/>
  <c r="G166" i="5"/>
  <c r="G165" i="5" s="1"/>
  <c r="F166" i="5"/>
  <c r="F165" i="5" s="1"/>
  <c r="E166" i="5"/>
  <c r="E165" i="5" s="1"/>
  <c r="D166" i="5"/>
  <c r="D165" i="5" s="1"/>
  <c r="J165" i="5"/>
  <c r="H165" i="5"/>
  <c r="O164" i="5"/>
  <c r="L164" i="5"/>
  <c r="I164" i="5"/>
  <c r="F164" i="5"/>
  <c r="O163" i="5"/>
  <c r="L163" i="5"/>
  <c r="I163" i="5"/>
  <c r="F163" i="5"/>
  <c r="O162" i="5"/>
  <c r="L162" i="5"/>
  <c r="I162" i="5"/>
  <c r="F162" i="5"/>
  <c r="O161" i="5"/>
  <c r="L161" i="5"/>
  <c r="I161" i="5"/>
  <c r="F161" i="5"/>
  <c r="F160" i="5" s="1"/>
  <c r="O160" i="5"/>
  <c r="N160" i="5"/>
  <c r="M160" i="5"/>
  <c r="K160" i="5"/>
  <c r="J160" i="5"/>
  <c r="H160" i="5"/>
  <c r="G160" i="5"/>
  <c r="E160" i="5"/>
  <c r="D160" i="5"/>
  <c r="O159" i="5"/>
  <c r="L159" i="5"/>
  <c r="I159" i="5"/>
  <c r="F159" i="5"/>
  <c r="O158" i="5"/>
  <c r="L158" i="5"/>
  <c r="I158" i="5"/>
  <c r="F158" i="5"/>
  <c r="O157" i="5"/>
  <c r="L157" i="5"/>
  <c r="I157" i="5"/>
  <c r="F157" i="5"/>
  <c r="O156" i="5"/>
  <c r="L156" i="5"/>
  <c r="I156" i="5"/>
  <c r="F156" i="5"/>
  <c r="O155" i="5"/>
  <c r="L155" i="5"/>
  <c r="I155" i="5"/>
  <c r="F155" i="5"/>
  <c r="O154" i="5"/>
  <c r="L154" i="5"/>
  <c r="I154" i="5"/>
  <c r="F154" i="5"/>
  <c r="O153" i="5"/>
  <c r="L153" i="5"/>
  <c r="I153" i="5"/>
  <c r="F153" i="5"/>
  <c r="O152" i="5"/>
  <c r="L152" i="5"/>
  <c r="I152" i="5"/>
  <c r="I151" i="5" s="1"/>
  <c r="F152" i="5"/>
  <c r="N151" i="5"/>
  <c r="M151" i="5"/>
  <c r="K151" i="5"/>
  <c r="J151" i="5"/>
  <c r="H151" i="5"/>
  <c r="G151" i="5"/>
  <c r="E151" i="5"/>
  <c r="D151" i="5"/>
  <c r="O150" i="5"/>
  <c r="L150" i="5"/>
  <c r="I150" i="5"/>
  <c r="F150" i="5"/>
  <c r="O149" i="5"/>
  <c r="L149" i="5"/>
  <c r="I149" i="5"/>
  <c r="F149" i="5"/>
  <c r="O148" i="5"/>
  <c r="O144" i="5" s="1"/>
  <c r="L148" i="5"/>
  <c r="I148" i="5"/>
  <c r="F148" i="5"/>
  <c r="C148" i="5"/>
  <c r="O147" i="5"/>
  <c r="L147" i="5"/>
  <c r="I147" i="5"/>
  <c r="F147" i="5"/>
  <c r="O146" i="5"/>
  <c r="L146" i="5"/>
  <c r="I146" i="5"/>
  <c r="F146" i="5"/>
  <c r="O145" i="5"/>
  <c r="L145" i="5"/>
  <c r="I145" i="5"/>
  <c r="F145" i="5"/>
  <c r="N144" i="5"/>
  <c r="M144" i="5"/>
  <c r="K144" i="5"/>
  <c r="J144" i="5"/>
  <c r="H144" i="5"/>
  <c r="G144" i="5"/>
  <c r="E144" i="5"/>
  <c r="D144" i="5"/>
  <c r="O143" i="5"/>
  <c r="L143" i="5"/>
  <c r="I143" i="5"/>
  <c r="F143" i="5"/>
  <c r="O142" i="5"/>
  <c r="L142" i="5"/>
  <c r="L141" i="5" s="1"/>
  <c r="I142" i="5"/>
  <c r="I141" i="5" s="1"/>
  <c r="F142" i="5"/>
  <c r="O141" i="5"/>
  <c r="N141" i="5"/>
  <c r="M141" i="5"/>
  <c r="K141" i="5"/>
  <c r="J141" i="5"/>
  <c r="H141" i="5"/>
  <c r="G141" i="5"/>
  <c r="F141" i="5"/>
  <c r="E141" i="5"/>
  <c r="D141" i="5"/>
  <c r="O140" i="5"/>
  <c r="L140" i="5"/>
  <c r="C140" i="5" s="1"/>
  <c r="I140" i="5"/>
  <c r="F140" i="5"/>
  <c r="O139" i="5"/>
  <c r="L139" i="5"/>
  <c r="I139" i="5"/>
  <c r="F139" i="5"/>
  <c r="O138" i="5"/>
  <c r="L138" i="5"/>
  <c r="I138" i="5"/>
  <c r="F138" i="5"/>
  <c r="O137" i="5"/>
  <c r="L137" i="5"/>
  <c r="I137" i="5"/>
  <c r="F137" i="5"/>
  <c r="O136" i="5"/>
  <c r="N136" i="5"/>
  <c r="M136" i="5"/>
  <c r="K136" i="5"/>
  <c r="J136" i="5"/>
  <c r="H136" i="5"/>
  <c r="G136" i="5"/>
  <c r="E136" i="5"/>
  <c r="D136" i="5"/>
  <c r="O135" i="5"/>
  <c r="L135" i="5"/>
  <c r="I135" i="5"/>
  <c r="F135" i="5"/>
  <c r="O134" i="5"/>
  <c r="L134" i="5"/>
  <c r="I134" i="5"/>
  <c r="F134" i="5"/>
  <c r="O133" i="5"/>
  <c r="L133" i="5"/>
  <c r="I133" i="5"/>
  <c r="F133" i="5"/>
  <c r="O132" i="5"/>
  <c r="O131" i="5" s="1"/>
  <c r="L132" i="5"/>
  <c r="I132" i="5"/>
  <c r="I131" i="5" s="1"/>
  <c r="F132" i="5"/>
  <c r="N131" i="5"/>
  <c r="M131" i="5"/>
  <c r="K131" i="5"/>
  <c r="J131" i="5"/>
  <c r="H131" i="5"/>
  <c r="G131" i="5"/>
  <c r="E131" i="5"/>
  <c r="D131" i="5"/>
  <c r="M130" i="5"/>
  <c r="O129" i="5"/>
  <c r="L129" i="5"/>
  <c r="C129" i="5" s="1"/>
  <c r="I129" i="5"/>
  <c r="F129" i="5"/>
  <c r="F128" i="5" s="1"/>
  <c r="O128" i="5"/>
  <c r="N128" i="5"/>
  <c r="M128" i="5"/>
  <c r="K128" i="5"/>
  <c r="J128" i="5"/>
  <c r="I128" i="5"/>
  <c r="H128" i="5"/>
  <c r="G128" i="5"/>
  <c r="E128" i="5"/>
  <c r="D128" i="5"/>
  <c r="O127" i="5"/>
  <c r="L127" i="5"/>
  <c r="I127" i="5"/>
  <c r="F127" i="5"/>
  <c r="O126" i="5"/>
  <c r="L126" i="5"/>
  <c r="I126" i="5"/>
  <c r="F126" i="5"/>
  <c r="O125" i="5"/>
  <c r="L125" i="5"/>
  <c r="I125" i="5"/>
  <c r="F125" i="5"/>
  <c r="O124" i="5"/>
  <c r="L124" i="5"/>
  <c r="I124" i="5"/>
  <c r="C124" i="5" s="1"/>
  <c r="F124" i="5"/>
  <c r="O123" i="5"/>
  <c r="L123" i="5"/>
  <c r="I123" i="5"/>
  <c r="F123" i="5"/>
  <c r="N122" i="5"/>
  <c r="M122" i="5"/>
  <c r="K122" i="5"/>
  <c r="J122" i="5"/>
  <c r="H122" i="5"/>
  <c r="G122" i="5"/>
  <c r="F122" i="5"/>
  <c r="E122" i="5"/>
  <c r="D122" i="5"/>
  <c r="O121" i="5"/>
  <c r="L121" i="5"/>
  <c r="I121" i="5"/>
  <c r="F121" i="5"/>
  <c r="O120" i="5"/>
  <c r="L120" i="5"/>
  <c r="I120" i="5"/>
  <c r="F120" i="5"/>
  <c r="O119" i="5"/>
  <c r="L119" i="5"/>
  <c r="I119" i="5"/>
  <c r="F119" i="5"/>
  <c r="O118" i="5"/>
  <c r="L118" i="5"/>
  <c r="I118" i="5"/>
  <c r="F118" i="5"/>
  <c r="O117" i="5"/>
  <c r="L117" i="5"/>
  <c r="I117" i="5"/>
  <c r="I116" i="5" s="1"/>
  <c r="F117" i="5"/>
  <c r="N116" i="5"/>
  <c r="M116" i="5"/>
  <c r="K116" i="5"/>
  <c r="J116" i="5"/>
  <c r="H116" i="5"/>
  <c r="G116" i="5"/>
  <c r="E116" i="5"/>
  <c r="D116" i="5"/>
  <c r="O115" i="5"/>
  <c r="L115" i="5"/>
  <c r="I115" i="5"/>
  <c r="F115" i="5"/>
  <c r="O114" i="5"/>
  <c r="L114" i="5"/>
  <c r="I114" i="5"/>
  <c r="F114" i="5"/>
  <c r="O113" i="5"/>
  <c r="L113" i="5"/>
  <c r="I113" i="5"/>
  <c r="I112" i="5" s="1"/>
  <c r="F113" i="5"/>
  <c r="O112" i="5"/>
  <c r="N112" i="5"/>
  <c r="M112" i="5"/>
  <c r="K112" i="5"/>
  <c r="J112" i="5"/>
  <c r="H112" i="5"/>
  <c r="G112" i="5"/>
  <c r="E112" i="5"/>
  <c r="D112" i="5"/>
  <c r="O111" i="5"/>
  <c r="L111" i="5"/>
  <c r="I111" i="5"/>
  <c r="F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O103" i="5" s="1"/>
  <c r="L104" i="5"/>
  <c r="I104" i="5"/>
  <c r="F104" i="5"/>
  <c r="N103" i="5"/>
  <c r="M103" i="5"/>
  <c r="K103" i="5"/>
  <c r="J103" i="5"/>
  <c r="I103" i="5"/>
  <c r="H103" i="5"/>
  <c r="G103" i="5"/>
  <c r="E103" i="5"/>
  <c r="D103" i="5"/>
  <c r="O102" i="5"/>
  <c r="L102" i="5"/>
  <c r="I102" i="5"/>
  <c r="F102" i="5"/>
  <c r="O101" i="5"/>
  <c r="L101" i="5"/>
  <c r="I101" i="5"/>
  <c r="F101" i="5"/>
  <c r="O100" i="5"/>
  <c r="L100" i="5"/>
  <c r="I100" i="5"/>
  <c r="F100" i="5"/>
  <c r="C100" i="5" s="1"/>
  <c r="O99" i="5"/>
  <c r="L99" i="5"/>
  <c r="I99" i="5"/>
  <c r="F99" i="5"/>
  <c r="O98" i="5"/>
  <c r="L98" i="5"/>
  <c r="I98" i="5"/>
  <c r="F98" i="5"/>
  <c r="O97" i="5"/>
  <c r="L97" i="5"/>
  <c r="I97" i="5"/>
  <c r="F97" i="5"/>
  <c r="O96" i="5"/>
  <c r="L96" i="5"/>
  <c r="I96" i="5"/>
  <c r="I95" i="5" s="1"/>
  <c r="F96" i="5"/>
  <c r="C96" i="5" s="1"/>
  <c r="N95" i="5"/>
  <c r="M95" i="5"/>
  <c r="K95" i="5"/>
  <c r="J95" i="5"/>
  <c r="H95" i="5"/>
  <c r="G95" i="5"/>
  <c r="E95" i="5"/>
  <c r="D95" i="5"/>
  <c r="O94" i="5"/>
  <c r="L94" i="5"/>
  <c r="I94" i="5"/>
  <c r="F94" i="5"/>
  <c r="O93" i="5"/>
  <c r="L93" i="5"/>
  <c r="I93" i="5"/>
  <c r="F93" i="5"/>
  <c r="O92" i="5"/>
  <c r="O89" i="5" s="1"/>
  <c r="L92" i="5"/>
  <c r="I92" i="5"/>
  <c r="F92" i="5"/>
  <c r="C92" i="5" s="1"/>
  <c r="O91" i="5"/>
  <c r="L91" i="5"/>
  <c r="I91" i="5"/>
  <c r="F91" i="5"/>
  <c r="O90" i="5"/>
  <c r="L90" i="5"/>
  <c r="I90" i="5"/>
  <c r="I89" i="5" s="1"/>
  <c r="F90" i="5"/>
  <c r="N89" i="5"/>
  <c r="M89" i="5"/>
  <c r="K89" i="5"/>
  <c r="J89" i="5"/>
  <c r="H89" i="5"/>
  <c r="G89" i="5"/>
  <c r="E89" i="5"/>
  <c r="D89" i="5"/>
  <c r="O88" i="5"/>
  <c r="L88" i="5"/>
  <c r="I88" i="5"/>
  <c r="F88" i="5"/>
  <c r="O87" i="5"/>
  <c r="L87" i="5"/>
  <c r="I87" i="5"/>
  <c r="F87" i="5"/>
  <c r="O86" i="5"/>
  <c r="L86" i="5"/>
  <c r="I86" i="5"/>
  <c r="F86" i="5"/>
  <c r="O85" i="5"/>
  <c r="L85" i="5"/>
  <c r="I85" i="5"/>
  <c r="F85" i="5"/>
  <c r="F84" i="5" s="1"/>
  <c r="O84" i="5"/>
  <c r="N84" i="5"/>
  <c r="M84" i="5"/>
  <c r="K84" i="5"/>
  <c r="J84" i="5"/>
  <c r="H84" i="5"/>
  <c r="G84" i="5"/>
  <c r="E84" i="5"/>
  <c r="E83" i="5" s="1"/>
  <c r="D84" i="5"/>
  <c r="O82" i="5"/>
  <c r="L82" i="5"/>
  <c r="I82" i="5"/>
  <c r="F82" i="5"/>
  <c r="O81" i="5"/>
  <c r="L81" i="5"/>
  <c r="I81" i="5"/>
  <c r="F81" i="5"/>
  <c r="F80" i="5" s="1"/>
  <c r="O80" i="5"/>
  <c r="N80" i="5"/>
  <c r="M80" i="5"/>
  <c r="K80" i="5"/>
  <c r="J80" i="5"/>
  <c r="H80" i="5"/>
  <c r="G80" i="5"/>
  <c r="E80" i="5"/>
  <c r="D80" i="5"/>
  <c r="O79" i="5"/>
  <c r="L79" i="5"/>
  <c r="I79" i="5"/>
  <c r="F79" i="5"/>
  <c r="O78" i="5"/>
  <c r="L78" i="5"/>
  <c r="L77" i="5" s="1"/>
  <c r="I78" i="5"/>
  <c r="F78" i="5"/>
  <c r="O77" i="5"/>
  <c r="N77" i="5"/>
  <c r="N76" i="5" s="1"/>
  <c r="M77" i="5"/>
  <c r="M76" i="5" s="1"/>
  <c r="K77" i="5"/>
  <c r="J77" i="5"/>
  <c r="J76" i="5" s="1"/>
  <c r="H77" i="5"/>
  <c r="G77" i="5"/>
  <c r="G76" i="5" s="1"/>
  <c r="F77" i="5"/>
  <c r="E77" i="5"/>
  <c r="D77" i="5"/>
  <c r="O76" i="5"/>
  <c r="H76" i="5"/>
  <c r="D76" i="5"/>
  <c r="O74" i="5"/>
  <c r="L74" i="5"/>
  <c r="I74" i="5"/>
  <c r="F74" i="5"/>
  <c r="O73" i="5"/>
  <c r="L73" i="5"/>
  <c r="I73" i="5"/>
  <c r="F73" i="5"/>
  <c r="O72" i="5"/>
  <c r="L72" i="5"/>
  <c r="I72" i="5"/>
  <c r="F72" i="5"/>
  <c r="O71" i="5"/>
  <c r="L71" i="5"/>
  <c r="I71" i="5"/>
  <c r="F71" i="5"/>
  <c r="O70" i="5"/>
  <c r="O69" i="5" s="1"/>
  <c r="L70" i="5"/>
  <c r="I70" i="5"/>
  <c r="I69" i="5" s="1"/>
  <c r="F70" i="5"/>
  <c r="N69" i="5"/>
  <c r="M69" i="5"/>
  <c r="M67" i="5" s="1"/>
  <c r="L69" i="5"/>
  <c r="K69" i="5"/>
  <c r="K67" i="5" s="1"/>
  <c r="J69" i="5"/>
  <c r="J67" i="5" s="1"/>
  <c r="H69" i="5"/>
  <c r="G69" i="5"/>
  <c r="G67" i="5" s="1"/>
  <c r="E69" i="5"/>
  <c r="E67" i="5" s="1"/>
  <c r="D69" i="5"/>
  <c r="D67" i="5" s="1"/>
  <c r="O68" i="5"/>
  <c r="L68" i="5"/>
  <c r="I68" i="5"/>
  <c r="F68" i="5"/>
  <c r="N67" i="5"/>
  <c r="L67" i="5"/>
  <c r="H67" i="5"/>
  <c r="O66" i="5"/>
  <c r="L66" i="5"/>
  <c r="I66" i="5"/>
  <c r="F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N58" i="5"/>
  <c r="M58" i="5"/>
  <c r="K58" i="5"/>
  <c r="J58" i="5"/>
  <c r="H58" i="5"/>
  <c r="G58" i="5"/>
  <c r="E58" i="5"/>
  <c r="D58" i="5"/>
  <c r="O57" i="5"/>
  <c r="L57" i="5"/>
  <c r="I57" i="5"/>
  <c r="F57" i="5"/>
  <c r="O56" i="5"/>
  <c r="O55" i="5" s="1"/>
  <c r="L56" i="5"/>
  <c r="I56" i="5"/>
  <c r="I55" i="5" s="1"/>
  <c r="F56" i="5"/>
  <c r="N55" i="5"/>
  <c r="M55" i="5"/>
  <c r="K55" i="5"/>
  <c r="J55" i="5"/>
  <c r="J54" i="5" s="1"/>
  <c r="H55" i="5"/>
  <c r="H54" i="5" s="1"/>
  <c r="G55" i="5"/>
  <c r="E55" i="5"/>
  <c r="D55" i="5"/>
  <c r="M54" i="5"/>
  <c r="G54" i="5"/>
  <c r="G53" i="5" s="1"/>
  <c r="O47" i="5"/>
  <c r="C47" i="5" s="1"/>
  <c r="O46" i="5"/>
  <c r="C46" i="5" s="1"/>
  <c r="N45" i="5"/>
  <c r="M45" i="5"/>
  <c r="L44" i="5"/>
  <c r="I44" i="5"/>
  <c r="F44" i="5"/>
  <c r="F43" i="5" s="1"/>
  <c r="L43" i="5"/>
  <c r="K43" i="5"/>
  <c r="J43" i="5"/>
  <c r="H43" i="5"/>
  <c r="G43" i="5"/>
  <c r="E43" i="5"/>
  <c r="D43" i="5"/>
  <c r="F42" i="5"/>
  <c r="C42" i="5" s="1"/>
  <c r="E41" i="5"/>
  <c r="D41" i="5"/>
  <c r="L40" i="5"/>
  <c r="C40" i="5" s="1"/>
  <c r="L39" i="5"/>
  <c r="C39" i="5" s="1"/>
  <c r="L38" i="5"/>
  <c r="C38" i="5" s="1"/>
  <c r="L37" i="5"/>
  <c r="C37" i="5" s="1"/>
  <c r="K36" i="5"/>
  <c r="J36" i="5"/>
  <c r="L35" i="5"/>
  <c r="C35" i="5" s="1"/>
  <c r="L34" i="5"/>
  <c r="C34" i="5" s="1"/>
  <c r="K33" i="5"/>
  <c r="J33" i="5"/>
  <c r="L32" i="5"/>
  <c r="L31" i="5" s="1"/>
  <c r="K31" i="5"/>
  <c r="J31" i="5"/>
  <c r="L30" i="5"/>
  <c r="C30" i="5" s="1"/>
  <c r="L29" i="5"/>
  <c r="C29" i="5" s="1"/>
  <c r="L28" i="5"/>
  <c r="C28" i="5" s="1"/>
  <c r="K27" i="5"/>
  <c r="K26" i="5" s="1"/>
  <c r="J27" i="5"/>
  <c r="F25" i="5"/>
  <c r="C25" i="5" s="1"/>
  <c r="I24" i="5"/>
  <c r="O23" i="5"/>
  <c r="L23" i="5"/>
  <c r="I23" i="5"/>
  <c r="F23" i="5"/>
  <c r="O22" i="5"/>
  <c r="L22" i="5"/>
  <c r="I22" i="5"/>
  <c r="F22" i="5"/>
  <c r="N21" i="5"/>
  <c r="N292" i="5" s="1"/>
  <c r="N291" i="5" s="1"/>
  <c r="M21" i="5"/>
  <c r="K21" i="5"/>
  <c r="J21" i="5"/>
  <c r="I21" i="5"/>
  <c r="H21" i="5"/>
  <c r="H292" i="5" s="1"/>
  <c r="H291" i="5" s="1"/>
  <c r="G21" i="5"/>
  <c r="E21" i="5"/>
  <c r="D21" i="5"/>
  <c r="D292" i="5" s="1"/>
  <c r="D291" i="5" s="1"/>
  <c r="H20" i="5"/>
  <c r="L27" i="5" l="1"/>
  <c r="C27" i="5" s="1"/>
  <c r="L33" i="5"/>
  <c r="C33" i="5" s="1"/>
  <c r="E54" i="5"/>
  <c r="E53" i="5" s="1"/>
  <c r="M83" i="5"/>
  <c r="C108" i="5"/>
  <c r="C114" i="5"/>
  <c r="C118" i="5"/>
  <c r="O122" i="5"/>
  <c r="C172" i="5"/>
  <c r="C176" i="5"/>
  <c r="O173" i="5"/>
  <c r="G204" i="5"/>
  <c r="M204" i="5"/>
  <c r="C234" i="5"/>
  <c r="J231" i="5"/>
  <c r="C250" i="5"/>
  <c r="C254" i="5"/>
  <c r="I264" i="5"/>
  <c r="H53" i="5"/>
  <c r="C70" i="5"/>
  <c r="C73" i="5"/>
  <c r="C88" i="5"/>
  <c r="F89" i="5"/>
  <c r="C91" i="5"/>
  <c r="C132" i="5"/>
  <c r="C258" i="5"/>
  <c r="C262" i="5"/>
  <c r="J259" i="5"/>
  <c r="O264" i="5"/>
  <c r="O272" i="5"/>
  <c r="H270" i="5"/>
  <c r="H269" i="5" s="1"/>
  <c r="O276" i="5"/>
  <c r="C282" i="5"/>
  <c r="C294" i="5"/>
  <c r="C23" i="5"/>
  <c r="C65" i="5"/>
  <c r="C66" i="5"/>
  <c r="I67" i="5"/>
  <c r="E130" i="5"/>
  <c r="E75" i="5" s="1"/>
  <c r="C152" i="5"/>
  <c r="C156" i="5"/>
  <c r="C159" i="5"/>
  <c r="J130" i="5"/>
  <c r="C169" i="5"/>
  <c r="K173" i="5"/>
  <c r="N187" i="5"/>
  <c r="C222" i="5"/>
  <c r="C224" i="5"/>
  <c r="C225" i="5"/>
  <c r="C232" i="5"/>
  <c r="C242" i="5"/>
  <c r="C245" i="5"/>
  <c r="G270" i="5"/>
  <c r="G269" i="5" s="1"/>
  <c r="F11" i="6"/>
  <c r="F41" i="5"/>
  <c r="C41" i="5" s="1"/>
  <c r="C60" i="5"/>
  <c r="E76" i="5"/>
  <c r="C104" i="5"/>
  <c r="O116" i="5"/>
  <c r="C164" i="5"/>
  <c r="C214" i="5"/>
  <c r="C219" i="5"/>
  <c r="I216" i="5"/>
  <c r="N231" i="5"/>
  <c r="N230" i="5" s="1"/>
  <c r="M231" i="5"/>
  <c r="O260" i="5"/>
  <c r="C278" i="5"/>
  <c r="C280" i="5"/>
  <c r="E195" i="5"/>
  <c r="L26" i="5"/>
  <c r="C26" i="5" s="1"/>
  <c r="L36" i="5"/>
  <c r="C36" i="5" s="1"/>
  <c r="G195" i="5"/>
  <c r="J292" i="5"/>
  <c r="J291" i="5" s="1"/>
  <c r="O21" i="5"/>
  <c r="O292" i="5" s="1"/>
  <c r="O291" i="5" s="1"/>
  <c r="J26" i="5"/>
  <c r="J20" i="5" s="1"/>
  <c r="O45" i="5"/>
  <c r="C45" i="5" s="1"/>
  <c r="C56" i="5"/>
  <c r="K54" i="5"/>
  <c r="K53" i="5" s="1"/>
  <c r="C64" i="5"/>
  <c r="C68" i="5"/>
  <c r="J53" i="5"/>
  <c r="C74" i="5"/>
  <c r="C94" i="5"/>
  <c r="D83" i="5"/>
  <c r="C97" i="5"/>
  <c r="C109" i="5"/>
  <c r="G130" i="5"/>
  <c r="I136" i="5"/>
  <c r="N130" i="5"/>
  <c r="C153" i="5"/>
  <c r="C163" i="5"/>
  <c r="C167" i="5"/>
  <c r="O166" i="5"/>
  <c r="O165" i="5" s="1"/>
  <c r="C181" i="5"/>
  <c r="K187" i="5"/>
  <c r="J187" i="5"/>
  <c r="I205" i="5"/>
  <c r="I204" i="5" s="1"/>
  <c r="C212" i="5"/>
  <c r="C213" i="5"/>
  <c r="L216" i="5"/>
  <c r="C223" i="5"/>
  <c r="C248" i="5"/>
  <c r="C287" i="5"/>
  <c r="L293" i="5"/>
  <c r="O187" i="5"/>
  <c r="H230" i="5"/>
  <c r="M53" i="5"/>
  <c r="L55" i="5"/>
  <c r="C81" i="5"/>
  <c r="K83" i="5"/>
  <c r="C87" i="5"/>
  <c r="L89" i="5"/>
  <c r="C89" i="5" s="1"/>
  <c r="C101" i="5"/>
  <c r="C107" i="5"/>
  <c r="H83" i="5"/>
  <c r="C113" i="5"/>
  <c r="C117" i="5"/>
  <c r="C123" i="5"/>
  <c r="C157" i="5"/>
  <c r="C171" i="5"/>
  <c r="H174" i="5"/>
  <c r="H173" i="5" s="1"/>
  <c r="C185" i="5"/>
  <c r="G187" i="5"/>
  <c r="O196" i="5"/>
  <c r="C203" i="5"/>
  <c r="J204" i="5"/>
  <c r="J195" i="5" s="1"/>
  <c r="N204" i="5"/>
  <c r="N195" i="5" s="1"/>
  <c r="N194" i="5" s="1"/>
  <c r="F233" i="5"/>
  <c r="C247" i="5"/>
  <c r="I246" i="5"/>
  <c r="C257" i="5"/>
  <c r="E259" i="5"/>
  <c r="E230" i="5" s="1"/>
  <c r="O259" i="5"/>
  <c r="I270" i="5"/>
  <c r="I269" i="5" s="1"/>
  <c r="M270" i="5"/>
  <c r="M269" i="5" s="1"/>
  <c r="I286" i="5"/>
  <c r="C286" i="5" s="1"/>
  <c r="C31" i="5"/>
  <c r="E52" i="5"/>
  <c r="C120" i="5"/>
  <c r="D230" i="5"/>
  <c r="I238" i="5"/>
  <c r="N20" i="5"/>
  <c r="L21" i="5"/>
  <c r="L292" i="5" s="1"/>
  <c r="L291" i="5" s="1"/>
  <c r="C32" i="5"/>
  <c r="D54" i="5"/>
  <c r="D53" i="5" s="1"/>
  <c r="N54" i="5"/>
  <c r="N53" i="5" s="1"/>
  <c r="C72" i="5"/>
  <c r="K76" i="5"/>
  <c r="C79" i="5"/>
  <c r="N83" i="5"/>
  <c r="C93" i="5"/>
  <c r="C98" i="5"/>
  <c r="C99" i="5"/>
  <c r="C110" i="5"/>
  <c r="C111" i="5"/>
  <c r="C121" i="5"/>
  <c r="I122" i="5"/>
  <c r="C127" i="5"/>
  <c r="C135" i="5"/>
  <c r="C143" i="5"/>
  <c r="C149" i="5"/>
  <c r="C155" i="5"/>
  <c r="L166" i="5"/>
  <c r="L165" i="5" s="1"/>
  <c r="C177" i="5"/>
  <c r="C183" i="5"/>
  <c r="K195" i="5"/>
  <c r="C201" i="5"/>
  <c r="C211" i="5"/>
  <c r="C215" i="5"/>
  <c r="C221" i="5"/>
  <c r="F227" i="5"/>
  <c r="C227" i="5" s="1"/>
  <c r="C240" i="5"/>
  <c r="L246" i="5"/>
  <c r="C275" i="5"/>
  <c r="D269" i="5"/>
  <c r="O20" i="5"/>
  <c r="G292" i="5"/>
  <c r="G291" i="5" s="1"/>
  <c r="G20" i="5"/>
  <c r="L122" i="5"/>
  <c r="C125" i="5"/>
  <c r="C133" i="5"/>
  <c r="L131" i="5"/>
  <c r="C189" i="5"/>
  <c r="L188" i="5"/>
  <c r="L187" i="5" s="1"/>
  <c r="M292" i="5"/>
  <c r="M291" i="5" s="1"/>
  <c r="M20" i="5"/>
  <c r="C59" i="5"/>
  <c r="F58" i="5"/>
  <c r="O58" i="5"/>
  <c r="O54" i="5" s="1"/>
  <c r="F76" i="5"/>
  <c r="C85" i="5"/>
  <c r="L84" i="5"/>
  <c r="M75" i="5"/>
  <c r="C105" i="5"/>
  <c r="L103" i="5"/>
  <c r="C137" i="5"/>
  <c r="L136" i="5"/>
  <c r="C145" i="5"/>
  <c r="L144" i="5"/>
  <c r="M174" i="5"/>
  <c r="M173" i="5" s="1"/>
  <c r="F21" i="5"/>
  <c r="C22" i="5"/>
  <c r="I292" i="5"/>
  <c r="C61" i="5"/>
  <c r="C115" i="5"/>
  <c r="F112" i="5"/>
  <c r="C122" i="5"/>
  <c r="C141" i="5"/>
  <c r="C161" i="5"/>
  <c r="L160" i="5"/>
  <c r="D174" i="5"/>
  <c r="D173" i="5" s="1"/>
  <c r="I174" i="5"/>
  <c r="C277" i="5"/>
  <c r="F276" i="5"/>
  <c r="C285" i="5"/>
  <c r="F284" i="5"/>
  <c r="K292" i="5"/>
  <c r="K291" i="5" s="1"/>
  <c r="K20" i="5"/>
  <c r="C57" i="5"/>
  <c r="F55" i="5"/>
  <c r="E292" i="5"/>
  <c r="E291" i="5" s="1"/>
  <c r="C44" i="5"/>
  <c r="I43" i="5"/>
  <c r="C43" i="5" s="1"/>
  <c r="I58" i="5"/>
  <c r="I54" i="5" s="1"/>
  <c r="I53" i="5" s="1"/>
  <c r="C62" i="5"/>
  <c r="C119" i="5"/>
  <c r="F116" i="5"/>
  <c r="K130" i="5"/>
  <c r="L252" i="5"/>
  <c r="L251" i="5" s="1"/>
  <c r="C255" i="5"/>
  <c r="L264" i="5"/>
  <c r="C267" i="5"/>
  <c r="C296" i="5"/>
  <c r="I293" i="5"/>
  <c r="C301" i="5"/>
  <c r="C71" i="5"/>
  <c r="I77" i="5"/>
  <c r="C78" i="5"/>
  <c r="C82" i="5"/>
  <c r="I80" i="5"/>
  <c r="G83" i="5"/>
  <c r="J83" i="5"/>
  <c r="J75" i="5" s="1"/>
  <c r="F103" i="5"/>
  <c r="H130" i="5"/>
  <c r="H75" i="5" s="1"/>
  <c r="F131" i="5"/>
  <c r="C150" i="5"/>
  <c r="C154" i="5"/>
  <c r="C170" i="5"/>
  <c r="C178" i="5"/>
  <c r="C182" i="5"/>
  <c r="C186" i="5"/>
  <c r="I184" i="5"/>
  <c r="C207" i="5"/>
  <c r="L205" i="5"/>
  <c r="L204" i="5" s="1"/>
  <c r="C236" i="5"/>
  <c r="C237" i="5"/>
  <c r="F235" i="5"/>
  <c r="L238" i="5"/>
  <c r="C243" i="5"/>
  <c r="C249" i="5"/>
  <c r="F246" i="5"/>
  <c r="E270" i="5"/>
  <c r="E269" i="5" s="1"/>
  <c r="C300" i="5"/>
  <c r="C90" i="5"/>
  <c r="O95" i="5"/>
  <c r="O83" i="5" s="1"/>
  <c r="C102" i="5"/>
  <c r="C106" i="5"/>
  <c r="C126" i="5"/>
  <c r="D130" i="5"/>
  <c r="D75" i="5" s="1"/>
  <c r="D52" i="5" s="1"/>
  <c r="D51" i="5" s="1"/>
  <c r="C134" i="5"/>
  <c r="C138" i="5"/>
  <c r="C139" i="5"/>
  <c r="F136" i="5"/>
  <c r="C142" i="5"/>
  <c r="C147" i="5"/>
  <c r="F144" i="5"/>
  <c r="O151" i="5"/>
  <c r="O130" i="5" s="1"/>
  <c r="C193" i="5"/>
  <c r="F192" i="5"/>
  <c r="C200" i="5"/>
  <c r="I198" i="5"/>
  <c r="O231" i="5"/>
  <c r="O270" i="5"/>
  <c r="O269" i="5" s="1"/>
  <c r="L58" i="5"/>
  <c r="L54" i="5" s="1"/>
  <c r="L53" i="5" s="1"/>
  <c r="C63" i="5"/>
  <c r="O67" i="5"/>
  <c r="F69" i="5"/>
  <c r="C69" i="5" s="1"/>
  <c r="L80" i="5"/>
  <c r="L76" i="5" s="1"/>
  <c r="C86" i="5"/>
  <c r="I84" i="5"/>
  <c r="L95" i="5"/>
  <c r="F95" i="5"/>
  <c r="L112" i="5"/>
  <c r="L116" i="5"/>
  <c r="L128" i="5"/>
  <c r="C128" i="5" s="1"/>
  <c r="C146" i="5"/>
  <c r="I144" i="5"/>
  <c r="L151" i="5"/>
  <c r="F151" i="5"/>
  <c r="C158" i="5"/>
  <c r="C162" i="5"/>
  <c r="I160" i="5"/>
  <c r="C160" i="5" s="1"/>
  <c r="L175" i="5"/>
  <c r="C175" i="5" s="1"/>
  <c r="L179" i="5"/>
  <c r="F179" i="5"/>
  <c r="L184" i="5"/>
  <c r="C190" i="5"/>
  <c r="I188" i="5"/>
  <c r="C197" i="5"/>
  <c r="F196" i="5"/>
  <c r="H195" i="5"/>
  <c r="C199" i="5"/>
  <c r="L198" i="5"/>
  <c r="L196" i="5" s="1"/>
  <c r="L195" i="5" s="1"/>
  <c r="C233" i="5"/>
  <c r="L231" i="5"/>
  <c r="C261" i="5"/>
  <c r="F260" i="5"/>
  <c r="C288" i="5"/>
  <c r="D195" i="5"/>
  <c r="D194" i="5" s="1"/>
  <c r="O205" i="5"/>
  <c r="O204" i="5" s="1"/>
  <c r="O195" i="5" s="1"/>
  <c r="C217" i="5"/>
  <c r="F216" i="5"/>
  <c r="C216" i="5" s="1"/>
  <c r="J230" i="5"/>
  <c r="I231" i="5"/>
  <c r="K231" i="5"/>
  <c r="K230" i="5" s="1"/>
  <c r="K194" i="5" s="1"/>
  <c r="C241" i="5"/>
  <c r="F238" i="5"/>
  <c r="C253" i="5"/>
  <c r="F252" i="5"/>
  <c r="M259" i="5"/>
  <c r="M230" i="5" s="1"/>
  <c r="C265" i="5"/>
  <c r="F264" i="5"/>
  <c r="C271" i="5"/>
  <c r="C273" i="5"/>
  <c r="F272" i="5"/>
  <c r="M195" i="5"/>
  <c r="C208" i="5"/>
  <c r="C209" i="5"/>
  <c r="F205" i="5"/>
  <c r="C220" i="5"/>
  <c r="G231" i="5"/>
  <c r="G230" i="5" s="1"/>
  <c r="C239" i="5"/>
  <c r="C244" i="5"/>
  <c r="C256" i="5"/>
  <c r="I259" i="5"/>
  <c r="L260" i="5"/>
  <c r="C263" i="5"/>
  <c r="C268" i="5"/>
  <c r="L276" i="5"/>
  <c r="L270" i="5" s="1"/>
  <c r="L269" i="5" s="1"/>
  <c r="C279" i="5"/>
  <c r="C281" i="5"/>
  <c r="C295" i="5"/>
  <c r="C297" i="5"/>
  <c r="F293" i="5"/>
  <c r="O298" i="4"/>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O291" i="4"/>
  <c r="L291" i="4"/>
  <c r="I291" i="4"/>
  <c r="F291" i="4"/>
  <c r="N290" i="4"/>
  <c r="M290" i="4"/>
  <c r="K290" i="4"/>
  <c r="J290" i="4"/>
  <c r="H290" i="4"/>
  <c r="G290" i="4"/>
  <c r="E290" i="4"/>
  <c r="D290" i="4"/>
  <c r="O285" i="4"/>
  <c r="L285" i="4"/>
  <c r="I285" i="4"/>
  <c r="F285" i="4"/>
  <c r="O284" i="4"/>
  <c r="L284" i="4"/>
  <c r="L283" i="4" s="1"/>
  <c r="I284" i="4"/>
  <c r="F284" i="4"/>
  <c r="O283" i="4"/>
  <c r="N283" i="4"/>
  <c r="M283" i="4"/>
  <c r="K283" i="4"/>
  <c r="J283" i="4"/>
  <c r="H283" i="4"/>
  <c r="G283" i="4"/>
  <c r="F283" i="4"/>
  <c r="E283" i="4"/>
  <c r="D283" i="4"/>
  <c r="O282" i="4"/>
  <c r="O281" i="4" s="1"/>
  <c r="L282" i="4"/>
  <c r="L281" i="4" s="1"/>
  <c r="I282" i="4"/>
  <c r="F282" i="4"/>
  <c r="F281" i="4" s="1"/>
  <c r="N281" i="4"/>
  <c r="M281" i="4"/>
  <c r="K281" i="4"/>
  <c r="J281" i="4"/>
  <c r="I281" i="4"/>
  <c r="H281" i="4"/>
  <c r="G281" i="4"/>
  <c r="E281" i="4"/>
  <c r="D281" i="4"/>
  <c r="O280" i="4"/>
  <c r="L280" i="4"/>
  <c r="I280" i="4"/>
  <c r="F280" i="4"/>
  <c r="O279" i="4"/>
  <c r="L279" i="4"/>
  <c r="I279" i="4"/>
  <c r="F279" i="4"/>
  <c r="O278" i="4"/>
  <c r="L278" i="4"/>
  <c r="I278" i="4"/>
  <c r="F278" i="4"/>
  <c r="O277" i="4"/>
  <c r="L277" i="4"/>
  <c r="I277" i="4"/>
  <c r="I276" i="4" s="1"/>
  <c r="F277" i="4"/>
  <c r="N276" i="4"/>
  <c r="M276" i="4"/>
  <c r="K276" i="4"/>
  <c r="J276" i="4"/>
  <c r="H276" i="4"/>
  <c r="G276" i="4"/>
  <c r="E276" i="4"/>
  <c r="D276" i="4"/>
  <c r="O275" i="4"/>
  <c r="L275" i="4"/>
  <c r="I275" i="4"/>
  <c r="F275" i="4"/>
  <c r="O274" i="4"/>
  <c r="L274" i="4"/>
  <c r="I274" i="4"/>
  <c r="F274" i="4"/>
  <c r="O273" i="4"/>
  <c r="L273" i="4"/>
  <c r="L272" i="4" s="1"/>
  <c r="I273" i="4"/>
  <c r="I272" i="4" s="1"/>
  <c r="F273" i="4"/>
  <c r="N272" i="4"/>
  <c r="M272" i="4"/>
  <c r="K272" i="4"/>
  <c r="J272" i="4"/>
  <c r="J270" i="4" s="1"/>
  <c r="J269" i="4" s="1"/>
  <c r="H272" i="4"/>
  <c r="H270" i="4" s="1"/>
  <c r="H269" i="4" s="1"/>
  <c r="G272" i="4"/>
  <c r="E272" i="4"/>
  <c r="E270" i="4" s="1"/>
  <c r="D272" i="4"/>
  <c r="O271" i="4"/>
  <c r="L271" i="4"/>
  <c r="I271" i="4"/>
  <c r="F271" i="4"/>
  <c r="K270" i="4"/>
  <c r="O268" i="4"/>
  <c r="L268" i="4"/>
  <c r="I268" i="4"/>
  <c r="F268" i="4"/>
  <c r="O267" i="4"/>
  <c r="L267" i="4"/>
  <c r="I267" i="4"/>
  <c r="F267" i="4"/>
  <c r="O266" i="4"/>
  <c r="L266" i="4"/>
  <c r="I266" i="4"/>
  <c r="F266" i="4"/>
  <c r="O265" i="4"/>
  <c r="O264" i="4" s="1"/>
  <c r="L265" i="4"/>
  <c r="I265" i="4"/>
  <c r="I264" i="4" s="1"/>
  <c r="F265" i="4"/>
  <c r="N264" i="4"/>
  <c r="M264" i="4"/>
  <c r="K264" i="4"/>
  <c r="J264" i="4"/>
  <c r="H264" i="4"/>
  <c r="G264" i="4"/>
  <c r="E264" i="4"/>
  <c r="D264" i="4"/>
  <c r="O263" i="4"/>
  <c r="L263" i="4"/>
  <c r="I263" i="4"/>
  <c r="F263" i="4"/>
  <c r="O262" i="4"/>
  <c r="L262" i="4"/>
  <c r="I262" i="4"/>
  <c r="F262" i="4"/>
  <c r="O261" i="4"/>
  <c r="L261" i="4"/>
  <c r="I261" i="4"/>
  <c r="I260" i="4" s="1"/>
  <c r="F261" i="4"/>
  <c r="N260" i="4"/>
  <c r="N259" i="4" s="1"/>
  <c r="M260" i="4"/>
  <c r="K260" i="4"/>
  <c r="J260" i="4"/>
  <c r="H260" i="4"/>
  <c r="G260" i="4"/>
  <c r="E260" i="4"/>
  <c r="D260" i="4"/>
  <c r="D259" i="4" s="1"/>
  <c r="J259" i="4"/>
  <c r="O258" i="4"/>
  <c r="L258" i="4"/>
  <c r="I258" i="4"/>
  <c r="F258" i="4"/>
  <c r="O257" i="4"/>
  <c r="L257" i="4"/>
  <c r="I257" i="4"/>
  <c r="F257" i="4"/>
  <c r="O256" i="4"/>
  <c r="L256" i="4"/>
  <c r="I256" i="4"/>
  <c r="F256" i="4"/>
  <c r="O255" i="4"/>
  <c r="L255" i="4"/>
  <c r="I255" i="4"/>
  <c r="F255" i="4"/>
  <c r="O254" i="4"/>
  <c r="L254" i="4"/>
  <c r="I254" i="4"/>
  <c r="F254" i="4"/>
  <c r="O253" i="4"/>
  <c r="L253" i="4"/>
  <c r="I253" i="4"/>
  <c r="F253" i="4"/>
  <c r="N252" i="4"/>
  <c r="N251" i="4" s="1"/>
  <c r="M252" i="4"/>
  <c r="M251" i="4" s="1"/>
  <c r="K252" i="4"/>
  <c r="J252" i="4"/>
  <c r="I252" i="4"/>
  <c r="I251" i="4" s="1"/>
  <c r="H252" i="4"/>
  <c r="H251" i="4" s="1"/>
  <c r="G252" i="4"/>
  <c r="E252" i="4"/>
  <c r="E251" i="4" s="1"/>
  <c r="D252" i="4"/>
  <c r="D251" i="4" s="1"/>
  <c r="K251" i="4"/>
  <c r="J251" i="4"/>
  <c r="G251" i="4"/>
  <c r="O250" i="4"/>
  <c r="L250" i="4"/>
  <c r="I250" i="4"/>
  <c r="F250" i="4"/>
  <c r="O249" i="4"/>
  <c r="L249" i="4"/>
  <c r="I249" i="4"/>
  <c r="F249" i="4"/>
  <c r="O248" i="4"/>
  <c r="L248" i="4"/>
  <c r="I248" i="4"/>
  <c r="F248" i="4"/>
  <c r="O247" i="4"/>
  <c r="L247" i="4"/>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I238" i="4" s="1"/>
  <c r="F239" i="4"/>
  <c r="O238" i="4"/>
  <c r="N238" i="4"/>
  <c r="M238" i="4"/>
  <c r="K238" i="4"/>
  <c r="J238" i="4"/>
  <c r="H238" i="4"/>
  <c r="G238" i="4"/>
  <c r="E238" i="4"/>
  <c r="D238" i="4"/>
  <c r="O237" i="4"/>
  <c r="L237" i="4"/>
  <c r="I237" i="4"/>
  <c r="F237" i="4"/>
  <c r="O236" i="4"/>
  <c r="L236" i="4"/>
  <c r="L235" i="4" s="1"/>
  <c r="I236" i="4"/>
  <c r="I235" i="4" s="1"/>
  <c r="F236" i="4"/>
  <c r="O235" i="4"/>
  <c r="N235" i="4"/>
  <c r="M235" i="4"/>
  <c r="K235" i="4"/>
  <c r="J235" i="4"/>
  <c r="H235" i="4"/>
  <c r="G235" i="4"/>
  <c r="F235" i="4"/>
  <c r="E235" i="4"/>
  <c r="D235" i="4"/>
  <c r="O234" i="4"/>
  <c r="O233" i="4" s="1"/>
  <c r="L234" i="4"/>
  <c r="L233" i="4" s="1"/>
  <c r="I234" i="4"/>
  <c r="F234" i="4"/>
  <c r="N233" i="4"/>
  <c r="M233" i="4"/>
  <c r="K233" i="4"/>
  <c r="J233" i="4"/>
  <c r="I233" i="4"/>
  <c r="H233" i="4"/>
  <c r="G233" i="4"/>
  <c r="F233" i="4"/>
  <c r="E233" i="4"/>
  <c r="D233" i="4"/>
  <c r="O232" i="4"/>
  <c r="L232" i="4"/>
  <c r="I232" i="4"/>
  <c r="F232" i="4"/>
  <c r="O229" i="4"/>
  <c r="L229" i="4"/>
  <c r="I229" i="4"/>
  <c r="F229" i="4"/>
  <c r="O228" i="4"/>
  <c r="L228" i="4"/>
  <c r="L227" i="4" s="1"/>
  <c r="I228" i="4"/>
  <c r="I227" i="4" s="1"/>
  <c r="F228" i="4"/>
  <c r="O227" i="4"/>
  <c r="N227" i="4"/>
  <c r="M227" i="4"/>
  <c r="K227" i="4"/>
  <c r="J227" i="4"/>
  <c r="H227" i="4"/>
  <c r="G227" i="4"/>
  <c r="F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C206" i="4" s="1"/>
  <c r="N205" i="4"/>
  <c r="M205" i="4"/>
  <c r="K205" i="4"/>
  <c r="K204" i="4" s="1"/>
  <c r="J205" i="4"/>
  <c r="H205" i="4"/>
  <c r="G205" i="4"/>
  <c r="E205" i="4"/>
  <c r="E204" i="4" s="1"/>
  <c r="D205" i="4"/>
  <c r="D204" i="4" s="1"/>
  <c r="O203" i="4"/>
  <c r="L203" i="4"/>
  <c r="I203" i="4"/>
  <c r="F203" i="4"/>
  <c r="O202" i="4"/>
  <c r="L202" i="4"/>
  <c r="I202" i="4"/>
  <c r="F202" i="4"/>
  <c r="O201" i="4"/>
  <c r="L201" i="4"/>
  <c r="I201" i="4"/>
  <c r="F201" i="4"/>
  <c r="O200" i="4"/>
  <c r="L200" i="4"/>
  <c r="I200" i="4"/>
  <c r="F200" i="4"/>
  <c r="O199" i="4"/>
  <c r="L199" i="4"/>
  <c r="L198" i="4" s="1"/>
  <c r="I199" i="4"/>
  <c r="F199" i="4"/>
  <c r="F198" i="4" s="1"/>
  <c r="O198" i="4"/>
  <c r="N198" i="4"/>
  <c r="M198" i="4"/>
  <c r="K198" i="4"/>
  <c r="K196" i="4" s="1"/>
  <c r="J198" i="4"/>
  <c r="J196" i="4" s="1"/>
  <c r="H198" i="4"/>
  <c r="G198" i="4"/>
  <c r="G196" i="4" s="1"/>
  <c r="E198" i="4"/>
  <c r="E196" i="4" s="1"/>
  <c r="D198" i="4"/>
  <c r="D196" i="4" s="1"/>
  <c r="O197" i="4"/>
  <c r="L197" i="4"/>
  <c r="I197" i="4"/>
  <c r="F197" i="4"/>
  <c r="N196" i="4"/>
  <c r="M196" i="4"/>
  <c r="H196" i="4"/>
  <c r="O193" i="4"/>
  <c r="L193" i="4"/>
  <c r="L192" i="4" s="1"/>
  <c r="L191" i="4" s="1"/>
  <c r="I193" i="4"/>
  <c r="I192" i="4" s="1"/>
  <c r="I191" i="4" s="1"/>
  <c r="F193" i="4"/>
  <c r="O192" i="4"/>
  <c r="N192" i="4"/>
  <c r="N191" i="4" s="1"/>
  <c r="M192" i="4"/>
  <c r="M191" i="4" s="1"/>
  <c r="K192" i="4"/>
  <c r="K191" i="4" s="1"/>
  <c r="J192" i="4"/>
  <c r="J191" i="4" s="1"/>
  <c r="H192" i="4"/>
  <c r="H191" i="4" s="1"/>
  <c r="G192" i="4"/>
  <c r="E192" i="4"/>
  <c r="E191" i="4" s="1"/>
  <c r="D192" i="4"/>
  <c r="D191" i="4" s="1"/>
  <c r="O191" i="4"/>
  <c r="G191" i="4"/>
  <c r="O190" i="4"/>
  <c r="L190" i="4"/>
  <c r="I190" i="4"/>
  <c r="F190" i="4"/>
  <c r="O189" i="4"/>
  <c r="L189" i="4"/>
  <c r="L188" i="4" s="1"/>
  <c r="I189" i="4"/>
  <c r="I188" i="4" s="1"/>
  <c r="F189" i="4"/>
  <c r="N188" i="4"/>
  <c r="M188" i="4"/>
  <c r="K188" i="4"/>
  <c r="J188" i="4"/>
  <c r="H188" i="4"/>
  <c r="G188" i="4"/>
  <c r="E188" i="4"/>
  <c r="D188" i="4"/>
  <c r="O186" i="4"/>
  <c r="L186" i="4"/>
  <c r="I186" i="4"/>
  <c r="F186" i="4"/>
  <c r="O185" i="4"/>
  <c r="L185" i="4"/>
  <c r="I185" i="4"/>
  <c r="I184" i="4" s="1"/>
  <c r="F185" i="4"/>
  <c r="N184" i="4"/>
  <c r="M184" i="4"/>
  <c r="K184" i="4"/>
  <c r="J184" i="4"/>
  <c r="H184" i="4"/>
  <c r="G184" i="4"/>
  <c r="E184" i="4"/>
  <c r="D184" i="4"/>
  <c r="O183" i="4"/>
  <c r="L183" i="4"/>
  <c r="I183" i="4"/>
  <c r="F183" i="4"/>
  <c r="O182" i="4"/>
  <c r="L182" i="4"/>
  <c r="I182" i="4"/>
  <c r="F182" i="4"/>
  <c r="O181" i="4"/>
  <c r="L181" i="4"/>
  <c r="I181" i="4"/>
  <c r="F181" i="4"/>
  <c r="O180" i="4"/>
  <c r="L180" i="4"/>
  <c r="I180" i="4"/>
  <c r="F180" i="4"/>
  <c r="N179" i="4"/>
  <c r="M179" i="4"/>
  <c r="K179" i="4"/>
  <c r="J179" i="4"/>
  <c r="H179" i="4"/>
  <c r="G179" i="4"/>
  <c r="E179" i="4"/>
  <c r="D179" i="4"/>
  <c r="O178" i="4"/>
  <c r="L178" i="4"/>
  <c r="I178" i="4"/>
  <c r="F178" i="4"/>
  <c r="O177" i="4"/>
  <c r="L177" i="4"/>
  <c r="I177" i="4"/>
  <c r="F177" i="4"/>
  <c r="O176" i="4"/>
  <c r="O175" i="4" s="1"/>
  <c r="L176" i="4"/>
  <c r="L175" i="4" s="1"/>
  <c r="I176" i="4"/>
  <c r="F176" i="4"/>
  <c r="F175" i="4" s="1"/>
  <c r="N175" i="4"/>
  <c r="M175" i="4"/>
  <c r="M174" i="4" s="1"/>
  <c r="K175" i="4"/>
  <c r="J175" i="4"/>
  <c r="H175" i="4"/>
  <c r="H174" i="4" s="1"/>
  <c r="H173" i="4" s="1"/>
  <c r="G175" i="4"/>
  <c r="G174" i="4" s="1"/>
  <c r="G173" i="4" s="1"/>
  <c r="E175" i="4"/>
  <c r="E174" i="4" s="1"/>
  <c r="E173" i="4" s="1"/>
  <c r="D175" i="4"/>
  <c r="O172" i="4"/>
  <c r="L172" i="4"/>
  <c r="I172" i="4"/>
  <c r="F172" i="4"/>
  <c r="O171" i="4"/>
  <c r="L171" i="4"/>
  <c r="I171" i="4"/>
  <c r="F171" i="4"/>
  <c r="O170" i="4"/>
  <c r="L170" i="4"/>
  <c r="I170" i="4"/>
  <c r="F170" i="4"/>
  <c r="O169" i="4"/>
  <c r="L169" i="4"/>
  <c r="I169" i="4"/>
  <c r="F169" i="4"/>
  <c r="O168" i="4"/>
  <c r="L168" i="4"/>
  <c r="I168" i="4"/>
  <c r="F168" i="4"/>
  <c r="O167" i="4"/>
  <c r="L167" i="4"/>
  <c r="L166" i="4" s="1"/>
  <c r="L165" i="4" s="1"/>
  <c r="I167" i="4"/>
  <c r="F167" i="4"/>
  <c r="F166" i="4" s="1"/>
  <c r="F165" i="4" s="1"/>
  <c r="O166" i="4"/>
  <c r="O165" i="4" s="1"/>
  <c r="N166" i="4"/>
  <c r="M166" i="4"/>
  <c r="M165" i="4" s="1"/>
  <c r="K166" i="4"/>
  <c r="K165" i="4" s="1"/>
  <c r="J166" i="4"/>
  <c r="J165" i="4" s="1"/>
  <c r="H166" i="4"/>
  <c r="H165" i="4" s="1"/>
  <c r="G166" i="4"/>
  <c r="G165" i="4" s="1"/>
  <c r="E166" i="4"/>
  <c r="E165" i="4" s="1"/>
  <c r="D166" i="4"/>
  <c r="D165" i="4" s="1"/>
  <c r="N165" i="4"/>
  <c r="O164" i="4"/>
  <c r="L164" i="4"/>
  <c r="I164" i="4"/>
  <c r="F164" i="4"/>
  <c r="O163" i="4"/>
  <c r="L163" i="4"/>
  <c r="I163" i="4"/>
  <c r="F163" i="4"/>
  <c r="O162" i="4"/>
  <c r="L162" i="4"/>
  <c r="I162" i="4"/>
  <c r="F162" i="4"/>
  <c r="O161" i="4"/>
  <c r="L161" i="4"/>
  <c r="L160" i="4" s="1"/>
  <c r="I161" i="4"/>
  <c r="I160" i="4" s="1"/>
  <c r="F161" i="4"/>
  <c r="N160" i="4"/>
  <c r="M160" i="4"/>
  <c r="K160" i="4"/>
  <c r="J160" i="4"/>
  <c r="H160" i="4"/>
  <c r="G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N151" i="4"/>
  <c r="M151" i="4"/>
  <c r="K151" i="4"/>
  <c r="J151" i="4"/>
  <c r="H151" i="4"/>
  <c r="G151" i="4"/>
  <c r="F151" i="4"/>
  <c r="E151" i="4"/>
  <c r="D151" i="4"/>
  <c r="O150" i="4"/>
  <c r="L150" i="4"/>
  <c r="I150" i="4"/>
  <c r="F150" i="4"/>
  <c r="O149" i="4"/>
  <c r="L149" i="4"/>
  <c r="I149" i="4"/>
  <c r="F149" i="4"/>
  <c r="O148" i="4"/>
  <c r="L148" i="4"/>
  <c r="I148" i="4"/>
  <c r="F148" i="4"/>
  <c r="O147" i="4"/>
  <c r="L147" i="4"/>
  <c r="I147" i="4"/>
  <c r="F147" i="4"/>
  <c r="O146" i="4"/>
  <c r="L146" i="4"/>
  <c r="I146" i="4"/>
  <c r="F146" i="4"/>
  <c r="O145" i="4"/>
  <c r="L145" i="4"/>
  <c r="I145" i="4"/>
  <c r="F145" i="4"/>
  <c r="N144" i="4"/>
  <c r="M144" i="4"/>
  <c r="K144" i="4"/>
  <c r="J144" i="4"/>
  <c r="H144" i="4"/>
  <c r="G144" i="4"/>
  <c r="E144" i="4"/>
  <c r="D144" i="4"/>
  <c r="O143" i="4"/>
  <c r="L143" i="4"/>
  <c r="I143" i="4"/>
  <c r="F143" i="4"/>
  <c r="O142" i="4"/>
  <c r="O141" i="4" s="1"/>
  <c r="L142" i="4"/>
  <c r="L141" i="4" s="1"/>
  <c r="I142" i="4"/>
  <c r="I141" i="4" s="1"/>
  <c r="F142" i="4"/>
  <c r="F141" i="4" s="1"/>
  <c r="N141" i="4"/>
  <c r="M141" i="4"/>
  <c r="K141" i="4"/>
  <c r="J141" i="4"/>
  <c r="H141" i="4"/>
  <c r="G141" i="4"/>
  <c r="E141" i="4"/>
  <c r="D141" i="4"/>
  <c r="O140" i="4"/>
  <c r="L140" i="4"/>
  <c r="I140" i="4"/>
  <c r="F140" i="4"/>
  <c r="O139" i="4"/>
  <c r="L139" i="4"/>
  <c r="I139" i="4"/>
  <c r="F139" i="4"/>
  <c r="O138" i="4"/>
  <c r="L138" i="4"/>
  <c r="I138" i="4"/>
  <c r="F138" i="4"/>
  <c r="O137" i="4"/>
  <c r="L137" i="4"/>
  <c r="I137" i="4"/>
  <c r="I136" i="4" s="1"/>
  <c r="F137" i="4"/>
  <c r="N136" i="4"/>
  <c r="M136" i="4"/>
  <c r="K136" i="4"/>
  <c r="J136" i="4"/>
  <c r="H136" i="4"/>
  <c r="G136" i="4"/>
  <c r="E136" i="4"/>
  <c r="D136" i="4"/>
  <c r="O135" i="4"/>
  <c r="L135" i="4"/>
  <c r="I135" i="4"/>
  <c r="F135" i="4"/>
  <c r="O134" i="4"/>
  <c r="L134" i="4"/>
  <c r="I134" i="4"/>
  <c r="F134" i="4"/>
  <c r="O133" i="4"/>
  <c r="L133" i="4"/>
  <c r="I133" i="4"/>
  <c r="F133" i="4"/>
  <c r="O132" i="4"/>
  <c r="O131" i="4" s="1"/>
  <c r="L132" i="4"/>
  <c r="I132" i="4"/>
  <c r="F132" i="4"/>
  <c r="F131" i="4" s="1"/>
  <c r="N131" i="4"/>
  <c r="M131" i="4"/>
  <c r="K131" i="4"/>
  <c r="J131" i="4"/>
  <c r="H131" i="4"/>
  <c r="G131" i="4"/>
  <c r="E131" i="4"/>
  <c r="D131" i="4"/>
  <c r="O129" i="4"/>
  <c r="L129" i="4"/>
  <c r="L128" i="4" s="1"/>
  <c r="I129" i="4"/>
  <c r="F129" i="4"/>
  <c r="O128" i="4"/>
  <c r="N128" i="4"/>
  <c r="M128" i="4"/>
  <c r="K128" i="4"/>
  <c r="J128" i="4"/>
  <c r="I128" i="4"/>
  <c r="H128" i="4"/>
  <c r="G128" i="4"/>
  <c r="E128" i="4"/>
  <c r="D128" i="4"/>
  <c r="O127" i="4"/>
  <c r="L127" i="4"/>
  <c r="I127" i="4"/>
  <c r="F127" i="4"/>
  <c r="O126" i="4"/>
  <c r="L126" i="4"/>
  <c r="I126" i="4"/>
  <c r="F126" i="4"/>
  <c r="O125" i="4"/>
  <c r="L125" i="4"/>
  <c r="I125" i="4"/>
  <c r="F125" i="4"/>
  <c r="O124" i="4"/>
  <c r="L124" i="4"/>
  <c r="I124" i="4"/>
  <c r="F124" i="4"/>
  <c r="O123" i="4"/>
  <c r="L123" i="4"/>
  <c r="I123" i="4"/>
  <c r="I122" i="4" s="1"/>
  <c r="F123" i="4"/>
  <c r="N122" i="4"/>
  <c r="M122" i="4"/>
  <c r="K122" i="4"/>
  <c r="J122" i="4"/>
  <c r="H122" i="4"/>
  <c r="G122" i="4"/>
  <c r="E122" i="4"/>
  <c r="D122" i="4"/>
  <c r="O121" i="4"/>
  <c r="L121" i="4"/>
  <c r="I121" i="4"/>
  <c r="F121" i="4"/>
  <c r="O120" i="4"/>
  <c r="L120" i="4"/>
  <c r="I120" i="4"/>
  <c r="F120" i="4"/>
  <c r="O119" i="4"/>
  <c r="L119" i="4"/>
  <c r="I119" i="4"/>
  <c r="F119" i="4"/>
  <c r="O118" i="4"/>
  <c r="L118" i="4"/>
  <c r="I118" i="4"/>
  <c r="F118" i="4"/>
  <c r="O117" i="4"/>
  <c r="O116" i="4" s="1"/>
  <c r="L117" i="4"/>
  <c r="I117" i="4"/>
  <c r="F117" i="4"/>
  <c r="N116" i="4"/>
  <c r="M116" i="4"/>
  <c r="L116" i="4"/>
  <c r="K116" i="4"/>
  <c r="J116" i="4"/>
  <c r="H116" i="4"/>
  <c r="G116" i="4"/>
  <c r="E116" i="4"/>
  <c r="D116" i="4"/>
  <c r="O115" i="4"/>
  <c r="L115" i="4"/>
  <c r="I115" i="4"/>
  <c r="F115" i="4"/>
  <c r="O114" i="4"/>
  <c r="L114" i="4"/>
  <c r="I114" i="4"/>
  <c r="F114" i="4"/>
  <c r="O113" i="4"/>
  <c r="L113" i="4"/>
  <c r="L112" i="4" s="1"/>
  <c r="I113" i="4"/>
  <c r="F113" i="4"/>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O103" i="4" s="1"/>
  <c r="L104" i="4"/>
  <c r="I104" i="4"/>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C97" i="4" s="1"/>
  <c r="I97" i="4"/>
  <c r="F97" i="4"/>
  <c r="O96" i="4"/>
  <c r="L96" i="4"/>
  <c r="I96" i="4"/>
  <c r="F96" i="4"/>
  <c r="N95" i="4"/>
  <c r="M95" i="4"/>
  <c r="K95" i="4"/>
  <c r="J95" i="4"/>
  <c r="H95" i="4"/>
  <c r="G95" i="4"/>
  <c r="E95" i="4"/>
  <c r="D95" i="4"/>
  <c r="O94" i="4"/>
  <c r="L94" i="4"/>
  <c r="I94" i="4"/>
  <c r="F94" i="4"/>
  <c r="O93" i="4"/>
  <c r="L93" i="4"/>
  <c r="I93" i="4"/>
  <c r="F93" i="4"/>
  <c r="O92" i="4"/>
  <c r="L92" i="4"/>
  <c r="I92" i="4"/>
  <c r="F92" i="4"/>
  <c r="O91" i="4"/>
  <c r="L91" i="4"/>
  <c r="I91" i="4"/>
  <c r="F91" i="4"/>
  <c r="O90" i="4"/>
  <c r="O89" i="4" s="1"/>
  <c r="L90" i="4"/>
  <c r="L89" i="4" s="1"/>
  <c r="I90" i="4"/>
  <c r="F90" i="4"/>
  <c r="F89" i="4" s="1"/>
  <c r="N89" i="4"/>
  <c r="M89" i="4"/>
  <c r="K89" i="4"/>
  <c r="J89" i="4"/>
  <c r="H89" i="4"/>
  <c r="G89" i="4"/>
  <c r="E89" i="4"/>
  <c r="D89" i="4"/>
  <c r="O88" i="4"/>
  <c r="L88" i="4"/>
  <c r="I88" i="4"/>
  <c r="F88" i="4"/>
  <c r="O87" i="4"/>
  <c r="L87" i="4"/>
  <c r="I87" i="4"/>
  <c r="F87" i="4"/>
  <c r="O86" i="4"/>
  <c r="L86" i="4"/>
  <c r="I86" i="4"/>
  <c r="F86" i="4"/>
  <c r="O85" i="4"/>
  <c r="L85" i="4"/>
  <c r="I85" i="4"/>
  <c r="F85" i="4"/>
  <c r="O84" i="4"/>
  <c r="N84" i="4"/>
  <c r="M84" i="4"/>
  <c r="K84" i="4"/>
  <c r="J84" i="4"/>
  <c r="H84" i="4"/>
  <c r="G84" i="4"/>
  <c r="E84" i="4"/>
  <c r="D84" i="4"/>
  <c r="O82" i="4"/>
  <c r="L82" i="4"/>
  <c r="I82" i="4"/>
  <c r="F82" i="4"/>
  <c r="O81" i="4"/>
  <c r="L81" i="4"/>
  <c r="L80" i="4" s="1"/>
  <c r="I81" i="4"/>
  <c r="I80" i="4" s="1"/>
  <c r="F81" i="4"/>
  <c r="F80" i="4" s="1"/>
  <c r="N80" i="4"/>
  <c r="M80" i="4"/>
  <c r="K80" i="4"/>
  <c r="J80" i="4"/>
  <c r="H80" i="4"/>
  <c r="G80" i="4"/>
  <c r="E80" i="4"/>
  <c r="D80" i="4"/>
  <c r="O79" i="4"/>
  <c r="L79" i="4"/>
  <c r="I79" i="4"/>
  <c r="F79" i="4"/>
  <c r="O78" i="4"/>
  <c r="O77" i="4" s="1"/>
  <c r="L78" i="4"/>
  <c r="I78" i="4"/>
  <c r="I77" i="4" s="1"/>
  <c r="I76" i="4" s="1"/>
  <c r="F78" i="4"/>
  <c r="N77" i="4"/>
  <c r="M77" i="4"/>
  <c r="M76" i="4" s="1"/>
  <c r="L77" i="4"/>
  <c r="K77" i="4"/>
  <c r="J77" i="4"/>
  <c r="J76" i="4" s="1"/>
  <c r="H77" i="4"/>
  <c r="G77" i="4"/>
  <c r="G76" i="4" s="1"/>
  <c r="E77" i="4"/>
  <c r="D77" i="4"/>
  <c r="O74" i="4"/>
  <c r="L74" i="4"/>
  <c r="I74" i="4"/>
  <c r="F74" i="4"/>
  <c r="O73" i="4"/>
  <c r="L73" i="4"/>
  <c r="I73" i="4"/>
  <c r="F73" i="4"/>
  <c r="O72" i="4"/>
  <c r="L72" i="4"/>
  <c r="I72" i="4"/>
  <c r="F72" i="4"/>
  <c r="O71" i="4"/>
  <c r="L71" i="4"/>
  <c r="I71" i="4"/>
  <c r="F71" i="4"/>
  <c r="O70" i="4"/>
  <c r="O69" i="4" s="1"/>
  <c r="L70" i="4"/>
  <c r="I70" i="4"/>
  <c r="I69" i="4" s="1"/>
  <c r="F70" i="4"/>
  <c r="N69" i="4"/>
  <c r="M69" i="4"/>
  <c r="M67" i="4" s="1"/>
  <c r="K69" i="4"/>
  <c r="K67" i="4" s="1"/>
  <c r="J69" i="4"/>
  <c r="J67" i="4" s="1"/>
  <c r="H69" i="4"/>
  <c r="H67" i="4" s="1"/>
  <c r="G69" i="4"/>
  <c r="G67" i="4" s="1"/>
  <c r="E69" i="4"/>
  <c r="E67" i="4" s="1"/>
  <c r="D69" i="4"/>
  <c r="D67" i="4" s="1"/>
  <c r="O68" i="4"/>
  <c r="L68" i="4"/>
  <c r="I68" i="4"/>
  <c r="F68" i="4"/>
  <c r="N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O58" i="4" s="1"/>
  <c r="L59" i="4"/>
  <c r="I59" i="4"/>
  <c r="F59" i="4"/>
  <c r="N58" i="4"/>
  <c r="M58" i="4"/>
  <c r="K58" i="4"/>
  <c r="J58" i="4"/>
  <c r="H58" i="4"/>
  <c r="G58" i="4"/>
  <c r="E58" i="4"/>
  <c r="D58" i="4"/>
  <c r="O57" i="4"/>
  <c r="L57" i="4"/>
  <c r="H57" i="4"/>
  <c r="I57" i="4" s="1"/>
  <c r="F57" i="4"/>
  <c r="O56" i="4"/>
  <c r="O55" i="4" s="1"/>
  <c r="L56" i="4"/>
  <c r="L55" i="4" s="1"/>
  <c r="I56" i="4"/>
  <c r="F56" i="4"/>
  <c r="N55" i="4"/>
  <c r="N54" i="4" s="1"/>
  <c r="N53" i="4" s="1"/>
  <c r="M55" i="4"/>
  <c r="K55" i="4"/>
  <c r="K54" i="4" s="1"/>
  <c r="J55" i="4"/>
  <c r="G55" i="4"/>
  <c r="G54" i="4" s="1"/>
  <c r="F55" i="4"/>
  <c r="E55" i="4"/>
  <c r="D55" i="4"/>
  <c r="M54" i="4"/>
  <c r="M53" i="4" s="1"/>
  <c r="E54" i="4"/>
  <c r="O47" i="4"/>
  <c r="C47" i="4" s="1"/>
  <c r="O46" i="4"/>
  <c r="C46" i="4" s="1"/>
  <c r="N45" i="4"/>
  <c r="M45" i="4"/>
  <c r="L44" i="4"/>
  <c r="I44" i="4"/>
  <c r="I43" i="4" s="1"/>
  <c r="F44" i="4"/>
  <c r="F43" i="4" s="1"/>
  <c r="L43" i="4"/>
  <c r="K43" i="4"/>
  <c r="J43" i="4"/>
  <c r="H43" i="4"/>
  <c r="G43" i="4"/>
  <c r="E43" i="4"/>
  <c r="D43" i="4"/>
  <c r="F42" i="4"/>
  <c r="C42" i="4" s="1"/>
  <c r="E41" i="4"/>
  <c r="D41" i="4"/>
  <c r="L40" i="4"/>
  <c r="C40" i="4"/>
  <c r="L39" i="4"/>
  <c r="C39" i="4" s="1"/>
  <c r="L38" i="4"/>
  <c r="C38" i="4" s="1"/>
  <c r="L37" i="4"/>
  <c r="C37" i="4" s="1"/>
  <c r="K36" i="4"/>
  <c r="J36" i="4"/>
  <c r="L35" i="4"/>
  <c r="C35" i="4" s="1"/>
  <c r="L34" i="4"/>
  <c r="C34" i="4" s="1"/>
  <c r="K33" i="4"/>
  <c r="J33" i="4"/>
  <c r="L32" i="4"/>
  <c r="C32" i="4" s="1"/>
  <c r="L31" i="4"/>
  <c r="C31" i="4" s="1"/>
  <c r="K31" i="4"/>
  <c r="J31" i="4"/>
  <c r="L30" i="4"/>
  <c r="C30" i="4" s="1"/>
  <c r="L29" i="4"/>
  <c r="C29" i="4" s="1"/>
  <c r="L28" i="4"/>
  <c r="C28" i="4" s="1"/>
  <c r="K27" i="4"/>
  <c r="J27" i="4"/>
  <c r="F25" i="4"/>
  <c r="C25" i="4" s="1"/>
  <c r="I24" i="4"/>
  <c r="F24" i="4"/>
  <c r="O23" i="4"/>
  <c r="L23" i="4"/>
  <c r="I23" i="4"/>
  <c r="F23" i="4"/>
  <c r="O22" i="4"/>
  <c r="L22" i="4"/>
  <c r="L21" i="4" s="1"/>
  <c r="L289" i="4" s="1"/>
  <c r="I22" i="4"/>
  <c r="F22" i="4"/>
  <c r="N21" i="4"/>
  <c r="N289" i="4" s="1"/>
  <c r="N288" i="4" s="1"/>
  <c r="M21" i="4"/>
  <c r="K21" i="4"/>
  <c r="J21" i="4"/>
  <c r="J289" i="4" s="1"/>
  <c r="I21" i="4"/>
  <c r="H21" i="4"/>
  <c r="H289" i="4" s="1"/>
  <c r="H288" i="4" s="1"/>
  <c r="G21" i="4"/>
  <c r="E21" i="4"/>
  <c r="E289" i="4" s="1"/>
  <c r="D21" i="4"/>
  <c r="D289" i="4" s="1"/>
  <c r="C71" i="4" l="1"/>
  <c r="C73" i="4"/>
  <c r="C74" i="4"/>
  <c r="C124" i="4"/>
  <c r="K75" i="5"/>
  <c r="N76" i="4"/>
  <c r="G130" i="4"/>
  <c r="E195" i="4"/>
  <c r="N75" i="5"/>
  <c r="N20" i="4"/>
  <c r="K187" i="4"/>
  <c r="G204" i="4"/>
  <c r="C250" i="4"/>
  <c r="J194" i="5"/>
  <c r="C80" i="5"/>
  <c r="E194" i="5"/>
  <c r="E51" i="5" s="1"/>
  <c r="C162" i="4"/>
  <c r="C294" i="4"/>
  <c r="M289" i="5"/>
  <c r="G75" i="5"/>
  <c r="G52" i="5" s="1"/>
  <c r="J52" i="5"/>
  <c r="C165" i="5"/>
  <c r="N289" i="5"/>
  <c r="N52" i="5"/>
  <c r="N51" i="5" s="1"/>
  <c r="K52" i="5"/>
  <c r="K51" i="5" s="1"/>
  <c r="K289" i="5"/>
  <c r="C238" i="5"/>
  <c r="C184" i="5"/>
  <c r="C95" i="5"/>
  <c r="F83" i="5"/>
  <c r="C246" i="5"/>
  <c r="I76" i="5"/>
  <c r="C76" i="5" s="1"/>
  <c r="L20" i="5"/>
  <c r="E289" i="5"/>
  <c r="G194" i="5"/>
  <c r="G51" i="5" s="1"/>
  <c r="C166" i="5"/>
  <c r="H52" i="5"/>
  <c r="D289" i="5"/>
  <c r="I20" i="5"/>
  <c r="M52" i="5"/>
  <c r="C293" i="5"/>
  <c r="L259" i="5"/>
  <c r="L230" i="5" s="1"/>
  <c r="O230" i="5"/>
  <c r="O194" i="5" s="1"/>
  <c r="C136" i="5"/>
  <c r="C103" i="5"/>
  <c r="I173" i="5"/>
  <c r="I291" i="5"/>
  <c r="F67" i="5"/>
  <c r="E50" i="5"/>
  <c r="E24" i="5"/>
  <c r="E20" i="5" s="1"/>
  <c r="O75" i="5"/>
  <c r="D50" i="5"/>
  <c r="D24" i="5"/>
  <c r="D290" i="5" s="1"/>
  <c r="C284" i="5"/>
  <c r="F283" i="5"/>
  <c r="C283" i="5" s="1"/>
  <c r="C67" i="5"/>
  <c r="L130" i="5"/>
  <c r="C205" i="5"/>
  <c r="F204" i="5"/>
  <c r="C204" i="5" s="1"/>
  <c r="M194" i="5"/>
  <c r="M51" i="5" s="1"/>
  <c r="H194" i="5"/>
  <c r="H289" i="5"/>
  <c r="I130" i="5"/>
  <c r="O53" i="5"/>
  <c r="I83" i="5"/>
  <c r="C84" i="5"/>
  <c r="J51" i="5"/>
  <c r="J289" i="5"/>
  <c r="C252" i="5"/>
  <c r="F251" i="5"/>
  <c r="C251" i="5" s="1"/>
  <c r="C260" i="5"/>
  <c r="F259" i="5"/>
  <c r="C259" i="5" s="1"/>
  <c r="L174" i="5"/>
  <c r="L173" i="5" s="1"/>
  <c r="C198" i="5"/>
  <c r="I196" i="5"/>
  <c r="I195" i="5" s="1"/>
  <c r="C192" i="5"/>
  <c r="F191" i="5"/>
  <c r="C235" i="5"/>
  <c r="F231" i="5"/>
  <c r="C131" i="5"/>
  <c r="F130" i="5"/>
  <c r="F75" i="5" s="1"/>
  <c r="C276" i="5"/>
  <c r="C112" i="5"/>
  <c r="C77" i="5"/>
  <c r="C58" i="5"/>
  <c r="I187" i="5"/>
  <c r="C188" i="5"/>
  <c r="C55" i="5"/>
  <c r="F54" i="5"/>
  <c r="F292" i="5"/>
  <c r="C21" i="5"/>
  <c r="F270" i="5"/>
  <c r="C272" i="5"/>
  <c r="C264" i="5"/>
  <c r="I230" i="5"/>
  <c r="C179" i="5"/>
  <c r="F174" i="5"/>
  <c r="C151" i="5"/>
  <c r="C144" i="5"/>
  <c r="C116" i="5"/>
  <c r="L83" i="5"/>
  <c r="C83" i="5" s="1"/>
  <c r="H187" i="4"/>
  <c r="C96" i="4"/>
  <c r="C202" i="4"/>
  <c r="C203" i="4"/>
  <c r="G231" i="4"/>
  <c r="E76" i="4"/>
  <c r="I187" i="4"/>
  <c r="C190" i="4"/>
  <c r="G195" i="4"/>
  <c r="C218" i="4"/>
  <c r="H259" i="4"/>
  <c r="D288" i="4"/>
  <c r="N83" i="4"/>
  <c r="N187" i="4"/>
  <c r="K195" i="4"/>
  <c r="J231" i="4"/>
  <c r="N231" i="4"/>
  <c r="N230" i="4" s="1"/>
  <c r="D270" i="4"/>
  <c r="D269" i="4" s="1"/>
  <c r="G289" i="4"/>
  <c r="G288" i="4" s="1"/>
  <c r="K76" i="4"/>
  <c r="C78" i="4"/>
  <c r="O80" i="4"/>
  <c r="C114" i="4"/>
  <c r="C117" i="4"/>
  <c r="C158" i="4"/>
  <c r="O160" i="4"/>
  <c r="C178" i="4"/>
  <c r="C182" i="4"/>
  <c r="G187" i="4"/>
  <c r="M187" i="4"/>
  <c r="M204" i="4"/>
  <c r="G270" i="4"/>
  <c r="G269" i="4" s="1"/>
  <c r="J288" i="4"/>
  <c r="C23" i="4"/>
  <c r="J54" i="4"/>
  <c r="J53" i="4" s="1"/>
  <c r="C63" i="4"/>
  <c r="C94" i="4"/>
  <c r="C102" i="4"/>
  <c r="I112" i="4"/>
  <c r="C118" i="4"/>
  <c r="O122" i="4"/>
  <c r="C138" i="4"/>
  <c r="C142" i="4"/>
  <c r="C170" i="4"/>
  <c r="K174" i="4"/>
  <c r="K173" i="4" s="1"/>
  <c r="J187" i="4"/>
  <c r="M195" i="4"/>
  <c r="C210" i="4"/>
  <c r="C214" i="4"/>
  <c r="I216" i="4"/>
  <c r="C222" i="4"/>
  <c r="C223" i="4"/>
  <c r="C234" i="4"/>
  <c r="L246" i="4"/>
  <c r="O252" i="4"/>
  <c r="E259" i="4"/>
  <c r="C262" i="4"/>
  <c r="C266" i="4"/>
  <c r="C268" i="4"/>
  <c r="C278" i="4"/>
  <c r="C282" i="4"/>
  <c r="K289" i="4"/>
  <c r="K288" i="4" s="1"/>
  <c r="C22" i="4"/>
  <c r="K26" i="4"/>
  <c r="K20" i="4" s="1"/>
  <c r="C57" i="4"/>
  <c r="C104" i="4"/>
  <c r="C106" i="4"/>
  <c r="C110" i="4"/>
  <c r="C113" i="4"/>
  <c r="O112" i="4"/>
  <c r="C126" i="4"/>
  <c r="C134" i="4"/>
  <c r="C150" i="4"/>
  <c r="C172" i="4"/>
  <c r="D187" i="4"/>
  <c r="O188" i="4"/>
  <c r="O187" i="4" s="1"/>
  <c r="H231" i="4"/>
  <c r="M231" i="4"/>
  <c r="C258" i="4"/>
  <c r="K259" i="4"/>
  <c r="E269" i="4"/>
  <c r="C274" i="4"/>
  <c r="J26" i="4"/>
  <c r="J20" i="4" s="1"/>
  <c r="L58" i="4"/>
  <c r="E83" i="4"/>
  <c r="K83" i="4"/>
  <c r="C88" i="4"/>
  <c r="D83" i="4"/>
  <c r="L95" i="4"/>
  <c r="K130" i="4"/>
  <c r="C146" i="4"/>
  <c r="C148" i="4"/>
  <c r="C154" i="4"/>
  <c r="D174" i="4"/>
  <c r="D173" i="4" s="1"/>
  <c r="C186" i="4"/>
  <c r="H204" i="4"/>
  <c r="H195" i="4" s="1"/>
  <c r="C211" i="4"/>
  <c r="C226" i="4"/>
  <c r="N204" i="4"/>
  <c r="N195" i="4" s="1"/>
  <c r="E231" i="4"/>
  <c r="E230" i="4" s="1"/>
  <c r="E194" i="4" s="1"/>
  <c r="C242" i="4"/>
  <c r="C244" i="4"/>
  <c r="C245" i="4"/>
  <c r="C247" i="4"/>
  <c r="C248" i="4"/>
  <c r="O246" i="4"/>
  <c r="O231" i="4" s="1"/>
  <c r="G259" i="4"/>
  <c r="G230" i="4" s="1"/>
  <c r="C298" i="4"/>
  <c r="L187" i="4"/>
  <c r="G53" i="4"/>
  <c r="L151" i="4"/>
  <c r="J204" i="4"/>
  <c r="J195" i="4" s="1"/>
  <c r="C254" i="4"/>
  <c r="D54" i="4"/>
  <c r="D53" i="4" s="1"/>
  <c r="H55" i="4"/>
  <c r="H54" i="4" s="1"/>
  <c r="H53" i="4" s="1"/>
  <c r="C60" i="4"/>
  <c r="C61" i="4"/>
  <c r="C62" i="4"/>
  <c r="C72" i="4"/>
  <c r="H76" i="4"/>
  <c r="C81" i="4"/>
  <c r="C82" i="4"/>
  <c r="G83" i="4"/>
  <c r="G75" i="4" s="1"/>
  <c r="C86" i="4"/>
  <c r="C100" i="4"/>
  <c r="C101" i="4"/>
  <c r="C105" i="4"/>
  <c r="C115" i="4"/>
  <c r="C125" i="4"/>
  <c r="O136" i="4"/>
  <c r="C143" i="4"/>
  <c r="I144" i="4"/>
  <c r="C153" i="4"/>
  <c r="C163" i="4"/>
  <c r="O184" i="4"/>
  <c r="E187" i="4"/>
  <c r="C208" i="4"/>
  <c r="C215" i="4"/>
  <c r="C220" i="4"/>
  <c r="C221" i="4"/>
  <c r="I246" i="4"/>
  <c r="C257" i="4"/>
  <c r="O260" i="4"/>
  <c r="O259" i="4" s="1"/>
  <c r="O276" i="4"/>
  <c r="C43" i="4"/>
  <c r="M289" i="4"/>
  <c r="M288" i="4" s="1"/>
  <c r="C24" i="4"/>
  <c r="G20" i="4"/>
  <c r="I58" i="4"/>
  <c r="C65" i="4"/>
  <c r="C66" i="4"/>
  <c r="O67" i="4"/>
  <c r="L69" i="4"/>
  <c r="L67" i="4" s="1"/>
  <c r="D76" i="4"/>
  <c r="C85" i="4"/>
  <c r="C93" i="4"/>
  <c r="H83" i="4"/>
  <c r="C98" i="4"/>
  <c r="J83" i="4"/>
  <c r="C109" i="4"/>
  <c r="M83" i="4"/>
  <c r="D130" i="4"/>
  <c r="H130" i="4"/>
  <c r="N130" i="4"/>
  <c r="N75" i="4" s="1"/>
  <c r="L131" i="4"/>
  <c r="C139" i="4"/>
  <c r="O144" i="4"/>
  <c r="C155" i="4"/>
  <c r="C157" i="4"/>
  <c r="C164" i="4"/>
  <c r="C169" i="4"/>
  <c r="C177" i="4"/>
  <c r="L179" i="4"/>
  <c r="L174" i="4" s="1"/>
  <c r="C213" i="4"/>
  <c r="C225" i="4"/>
  <c r="C229" i="4"/>
  <c r="C237" i="4"/>
  <c r="C256" i="4"/>
  <c r="N270" i="4"/>
  <c r="N269" i="4" s="1"/>
  <c r="N194" i="4" s="1"/>
  <c r="C275" i="4"/>
  <c r="C280" i="4"/>
  <c r="C295" i="4"/>
  <c r="L54" i="4"/>
  <c r="D195" i="4"/>
  <c r="I283" i="4"/>
  <c r="I289" i="4" s="1"/>
  <c r="E288" i="4"/>
  <c r="O21" i="4"/>
  <c r="O289" i="4" s="1"/>
  <c r="C44" i="4"/>
  <c r="K53" i="4"/>
  <c r="C64" i="4"/>
  <c r="I67" i="4"/>
  <c r="C70" i="4"/>
  <c r="C79" i="4"/>
  <c r="C92" i="4"/>
  <c r="C108" i="4"/>
  <c r="C120" i="4"/>
  <c r="C121" i="4"/>
  <c r="C133" i="4"/>
  <c r="C140" i="4"/>
  <c r="C149" i="4"/>
  <c r="C156" i="4"/>
  <c r="C171" i="4"/>
  <c r="C181" i="4"/>
  <c r="L184" i="4"/>
  <c r="C201" i="4"/>
  <c r="L205" i="4"/>
  <c r="C232" i="4"/>
  <c r="D231" i="4"/>
  <c r="D230" i="4" s="1"/>
  <c r="H230" i="4"/>
  <c r="K269" i="4"/>
  <c r="O272" i="4"/>
  <c r="O270" i="4" s="1"/>
  <c r="O269" i="4" s="1"/>
  <c r="C285" i="4"/>
  <c r="C292" i="4"/>
  <c r="O290" i="4"/>
  <c r="E53" i="4"/>
  <c r="L76" i="4"/>
  <c r="O54" i="4"/>
  <c r="O53" i="4" s="1"/>
  <c r="C80" i="4"/>
  <c r="O76" i="4"/>
  <c r="C59" i="4"/>
  <c r="I151" i="4"/>
  <c r="C152" i="4"/>
  <c r="F21" i="4"/>
  <c r="L27" i="4"/>
  <c r="L33" i="4"/>
  <c r="C33" i="4" s="1"/>
  <c r="L36" i="4"/>
  <c r="C36" i="4" s="1"/>
  <c r="F41" i="4"/>
  <c r="C41" i="4" s="1"/>
  <c r="O45" i="4"/>
  <c r="I55" i="4"/>
  <c r="C68" i="4"/>
  <c r="F69" i="4"/>
  <c r="F77" i="4"/>
  <c r="L84" i="4"/>
  <c r="C91" i="4"/>
  <c r="I95" i="4"/>
  <c r="L103" i="4"/>
  <c r="I116" i="4"/>
  <c r="F116" i="4"/>
  <c r="L122" i="4"/>
  <c r="C127" i="4"/>
  <c r="J130" i="4"/>
  <c r="M130" i="4"/>
  <c r="L136" i="4"/>
  <c r="C147" i="4"/>
  <c r="C159" i="4"/>
  <c r="J174" i="4"/>
  <c r="J173" i="4" s="1"/>
  <c r="N174" i="4"/>
  <c r="N173" i="4" s="1"/>
  <c r="F179" i="4"/>
  <c r="I179" i="4"/>
  <c r="C180" i="4"/>
  <c r="C183" i="4"/>
  <c r="C233" i="4"/>
  <c r="L252" i="4"/>
  <c r="L251" i="4" s="1"/>
  <c r="C255" i="4"/>
  <c r="L264" i="4"/>
  <c r="C267" i="4"/>
  <c r="C90" i="4"/>
  <c r="C129" i="4"/>
  <c r="F128" i="4"/>
  <c r="C128" i="4" s="1"/>
  <c r="L216" i="4"/>
  <c r="C219" i="4"/>
  <c r="C291" i="4"/>
  <c r="L290" i="4"/>
  <c r="L288" i="4" s="1"/>
  <c r="D20" i="4"/>
  <c r="H20" i="4"/>
  <c r="F58" i="4"/>
  <c r="I84" i="4"/>
  <c r="F84" i="4"/>
  <c r="I89" i="4"/>
  <c r="C89" i="4" s="1"/>
  <c r="F95" i="4"/>
  <c r="C99" i="4"/>
  <c r="I103" i="4"/>
  <c r="C111" i="4"/>
  <c r="C119" i="4"/>
  <c r="I131" i="4"/>
  <c r="I130" i="4" s="1"/>
  <c r="C132" i="4"/>
  <c r="C135" i="4"/>
  <c r="C141" i="4"/>
  <c r="L144" i="4"/>
  <c r="O151" i="4"/>
  <c r="C161" i="4"/>
  <c r="F160" i="4"/>
  <c r="C160" i="4" s="1"/>
  <c r="M173" i="4"/>
  <c r="F174" i="4"/>
  <c r="C185" i="4"/>
  <c r="F184" i="4"/>
  <c r="C197" i="4"/>
  <c r="F196" i="4"/>
  <c r="C249" i="4"/>
  <c r="F246" i="4"/>
  <c r="C56" i="4"/>
  <c r="C145" i="4"/>
  <c r="F144" i="4"/>
  <c r="E20" i="4"/>
  <c r="I20" i="4"/>
  <c r="M20" i="4"/>
  <c r="C87" i="4"/>
  <c r="O95" i="4"/>
  <c r="O83" i="4" s="1"/>
  <c r="F103" i="4"/>
  <c r="C107" i="4"/>
  <c r="F112" i="4"/>
  <c r="C112" i="4" s="1"/>
  <c r="F122" i="4"/>
  <c r="C123" i="4"/>
  <c r="E130" i="4"/>
  <c r="E75" i="4" s="1"/>
  <c r="C137" i="4"/>
  <c r="F136" i="4"/>
  <c r="C168" i="4"/>
  <c r="I166" i="4"/>
  <c r="I175" i="4"/>
  <c r="I174" i="4" s="1"/>
  <c r="I173" i="4" s="1"/>
  <c r="C176" i="4"/>
  <c r="O179" i="4"/>
  <c r="O174" i="4" s="1"/>
  <c r="L276" i="4"/>
  <c r="L270" i="4" s="1"/>
  <c r="L269" i="4" s="1"/>
  <c r="C279" i="4"/>
  <c r="C167" i="4"/>
  <c r="C189" i="4"/>
  <c r="F188" i="4"/>
  <c r="O196" i="4"/>
  <c r="O205" i="4"/>
  <c r="C217" i="4"/>
  <c r="F216" i="4"/>
  <c r="O216" i="4"/>
  <c r="J230" i="4"/>
  <c r="I231" i="4"/>
  <c r="K231" i="4"/>
  <c r="C240" i="4"/>
  <c r="C241" i="4"/>
  <c r="F238" i="4"/>
  <c r="C253" i="4"/>
  <c r="F252" i="4"/>
  <c r="O251" i="4"/>
  <c r="M259" i="4"/>
  <c r="C265" i="4"/>
  <c r="F264" i="4"/>
  <c r="I270" i="4"/>
  <c r="I269" i="4" s="1"/>
  <c r="M270" i="4"/>
  <c r="M269" i="4" s="1"/>
  <c r="C277" i="4"/>
  <c r="F276" i="4"/>
  <c r="C281" i="4"/>
  <c r="C193" i="4"/>
  <c r="F192" i="4"/>
  <c r="L196" i="4"/>
  <c r="C207" i="4"/>
  <c r="C209" i="4"/>
  <c r="F205" i="4"/>
  <c r="C227" i="4"/>
  <c r="C235" i="4"/>
  <c r="I259" i="4"/>
  <c r="L260" i="4"/>
  <c r="C263" i="4"/>
  <c r="C293" i="4"/>
  <c r="F290" i="4"/>
  <c r="C200" i="4"/>
  <c r="I198" i="4"/>
  <c r="I205" i="4"/>
  <c r="I204" i="4" s="1"/>
  <c r="C212" i="4"/>
  <c r="C224" i="4"/>
  <c r="C228" i="4"/>
  <c r="C236" i="4"/>
  <c r="L238" i="4"/>
  <c r="L231" i="4" s="1"/>
  <c r="C243" i="4"/>
  <c r="C261" i="4"/>
  <c r="F260" i="4"/>
  <c r="C271" i="4"/>
  <c r="C273" i="4"/>
  <c r="F272" i="4"/>
  <c r="C283" i="4"/>
  <c r="C284" i="4"/>
  <c r="I290" i="4"/>
  <c r="C296" i="4"/>
  <c r="C297" i="4"/>
  <c r="C199" i="4"/>
  <c r="C239" i="4"/>
  <c r="H194" i="4" l="1"/>
  <c r="F195" i="5"/>
  <c r="G289" i="5"/>
  <c r="F130" i="4"/>
  <c r="H51" i="5"/>
  <c r="G290" i="5"/>
  <c r="G50" i="5"/>
  <c r="I194" i="5"/>
  <c r="N50" i="5"/>
  <c r="N290" i="5"/>
  <c r="I75" i="5"/>
  <c r="I52" i="5" s="1"/>
  <c r="I51" i="5" s="1"/>
  <c r="I50" i="5" s="1"/>
  <c r="O289" i="5"/>
  <c r="M50" i="5"/>
  <c r="M290" i="5"/>
  <c r="C174" i="5"/>
  <c r="F173" i="5"/>
  <c r="C173" i="5" s="1"/>
  <c r="C292" i="5"/>
  <c r="F291" i="5"/>
  <c r="C291" i="5" s="1"/>
  <c r="C54" i="5"/>
  <c r="F53" i="5"/>
  <c r="F230" i="5"/>
  <c r="C230" i="5" s="1"/>
  <c r="C231" i="5"/>
  <c r="C130" i="5"/>
  <c r="C191" i="5"/>
  <c r="F187" i="5"/>
  <c r="C187" i="5" s="1"/>
  <c r="L75" i="5"/>
  <c r="L52" i="5" s="1"/>
  <c r="O52" i="5"/>
  <c r="O51" i="5" s="1"/>
  <c r="D20" i="5"/>
  <c r="F24" i="5"/>
  <c r="E290" i="5"/>
  <c r="J50" i="5"/>
  <c r="J290" i="5"/>
  <c r="K50" i="5"/>
  <c r="K290" i="5"/>
  <c r="F269" i="5"/>
  <c r="C270" i="5"/>
  <c r="C195" i="5"/>
  <c r="L194" i="5"/>
  <c r="H290" i="5"/>
  <c r="H50" i="5"/>
  <c r="I289" i="5"/>
  <c r="C196" i="5"/>
  <c r="O288" i="4"/>
  <c r="J75" i="4"/>
  <c r="G194" i="4"/>
  <c r="O130" i="4"/>
  <c r="L173" i="4"/>
  <c r="K75" i="4"/>
  <c r="M230" i="4"/>
  <c r="M194" i="4" s="1"/>
  <c r="L130" i="4"/>
  <c r="C130" i="4" s="1"/>
  <c r="K52" i="4"/>
  <c r="K51" i="4" s="1"/>
  <c r="N286" i="4"/>
  <c r="K230" i="4"/>
  <c r="K194" i="4" s="1"/>
  <c r="C246" i="4"/>
  <c r="M75" i="4"/>
  <c r="M52" i="4" s="1"/>
  <c r="M51" i="4" s="1"/>
  <c r="C116" i="4"/>
  <c r="J194" i="4"/>
  <c r="G286" i="4"/>
  <c r="C151" i="4"/>
  <c r="C264" i="4"/>
  <c r="L204" i="4"/>
  <c r="O20" i="4"/>
  <c r="M286" i="4"/>
  <c r="E286" i="4"/>
  <c r="D194" i="4"/>
  <c r="G52" i="4"/>
  <c r="G51" i="4" s="1"/>
  <c r="I288" i="4"/>
  <c r="L259" i="4"/>
  <c r="L230" i="4" s="1"/>
  <c r="O173" i="4"/>
  <c r="C103" i="4"/>
  <c r="C144" i="4"/>
  <c r="C184" i="4"/>
  <c r="I83" i="4"/>
  <c r="L53" i="4"/>
  <c r="O230" i="4"/>
  <c r="C216" i="4"/>
  <c r="C276" i="4"/>
  <c r="C95" i="4"/>
  <c r="N52" i="4"/>
  <c r="N51" i="4" s="1"/>
  <c r="N287" i="4" s="1"/>
  <c r="D75" i="4"/>
  <c r="D286" i="4" s="1"/>
  <c r="H75" i="4"/>
  <c r="H286" i="4" s="1"/>
  <c r="J286" i="4"/>
  <c r="J52" i="4"/>
  <c r="J51" i="4" s="1"/>
  <c r="F270" i="4"/>
  <c r="C272" i="4"/>
  <c r="C290" i="4"/>
  <c r="C192" i="4"/>
  <c r="F191" i="4"/>
  <c r="C191" i="4" s="1"/>
  <c r="C238" i="4"/>
  <c r="F231" i="4"/>
  <c r="I230" i="4"/>
  <c r="C136" i="4"/>
  <c r="C122" i="4"/>
  <c r="L83" i="4"/>
  <c r="C55" i="4"/>
  <c r="I54" i="4"/>
  <c r="I53" i="4" s="1"/>
  <c r="C188" i="4"/>
  <c r="C58" i="4"/>
  <c r="F54" i="4"/>
  <c r="E52" i="4"/>
  <c r="E51" i="4" s="1"/>
  <c r="C260" i="4"/>
  <c r="F259" i="4"/>
  <c r="C198" i="4"/>
  <c r="I196" i="4"/>
  <c r="I195" i="4" s="1"/>
  <c r="L195" i="4"/>
  <c r="C252" i="4"/>
  <c r="F251" i="4"/>
  <c r="C251" i="4" s="1"/>
  <c r="O204" i="4"/>
  <c r="O195" i="4" s="1"/>
  <c r="C196" i="4"/>
  <c r="C175" i="4"/>
  <c r="C131" i="4"/>
  <c r="F83" i="4"/>
  <c r="C84" i="4"/>
  <c r="C179" i="4"/>
  <c r="C77" i="4"/>
  <c r="F76" i="4"/>
  <c r="C45" i="4"/>
  <c r="C27" i="4"/>
  <c r="L26" i="4"/>
  <c r="C205" i="4"/>
  <c r="F204" i="4"/>
  <c r="C204" i="4" s="1"/>
  <c r="I165" i="4"/>
  <c r="C165" i="4" s="1"/>
  <c r="C166" i="4"/>
  <c r="K286" i="4"/>
  <c r="F173" i="4"/>
  <c r="C173" i="4" s="1"/>
  <c r="C174" i="4"/>
  <c r="F67" i="4"/>
  <c r="C67" i="4" s="1"/>
  <c r="C69" i="4"/>
  <c r="F289" i="4"/>
  <c r="C21" i="4"/>
  <c r="F20" i="4"/>
  <c r="O75" i="4"/>
  <c r="O52" i="4" s="1"/>
  <c r="L194" i="4" l="1"/>
  <c r="N50" i="4"/>
  <c r="I290" i="5"/>
  <c r="C269" i="5"/>
  <c r="F289" i="5"/>
  <c r="F52" i="5"/>
  <c r="C53" i="5"/>
  <c r="L51" i="5"/>
  <c r="C75" i="5"/>
  <c r="O50" i="5"/>
  <c r="O290" i="5"/>
  <c r="F194" i="5"/>
  <c r="C194" i="5" s="1"/>
  <c r="C24" i="5"/>
  <c r="F20" i="5"/>
  <c r="C20" i="5" s="1"/>
  <c r="L289" i="5"/>
  <c r="K287" i="4"/>
  <c r="K50" i="4"/>
  <c r="O194" i="4"/>
  <c r="L75" i="4"/>
  <c r="L52" i="4" s="1"/>
  <c r="L51" i="4" s="1"/>
  <c r="L50" i="4" s="1"/>
  <c r="C259" i="4"/>
  <c r="F187" i="4"/>
  <c r="C187" i="4" s="1"/>
  <c r="O51" i="4"/>
  <c r="O50" i="4" s="1"/>
  <c r="C83" i="4"/>
  <c r="G287" i="4"/>
  <c r="G50" i="4"/>
  <c r="D52" i="4"/>
  <c r="D51" i="4" s="1"/>
  <c r="H52" i="4"/>
  <c r="H51" i="4" s="1"/>
  <c r="C289" i="4"/>
  <c r="F288" i="4"/>
  <c r="C288" i="4" s="1"/>
  <c r="F75" i="4"/>
  <c r="C76" i="4"/>
  <c r="F230" i="4"/>
  <c r="C230" i="4" s="1"/>
  <c r="C231" i="4"/>
  <c r="M50" i="4"/>
  <c r="M287" i="4"/>
  <c r="I75" i="4"/>
  <c r="I52" i="4" s="1"/>
  <c r="I194" i="4"/>
  <c r="E287" i="4"/>
  <c r="E50" i="4"/>
  <c r="C54" i="4"/>
  <c r="F53" i="4"/>
  <c r="C26" i="4"/>
  <c r="L20" i="4"/>
  <c r="C20" i="4" s="1"/>
  <c r="F195" i="4"/>
  <c r="F269" i="4"/>
  <c r="C270" i="4"/>
  <c r="J50" i="4"/>
  <c r="J287" i="4"/>
  <c r="O286" i="4"/>
  <c r="I51" i="4" l="1"/>
  <c r="I287" i="4" s="1"/>
  <c r="F51" i="5"/>
  <c r="C52" i="5"/>
  <c r="C289" i="5"/>
  <c r="L50" i="5"/>
  <c r="L290" i="5"/>
  <c r="L286" i="4"/>
  <c r="I286" i="4"/>
  <c r="L287" i="4"/>
  <c r="O287" i="4"/>
  <c r="H287" i="4"/>
  <c r="H50" i="4"/>
  <c r="D50" i="4"/>
  <c r="D287" i="4"/>
  <c r="C269" i="4"/>
  <c r="F286" i="4"/>
  <c r="F52" i="4"/>
  <c r="C53" i="4"/>
  <c r="C75" i="4"/>
  <c r="F194" i="4"/>
  <c r="C194" i="4" s="1"/>
  <c r="C195" i="4"/>
  <c r="I50" i="4" l="1"/>
  <c r="F290" i="5"/>
  <c r="C290" i="5" s="1"/>
  <c r="C51" i="5"/>
  <c r="F50" i="5"/>
  <c r="C50" i="5" s="1"/>
  <c r="C286" i="4"/>
  <c r="C52" i="4"/>
  <c r="F51" i="4"/>
  <c r="F287" i="4" l="1"/>
  <c r="C287" i="4" s="1"/>
  <c r="C51" i="4"/>
  <c r="F50" i="4"/>
  <c r="C50" i="4" s="1"/>
  <c r="O301" i="3" l="1"/>
  <c r="L301" i="3"/>
  <c r="I301" i="3"/>
  <c r="F301" i="3"/>
  <c r="O300" i="3"/>
  <c r="L300" i="3"/>
  <c r="I300" i="3"/>
  <c r="F300" i="3"/>
  <c r="O299" i="3"/>
  <c r="L299" i="3"/>
  <c r="I299" i="3"/>
  <c r="F299" i="3"/>
  <c r="C299" i="3" s="1"/>
  <c r="O298" i="3"/>
  <c r="L298" i="3"/>
  <c r="I298" i="3"/>
  <c r="F298" i="3"/>
  <c r="O297" i="3"/>
  <c r="L297" i="3"/>
  <c r="I297" i="3"/>
  <c r="F297" i="3"/>
  <c r="O296" i="3"/>
  <c r="L296" i="3"/>
  <c r="I296" i="3"/>
  <c r="F296" i="3"/>
  <c r="O295" i="3"/>
  <c r="L295" i="3"/>
  <c r="I295" i="3"/>
  <c r="F295" i="3"/>
  <c r="O294" i="3"/>
  <c r="L294" i="3"/>
  <c r="I294" i="3"/>
  <c r="F294" i="3"/>
  <c r="N293" i="3"/>
  <c r="M293" i="3"/>
  <c r="K293" i="3"/>
  <c r="J293" i="3"/>
  <c r="H293" i="3"/>
  <c r="G293" i="3"/>
  <c r="E293" i="3"/>
  <c r="D293" i="3"/>
  <c r="O288" i="3"/>
  <c r="L288" i="3"/>
  <c r="I288" i="3"/>
  <c r="F288" i="3"/>
  <c r="O287" i="3"/>
  <c r="O286" i="3" s="1"/>
  <c r="L287" i="3"/>
  <c r="L286" i="3" s="1"/>
  <c r="I287" i="3"/>
  <c r="F287" i="3"/>
  <c r="N286" i="3"/>
  <c r="M286" i="3"/>
  <c r="K286" i="3"/>
  <c r="J286" i="3"/>
  <c r="I286" i="3"/>
  <c r="H286" i="3"/>
  <c r="G286" i="3"/>
  <c r="F286" i="3"/>
  <c r="E286" i="3"/>
  <c r="D286" i="3"/>
  <c r="O285" i="3"/>
  <c r="L285" i="3"/>
  <c r="L284" i="3" s="1"/>
  <c r="L283" i="3" s="1"/>
  <c r="I285" i="3"/>
  <c r="I284" i="3" s="1"/>
  <c r="I283" i="3" s="1"/>
  <c r="F285" i="3"/>
  <c r="F284" i="3" s="1"/>
  <c r="O284" i="3"/>
  <c r="N284" i="3"/>
  <c r="N283" i="3" s="1"/>
  <c r="M284" i="3"/>
  <c r="K284" i="3"/>
  <c r="K283" i="3" s="1"/>
  <c r="J284" i="3"/>
  <c r="J283" i="3" s="1"/>
  <c r="H284" i="3"/>
  <c r="G284" i="3"/>
  <c r="G283" i="3" s="1"/>
  <c r="E284" i="3"/>
  <c r="E283" i="3" s="1"/>
  <c r="D284" i="3"/>
  <c r="O283" i="3"/>
  <c r="M283" i="3"/>
  <c r="H283" i="3"/>
  <c r="D283" i="3"/>
  <c r="O282" i="3"/>
  <c r="L282" i="3"/>
  <c r="L281" i="3" s="1"/>
  <c r="I282" i="3"/>
  <c r="I281" i="3" s="1"/>
  <c r="F282" i="3"/>
  <c r="O281" i="3"/>
  <c r="N281" i="3"/>
  <c r="M281" i="3"/>
  <c r="K281" i="3"/>
  <c r="J281" i="3"/>
  <c r="H281" i="3"/>
  <c r="G281" i="3"/>
  <c r="E281" i="3"/>
  <c r="D281" i="3"/>
  <c r="O280" i="3"/>
  <c r="L280" i="3"/>
  <c r="I280" i="3"/>
  <c r="F280" i="3"/>
  <c r="O279" i="3"/>
  <c r="L279" i="3"/>
  <c r="I279" i="3"/>
  <c r="F279" i="3"/>
  <c r="O278" i="3"/>
  <c r="L278" i="3"/>
  <c r="I278" i="3"/>
  <c r="F278" i="3"/>
  <c r="O277" i="3"/>
  <c r="L277" i="3"/>
  <c r="L276" i="3" s="1"/>
  <c r="I277" i="3"/>
  <c r="F277" i="3"/>
  <c r="F276" i="3" s="1"/>
  <c r="N276" i="3"/>
  <c r="M276" i="3"/>
  <c r="K276" i="3"/>
  <c r="J276" i="3"/>
  <c r="H276" i="3"/>
  <c r="G276" i="3"/>
  <c r="E276" i="3"/>
  <c r="D276" i="3"/>
  <c r="O275" i="3"/>
  <c r="L275" i="3"/>
  <c r="I275" i="3"/>
  <c r="F275" i="3"/>
  <c r="O274" i="3"/>
  <c r="L274" i="3"/>
  <c r="I274" i="3"/>
  <c r="F274" i="3"/>
  <c r="O273" i="3"/>
  <c r="L273" i="3"/>
  <c r="L272" i="3" s="1"/>
  <c r="I273" i="3"/>
  <c r="F273" i="3"/>
  <c r="O272" i="3"/>
  <c r="N272" i="3"/>
  <c r="N270" i="3" s="1"/>
  <c r="N269" i="3" s="1"/>
  <c r="M272" i="3"/>
  <c r="K272" i="3"/>
  <c r="J272" i="3"/>
  <c r="J270" i="3" s="1"/>
  <c r="H272" i="3"/>
  <c r="H270" i="3" s="1"/>
  <c r="H269" i="3" s="1"/>
  <c r="G272" i="3"/>
  <c r="F272" i="3"/>
  <c r="E272" i="3"/>
  <c r="D272" i="3"/>
  <c r="O271" i="3"/>
  <c r="L271" i="3"/>
  <c r="I271" i="3"/>
  <c r="F271" i="3"/>
  <c r="M270" i="3"/>
  <c r="M269" i="3" s="1"/>
  <c r="G270" i="3"/>
  <c r="G269" i="3" s="1"/>
  <c r="E270" i="3"/>
  <c r="E269" i="3" s="1"/>
  <c r="D270" i="3"/>
  <c r="D269" i="3" s="1"/>
  <c r="O268" i="3"/>
  <c r="L268" i="3"/>
  <c r="I268" i="3"/>
  <c r="F268" i="3"/>
  <c r="O267" i="3"/>
  <c r="L267" i="3"/>
  <c r="I267" i="3"/>
  <c r="F267" i="3"/>
  <c r="O266" i="3"/>
  <c r="L266" i="3"/>
  <c r="I266" i="3"/>
  <c r="F266" i="3"/>
  <c r="O265" i="3"/>
  <c r="L265" i="3"/>
  <c r="I265" i="3"/>
  <c r="I264" i="3" s="1"/>
  <c r="F265" i="3"/>
  <c r="N264" i="3"/>
  <c r="M264" i="3"/>
  <c r="K264" i="3"/>
  <c r="J264" i="3"/>
  <c r="H264" i="3"/>
  <c r="G264" i="3"/>
  <c r="F264" i="3"/>
  <c r="E264" i="3"/>
  <c r="D264" i="3"/>
  <c r="O263" i="3"/>
  <c r="L263" i="3"/>
  <c r="I263" i="3"/>
  <c r="F263" i="3"/>
  <c r="O262" i="3"/>
  <c r="L262" i="3"/>
  <c r="I262" i="3"/>
  <c r="F262" i="3"/>
  <c r="O261" i="3"/>
  <c r="L261" i="3"/>
  <c r="L260" i="3" s="1"/>
  <c r="I261" i="3"/>
  <c r="F261" i="3"/>
  <c r="N260" i="3"/>
  <c r="M260" i="3"/>
  <c r="K260" i="3"/>
  <c r="K259" i="3" s="1"/>
  <c r="J260" i="3"/>
  <c r="J259" i="3" s="1"/>
  <c r="H260" i="3"/>
  <c r="G260" i="3"/>
  <c r="E260" i="3"/>
  <c r="E259" i="3" s="1"/>
  <c r="D260" i="3"/>
  <c r="O258" i="3"/>
  <c r="L258" i="3"/>
  <c r="I258" i="3"/>
  <c r="F258" i="3"/>
  <c r="O257" i="3"/>
  <c r="L257" i="3"/>
  <c r="I257" i="3"/>
  <c r="F257" i="3"/>
  <c r="O256" i="3"/>
  <c r="L256" i="3"/>
  <c r="I256" i="3"/>
  <c r="F256" i="3"/>
  <c r="O255" i="3"/>
  <c r="L255" i="3"/>
  <c r="I255" i="3"/>
  <c r="F255" i="3"/>
  <c r="O254" i="3"/>
  <c r="L254" i="3"/>
  <c r="I254" i="3"/>
  <c r="F254" i="3"/>
  <c r="O253" i="3"/>
  <c r="L253" i="3"/>
  <c r="I253" i="3"/>
  <c r="I252" i="3" s="1"/>
  <c r="F253" i="3"/>
  <c r="N252" i="3"/>
  <c r="N251" i="3" s="1"/>
  <c r="M252" i="3"/>
  <c r="K252" i="3"/>
  <c r="K251" i="3" s="1"/>
  <c r="J252" i="3"/>
  <c r="J251" i="3" s="1"/>
  <c r="H252" i="3"/>
  <c r="H251" i="3" s="1"/>
  <c r="G252" i="3"/>
  <c r="E252" i="3"/>
  <c r="D252" i="3"/>
  <c r="M251" i="3"/>
  <c r="G251" i="3"/>
  <c r="E251" i="3"/>
  <c r="D251" i="3"/>
  <c r="O250" i="3"/>
  <c r="L250" i="3"/>
  <c r="I250" i="3"/>
  <c r="F250" i="3"/>
  <c r="O249" i="3"/>
  <c r="L249" i="3"/>
  <c r="I249" i="3"/>
  <c r="F249" i="3"/>
  <c r="O248" i="3"/>
  <c r="L248" i="3"/>
  <c r="I248" i="3"/>
  <c r="F248" i="3"/>
  <c r="O247" i="3"/>
  <c r="O246" i="3" s="1"/>
  <c r="L247" i="3"/>
  <c r="I247" i="3"/>
  <c r="F247"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I239" i="3"/>
  <c r="C239" i="3" s="1"/>
  <c r="F239" i="3"/>
  <c r="N238" i="3"/>
  <c r="M238" i="3"/>
  <c r="K238" i="3"/>
  <c r="J238" i="3"/>
  <c r="H238" i="3"/>
  <c r="G238" i="3"/>
  <c r="E238" i="3"/>
  <c r="D238" i="3"/>
  <c r="O237" i="3"/>
  <c r="L237" i="3"/>
  <c r="I237" i="3"/>
  <c r="F237" i="3"/>
  <c r="O236" i="3"/>
  <c r="L236" i="3"/>
  <c r="L235" i="3" s="1"/>
  <c r="I236" i="3"/>
  <c r="F236" i="3"/>
  <c r="O235" i="3"/>
  <c r="N235" i="3"/>
  <c r="M235" i="3"/>
  <c r="K235" i="3"/>
  <c r="J235" i="3"/>
  <c r="H235" i="3"/>
  <c r="G235" i="3"/>
  <c r="F235" i="3"/>
  <c r="E235" i="3"/>
  <c r="D235" i="3"/>
  <c r="O234" i="3"/>
  <c r="L234" i="3"/>
  <c r="L233" i="3" s="1"/>
  <c r="I234" i="3"/>
  <c r="I233" i="3" s="1"/>
  <c r="F234" i="3"/>
  <c r="O233" i="3"/>
  <c r="N233" i="3"/>
  <c r="M233" i="3"/>
  <c r="K233" i="3"/>
  <c r="J233" i="3"/>
  <c r="H233" i="3"/>
  <c r="G233" i="3"/>
  <c r="G231" i="3" s="1"/>
  <c r="E233" i="3"/>
  <c r="D233" i="3"/>
  <c r="O232" i="3"/>
  <c r="L232" i="3"/>
  <c r="I232" i="3"/>
  <c r="F232" i="3"/>
  <c r="N231" i="3"/>
  <c r="J231" i="3"/>
  <c r="O229" i="3"/>
  <c r="L229" i="3"/>
  <c r="I229" i="3"/>
  <c r="F229" i="3"/>
  <c r="O228" i="3"/>
  <c r="L228" i="3"/>
  <c r="L227" i="3" s="1"/>
  <c r="I228" i="3"/>
  <c r="I227" i="3" s="1"/>
  <c r="F228" i="3"/>
  <c r="O227" i="3"/>
  <c r="N227" i="3"/>
  <c r="M227" i="3"/>
  <c r="K227" i="3"/>
  <c r="J227" i="3"/>
  <c r="H227" i="3"/>
  <c r="G227" i="3"/>
  <c r="F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F206" i="3"/>
  <c r="N205" i="3"/>
  <c r="M205" i="3"/>
  <c r="M204" i="3" s="1"/>
  <c r="K205" i="3"/>
  <c r="J205" i="3"/>
  <c r="J204" i="3" s="1"/>
  <c r="H205" i="3"/>
  <c r="H204" i="3" s="1"/>
  <c r="G205" i="3"/>
  <c r="E205" i="3"/>
  <c r="E204" i="3" s="1"/>
  <c r="D205" i="3"/>
  <c r="O203" i="3"/>
  <c r="L203" i="3"/>
  <c r="I203" i="3"/>
  <c r="F203" i="3"/>
  <c r="O202" i="3"/>
  <c r="L202" i="3"/>
  <c r="I202" i="3"/>
  <c r="F202" i="3"/>
  <c r="O201" i="3"/>
  <c r="L201" i="3"/>
  <c r="I201" i="3"/>
  <c r="F201" i="3"/>
  <c r="O200" i="3"/>
  <c r="L200" i="3"/>
  <c r="I200" i="3"/>
  <c r="F200" i="3"/>
  <c r="O199" i="3"/>
  <c r="O198" i="3" s="1"/>
  <c r="L199" i="3"/>
  <c r="I199" i="3"/>
  <c r="I198" i="3" s="1"/>
  <c r="F199" i="3"/>
  <c r="F198" i="3" s="1"/>
  <c r="N198" i="3"/>
  <c r="M198" i="3"/>
  <c r="M196" i="3" s="1"/>
  <c r="K198" i="3"/>
  <c r="J198" i="3"/>
  <c r="J196" i="3" s="1"/>
  <c r="H198" i="3"/>
  <c r="H196" i="3" s="1"/>
  <c r="G198" i="3"/>
  <c r="E198" i="3"/>
  <c r="D198" i="3"/>
  <c r="D196" i="3" s="1"/>
  <c r="O197" i="3"/>
  <c r="L197" i="3"/>
  <c r="I197" i="3"/>
  <c r="F197" i="3"/>
  <c r="N196" i="3"/>
  <c r="K196" i="3"/>
  <c r="G196" i="3"/>
  <c r="E196" i="3"/>
  <c r="O193" i="3"/>
  <c r="L193" i="3"/>
  <c r="I193" i="3"/>
  <c r="I192" i="3" s="1"/>
  <c r="I191" i="3" s="1"/>
  <c r="F193" i="3"/>
  <c r="O192" i="3"/>
  <c r="N192" i="3"/>
  <c r="N191" i="3" s="1"/>
  <c r="M192" i="3"/>
  <c r="M191" i="3" s="1"/>
  <c r="L192" i="3"/>
  <c r="L191" i="3" s="1"/>
  <c r="K192" i="3"/>
  <c r="J192" i="3"/>
  <c r="J191" i="3" s="1"/>
  <c r="H192" i="3"/>
  <c r="H191" i="3" s="1"/>
  <c r="H187" i="3" s="1"/>
  <c r="G192" i="3"/>
  <c r="G191" i="3" s="1"/>
  <c r="E192" i="3"/>
  <c r="D192" i="3"/>
  <c r="O191" i="3"/>
  <c r="K191" i="3"/>
  <c r="E191" i="3"/>
  <c r="D191" i="3"/>
  <c r="O190" i="3"/>
  <c r="L190" i="3"/>
  <c r="I190" i="3"/>
  <c r="F190" i="3"/>
  <c r="O189" i="3"/>
  <c r="L189" i="3"/>
  <c r="L188" i="3" s="1"/>
  <c r="I189" i="3"/>
  <c r="F189" i="3"/>
  <c r="O188" i="3"/>
  <c r="N188" i="3"/>
  <c r="N187" i="3" s="1"/>
  <c r="M188" i="3"/>
  <c r="K188" i="3"/>
  <c r="K187" i="3" s="1"/>
  <c r="J188" i="3"/>
  <c r="I188" i="3"/>
  <c r="H188" i="3"/>
  <c r="G188" i="3"/>
  <c r="E188" i="3"/>
  <c r="E187" i="3" s="1"/>
  <c r="D188" i="3"/>
  <c r="D187" i="3" s="1"/>
  <c r="J187" i="3"/>
  <c r="O186" i="3"/>
  <c r="L186" i="3"/>
  <c r="I186" i="3"/>
  <c r="F186" i="3"/>
  <c r="C186" i="3" s="1"/>
  <c r="O185" i="3"/>
  <c r="L185" i="3"/>
  <c r="I185" i="3"/>
  <c r="I184" i="3" s="1"/>
  <c r="F185" i="3"/>
  <c r="N184" i="3"/>
  <c r="M184" i="3"/>
  <c r="K184" i="3"/>
  <c r="J184" i="3"/>
  <c r="H184" i="3"/>
  <c r="G184" i="3"/>
  <c r="E184" i="3"/>
  <c r="D184" i="3"/>
  <c r="O183" i="3"/>
  <c r="L183" i="3"/>
  <c r="I183" i="3"/>
  <c r="F183" i="3"/>
  <c r="O182" i="3"/>
  <c r="L182" i="3"/>
  <c r="I182" i="3"/>
  <c r="F182" i="3"/>
  <c r="O181" i="3"/>
  <c r="L181" i="3"/>
  <c r="I181" i="3"/>
  <c r="F181" i="3"/>
  <c r="O180" i="3"/>
  <c r="L180" i="3"/>
  <c r="I180" i="3"/>
  <c r="F180" i="3"/>
  <c r="N179" i="3"/>
  <c r="M179" i="3"/>
  <c r="K179" i="3"/>
  <c r="J179" i="3"/>
  <c r="H179" i="3"/>
  <c r="G179" i="3"/>
  <c r="E179" i="3"/>
  <c r="D179" i="3"/>
  <c r="O178" i="3"/>
  <c r="L178" i="3"/>
  <c r="I178" i="3"/>
  <c r="F178" i="3"/>
  <c r="O177" i="3"/>
  <c r="L177" i="3"/>
  <c r="I177" i="3"/>
  <c r="F177" i="3"/>
  <c r="O176" i="3"/>
  <c r="L176" i="3"/>
  <c r="I176" i="3"/>
  <c r="F176" i="3"/>
  <c r="N175" i="3"/>
  <c r="M175" i="3"/>
  <c r="K175" i="3"/>
  <c r="J175" i="3"/>
  <c r="H175" i="3"/>
  <c r="H174" i="3" s="1"/>
  <c r="H173" i="3" s="1"/>
  <c r="G175" i="3"/>
  <c r="G174" i="3" s="1"/>
  <c r="G173" i="3" s="1"/>
  <c r="E175" i="3"/>
  <c r="E174" i="3" s="1"/>
  <c r="D175" i="3"/>
  <c r="D174" i="3" s="1"/>
  <c r="D173" i="3" s="1"/>
  <c r="K174" i="3"/>
  <c r="K173" i="3" s="1"/>
  <c r="O172" i="3"/>
  <c r="L172" i="3"/>
  <c r="I172" i="3"/>
  <c r="F172" i="3"/>
  <c r="O171" i="3"/>
  <c r="L171" i="3"/>
  <c r="I171" i="3"/>
  <c r="F171" i="3"/>
  <c r="O170" i="3"/>
  <c r="L170" i="3"/>
  <c r="I170" i="3"/>
  <c r="F170" i="3"/>
  <c r="O169" i="3"/>
  <c r="L169" i="3"/>
  <c r="I169" i="3"/>
  <c r="F169" i="3"/>
  <c r="O168" i="3"/>
  <c r="L168" i="3"/>
  <c r="I168" i="3"/>
  <c r="F168" i="3"/>
  <c r="O167" i="3"/>
  <c r="L167" i="3"/>
  <c r="I167" i="3"/>
  <c r="F167" i="3"/>
  <c r="N166" i="3"/>
  <c r="M166" i="3"/>
  <c r="K166" i="3"/>
  <c r="K165" i="3" s="1"/>
  <c r="J166" i="3"/>
  <c r="H166" i="3"/>
  <c r="H165" i="3" s="1"/>
  <c r="G166" i="3"/>
  <c r="G165" i="3" s="1"/>
  <c r="E166" i="3"/>
  <c r="E165" i="3" s="1"/>
  <c r="D166" i="3"/>
  <c r="D165" i="3" s="1"/>
  <c r="N165" i="3"/>
  <c r="M165" i="3"/>
  <c r="J165" i="3"/>
  <c r="O164" i="3"/>
  <c r="L164" i="3"/>
  <c r="I164" i="3"/>
  <c r="F164" i="3"/>
  <c r="O163" i="3"/>
  <c r="L163" i="3"/>
  <c r="I163" i="3"/>
  <c r="F163" i="3"/>
  <c r="O162" i="3"/>
  <c r="L162" i="3"/>
  <c r="I162" i="3"/>
  <c r="F162" i="3"/>
  <c r="O161" i="3"/>
  <c r="L161" i="3"/>
  <c r="L160" i="3" s="1"/>
  <c r="I161" i="3"/>
  <c r="I160" i="3" s="1"/>
  <c r="F161" i="3"/>
  <c r="N160" i="3"/>
  <c r="M160" i="3"/>
  <c r="K160" i="3"/>
  <c r="J160" i="3"/>
  <c r="H160" i="3"/>
  <c r="G160" i="3"/>
  <c r="E160" i="3"/>
  <c r="D160" i="3"/>
  <c r="O159" i="3"/>
  <c r="L159" i="3"/>
  <c r="I159" i="3"/>
  <c r="F159" i="3"/>
  <c r="O158" i="3"/>
  <c r="L158" i="3"/>
  <c r="C158" i="3" s="1"/>
  <c r="I158" i="3"/>
  <c r="F158" i="3"/>
  <c r="O157" i="3"/>
  <c r="L157" i="3"/>
  <c r="I157" i="3"/>
  <c r="F157" i="3"/>
  <c r="C157" i="3" s="1"/>
  <c r="O156" i="3"/>
  <c r="L156" i="3"/>
  <c r="I156" i="3"/>
  <c r="F156" i="3"/>
  <c r="O155" i="3"/>
  <c r="L155" i="3"/>
  <c r="I155" i="3"/>
  <c r="F155" i="3"/>
  <c r="O154" i="3"/>
  <c r="L154" i="3"/>
  <c r="I154" i="3"/>
  <c r="F154" i="3"/>
  <c r="C154" i="3" s="1"/>
  <c r="O153" i="3"/>
  <c r="L153" i="3"/>
  <c r="I153" i="3"/>
  <c r="F153" i="3"/>
  <c r="O152" i="3"/>
  <c r="L152" i="3"/>
  <c r="I152" i="3"/>
  <c r="F152" i="3"/>
  <c r="N151" i="3"/>
  <c r="M151" i="3"/>
  <c r="K151" i="3"/>
  <c r="J151" i="3"/>
  <c r="H151" i="3"/>
  <c r="G151" i="3"/>
  <c r="E151" i="3"/>
  <c r="D151" i="3"/>
  <c r="O150" i="3"/>
  <c r="L150" i="3"/>
  <c r="I150" i="3"/>
  <c r="F150" i="3"/>
  <c r="C150" i="3" s="1"/>
  <c r="O149" i="3"/>
  <c r="L149" i="3"/>
  <c r="I149" i="3"/>
  <c r="F149" i="3"/>
  <c r="O148" i="3"/>
  <c r="L148" i="3"/>
  <c r="I148" i="3"/>
  <c r="F148" i="3"/>
  <c r="O147" i="3"/>
  <c r="L147" i="3"/>
  <c r="I147" i="3"/>
  <c r="F147" i="3"/>
  <c r="O146" i="3"/>
  <c r="L146" i="3"/>
  <c r="I146" i="3"/>
  <c r="F146" i="3"/>
  <c r="C146" i="3" s="1"/>
  <c r="O145" i="3"/>
  <c r="L145" i="3"/>
  <c r="I145" i="3"/>
  <c r="F145" i="3"/>
  <c r="N144" i="3"/>
  <c r="M144" i="3"/>
  <c r="K144" i="3"/>
  <c r="J144" i="3"/>
  <c r="I144" i="3"/>
  <c r="H144" i="3"/>
  <c r="G144" i="3"/>
  <c r="E144" i="3"/>
  <c r="D144" i="3"/>
  <c r="O143" i="3"/>
  <c r="L143" i="3"/>
  <c r="I143" i="3"/>
  <c r="F143" i="3"/>
  <c r="O142" i="3"/>
  <c r="O141" i="3" s="1"/>
  <c r="L142" i="3"/>
  <c r="I142" i="3"/>
  <c r="I141" i="3" s="1"/>
  <c r="F142" i="3"/>
  <c r="N141" i="3"/>
  <c r="M141" i="3"/>
  <c r="K141" i="3"/>
  <c r="J141" i="3"/>
  <c r="H141" i="3"/>
  <c r="G141" i="3"/>
  <c r="E141" i="3"/>
  <c r="D141" i="3"/>
  <c r="O140" i="3"/>
  <c r="L140" i="3"/>
  <c r="I140" i="3"/>
  <c r="F140" i="3"/>
  <c r="O139" i="3"/>
  <c r="L139" i="3"/>
  <c r="I139" i="3"/>
  <c r="F139" i="3"/>
  <c r="O138" i="3"/>
  <c r="L138" i="3"/>
  <c r="I138" i="3"/>
  <c r="F138" i="3"/>
  <c r="O137" i="3"/>
  <c r="L137" i="3"/>
  <c r="I137" i="3"/>
  <c r="I136" i="3" s="1"/>
  <c r="F137" i="3"/>
  <c r="N136" i="3"/>
  <c r="M136" i="3"/>
  <c r="K136" i="3"/>
  <c r="J136" i="3"/>
  <c r="H136" i="3"/>
  <c r="G136" i="3"/>
  <c r="E136" i="3"/>
  <c r="D136" i="3"/>
  <c r="O135" i="3"/>
  <c r="L135" i="3"/>
  <c r="I135" i="3"/>
  <c r="F135" i="3"/>
  <c r="O134" i="3"/>
  <c r="L134" i="3"/>
  <c r="I134" i="3"/>
  <c r="F134" i="3"/>
  <c r="O133" i="3"/>
  <c r="L133" i="3"/>
  <c r="I133" i="3"/>
  <c r="F133" i="3"/>
  <c r="O132" i="3"/>
  <c r="O131" i="3" s="1"/>
  <c r="L132" i="3"/>
  <c r="I132" i="3"/>
  <c r="F132" i="3"/>
  <c r="N131" i="3"/>
  <c r="M131" i="3"/>
  <c r="K131" i="3"/>
  <c r="J131" i="3"/>
  <c r="H131" i="3"/>
  <c r="G131" i="3"/>
  <c r="G130" i="3" s="1"/>
  <c r="F131" i="3"/>
  <c r="E131" i="3"/>
  <c r="D131" i="3"/>
  <c r="K130" i="3"/>
  <c r="O129" i="3"/>
  <c r="L129" i="3"/>
  <c r="L128" i="3" s="1"/>
  <c r="I129" i="3"/>
  <c r="I128" i="3" s="1"/>
  <c r="F129" i="3"/>
  <c r="O128" i="3"/>
  <c r="N128" i="3"/>
  <c r="M128" i="3"/>
  <c r="K128" i="3"/>
  <c r="J128" i="3"/>
  <c r="H128" i="3"/>
  <c r="G128" i="3"/>
  <c r="E128" i="3"/>
  <c r="D128" i="3"/>
  <c r="O127" i="3"/>
  <c r="L127" i="3"/>
  <c r="I127" i="3"/>
  <c r="F127" i="3"/>
  <c r="O126" i="3"/>
  <c r="L126" i="3"/>
  <c r="I126" i="3"/>
  <c r="F126" i="3"/>
  <c r="O125" i="3"/>
  <c r="L125" i="3"/>
  <c r="I125" i="3"/>
  <c r="F125" i="3"/>
  <c r="O124" i="3"/>
  <c r="L124" i="3"/>
  <c r="I124" i="3"/>
  <c r="F124" i="3"/>
  <c r="O123" i="3"/>
  <c r="L123" i="3"/>
  <c r="I123" i="3"/>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I117" i="3"/>
  <c r="F117" i="3"/>
  <c r="N116" i="3"/>
  <c r="M116" i="3"/>
  <c r="K116" i="3"/>
  <c r="J116" i="3"/>
  <c r="H116" i="3"/>
  <c r="G116" i="3"/>
  <c r="E116" i="3"/>
  <c r="D116" i="3"/>
  <c r="O115" i="3"/>
  <c r="L115" i="3"/>
  <c r="I115" i="3"/>
  <c r="F115" i="3"/>
  <c r="O114" i="3"/>
  <c r="L114" i="3"/>
  <c r="I114" i="3"/>
  <c r="F114" i="3"/>
  <c r="O113" i="3"/>
  <c r="L113" i="3"/>
  <c r="I113" i="3"/>
  <c r="I112" i="3" s="1"/>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I95" i="3" s="1"/>
  <c r="F96" i="3"/>
  <c r="N95" i="3"/>
  <c r="M95" i="3"/>
  <c r="K95" i="3"/>
  <c r="J95" i="3"/>
  <c r="H95" i="3"/>
  <c r="G95" i="3"/>
  <c r="F95" i="3"/>
  <c r="E95" i="3"/>
  <c r="D95" i="3"/>
  <c r="O94" i="3"/>
  <c r="L94" i="3"/>
  <c r="I94" i="3"/>
  <c r="F94" i="3"/>
  <c r="O93" i="3"/>
  <c r="L93" i="3"/>
  <c r="I93" i="3"/>
  <c r="F93" i="3"/>
  <c r="O92" i="3"/>
  <c r="L92" i="3"/>
  <c r="I92" i="3"/>
  <c r="F92" i="3"/>
  <c r="O91" i="3"/>
  <c r="L91" i="3"/>
  <c r="I91" i="3"/>
  <c r="F91" i="3"/>
  <c r="O90" i="3"/>
  <c r="O89" i="3" s="1"/>
  <c r="L90" i="3"/>
  <c r="I90" i="3"/>
  <c r="F90" i="3"/>
  <c r="N89" i="3"/>
  <c r="M89" i="3"/>
  <c r="K89" i="3"/>
  <c r="J89" i="3"/>
  <c r="H89" i="3"/>
  <c r="G89" i="3"/>
  <c r="E89" i="3"/>
  <c r="D89" i="3"/>
  <c r="O88" i="3"/>
  <c r="L88" i="3"/>
  <c r="I88" i="3"/>
  <c r="F88" i="3"/>
  <c r="O87" i="3"/>
  <c r="L87" i="3"/>
  <c r="I87" i="3"/>
  <c r="F87" i="3"/>
  <c r="O86" i="3"/>
  <c r="L86" i="3"/>
  <c r="I86" i="3"/>
  <c r="F86" i="3"/>
  <c r="O85" i="3"/>
  <c r="L85" i="3"/>
  <c r="I85" i="3"/>
  <c r="F85" i="3"/>
  <c r="N84" i="3"/>
  <c r="M84" i="3"/>
  <c r="K84" i="3"/>
  <c r="J84" i="3"/>
  <c r="H84" i="3"/>
  <c r="G84" i="3"/>
  <c r="E84" i="3"/>
  <c r="D84" i="3"/>
  <c r="G83" i="3"/>
  <c r="O82" i="3"/>
  <c r="L82" i="3"/>
  <c r="I82" i="3"/>
  <c r="F82" i="3"/>
  <c r="O81" i="3"/>
  <c r="O80" i="3" s="1"/>
  <c r="L81" i="3"/>
  <c r="I81" i="3"/>
  <c r="I80" i="3" s="1"/>
  <c r="F81" i="3"/>
  <c r="N80" i="3"/>
  <c r="M80" i="3"/>
  <c r="L80" i="3"/>
  <c r="K80" i="3"/>
  <c r="J80" i="3"/>
  <c r="H80" i="3"/>
  <c r="G80" i="3"/>
  <c r="F80" i="3"/>
  <c r="E80" i="3"/>
  <c r="D80" i="3"/>
  <c r="O79" i="3"/>
  <c r="L79" i="3"/>
  <c r="I79" i="3"/>
  <c r="F79" i="3"/>
  <c r="O78" i="3"/>
  <c r="L78" i="3"/>
  <c r="L77" i="3" s="1"/>
  <c r="L76" i="3" s="1"/>
  <c r="I78" i="3"/>
  <c r="I77" i="3" s="1"/>
  <c r="I76" i="3" s="1"/>
  <c r="F78" i="3"/>
  <c r="N77" i="3"/>
  <c r="M77" i="3"/>
  <c r="M76" i="3" s="1"/>
  <c r="K77" i="3"/>
  <c r="K76" i="3" s="1"/>
  <c r="J77" i="3"/>
  <c r="H77" i="3"/>
  <c r="H76" i="3" s="1"/>
  <c r="G77" i="3"/>
  <c r="G76" i="3" s="1"/>
  <c r="E77" i="3"/>
  <c r="D77" i="3"/>
  <c r="J76" i="3"/>
  <c r="D76" i="3"/>
  <c r="O74" i="3"/>
  <c r="L74" i="3"/>
  <c r="I74" i="3"/>
  <c r="F74" i="3"/>
  <c r="O73" i="3"/>
  <c r="L73" i="3"/>
  <c r="I73" i="3"/>
  <c r="F73" i="3"/>
  <c r="O72" i="3"/>
  <c r="L72" i="3"/>
  <c r="I72" i="3"/>
  <c r="F72" i="3"/>
  <c r="O71" i="3"/>
  <c r="L71" i="3"/>
  <c r="I71" i="3"/>
  <c r="F71" i="3"/>
  <c r="O70" i="3"/>
  <c r="L70" i="3"/>
  <c r="L69" i="3" s="1"/>
  <c r="I70" i="3"/>
  <c r="F70" i="3"/>
  <c r="N69" i="3"/>
  <c r="M69" i="3"/>
  <c r="M67" i="3" s="1"/>
  <c r="K69" i="3"/>
  <c r="J69" i="3"/>
  <c r="I69" i="3"/>
  <c r="H69" i="3"/>
  <c r="H67" i="3" s="1"/>
  <c r="G69" i="3"/>
  <c r="E69" i="3"/>
  <c r="E67" i="3" s="1"/>
  <c r="D69" i="3"/>
  <c r="D67" i="3" s="1"/>
  <c r="O68" i="3"/>
  <c r="L68" i="3"/>
  <c r="I68" i="3"/>
  <c r="F68" i="3"/>
  <c r="N67" i="3"/>
  <c r="K67" i="3"/>
  <c r="J67" i="3"/>
  <c r="G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O58" i="3" s="1"/>
  <c r="L59" i="3"/>
  <c r="I59" i="3"/>
  <c r="I58" i="3" s="1"/>
  <c r="F59" i="3"/>
  <c r="N58" i="3"/>
  <c r="M58" i="3"/>
  <c r="L58" i="3"/>
  <c r="K58" i="3"/>
  <c r="J58" i="3"/>
  <c r="J54" i="3" s="1"/>
  <c r="J53" i="3" s="1"/>
  <c r="H58" i="3"/>
  <c r="G58" i="3"/>
  <c r="E58" i="3"/>
  <c r="D58" i="3"/>
  <c r="D54" i="3" s="1"/>
  <c r="O57" i="3"/>
  <c r="L57" i="3"/>
  <c r="I57" i="3"/>
  <c r="F57" i="3"/>
  <c r="O56" i="3"/>
  <c r="L56" i="3"/>
  <c r="L55" i="3" s="1"/>
  <c r="L54" i="3" s="1"/>
  <c r="I56" i="3"/>
  <c r="F56" i="3"/>
  <c r="F55" i="3" s="1"/>
  <c r="O55" i="3"/>
  <c r="N55" i="3"/>
  <c r="M55" i="3"/>
  <c r="M54" i="3" s="1"/>
  <c r="K55" i="3"/>
  <c r="K54" i="3" s="1"/>
  <c r="K53" i="3" s="1"/>
  <c r="J55" i="3"/>
  <c r="H55" i="3"/>
  <c r="G55" i="3"/>
  <c r="G54" i="3" s="1"/>
  <c r="G53" i="3" s="1"/>
  <c r="E55" i="3"/>
  <c r="E54" i="3" s="1"/>
  <c r="E53" i="3" s="1"/>
  <c r="D55" i="3"/>
  <c r="H54" i="3"/>
  <c r="H53" i="3" s="1"/>
  <c r="O47" i="3"/>
  <c r="C47" i="3" s="1"/>
  <c r="O46" i="3"/>
  <c r="N45" i="3"/>
  <c r="M45" i="3"/>
  <c r="L44" i="3"/>
  <c r="L43" i="3" s="1"/>
  <c r="I44" i="3"/>
  <c r="F44" i="3"/>
  <c r="K43" i="3"/>
  <c r="J43" i="3"/>
  <c r="I43" i="3"/>
  <c r="H43" i="3"/>
  <c r="G43" i="3"/>
  <c r="E43" i="3"/>
  <c r="D43" i="3"/>
  <c r="F42" i="3"/>
  <c r="E41" i="3"/>
  <c r="D41" i="3"/>
  <c r="L40" i="3"/>
  <c r="C40" i="3" s="1"/>
  <c r="L39" i="3"/>
  <c r="C39" i="3" s="1"/>
  <c r="L38" i="3"/>
  <c r="C38" i="3" s="1"/>
  <c r="L37" i="3"/>
  <c r="K36" i="3"/>
  <c r="J36" i="3"/>
  <c r="L35" i="3"/>
  <c r="C35" i="3" s="1"/>
  <c r="L34" i="3"/>
  <c r="K33" i="3"/>
  <c r="J33" i="3"/>
  <c r="L32" i="3"/>
  <c r="C32" i="3" s="1"/>
  <c r="K31" i="3"/>
  <c r="J31" i="3"/>
  <c r="L30" i="3"/>
  <c r="C30" i="3" s="1"/>
  <c r="L29" i="3"/>
  <c r="C29" i="3" s="1"/>
  <c r="L28" i="3"/>
  <c r="K27" i="3"/>
  <c r="J27" i="3"/>
  <c r="F25" i="3"/>
  <c r="C25" i="3" s="1"/>
  <c r="I24" i="3"/>
  <c r="F24" i="3"/>
  <c r="O23" i="3"/>
  <c r="L23" i="3"/>
  <c r="I23" i="3"/>
  <c r="F23" i="3"/>
  <c r="O22" i="3"/>
  <c r="O21" i="3" s="1"/>
  <c r="L22" i="3"/>
  <c r="L21" i="3" s="1"/>
  <c r="I22" i="3"/>
  <c r="I21" i="3" s="1"/>
  <c r="I292" i="3" s="1"/>
  <c r="F22" i="3"/>
  <c r="N21" i="3"/>
  <c r="N292" i="3" s="1"/>
  <c r="N291" i="3" s="1"/>
  <c r="M21" i="3"/>
  <c r="M292" i="3" s="1"/>
  <c r="K21" i="3"/>
  <c r="K292" i="3" s="1"/>
  <c r="K291" i="3" s="1"/>
  <c r="J21" i="3"/>
  <c r="J292" i="3" s="1"/>
  <c r="J291" i="3" s="1"/>
  <c r="H21" i="3"/>
  <c r="G21" i="3"/>
  <c r="G292" i="3" s="1"/>
  <c r="G291" i="3" s="1"/>
  <c r="F21" i="3"/>
  <c r="E21" i="3"/>
  <c r="E292" i="3" s="1"/>
  <c r="E291" i="3" s="1"/>
  <c r="D21" i="3"/>
  <c r="M20" i="3"/>
  <c r="G20" i="3"/>
  <c r="C86" i="3" l="1"/>
  <c r="C102" i="3"/>
  <c r="C138" i="3"/>
  <c r="C170" i="3"/>
  <c r="I187" i="3"/>
  <c r="C279" i="3"/>
  <c r="C114" i="3"/>
  <c r="C118" i="3"/>
  <c r="F196" i="3"/>
  <c r="C182" i="3"/>
  <c r="C199" i="3"/>
  <c r="C207" i="3"/>
  <c r="C211" i="3"/>
  <c r="C215" i="3"/>
  <c r="C219" i="3"/>
  <c r="C223" i="3"/>
  <c r="C226" i="3"/>
  <c r="G259" i="3"/>
  <c r="M259" i="3"/>
  <c r="K26" i="3"/>
  <c r="K20" i="3" s="1"/>
  <c r="J26" i="3"/>
  <c r="C44" i="3"/>
  <c r="D83" i="3"/>
  <c r="N83" i="3"/>
  <c r="C142" i="3"/>
  <c r="L187" i="3"/>
  <c r="C193" i="3"/>
  <c r="C203" i="3"/>
  <c r="C247" i="3"/>
  <c r="C267" i="3"/>
  <c r="C275" i="3"/>
  <c r="N54" i="3"/>
  <c r="N53" i="3" s="1"/>
  <c r="C63" i="3"/>
  <c r="C98" i="3"/>
  <c r="C101" i="3"/>
  <c r="C110" i="3"/>
  <c r="O112" i="3"/>
  <c r="L175" i="3"/>
  <c r="M174" i="3"/>
  <c r="L184" i="3"/>
  <c r="C214" i="3"/>
  <c r="L238" i="3"/>
  <c r="C271" i="3"/>
  <c r="C277" i="3"/>
  <c r="C278" i="3"/>
  <c r="O276" i="3"/>
  <c r="L31" i="3"/>
  <c r="C31" i="3" s="1"/>
  <c r="I67" i="3"/>
  <c r="N76" i="3"/>
  <c r="C94" i="3"/>
  <c r="C126" i="3"/>
  <c r="C127" i="3"/>
  <c r="C134" i="3"/>
  <c r="I205" i="3"/>
  <c r="D204" i="3"/>
  <c r="L264" i="3"/>
  <c r="O84" i="3"/>
  <c r="C106" i="3"/>
  <c r="C107" i="3"/>
  <c r="I116" i="3"/>
  <c r="C120" i="3"/>
  <c r="I122" i="3"/>
  <c r="L144" i="3"/>
  <c r="C162" i="3"/>
  <c r="C178" i="3"/>
  <c r="O184" i="3"/>
  <c r="J195" i="3"/>
  <c r="O196" i="3"/>
  <c r="C243" i="3"/>
  <c r="C255" i="3"/>
  <c r="C263" i="3"/>
  <c r="D259" i="3"/>
  <c r="H259" i="3"/>
  <c r="L270" i="3"/>
  <c r="L269" i="3" s="1"/>
  <c r="K270" i="3"/>
  <c r="K269" i="3" s="1"/>
  <c r="C287" i="3"/>
  <c r="C295" i="3"/>
  <c r="C298" i="3"/>
  <c r="F292" i="3"/>
  <c r="C22" i="3"/>
  <c r="M53" i="3"/>
  <c r="C57" i="3"/>
  <c r="C60" i="3"/>
  <c r="C62" i="3"/>
  <c r="C64" i="3"/>
  <c r="C66" i="3"/>
  <c r="O69" i="3"/>
  <c r="O67" i="3" s="1"/>
  <c r="C80" i="3"/>
  <c r="C82" i="3"/>
  <c r="M83" i="3"/>
  <c r="I84" i="3"/>
  <c r="C100" i="3"/>
  <c r="J83" i="3"/>
  <c r="C105" i="3"/>
  <c r="O103" i="3"/>
  <c r="C111" i="3"/>
  <c r="E83" i="3"/>
  <c r="N130" i="3"/>
  <c r="L131" i="3"/>
  <c r="C140" i="3"/>
  <c r="D130" i="3"/>
  <c r="H130" i="3"/>
  <c r="C171" i="3"/>
  <c r="F175" i="3"/>
  <c r="C177" i="3"/>
  <c r="O175" i="3"/>
  <c r="L179" i="3"/>
  <c r="L174" i="3" s="1"/>
  <c r="L173" i="3" s="1"/>
  <c r="C190" i="3"/>
  <c r="C202" i="3"/>
  <c r="C213" i="3"/>
  <c r="N204" i="3"/>
  <c r="L216" i="3"/>
  <c r="C227" i="3"/>
  <c r="C240" i="3"/>
  <c r="C248" i="3"/>
  <c r="J230" i="3"/>
  <c r="C253" i="3"/>
  <c r="O252" i="3"/>
  <c r="O251" i="3" s="1"/>
  <c r="C266" i="3"/>
  <c r="O264" i="3"/>
  <c r="O270" i="3"/>
  <c r="O269" i="3" s="1"/>
  <c r="C274" i="3"/>
  <c r="I276" i="3"/>
  <c r="I293" i="3"/>
  <c r="C301" i="3"/>
  <c r="C90" i="3"/>
  <c r="I235" i="3"/>
  <c r="C235" i="3" s="1"/>
  <c r="I246" i="3"/>
  <c r="L259" i="3"/>
  <c r="C23" i="3"/>
  <c r="C61" i="3"/>
  <c r="C65" i="3"/>
  <c r="C70" i="3"/>
  <c r="C72" i="3"/>
  <c r="C74" i="3"/>
  <c r="D75" i="3"/>
  <c r="O77" i="3"/>
  <c r="O76" i="3" s="1"/>
  <c r="I89" i="3"/>
  <c r="C109" i="3"/>
  <c r="O116" i="3"/>
  <c r="C133" i="3"/>
  <c r="L141" i="3"/>
  <c r="C147" i="3"/>
  <c r="C148" i="3"/>
  <c r="C149" i="3"/>
  <c r="C163" i="3"/>
  <c r="C168" i="3"/>
  <c r="O166" i="3"/>
  <c r="O165" i="3" s="1"/>
  <c r="C181" i="3"/>
  <c r="M173" i="3"/>
  <c r="M187" i="3"/>
  <c r="D195" i="3"/>
  <c r="H195" i="3"/>
  <c r="C201" i="3"/>
  <c r="E195" i="3"/>
  <c r="C212" i="3"/>
  <c r="C218" i="3"/>
  <c r="C232" i="3"/>
  <c r="M231" i="3"/>
  <c r="M230" i="3" s="1"/>
  <c r="C244" i="3"/>
  <c r="C256" i="3"/>
  <c r="C258" i="3"/>
  <c r="C285" i="3"/>
  <c r="C288" i="3"/>
  <c r="G75" i="3"/>
  <c r="K83" i="3"/>
  <c r="K75" i="3" s="1"/>
  <c r="E173" i="3"/>
  <c r="G187" i="3"/>
  <c r="G52" i="3" s="1"/>
  <c r="M195" i="3"/>
  <c r="L252" i="3"/>
  <c r="L251" i="3" s="1"/>
  <c r="C276" i="3"/>
  <c r="E20" i="3"/>
  <c r="C24" i="3"/>
  <c r="C73" i="3"/>
  <c r="E76" i="3"/>
  <c r="C78" i="3"/>
  <c r="H83" i="3"/>
  <c r="H75" i="3" s="1"/>
  <c r="H52" i="3" s="1"/>
  <c r="C91" i="3"/>
  <c r="C97" i="3"/>
  <c r="L103" i="3"/>
  <c r="C121" i="3"/>
  <c r="C124" i="3"/>
  <c r="O122" i="3"/>
  <c r="I131" i="3"/>
  <c r="C135" i="3"/>
  <c r="O136" i="3"/>
  <c r="L136" i="3"/>
  <c r="F141" i="3"/>
  <c r="C152" i="3"/>
  <c r="C153" i="3"/>
  <c r="O151" i="3"/>
  <c r="C159" i="3"/>
  <c r="I166" i="3"/>
  <c r="I165" i="3" s="1"/>
  <c r="F192" i="3"/>
  <c r="L198" i="3"/>
  <c r="L196" i="3" s="1"/>
  <c r="C209" i="3"/>
  <c r="C210" i="3"/>
  <c r="F216" i="3"/>
  <c r="C221" i="3"/>
  <c r="C222" i="3"/>
  <c r="G204" i="3"/>
  <c r="G195" i="3" s="1"/>
  <c r="K204" i="3"/>
  <c r="K195" i="3" s="1"/>
  <c r="E231" i="3"/>
  <c r="E230" i="3" s="1"/>
  <c r="K231" i="3"/>
  <c r="K230" i="3" s="1"/>
  <c r="K194" i="3" s="1"/>
  <c r="C237" i="3"/>
  <c r="D231" i="3"/>
  <c r="D230" i="3" s="1"/>
  <c r="C245" i="3"/>
  <c r="C257" i="3"/>
  <c r="F260" i="3"/>
  <c r="C262" i="3"/>
  <c r="O260" i="3"/>
  <c r="J269" i="3"/>
  <c r="L292" i="3"/>
  <c r="C37" i="3"/>
  <c r="L36" i="3"/>
  <c r="C36" i="3" s="1"/>
  <c r="C46" i="3"/>
  <c r="O45" i="3"/>
  <c r="O20" i="3" s="1"/>
  <c r="D292" i="3"/>
  <c r="D291" i="3" s="1"/>
  <c r="D20" i="3"/>
  <c r="H292" i="3"/>
  <c r="H291" i="3" s="1"/>
  <c r="H20" i="3"/>
  <c r="F43" i="3"/>
  <c r="C43" i="3" s="1"/>
  <c r="I20" i="3"/>
  <c r="C42" i="3"/>
  <c r="F41" i="3"/>
  <c r="C41" i="3" s="1"/>
  <c r="D53" i="3"/>
  <c r="O54" i="3"/>
  <c r="O53" i="3" s="1"/>
  <c r="L67" i="3"/>
  <c r="L53" i="3" s="1"/>
  <c r="C34" i="3"/>
  <c r="L33" i="3"/>
  <c r="C33" i="3" s="1"/>
  <c r="O292" i="3"/>
  <c r="C28" i="3"/>
  <c r="L27" i="3"/>
  <c r="C123" i="3"/>
  <c r="L122" i="3"/>
  <c r="C131" i="3"/>
  <c r="C189" i="3"/>
  <c r="F188" i="3"/>
  <c r="J20" i="3"/>
  <c r="N20" i="3"/>
  <c r="M291" i="3"/>
  <c r="C56" i="3"/>
  <c r="C68" i="3"/>
  <c r="F69" i="3"/>
  <c r="C69" i="3" s="1"/>
  <c r="F77" i="3"/>
  <c r="L84" i="3"/>
  <c r="C87" i="3"/>
  <c r="L89" i="3"/>
  <c r="C92" i="3"/>
  <c r="C93" i="3"/>
  <c r="F89" i="3"/>
  <c r="C89" i="3" s="1"/>
  <c r="C113" i="3"/>
  <c r="F112" i="3"/>
  <c r="E130" i="3"/>
  <c r="E75" i="3" s="1"/>
  <c r="C137" i="3"/>
  <c r="F136" i="3"/>
  <c r="C136" i="3" s="1"/>
  <c r="L151" i="3"/>
  <c r="C155" i="3"/>
  <c r="O160" i="3"/>
  <c r="C172" i="3"/>
  <c r="J174" i="3"/>
  <c r="J173" i="3" s="1"/>
  <c r="N174" i="3"/>
  <c r="N173" i="3" s="1"/>
  <c r="F179" i="3"/>
  <c r="I179" i="3"/>
  <c r="C180" i="3"/>
  <c r="C183" i="3"/>
  <c r="C59" i="3"/>
  <c r="C71" i="3"/>
  <c r="C79" i="3"/>
  <c r="I55" i="3"/>
  <c r="I54" i="3" s="1"/>
  <c r="I53" i="3" s="1"/>
  <c r="F58" i="3"/>
  <c r="C58" i="3" s="1"/>
  <c r="C81" i="3"/>
  <c r="C85" i="3"/>
  <c r="F84" i="3"/>
  <c r="L95" i="3"/>
  <c r="C99" i="3"/>
  <c r="L116" i="3"/>
  <c r="C119" i="3"/>
  <c r="C125" i="3"/>
  <c r="F122" i="3"/>
  <c r="C122" i="3" s="1"/>
  <c r="C129" i="3"/>
  <c r="F128" i="3"/>
  <c r="C128" i="3" s="1"/>
  <c r="C139" i="3"/>
  <c r="C143" i="3"/>
  <c r="C161" i="3"/>
  <c r="F160" i="3"/>
  <c r="C167" i="3"/>
  <c r="L166" i="3"/>
  <c r="L165" i="3" s="1"/>
  <c r="C185" i="3"/>
  <c r="F184" i="3"/>
  <c r="C184" i="3" s="1"/>
  <c r="C208" i="3"/>
  <c r="L205" i="3"/>
  <c r="L204" i="3" s="1"/>
  <c r="C261" i="3"/>
  <c r="I260" i="3"/>
  <c r="I259" i="3" s="1"/>
  <c r="F281" i="3"/>
  <c r="C281" i="3" s="1"/>
  <c r="C282" i="3"/>
  <c r="C286" i="3"/>
  <c r="L112" i="3"/>
  <c r="C115" i="3"/>
  <c r="C169" i="3"/>
  <c r="F166" i="3"/>
  <c r="C21" i="3"/>
  <c r="C88" i="3"/>
  <c r="C96" i="3"/>
  <c r="O95" i="3"/>
  <c r="F103" i="3"/>
  <c r="I103" i="3"/>
  <c r="I83" i="3" s="1"/>
  <c r="C104" i="3"/>
  <c r="C108" i="3"/>
  <c r="C117" i="3"/>
  <c r="F116" i="3"/>
  <c r="C116" i="3" s="1"/>
  <c r="J130" i="3"/>
  <c r="J75" i="3" s="1"/>
  <c r="C132" i="3"/>
  <c r="M130" i="3"/>
  <c r="C145" i="3"/>
  <c r="F144" i="3"/>
  <c r="O144" i="3"/>
  <c r="F151" i="3"/>
  <c r="I151" i="3"/>
  <c r="I130" i="3" s="1"/>
  <c r="C156" i="3"/>
  <c r="C164" i="3"/>
  <c r="I175" i="3"/>
  <c r="C176" i="3"/>
  <c r="O179" i="3"/>
  <c r="O187" i="3"/>
  <c r="F238" i="3"/>
  <c r="C242" i="3"/>
  <c r="C254" i="3"/>
  <c r="F252" i="3"/>
  <c r="N195" i="3"/>
  <c r="F205" i="3"/>
  <c r="C206" i="3"/>
  <c r="O205" i="3"/>
  <c r="O216" i="3"/>
  <c r="H231" i="3"/>
  <c r="H230" i="3" s="1"/>
  <c r="H194" i="3" s="1"/>
  <c r="C241" i="3"/>
  <c r="I238" i="3"/>
  <c r="I231" i="3" s="1"/>
  <c r="I251" i="3"/>
  <c r="C265" i="3"/>
  <c r="F270" i="3"/>
  <c r="C296" i="3"/>
  <c r="L293" i="3"/>
  <c r="L291" i="3" s="1"/>
  <c r="I291" i="3"/>
  <c r="J194" i="3"/>
  <c r="C200" i="3"/>
  <c r="C216" i="3"/>
  <c r="C217" i="3"/>
  <c r="I216" i="3"/>
  <c r="I204" i="3" s="1"/>
  <c r="C220" i="3"/>
  <c r="C236" i="3"/>
  <c r="N259" i="3"/>
  <c r="N230" i="3" s="1"/>
  <c r="C264" i="3"/>
  <c r="C268" i="3"/>
  <c r="C280" i="3"/>
  <c r="F293" i="3"/>
  <c r="C294" i="3"/>
  <c r="O293" i="3"/>
  <c r="C300" i="3"/>
  <c r="C192" i="3"/>
  <c r="F191" i="3"/>
  <c r="C191" i="3" s="1"/>
  <c r="C197" i="3"/>
  <c r="I196" i="3"/>
  <c r="C224" i="3"/>
  <c r="C225" i="3"/>
  <c r="C228" i="3"/>
  <c r="C229" i="3"/>
  <c r="G230" i="3"/>
  <c r="F233" i="3"/>
  <c r="C234" i="3"/>
  <c r="O238" i="3"/>
  <c r="O231" i="3" s="1"/>
  <c r="L246" i="3"/>
  <c r="L231" i="3" s="1"/>
  <c r="L230" i="3" s="1"/>
  <c r="C249" i="3"/>
  <c r="F246" i="3"/>
  <c r="C250" i="3"/>
  <c r="F259" i="3"/>
  <c r="C273" i="3"/>
  <c r="I272" i="3"/>
  <c r="I270" i="3" s="1"/>
  <c r="I269" i="3" s="1"/>
  <c r="C284" i="3"/>
  <c r="F283" i="3"/>
  <c r="C283" i="3" s="1"/>
  <c r="C297" i="3"/>
  <c r="O301" i="2"/>
  <c r="L301" i="2"/>
  <c r="I301" i="2"/>
  <c r="F301" i="2"/>
  <c r="O300" i="2"/>
  <c r="L300" i="2"/>
  <c r="I300" i="2"/>
  <c r="F300" i="2"/>
  <c r="O299" i="2"/>
  <c r="L299" i="2"/>
  <c r="I299" i="2"/>
  <c r="F299" i="2"/>
  <c r="O298" i="2"/>
  <c r="L298" i="2"/>
  <c r="I298" i="2"/>
  <c r="F298" i="2"/>
  <c r="O297" i="2"/>
  <c r="L297" i="2"/>
  <c r="I297" i="2"/>
  <c r="F297" i="2"/>
  <c r="O296" i="2"/>
  <c r="L296" i="2"/>
  <c r="I296" i="2"/>
  <c r="F296" i="2"/>
  <c r="O295" i="2"/>
  <c r="L295" i="2"/>
  <c r="I295" i="2"/>
  <c r="F295" i="2"/>
  <c r="O294" i="2"/>
  <c r="O293" i="2" s="1"/>
  <c r="L294" i="2"/>
  <c r="I294" i="2"/>
  <c r="F294" i="2"/>
  <c r="N293" i="2"/>
  <c r="M293" i="2"/>
  <c r="K293" i="2"/>
  <c r="J293" i="2"/>
  <c r="H293" i="2"/>
  <c r="G293" i="2"/>
  <c r="E293" i="2"/>
  <c r="D293" i="2"/>
  <c r="O288" i="2"/>
  <c r="L288" i="2"/>
  <c r="I288" i="2"/>
  <c r="F288" i="2"/>
  <c r="O287" i="2"/>
  <c r="O286" i="2" s="1"/>
  <c r="L287" i="2"/>
  <c r="L286" i="2" s="1"/>
  <c r="I287" i="2"/>
  <c r="F287" i="2"/>
  <c r="N286" i="2"/>
  <c r="M286" i="2"/>
  <c r="K286" i="2"/>
  <c r="J286" i="2"/>
  <c r="H286" i="2"/>
  <c r="G286" i="2"/>
  <c r="F286" i="2"/>
  <c r="E286" i="2"/>
  <c r="D286" i="2"/>
  <c r="O285" i="2"/>
  <c r="L285" i="2"/>
  <c r="L284" i="2" s="1"/>
  <c r="L283" i="2" s="1"/>
  <c r="I285" i="2"/>
  <c r="F285" i="2"/>
  <c r="O284" i="2"/>
  <c r="O283" i="2" s="1"/>
  <c r="N284" i="2"/>
  <c r="N283" i="2" s="1"/>
  <c r="M284" i="2"/>
  <c r="M283" i="2" s="1"/>
  <c r="K284" i="2"/>
  <c r="J284" i="2"/>
  <c r="J283" i="2" s="1"/>
  <c r="I284" i="2"/>
  <c r="I283" i="2" s="1"/>
  <c r="H284" i="2"/>
  <c r="H283" i="2" s="1"/>
  <c r="G284" i="2"/>
  <c r="F284" i="2"/>
  <c r="E284" i="2"/>
  <c r="E283" i="2" s="1"/>
  <c r="D284" i="2"/>
  <c r="D283" i="2" s="1"/>
  <c r="K283" i="2"/>
  <c r="G283" i="2"/>
  <c r="O282" i="2"/>
  <c r="O281" i="2" s="1"/>
  <c r="L282" i="2"/>
  <c r="I282" i="2"/>
  <c r="I281" i="2" s="1"/>
  <c r="F282" i="2"/>
  <c r="F281" i="2" s="1"/>
  <c r="N281" i="2"/>
  <c r="M281" i="2"/>
  <c r="L281" i="2"/>
  <c r="K281" i="2"/>
  <c r="J281" i="2"/>
  <c r="H281" i="2"/>
  <c r="G281" i="2"/>
  <c r="E281" i="2"/>
  <c r="D281" i="2"/>
  <c r="O280" i="2"/>
  <c r="L280" i="2"/>
  <c r="I280" i="2"/>
  <c r="F280" i="2"/>
  <c r="O279" i="2"/>
  <c r="L279" i="2"/>
  <c r="I279" i="2"/>
  <c r="F279" i="2"/>
  <c r="O278" i="2"/>
  <c r="L278" i="2"/>
  <c r="I278" i="2"/>
  <c r="F278" i="2"/>
  <c r="O277" i="2"/>
  <c r="L277" i="2"/>
  <c r="I277" i="2"/>
  <c r="F277" i="2"/>
  <c r="F276" i="2" s="1"/>
  <c r="N276" i="2"/>
  <c r="M276" i="2"/>
  <c r="K276" i="2"/>
  <c r="J276" i="2"/>
  <c r="H276" i="2"/>
  <c r="G276" i="2"/>
  <c r="E276" i="2"/>
  <c r="D276" i="2"/>
  <c r="O275" i="2"/>
  <c r="L275" i="2"/>
  <c r="I275" i="2"/>
  <c r="F275" i="2"/>
  <c r="O274" i="2"/>
  <c r="L274" i="2"/>
  <c r="I274" i="2"/>
  <c r="F274" i="2"/>
  <c r="O273" i="2"/>
  <c r="L273" i="2"/>
  <c r="L272" i="2" s="1"/>
  <c r="I273" i="2"/>
  <c r="I272" i="2" s="1"/>
  <c r="F273" i="2"/>
  <c r="N272" i="2"/>
  <c r="N270" i="2" s="1"/>
  <c r="M272" i="2"/>
  <c r="M270" i="2" s="1"/>
  <c r="M269" i="2" s="1"/>
  <c r="K272" i="2"/>
  <c r="K270" i="2" s="1"/>
  <c r="K269" i="2" s="1"/>
  <c r="J272" i="2"/>
  <c r="H272" i="2"/>
  <c r="H270" i="2" s="1"/>
  <c r="H269" i="2" s="1"/>
  <c r="G272" i="2"/>
  <c r="E272" i="2"/>
  <c r="D272" i="2"/>
  <c r="O271" i="2"/>
  <c r="L271" i="2"/>
  <c r="C271" i="2" s="1"/>
  <c r="I271" i="2"/>
  <c r="F271" i="2"/>
  <c r="D270" i="2"/>
  <c r="D269" i="2" s="1"/>
  <c r="O268" i="2"/>
  <c r="L268" i="2"/>
  <c r="I268" i="2"/>
  <c r="F268" i="2"/>
  <c r="O267" i="2"/>
  <c r="L267" i="2"/>
  <c r="I267" i="2"/>
  <c r="F267" i="2"/>
  <c r="O266" i="2"/>
  <c r="L266" i="2"/>
  <c r="I266" i="2"/>
  <c r="F266" i="2"/>
  <c r="O265" i="2"/>
  <c r="L265" i="2"/>
  <c r="I265" i="2"/>
  <c r="F265" i="2"/>
  <c r="F264" i="2" s="1"/>
  <c r="N264" i="2"/>
  <c r="M264" i="2"/>
  <c r="K264" i="2"/>
  <c r="J264" i="2"/>
  <c r="H264" i="2"/>
  <c r="G264" i="2"/>
  <c r="E264" i="2"/>
  <c r="D264" i="2"/>
  <c r="O263" i="2"/>
  <c r="L263" i="2"/>
  <c r="I263" i="2"/>
  <c r="F263" i="2"/>
  <c r="O262" i="2"/>
  <c r="L262" i="2"/>
  <c r="I262" i="2"/>
  <c r="F262" i="2"/>
  <c r="O261" i="2"/>
  <c r="L261" i="2"/>
  <c r="I261" i="2"/>
  <c r="F261" i="2"/>
  <c r="N260" i="2"/>
  <c r="N259" i="2" s="1"/>
  <c r="M260" i="2"/>
  <c r="M259" i="2" s="1"/>
  <c r="K260" i="2"/>
  <c r="J260" i="2"/>
  <c r="I260" i="2"/>
  <c r="H260" i="2"/>
  <c r="G260" i="2"/>
  <c r="G259" i="2" s="1"/>
  <c r="E260" i="2"/>
  <c r="E259" i="2" s="1"/>
  <c r="D260" i="2"/>
  <c r="D259" i="2" s="1"/>
  <c r="O258" i="2"/>
  <c r="L258" i="2"/>
  <c r="I258" i="2"/>
  <c r="F258" i="2"/>
  <c r="O257" i="2"/>
  <c r="L257" i="2"/>
  <c r="I257" i="2"/>
  <c r="F257" i="2"/>
  <c r="O256" i="2"/>
  <c r="L256" i="2"/>
  <c r="I256" i="2"/>
  <c r="F256" i="2"/>
  <c r="O255" i="2"/>
  <c r="L255" i="2"/>
  <c r="I255" i="2"/>
  <c r="F255" i="2"/>
  <c r="O254" i="2"/>
  <c r="L254" i="2"/>
  <c r="I254" i="2"/>
  <c r="F254" i="2"/>
  <c r="O253" i="2"/>
  <c r="L253" i="2"/>
  <c r="I253" i="2"/>
  <c r="F253" i="2"/>
  <c r="N252" i="2"/>
  <c r="M252" i="2"/>
  <c r="M251" i="2" s="1"/>
  <c r="K252" i="2"/>
  <c r="K251" i="2" s="1"/>
  <c r="J252" i="2"/>
  <c r="H252" i="2"/>
  <c r="G252" i="2"/>
  <c r="G251" i="2" s="1"/>
  <c r="F252" i="2"/>
  <c r="E252" i="2"/>
  <c r="E251" i="2" s="1"/>
  <c r="D252" i="2"/>
  <c r="N251" i="2"/>
  <c r="J251" i="2"/>
  <c r="H251" i="2"/>
  <c r="D251" i="2"/>
  <c r="O250" i="2"/>
  <c r="L250" i="2"/>
  <c r="I250" i="2"/>
  <c r="F250" i="2"/>
  <c r="O249" i="2"/>
  <c r="L249" i="2"/>
  <c r="I249" i="2"/>
  <c r="F249" i="2"/>
  <c r="O248" i="2"/>
  <c r="L248" i="2"/>
  <c r="I248" i="2"/>
  <c r="F248" i="2"/>
  <c r="O247" i="2"/>
  <c r="O246" i="2" s="1"/>
  <c r="L247" i="2"/>
  <c r="I247" i="2"/>
  <c r="F247" i="2"/>
  <c r="F246" i="2" s="1"/>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L239" i="2"/>
  <c r="I239" i="2"/>
  <c r="I238" i="2" s="1"/>
  <c r="F239" i="2"/>
  <c r="N238" i="2"/>
  <c r="M238" i="2"/>
  <c r="K238" i="2"/>
  <c r="J238" i="2"/>
  <c r="H238" i="2"/>
  <c r="G238" i="2"/>
  <c r="E238" i="2"/>
  <c r="D238" i="2"/>
  <c r="O237" i="2"/>
  <c r="L237" i="2"/>
  <c r="I237" i="2"/>
  <c r="F237" i="2"/>
  <c r="O236" i="2"/>
  <c r="O235" i="2" s="1"/>
  <c r="L236" i="2"/>
  <c r="L235" i="2" s="1"/>
  <c r="I236" i="2"/>
  <c r="F236" i="2"/>
  <c r="N235" i="2"/>
  <c r="M235" i="2"/>
  <c r="K235" i="2"/>
  <c r="J235" i="2"/>
  <c r="H235" i="2"/>
  <c r="G235" i="2"/>
  <c r="F235" i="2"/>
  <c r="E235" i="2"/>
  <c r="D235" i="2"/>
  <c r="O234" i="2"/>
  <c r="O233" i="2" s="1"/>
  <c r="L234" i="2"/>
  <c r="I234" i="2"/>
  <c r="I233" i="2" s="1"/>
  <c r="F234" i="2"/>
  <c r="N233" i="2"/>
  <c r="M233" i="2"/>
  <c r="L233" i="2"/>
  <c r="K233" i="2"/>
  <c r="J233" i="2"/>
  <c r="J231" i="2" s="1"/>
  <c r="H233" i="2"/>
  <c r="G233" i="2"/>
  <c r="E233" i="2"/>
  <c r="D233" i="2"/>
  <c r="D231" i="2" s="1"/>
  <c r="O232" i="2"/>
  <c r="L232" i="2"/>
  <c r="I232" i="2"/>
  <c r="F232" i="2"/>
  <c r="O229" i="2"/>
  <c r="L229" i="2"/>
  <c r="I229" i="2"/>
  <c r="F229" i="2"/>
  <c r="O228" i="2"/>
  <c r="O227" i="2" s="1"/>
  <c r="L228" i="2"/>
  <c r="I228" i="2"/>
  <c r="I227" i="2" s="1"/>
  <c r="F228" i="2"/>
  <c r="N227" i="2"/>
  <c r="M227" i="2"/>
  <c r="L227" i="2"/>
  <c r="K227" i="2"/>
  <c r="J227" i="2"/>
  <c r="H227" i="2"/>
  <c r="G227" i="2"/>
  <c r="E227" i="2"/>
  <c r="D227" i="2"/>
  <c r="O226" i="2"/>
  <c r="L226" i="2"/>
  <c r="I226" i="2"/>
  <c r="F226" i="2"/>
  <c r="O225" i="2"/>
  <c r="L225" i="2"/>
  <c r="I225" i="2"/>
  <c r="F225" i="2"/>
  <c r="O224" i="2"/>
  <c r="L224" i="2"/>
  <c r="I224" i="2"/>
  <c r="F224" i="2"/>
  <c r="O223" i="2"/>
  <c r="L223" i="2"/>
  <c r="C223" i="2" s="1"/>
  <c r="I223" i="2"/>
  <c r="F223" i="2"/>
  <c r="O222" i="2"/>
  <c r="L222" i="2"/>
  <c r="I222" i="2"/>
  <c r="F222" i="2"/>
  <c r="O221" i="2"/>
  <c r="L221" i="2"/>
  <c r="I221" i="2"/>
  <c r="F221" i="2"/>
  <c r="O220" i="2"/>
  <c r="L220" i="2"/>
  <c r="I220" i="2"/>
  <c r="F220" i="2"/>
  <c r="O219" i="2"/>
  <c r="L219" i="2"/>
  <c r="I219" i="2"/>
  <c r="F219" i="2"/>
  <c r="O218" i="2"/>
  <c r="L218" i="2"/>
  <c r="I218" i="2"/>
  <c r="F218" i="2"/>
  <c r="O217" i="2"/>
  <c r="L217" i="2"/>
  <c r="I217" i="2"/>
  <c r="F217" i="2"/>
  <c r="N216" i="2"/>
  <c r="M216" i="2"/>
  <c r="K216" i="2"/>
  <c r="J216" i="2"/>
  <c r="H216" i="2"/>
  <c r="G216" i="2"/>
  <c r="E216" i="2"/>
  <c r="D216" i="2"/>
  <c r="O215" i="2"/>
  <c r="L215" i="2"/>
  <c r="I215" i="2"/>
  <c r="F215" i="2"/>
  <c r="C215" i="2"/>
  <c r="O214" i="2"/>
  <c r="L214" i="2"/>
  <c r="I214" i="2"/>
  <c r="F214" i="2"/>
  <c r="C214" i="2" s="1"/>
  <c r="O213" i="2"/>
  <c r="L213" i="2"/>
  <c r="I213" i="2"/>
  <c r="F213" i="2"/>
  <c r="O212" i="2"/>
  <c r="L212" i="2"/>
  <c r="I212" i="2"/>
  <c r="F212" i="2"/>
  <c r="O211" i="2"/>
  <c r="L211" i="2"/>
  <c r="I211" i="2"/>
  <c r="F211" i="2"/>
  <c r="O210" i="2"/>
  <c r="L210" i="2"/>
  <c r="I210" i="2"/>
  <c r="F210" i="2"/>
  <c r="C210" i="2" s="1"/>
  <c r="O209" i="2"/>
  <c r="L209" i="2"/>
  <c r="I209" i="2"/>
  <c r="F209" i="2"/>
  <c r="O208" i="2"/>
  <c r="L208" i="2"/>
  <c r="I208" i="2"/>
  <c r="F208" i="2"/>
  <c r="O207" i="2"/>
  <c r="L207" i="2"/>
  <c r="I207" i="2"/>
  <c r="F207" i="2"/>
  <c r="O206" i="2"/>
  <c r="L206" i="2"/>
  <c r="I206" i="2"/>
  <c r="F206" i="2"/>
  <c r="N205" i="2"/>
  <c r="M205" i="2"/>
  <c r="K205" i="2"/>
  <c r="J205" i="2"/>
  <c r="H205" i="2"/>
  <c r="G205" i="2"/>
  <c r="E205" i="2"/>
  <c r="D205" i="2"/>
  <c r="O203" i="2"/>
  <c r="L203" i="2"/>
  <c r="I203" i="2"/>
  <c r="F203" i="2"/>
  <c r="O202" i="2"/>
  <c r="L202" i="2"/>
  <c r="I202" i="2"/>
  <c r="F202" i="2"/>
  <c r="O201" i="2"/>
  <c r="L201" i="2"/>
  <c r="I201" i="2"/>
  <c r="F201" i="2"/>
  <c r="O200" i="2"/>
  <c r="L200" i="2"/>
  <c r="I200" i="2"/>
  <c r="F200" i="2"/>
  <c r="O199" i="2"/>
  <c r="L199" i="2"/>
  <c r="L198" i="2" s="1"/>
  <c r="I199" i="2"/>
  <c r="F199" i="2"/>
  <c r="F198" i="2" s="1"/>
  <c r="O198" i="2"/>
  <c r="N198" i="2"/>
  <c r="M198" i="2"/>
  <c r="K198" i="2"/>
  <c r="K196" i="2" s="1"/>
  <c r="J198" i="2"/>
  <c r="H198" i="2"/>
  <c r="H196" i="2" s="1"/>
  <c r="G198" i="2"/>
  <c r="G196" i="2" s="1"/>
  <c r="E198" i="2"/>
  <c r="D198" i="2"/>
  <c r="D196" i="2" s="1"/>
  <c r="O197" i="2"/>
  <c r="L197" i="2"/>
  <c r="I197" i="2"/>
  <c r="F197" i="2"/>
  <c r="N196" i="2"/>
  <c r="M196" i="2"/>
  <c r="J196" i="2"/>
  <c r="E196" i="2"/>
  <c r="O193" i="2"/>
  <c r="L193" i="2"/>
  <c r="I193" i="2"/>
  <c r="F193" i="2"/>
  <c r="F192" i="2" s="1"/>
  <c r="F191" i="2" s="1"/>
  <c r="O192" i="2"/>
  <c r="O191" i="2" s="1"/>
  <c r="N192" i="2"/>
  <c r="N191" i="2" s="1"/>
  <c r="M192" i="2"/>
  <c r="K192" i="2"/>
  <c r="K191" i="2" s="1"/>
  <c r="J192" i="2"/>
  <c r="J191" i="2" s="1"/>
  <c r="I192" i="2"/>
  <c r="H192" i="2"/>
  <c r="H191" i="2" s="1"/>
  <c r="G192" i="2"/>
  <c r="G191" i="2" s="1"/>
  <c r="E192" i="2"/>
  <c r="E191" i="2" s="1"/>
  <c r="D192" i="2"/>
  <c r="D191" i="2" s="1"/>
  <c r="M191" i="2"/>
  <c r="I191" i="2"/>
  <c r="O190" i="2"/>
  <c r="L190" i="2"/>
  <c r="I190" i="2"/>
  <c r="F190" i="2"/>
  <c r="O189" i="2"/>
  <c r="L189" i="2"/>
  <c r="L188" i="2" s="1"/>
  <c r="I189" i="2"/>
  <c r="F189" i="2"/>
  <c r="F188" i="2" s="1"/>
  <c r="O188" i="2"/>
  <c r="N188" i="2"/>
  <c r="M188" i="2"/>
  <c r="M187" i="2" s="1"/>
  <c r="K188" i="2"/>
  <c r="J188" i="2"/>
  <c r="H188" i="2"/>
  <c r="G188" i="2"/>
  <c r="G187" i="2" s="1"/>
  <c r="E188" i="2"/>
  <c r="D188" i="2"/>
  <c r="H187" i="2"/>
  <c r="O186" i="2"/>
  <c r="L186" i="2"/>
  <c r="I186" i="2"/>
  <c r="F186" i="2"/>
  <c r="O185" i="2"/>
  <c r="L185" i="2"/>
  <c r="L184" i="2" s="1"/>
  <c r="I185" i="2"/>
  <c r="I184" i="2" s="1"/>
  <c r="F185" i="2"/>
  <c r="N184" i="2"/>
  <c r="M184" i="2"/>
  <c r="K184" i="2"/>
  <c r="J184" i="2"/>
  <c r="H184" i="2"/>
  <c r="G184" i="2"/>
  <c r="E184" i="2"/>
  <c r="D184" i="2"/>
  <c r="O183" i="2"/>
  <c r="L183" i="2"/>
  <c r="I183" i="2"/>
  <c r="F183" i="2"/>
  <c r="O182" i="2"/>
  <c r="L182" i="2"/>
  <c r="I182" i="2"/>
  <c r="F182" i="2"/>
  <c r="O181" i="2"/>
  <c r="L181" i="2"/>
  <c r="I181" i="2"/>
  <c r="F181" i="2"/>
  <c r="O180" i="2"/>
  <c r="O179" i="2" s="1"/>
  <c r="L180" i="2"/>
  <c r="I180" i="2"/>
  <c r="F180" i="2"/>
  <c r="F179" i="2" s="1"/>
  <c r="N179" i="2"/>
  <c r="M179" i="2"/>
  <c r="K179" i="2"/>
  <c r="J179" i="2"/>
  <c r="H179" i="2"/>
  <c r="G179" i="2"/>
  <c r="E179" i="2"/>
  <c r="D179" i="2"/>
  <c r="O178" i="2"/>
  <c r="L178" i="2"/>
  <c r="I178" i="2"/>
  <c r="F178" i="2"/>
  <c r="O177" i="2"/>
  <c r="L177" i="2"/>
  <c r="I177" i="2"/>
  <c r="F177" i="2"/>
  <c r="O176" i="2"/>
  <c r="L176" i="2"/>
  <c r="L175" i="2" s="1"/>
  <c r="I176" i="2"/>
  <c r="I175" i="2" s="1"/>
  <c r="F176" i="2"/>
  <c r="N175" i="2"/>
  <c r="N174" i="2" s="1"/>
  <c r="N173" i="2" s="1"/>
  <c r="M175" i="2"/>
  <c r="M174" i="2" s="1"/>
  <c r="M173" i="2" s="1"/>
  <c r="K175" i="2"/>
  <c r="J175" i="2"/>
  <c r="H175" i="2"/>
  <c r="G175" i="2"/>
  <c r="E175" i="2"/>
  <c r="D175" i="2"/>
  <c r="K174" i="2"/>
  <c r="K173" i="2" s="1"/>
  <c r="O172" i="2"/>
  <c r="L172" i="2"/>
  <c r="I172" i="2"/>
  <c r="F172" i="2"/>
  <c r="O171" i="2"/>
  <c r="L171" i="2"/>
  <c r="I171" i="2"/>
  <c r="F171" i="2"/>
  <c r="O170" i="2"/>
  <c r="L170" i="2"/>
  <c r="I170" i="2"/>
  <c r="F170" i="2"/>
  <c r="O169" i="2"/>
  <c r="L169" i="2"/>
  <c r="I169" i="2"/>
  <c r="F169" i="2"/>
  <c r="O168" i="2"/>
  <c r="L168" i="2"/>
  <c r="I168" i="2"/>
  <c r="F168" i="2"/>
  <c r="O167" i="2"/>
  <c r="L167" i="2"/>
  <c r="I167" i="2"/>
  <c r="F167" i="2"/>
  <c r="N166" i="2"/>
  <c r="M166" i="2"/>
  <c r="M165" i="2" s="1"/>
  <c r="K166" i="2"/>
  <c r="K165" i="2" s="1"/>
  <c r="J166" i="2"/>
  <c r="J165" i="2" s="1"/>
  <c r="H166" i="2"/>
  <c r="H165" i="2" s="1"/>
  <c r="G166" i="2"/>
  <c r="G165" i="2" s="1"/>
  <c r="E166" i="2"/>
  <c r="E165" i="2" s="1"/>
  <c r="D166" i="2"/>
  <c r="D165" i="2" s="1"/>
  <c r="N165" i="2"/>
  <c r="O164" i="2"/>
  <c r="L164" i="2"/>
  <c r="I164" i="2"/>
  <c r="F164" i="2"/>
  <c r="O163" i="2"/>
  <c r="L163" i="2"/>
  <c r="I163" i="2"/>
  <c r="F163" i="2"/>
  <c r="O162" i="2"/>
  <c r="L162" i="2"/>
  <c r="I162" i="2"/>
  <c r="F162" i="2"/>
  <c r="O161" i="2"/>
  <c r="L161" i="2"/>
  <c r="L160" i="2" s="1"/>
  <c r="I161" i="2"/>
  <c r="I160" i="2" s="1"/>
  <c r="F161" i="2"/>
  <c r="O160" i="2"/>
  <c r="N160" i="2"/>
  <c r="M160" i="2"/>
  <c r="K160" i="2"/>
  <c r="J160" i="2"/>
  <c r="H160" i="2"/>
  <c r="G160" i="2"/>
  <c r="F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I151" i="2" s="1"/>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L145" i="2"/>
  <c r="I145" i="2"/>
  <c r="F145" i="2"/>
  <c r="N144" i="2"/>
  <c r="M144" i="2"/>
  <c r="K144" i="2"/>
  <c r="J144" i="2"/>
  <c r="H144" i="2"/>
  <c r="G144" i="2"/>
  <c r="F144" i="2"/>
  <c r="E144" i="2"/>
  <c r="D144" i="2"/>
  <c r="O143" i="2"/>
  <c r="L143" i="2"/>
  <c r="I143" i="2"/>
  <c r="F143" i="2"/>
  <c r="O142" i="2"/>
  <c r="O141" i="2" s="1"/>
  <c r="L142" i="2"/>
  <c r="L141" i="2" s="1"/>
  <c r="I142" i="2"/>
  <c r="I141" i="2" s="1"/>
  <c r="F142" i="2"/>
  <c r="N141" i="2"/>
  <c r="M141" i="2"/>
  <c r="K141" i="2"/>
  <c r="J141" i="2"/>
  <c r="H141" i="2"/>
  <c r="G141" i="2"/>
  <c r="E141" i="2"/>
  <c r="D141" i="2"/>
  <c r="O140" i="2"/>
  <c r="L140" i="2"/>
  <c r="I140" i="2"/>
  <c r="F140" i="2"/>
  <c r="O139" i="2"/>
  <c r="L139" i="2"/>
  <c r="I139" i="2"/>
  <c r="F139" i="2"/>
  <c r="C139" i="2" s="1"/>
  <c r="O138" i="2"/>
  <c r="L138" i="2"/>
  <c r="I138" i="2"/>
  <c r="F138" i="2"/>
  <c r="O137" i="2"/>
  <c r="L137" i="2"/>
  <c r="I137" i="2"/>
  <c r="I136" i="2" s="1"/>
  <c r="F137" i="2"/>
  <c r="F136" i="2" s="1"/>
  <c r="N136" i="2"/>
  <c r="M136" i="2"/>
  <c r="K136" i="2"/>
  <c r="J136" i="2"/>
  <c r="H136" i="2"/>
  <c r="G136" i="2"/>
  <c r="E136" i="2"/>
  <c r="D136" i="2"/>
  <c r="O135" i="2"/>
  <c r="L135" i="2"/>
  <c r="I135" i="2"/>
  <c r="F135" i="2"/>
  <c r="O134" i="2"/>
  <c r="L134" i="2"/>
  <c r="I134" i="2"/>
  <c r="F134" i="2"/>
  <c r="O133" i="2"/>
  <c r="L133" i="2"/>
  <c r="I133" i="2"/>
  <c r="F133" i="2"/>
  <c r="O132" i="2"/>
  <c r="O131" i="2" s="1"/>
  <c r="L132" i="2"/>
  <c r="L131" i="2" s="1"/>
  <c r="I132" i="2"/>
  <c r="I131" i="2" s="1"/>
  <c r="F132" i="2"/>
  <c r="C132" i="2" s="1"/>
  <c r="N131" i="2"/>
  <c r="M131" i="2"/>
  <c r="M130" i="2" s="1"/>
  <c r="K131" i="2"/>
  <c r="J131" i="2"/>
  <c r="H131" i="2"/>
  <c r="G131" i="2"/>
  <c r="E131" i="2"/>
  <c r="D131" i="2"/>
  <c r="E130" i="2"/>
  <c r="O129" i="2"/>
  <c r="L129" i="2"/>
  <c r="L128" i="2" s="1"/>
  <c r="I129" i="2"/>
  <c r="I128" i="2" s="1"/>
  <c r="F129" i="2"/>
  <c r="O128" i="2"/>
  <c r="N128" i="2"/>
  <c r="M128" i="2"/>
  <c r="K128" i="2"/>
  <c r="J128" i="2"/>
  <c r="H128" i="2"/>
  <c r="G128" i="2"/>
  <c r="F128" i="2"/>
  <c r="E128" i="2"/>
  <c r="D128" i="2"/>
  <c r="O127" i="2"/>
  <c r="L127" i="2"/>
  <c r="I127" i="2"/>
  <c r="F127" i="2"/>
  <c r="O126" i="2"/>
  <c r="L126" i="2"/>
  <c r="I126" i="2"/>
  <c r="F126" i="2"/>
  <c r="O125" i="2"/>
  <c r="L125" i="2"/>
  <c r="I125" i="2"/>
  <c r="F125" i="2"/>
  <c r="O124" i="2"/>
  <c r="L124" i="2"/>
  <c r="I124" i="2"/>
  <c r="F124" i="2"/>
  <c r="O123" i="2"/>
  <c r="O122" i="2" s="1"/>
  <c r="L123" i="2"/>
  <c r="I123" i="2"/>
  <c r="F123" i="2"/>
  <c r="N122" i="2"/>
  <c r="M122" i="2"/>
  <c r="K122" i="2"/>
  <c r="J122" i="2"/>
  <c r="H122" i="2"/>
  <c r="G122" i="2"/>
  <c r="E122" i="2"/>
  <c r="D122" i="2"/>
  <c r="D83" i="2" s="1"/>
  <c r="O121" i="2"/>
  <c r="L121" i="2"/>
  <c r="I121" i="2"/>
  <c r="F121" i="2"/>
  <c r="O120" i="2"/>
  <c r="L120" i="2"/>
  <c r="I120" i="2"/>
  <c r="F120" i="2"/>
  <c r="O119" i="2"/>
  <c r="L119" i="2"/>
  <c r="I119" i="2"/>
  <c r="F119" i="2"/>
  <c r="O118" i="2"/>
  <c r="L118" i="2"/>
  <c r="I118" i="2"/>
  <c r="F118" i="2"/>
  <c r="O117" i="2"/>
  <c r="L117" i="2"/>
  <c r="I117" i="2"/>
  <c r="I116" i="2" s="1"/>
  <c r="F117" i="2"/>
  <c r="F116" i="2" s="1"/>
  <c r="N116" i="2"/>
  <c r="M116" i="2"/>
  <c r="K116" i="2"/>
  <c r="J116" i="2"/>
  <c r="H116" i="2"/>
  <c r="G116" i="2"/>
  <c r="E116" i="2"/>
  <c r="D116" i="2"/>
  <c r="O115" i="2"/>
  <c r="L115" i="2"/>
  <c r="I115" i="2"/>
  <c r="F115" i="2"/>
  <c r="O114" i="2"/>
  <c r="L114" i="2"/>
  <c r="I114" i="2"/>
  <c r="F114" i="2"/>
  <c r="O113" i="2"/>
  <c r="L113" i="2"/>
  <c r="I113" i="2"/>
  <c r="I112" i="2" s="1"/>
  <c r="F113" i="2"/>
  <c r="F112" i="2" s="1"/>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I104" i="2"/>
  <c r="F104"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O95" i="2" s="1"/>
  <c r="L96" i="2"/>
  <c r="I96" i="2"/>
  <c r="I95" i="2" s="1"/>
  <c r="F96" i="2"/>
  <c r="N95" i="2"/>
  <c r="M95" i="2"/>
  <c r="K95" i="2"/>
  <c r="J95" i="2"/>
  <c r="H95" i="2"/>
  <c r="G95" i="2"/>
  <c r="E95" i="2"/>
  <c r="D95" i="2"/>
  <c r="O94" i="2"/>
  <c r="L94" i="2"/>
  <c r="I94" i="2"/>
  <c r="F94" i="2"/>
  <c r="O93" i="2"/>
  <c r="L93" i="2"/>
  <c r="I93" i="2"/>
  <c r="F93" i="2"/>
  <c r="O92" i="2"/>
  <c r="L92" i="2"/>
  <c r="I92" i="2"/>
  <c r="F92" i="2"/>
  <c r="O91" i="2"/>
  <c r="L91" i="2"/>
  <c r="I91" i="2"/>
  <c r="F91" i="2"/>
  <c r="O90" i="2"/>
  <c r="O89" i="2" s="1"/>
  <c r="L90" i="2"/>
  <c r="I90" i="2"/>
  <c r="I89" i="2" s="1"/>
  <c r="F90" i="2"/>
  <c r="N89" i="2"/>
  <c r="M89" i="2"/>
  <c r="K89" i="2"/>
  <c r="J89" i="2"/>
  <c r="H89" i="2"/>
  <c r="G89" i="2"/>
  <c r="E89" i="2"/>
  <c r="D89" i="2"/>
  <c r="O88" i="2"/>
  <c r="L88" i="2"/>
  <c r="I88" i="2"/>
  <c r="F88" i="2"/>
  <c r="O87" i="2"/>
  <c r="L87" i="2"/>
  <c r="I87" i="2"/>
  <c r="F87" i="2"/>
  <c r="O86" i="2"/>
  <c r="L86" i="2"/>
  <c r="I86" i="2"/>
  <c r="F86" i="2"/>
  <c r="O85" i="2"/>
  <c r="O84" i="2" s="1"/>
  <c r="L85" i="2"/>
  <c r="L84" i="2" s="1"/>
  <c r="I85" i="2"/>
  <c r="I84" i="2" s="1"/>
  <c r="F85" i="2"/>
  <c r="N84" i="2"/>
  <c r="M84" i="2"/>
  <c r="K84" i="2"/>
  <c r="J84" i="2"/>
  <c r="H84" i="2"/>
  <c r="G84" i="2"/>
  <c r="E84" i="2"/>
  <c r="D84" i="2"/>
  <c r="O82" i="2"/>
  <c r="L82" i="2"/>
  <c r="I82" i="2"/>
  <c r="F82" i="2"/>
  <c r="O81" i="2"/>
  <c r="L81" i="2"/>
  <c r="L80" i="2" s="1"/>
  <c r="I81" i="2"/>
  <c r="I80" i="2" s="1"/>
  <c r="F81" i="2"/>
  <c r="O80" i="2"/>
  <c r="N80" i="2"/>
  <c r="M80" i="2"/>
  <c r="K80" i="2"/>
  <c r="J80" i="2"/>
  <c r="H80" i="2"/>
  <c r="G80" i="2"/>
  <c r="F80" i="2"/>
  <c r="E80" i="2"/>
  <c r="D80" i="2"/>
  <c r="O79" i="2"/>
  <c r="L79" i="2"/>
  <c r="I79" i="2"/>
  <c r="F79" i="2"/>
  <c r="O78" i="2"/>
  <c r="L78" i="2"/>
  <c r="I78" i="2"/>
  <c r="I77" i="2" s="1"/>
  <c r="F78" i="2"/>
  <c r="N77" i="2"/>
  <c r="M77" i="2"/>
  <c r="M76" i="2" s="1"/>
  <c r="K77" i="2"/>
  <c r="J77" i="2"/>
  <c r="J76" i="2" s="1"/>
  <c r="H77" i="2"/>
  <c r="G77" i="2"/>
  <c r="G76" i="2" s="1"/>
  <c r="E77" i="2"/>
  <c r="E76" i="2" s="1"/>
  <c r="D77" i="2"/>
  <c r="D76" i="2" s="1"/>
  <c r="O74" i="2"/>
  <c r="L74" i="2"/>
  <c r="I74" i="2"/>
  <c r="F74" i="2"/>
  <c r="O73" i="2"/>
  <c r="L73" i="2"/>
  <c r="I73" i="2"/>
  <c r="F73" i="2"/>
  <c r="O72" i="2"/>
  <c r="L72" i="2"/>
  <c r="I72" i="2"/>
  <c r="F72" i="2"/>
  <c r="O71" i="2"/>
  <c r="L71" i="2"/>
  <c r="I71" i="2"/>
  <c r="F71" i="2"/>
  <c r="C71" i="2" s="1"/>
  <c r="O70" i="2"/>
  <c r="L70" i="2"/>
  <c r="I70" i="2"/>
  <c r="I69" i="2" s="1"/>
  <c r="F70" i="2"/>
  <c r="N69" i="2"/>
  <c r="N67" i="2" s="1"/>
  <c r="M69" i="2"/>
  <c r="M67" i="2" s="1"/>
  <c r="K69" i="2"/>
  <c r="K67" i="2" s="1"/>
  <c r="J69" i="2"/>
  <c r="J67" i="2" s="1"/>
  <c r="H69" i="2"/>
  <c r="G69" i="2"/>
  <c r="G67" i="2" s="1"/>
  <c r="F69" i="2"/>
  <c r="E69" i="2"/>
  <c r="E67" i="2" s="1"/>
  <c r="D69" i="2"/>
  <c r="D67" i="2" s="1"/>
  <c r="O68" i="2"/>
  <c r="L68" i="2"/>
  <c r="C68" i="2" s="1"/>
  <c r="I68" i="2"/>
  <c r="F68" i="2"/>
  <c r="H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C60" i="2" s="1"/>
  <c r="O59" i="2"/>
  <c r="L59" i="2"/>
  <c r="L58" i="2" s="1"/>
  <c r="I59" i="2"/>
  <c r="F59" i="2"/>
  <c r="F58" i="2" s="1"/>
  <c r="N58" i="2"/>
  <c r="M58" i="2"/>
  <c r="K58" i="2"/>
  <c r="J58" i="2"/>
  <c r="H58" i="2"/>
  <c r="G58" i="2"/>
  <c r="E58" i="2"/>
  <c r="D58" i="2"/>
  <c r="O57" i="2"/>
  <c r="L57" i="2"/>
  <c r="I57" i="2"/>
  <c r="F57" i="2"/>
  <c r="O56" i="2"/>
  <c r="O55" i="2" s="1"/>
  <c r="L56" i="2"/>
  <c r="L55" i="2" s="1"/>
  <c r="I56" i="2"/>
  <c r="I55" i="2" s="1"/>
  <c r="F56" i="2"/>
  <c r="N55" i="2"/>
  <c r="M55" i="2"/>
  <c r="K55" i="2"/>
  <c r="J55" i="2"/>
  <c r="J54" i="2" s="1"/>
  <c r="H55" i="2"/>
  <c r="H54" i="2" s="1"/>
  <c r="G55" i="2"/>
  <c r="E55" i="2"/>
  <c r="D55" i="2"/>
  <c r="D54" i="2" s="1"/>
  <c r="O47" i="2"/>
  <c r="C47" i="2" s="1"/>
  <c r="O46" i="2"/>
  <c r="N45" i="2"/>
  <c r="M45" i="2"/>
  <c r="L44" i="2"/>
  <c r="L43" i="2" s="1"/>
  <c r="I44" i="2"/>
  <c r="I43" i="2" s="1"/>
  <c r="F44" i="2"/>
  <c r="K43" i="2"/>
  <c r="J43" i="2"/>
  <c r="H43" i="2"/>
  <c r="G43" i="2"/>
  <c r="E43" i="2"/>
  <c r="D43" i="2"/>
  <c r="F42" i="2"/>
  <c r="E41" i="2"/>
  <c r="D41" i="2"/>
  <c r="L40" i="2"/>
  <c r="C40" i="2" s="1"/>
  <c r="L39" i="2"/>
  <c r="C39" i="2" s="1"/>
  <c r="L38" i="2"/>
  <c r="C38" i="2" s="1"/>
  <c r="L37" i="2"/>
  <c r="K36" i="2"/>
  <c r="J36" i="2"/>
  <c r="L35" i="2"/>
  <c r="C35" i="2" s="1"/>
  <c r="L34" i="2"/>
  <c r="K33" i="2"/>
  <c r="J33" i="2"/>
  <c r="L32" i="2"/>
  <c r="L31" i="2" s="1"/>
  <c r="C31" i="2" s="1"/>
  <c r="C32" i="2"/>
  <c r="K31" i="2"/>
  <c r="J31" i="2"/>
  <c r="L30" i="2"/>
  <c r="C30" i="2" s="1"/>
  <c r="L29" i="2"/>
  <c r="C29" i="2" s="1"/>
  <c r="L28" i="2"/>
  <c r="K27" i="2"/>
  <c r="K26" i="2" s="1"/>
  <c r="J27" i="2"/>
  <c r="F25" i="2"/>
  <c r="C25" i="2" s="1"/>
  <c r="I24" i="2"/>
  <c r="F24" i="2"/>
  <c r="O23" i="2"/>
  <c r="L23" i="2"/>
  <c r="I23" i="2"/>
  <c r="F23" i="2"/>
  <c r="O22" i="2"/>
  <c r="L22" i="2"/>
  <c r="L21" i="2" s="1"/>
  <c r="I22" i="2"/>
  <c r="F22" i="2"/>
  <c r="N21" i="2"/>
  <c r="N292" i="2" s="1"/>
  <c r="N291" i="2" s="1"/>
  <c r="M21" i="2"/>
  <c r="K21" i="2"/>
  <c r="J21" i="2"/>
  <c r="J292" i="2" s="1"/>
  <c r="I21" i="2"/>
  <c r="H21" i="2"/>
  <c r="G21" i="2"/>
  <c r="E21" i="2"/>
  <c r="E292" i="2" s="1"/>
  <c r="E291" i="2" s="1"/>
  <c r="D21" i="2"/>
  <c r="O301" i="1"/>
  <c r="L301" i="1"/>
  <c r="I301" i="1"/>
  <c r="F301" i="1"/>
  <c r="O300" i="1"/>
  <c r="L300" i="1"/>
  <c r="I300" i="1"/>
  <c r="F300" i="1"/>
  <c r="O299" i="1"/>
  <c r="L299" i="1"/>
  <c r="I299" i="1"/>
  <c r="F299" i="1"/>
  <c r="O298" i="1"/>
  <c r="L298" i="1"/>
  <c r="I298" i="1"/>
  <c r="F298" i="1"/>
  <c r="O297" i="1"/>
  <c r="L297" i="1"/>
  <c r="I297" i="1"/>
  <c r="F297" i="1"/>
  <c r="O296" i="1"/>
  <c r="L296" i="1"/>
  <c r="I296" i="1"/>
  <c r="F296" i="1"/>
  <c r="O295" i="1"/>
  <c r="L295" i="1"/>
  <c r="I295" i="1"/>
  <c r="F295" i="1"/>
  <c r="O294" i="1"/>
  <c r="L294" i="1"/>
  <c r="I294" i="1"/>
  <c r="F294" i="1"/>
  <c r="N293" i="1"/>
  <c r="M293" i="1"/>
  <c r="K293" i="1"/>
  <c r="J293" i="1"/>
  <c r="H293" i="1"/>
  <c r="G293" i="1"/>
  <c r="F293" i="1"/>
  <c r="E293" i="1"/>
  <c r="D293" i="1"/>
  <c r="O288" i="1"/>
  <c r="L288" i="1"/>
  <c r="I288" i="1"/>
  <c r="F288" i="1"/>
  <c r="O287" i="1"/>
  <c r="L287" i="1"/>
  <c r="L286" i="1" s="1"/>
  <c r="I287" i="1"/>
  <c r="F287" i="1"/>
  <c r="F286" i="1" s="1"/>
  <c r="C286" i="1" s="1"/>
  <c r="O286" i="1"/>
  <c r="N286" i="1"/>
  <c r="M286" i="1"/>
  <c r="K286" i="1"/>
  <c r="J286" i="1"/>
  <c r="I286" i="1"/>
  <c r="H286" i="1"/>
  <c r="G286" i="1"/>
  <c r="E286" i="1"/>
  <c r="D286" i="1"/>
  <c r="O285" i="1"/>
  <c r="L285" i="1"/>
  <c r="L284" i="1" s="1"/>
  <c r="L283" i="1" s="1"/>
  <c r="I285" i="1"/>
  <c r="F285" i="1"/>
  <c r="O284" i="1"/>
  <c r="O283" i="1" s="1"/>
  <c r="N284" i="1"/>
  <c r="M284" i="1"/>
  <c r="K284" i="1"/>
  <c r="K283" i="1" s="1"/>
  <c r="J284" i="1"/>
  <c r="J283" i="1" s="1"/>
  <c r="I284" i="1"/>
  <c r="H284" i="1"/>
  <c r="G284" i="1"/>
  <c r="G283" i="1" s="1"/>
  <c r="F284" i="1"/>
  <c r="F283" i="1" s="1"/>
  <c r="E284" i="1"/>
  <c r="D284" i="1"/>
  <c r="N283" i="1"/>
  <c r="M283" i="1"/>
  <c r="I283" i="1"/>
  <c r="H283" i="1"/>
  <c r="E283" i="1"/>
  <c r="D283" i="1"/>
  <c r="O282" i="1"/>
  <c r="L282" i="1"/>
  <c r="I282" i="1"/>
  <c r="I281" i="1" s="1"/>
  <c r="F282" i="1"/>
  <c r="F281" i="1" s="1"/>
  <c r="O281" i="1"/>
  <c r="N281" i="1"/>
  <c r="M281" i="1"/>
  <c r="L281" i="1"/>
  <c r="K281" i="1"/>
  <c r="J281" i="1"/>
  <c r="H281" i="1"/>
  <c r="G281" i="1"/>
  <c r="E281" i="1"/>
  <c r="D281" i="1"/>
  <c r="O280" i="1"/>
  <c r="L280" i="1"/>
  <c r="I280" i="1"/>
  <c r="F280" i="1"/>
  <c r="O279" i="1"/>
  <c r="L279" i="1"/>
  <c r="I279" i="1"/>
  <c r="F279" i="1"/>
  <c r="O278" i="1"/>
  <c r="L278" i="1"/>
  <c r="I278" i="1"/>
  <c r="F278" i="1"/>
  <c r="O277" i="1"/>
  <c r="O276" i="1" s="1"/>
  <c r="L277" i="1"/>
  <c r="L276" i="1" s="1"/>
  <c r="I277" i="1"/>
  <c r="F277" i="1"/>
  <c r="N276" i="1"/>
  <c r="M276" i="1"/>
  <c r="K276" i="1"/>
  <c r="J276" i="1"/>
  <c r="H276" i="1"/>
  <c r="G276" i="1"/>
  <c r="F276" i="1"/>
  <c r="E276" i="1"/>
  <c r="D276" i="1"/>
  <c r="O275" i="1"/>
  <c r="J275" i="1"/>
  <c r="I275" i="1"/>
  <c r="F275" i="1"/>
  <c r="O274" i="1"/>
  <c r="L274" i="1"/>
  <c r="I274" i="1"/>
  <c r="F274" i="1"/>
  <c r="O273" i="1"/>
  <c r="O272" i="1" s="1"/>
  <c r="L273" i="1"/>
  <c r="I273" i="1"/>
  <c r="I272" i="1" s="1"/>
  <c r="F273" i="1"/>
  <c r="N272" i="1"/>
  <c r="M272" i="1"/>
  <c r="K272" i="1"/>
  <c r="J272" i="1"/>
  <c r="H272" i="1"/>
  <c r="G272" i="1"/>
  <c r="E272" i="1"/>
  <c r="D272" i="1"/>
  <c r="O271" i="1"/>
  <c r="L271" i="1"/>
  <c r="I271" i="1"/>
  <c r="F271" i="1"/>
  <c r="G270" i="1"/>
  <c r="O268" i="1"/>
  <c r="L268" i="1"/>
  <c r="I268" i="1"/>
  <c r="F268" i="1"/>
  <c r="O267" i="1"/>
  <c r="L267" i="1"/>
  <c r="I267" i="1"/>
  <c r="F267" i="1"/>
  <c r="O266" i="1"/>
  <c r="L266" i="1"/>
  <c r="I266" i="1"/>
  <c r="F266" i="1"/>
  <c r="C266" i="1" s="1"/>
  <c r="O265" i="1"/>
  <c r="L265" i="1"/>
  <c r="I265" i="1"/>
  <c r="F265" i="1"/>
  <c r="N264" i="1"/>
  <c r="M264" i="1"/>
  <c r="K264" i="1"/>
  <c r="J264" i="1"/>
  <c r="H264" i="1"/>
  <c r="G264" i="1"/>
  <c r="E264" i="1"/>
  <c r="D264" i="1"/>
  <c r="O263" i="1"/>
  <c r="L263" i="1"/>
  <c r="I263" i="1"/>
  <c r="F263" i="1"/>
  <c r="O262" i="1"/>
  <c r="L262" i="1"/>
  <c r="I262" i="1"/>
  <c r="F262" i="1"/>
  <c r="C262" i="1" s="1"/>
  <c r="O261" i="1"/>
  <c r="L261" i="1"/>
  <c r="I261" i="1"/>
  <c r="I260" i="1" s="1"/>
  <c r="F261" i="1"/>
  <c r="N260" i="1"/>
  <c r="M260" i="1"/>
  <c r="K260" i="1"/>
  <c r="J260" i="1"/>
  <c r="J259" i="1" s="1"/>
  <c r="H260" i="1"/>
  <c r="G260" i="1"/>
  <c r="G259" i="1" s="1"/>
  <c r="E260" i="1"/>
  <c r="E259" i="1" s="1"/>
  <c r="D260" i="1"/>
  <c r="K259" i="1"/>
  <c r="O258" i="1"/>
  <c r="L258" i="1"/>
  <c r="I258" i="1"/>
  <c r="F258" i="1"/>
  <c r="O257" i="1"/>
  <c r="L257" i="1"/>
  <c r="I257" i="1"/>
  <c r="F257" i="1"/>
  <c r="O256" i="1"/>
  <c r="L256" i="1"/>
  <c r="I256" i="1"/>
  <c r="F256" i="1"/>
  <c r="O255" i="1"/>
  <c r="L255" i="1"/>
  <c r="I255" i="1"/>
  <c r="F255" i="1"/>
  <c r="O254" i="1"/>
  <c r="L254" i="1"/>
  <c r="I254" i="1"/>
  <c r="F254" i="1"/>
  <c r="O253" i="1"/>
  <c r="L253" i="1"/>
  <c r="I253" i="1"/>
  <c r="I252" i="1" s="1"/>
  <c r="F253" i="1"/>
  <c r="N252" i="1"/>
  <c r="M252" i="1"/>
  <c r="M251" i="1" s="1"/>
  <c r="K252" i="1"/>
  <c r="J252" i="1"/>
  <c r="H252" i="1"/>
  <c r="H251" i="1" s="1"/>
  <c r="G252" i="1"/>
  <c r="G251" i="1" s="1"/>
  <c r="E252" i="1"/>
  <c r="E251" i="1" s="1"/>
  <c r="D252" i="1"/>
  <c r="N251" i="1"/>
  <c r="K251" i="1"/>
  <c r="J251" i="1"/>
  <c r="D251" i="1"/>
  <c r="O250" i="1"/>
  <c r="L250" i="1"/>
  <c r="I250" i="1"/>
  <c r="F250" i="1"/>
  <c r="O249" i="1"/>
  <c r="L249" i="1"/>
  <c r="I249" i="1"/>
  <c r="F249" i="1"/>
  <c r="O248" i="1"/>
  <c r="L248" i="1"/>
  <c r="I248" i="1"/>
  <c r="F248" i="1"/>
  <c r="O247" i="1"/>
  <c r="L247" i="1"/>
  <c r="L246" i="1" s="1"/>
  <c r="I247" i="1"/>
  <c r="F247" i="1"/>
  <c r="O246" i="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O238" i="1" s="1"/>
  <c r="L239" i="1"/>
  <c r="I239" i="1"/>
  <c r="F239" i="1"/>
  <c r="N238" i="1"/>
  <c r="M238" i="1"/>
  <c r="K238" i="1"/>
  <c r="J238" i="1"/>
  <c r="H238" i="1"/>
  <c r="G238" i="1"/>
  <c r="E238" i="1"/>
  <c r="D238" i="1"/>
  <c r="O237" i="1"/>
  <c r="L237" i="1"/>
  <c r="I237" i="1"/>
  <c r="F237" i="1"/>
  <c r="O236" i="1"/>
  <c r="O235" i="1" s="1"/>
  <c r="L236" i="1"/>
  <c r="I236" i="1"/>
  <c r="F236" i="1"/>
  <c r="F235" i="1" s="1"/>
  <c r="N235" i="1"/>
  <c r="M235" i="1"/>
  <c r="L235" i="1"/>
  <c r="K235" i="1"/>
  <c r="J235" i="1"/>
  <c r="I235" i="1"/>
  <c r="H235" i="1"/>
  <c r="G235" i="1"/>
  <c r="E235" i="1"/>
  <c r="D235" i="1"/>
  <c r="O234" i="1"/>
  <c r="L234" i="1"/>
  <c r="L233" i="1" s="1"/>
  <c r="I234" i="1"/>
  <c r="F234" i="1"/>
  <c r="O233" i="1"/>
  <c r="N233" i="1"/>
  <c r="N231" i="1" s="1"/>
  <c r="M233" i="1"/>
  <c r="K233" i="1"/>
  <c r="J233" i="1"/>
  <c r="I233" i="1"/>
  <c r="H233" i="1"/>
  <c r="G233" i="1"/>
  <c r="F233" i="1"/>
  <c r="E233" i="1"/>
  <c r="E231" i="1" s="1"/>
  <c r="D233" i="1"/>
  <c r="O232" i="1"/>
  <c r="L232" i="1"/>
  <c r="I232" i="1"/>
  <c r="F232" i="1"/>
  <c r="M231" i="1"/>
  <c r="O229" i="1"/>
  <c r="L229" i="1"/>
  <c r="I229" i="1"/>
  <c r="F229" i="1"/>
  <c r="O228" i="1"/>
  <c r="O227" i="1" s="1"/>
  <c r="L228" i="1"/>
  <c r="L227" i="1" s="1"/>
  <c r="I228" i="1"/>
  <c r="F228" i="1"/>
  <c r="N227" i="1"/>
  <c r="M227" i="1"/>
  <c r="K227" i="1"/>
  <c r="J227" i="1"/>
  <c r="I227" i="1"/>
  <c r="H227" i="1"/>
  <c r="G227" i="1"/>
  <c r="E227" i="1"/>
  <c r="E204" i="1" s="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L216" i="1" s="1"/>
  <c r="I217" i="1"/>
  <c r="I216" i="1" s="1"/>
  <c r="F217"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L205" i="1" s="1"/>
  <c r="I206" i="1"/>
  <c r="F206" i="1"/>
  <c r="O205" i="1"/>
  <c r="N205" i="1"/>
  <c r="N204" i="1" s="1"/>
  <c r="M205" i="1"/>
  <c r="K205" i="1"/>
  <c r="J205" i="1"/>
  <c r="H205" i="1"/>
  <c r="G205" i="1"/>
  <c r="F205" i="1"/>
  <c r="E205" i="1"/>
  <c r="D205" i="1"/>
  <c r="M204" i="1"/>
  <c r="O203" i="1"/>
  <c r="L203" i="1"/>
  <c r="I203" i="1"/>
  <c r="F203" i="1"/>
  <c r="O202" i="1"/>
  <c r="L202" i="1"/>
  <c r="I202" i="1"/>
  <c r="F202" i="1"/>
  <c r="O201" i="1"/>
  <c r="L201" i="1"/>
  <c r="I201" i="1"/>
  <c r="F201" i="1"/>
  <c r="O200" i="1"/>
  <c r="L200" i="1"/>
  <c r="I200" i="1"/>
  <c r="F200" i="1"/>
  <c r="O199" i="1"/>
  <c r="L199" i="1"/>
  <c r="I199" i="1"/>
  <c r="I198" i="1" s="1"/>
  <c r="F199" i="1"/>
  <c r="C199" i="1"/>
  <c r="N198" i="1"/>
  <c r="M198" i="1"/>
  <c r="L198" i="1"/>
  <c r="K198" i="1"/>
  <c r="K196" i="1" s="1"/>
  <c r="J198" i="1"/>
  <c r="H198" i="1"/>
  <c r="G198" i="1"/>
  <c r="F198" i="1"/>
  <c r="E198" i="1"/>
  <c r="D198" i="1"/>
  <c r="O197" i="1"/>
  <c r="L197" i="1"/>
  <c r="L196" i="1" s="1"/>
  <c r="I197" i="1"/>
  <c r="I196" i="1" s="1"/>
  <c r="F197" i="1"/>
  <c r="N196" i="1"/>
  <c r="M196" i="1"/>
  <c r="M195" i="1" s="1"/>
  <c r="J196" i="1"/>
  <c r="H196" i="1"/>
  <c r="G196" i="1"/>
  <c r="E196" i="1"/>
  <c r="D196" i="1"/>
  <c r="O193" i="1"/>
  <c r="O192" i="1" s="1"/>
  <c r="O191" i="1" s="1"/>
  <c r="L193" i="1"/>
  <c r="I193" i="1"/>
  <c r="I192" i="1" s="1"/>
  <c r="I191" i="1" s="1"/>
  <c r="F193" i="1"/>
  <c r="N192" i="1"/>
  <c r="N191" i="1" s="1"/>
  <c r="M192" i="1"/>
  <c r="L192" i="1"/>
  <c r="L191" i="1" s="1"/>
  <c r="K192" i="1"/>
  <c r="J192" i="1"/>
  <c r="J191" i="1" s="1"/>
  <c r="H192" i="1"/>
  <c r="H191" i="1" s="1"/>
  <c r="G192" i="1"/>
  <c r="G191" i="1" s="1"/>
  <c r="G187" i="1" s="1"/>
  <c r="F192" i="1"/>
  <c r="F191" i="1" s="1"/>
  <c r="E192" i="1"/>
  <c r="E191" i="1" s="1"/>
  <c r="D192" i="1"/>
  <c r="D191" i="1" s="1"/>
  <c r="M191" i="1"/>
  <c r="K191" i="1"/>
  <c r="O190" i="1"/>
  <c r="L190" i="1"/>
  <c r="I190" i="1"/>
  <c r="F190" i="1"/>
  <c r="O189" i="1"/>
  <c r="O188" i="1" s="1"/>
  <c r="L189" i="1"/>
  <c r="L188" i="1" s="1"/>
  <c r="I189" i="1"/>
  <c r="I188" i="1" s="1"/>
  <c r="F189" i="1"/>
  <c r="F188" i="1" s="1"/>
  <c r="N188" i="1"/>
  <c r="M188" i="1"/>
  <c r="M187" i="1" s="1"/>
  <c r="K188" i="1"/>
  <c r="J188" i="1"/>
  <c r="H188" i="1"/>
  <c r="G188" i="1"/>
  <c r="E188" i="1"/>
  <c r="E187" i="1" s="1"/>
  <c r="D188" i="1"/>
  <c r="O186" i="1"/>
  <c r="L186" i="1"/>
  <c r="I186" i="1"/>
  <c r="F186" i="1"/>
  <c r="O185" i="1"/>
  <c r="L185" i="1"/>
  <c r="L184" i="1" s="1"/>
  <c r="I185" i="1"/>
  <c r="F185" i="1"/>
  <c r="F184" i="1" s="1"/>
  <c r="O184" i="1"/>
  <c r="N184" i="1"/>
  <c r="M184" i="1"/>
  <c r="K184" i="1"/>
  <c r="J184" i="1"/>
  <c r="I184" i="1"/>
  <c r="H184" i="1"/>
  <c r="G184" i="1"/>
  <c r="E184" i="1"/>
  <c r="D184" i="1"/>
  <c r="O183" i="1"/>
  <c r="L183" i="1"/>
  <c r="I183" i="1"/>
  <c r="F183" i="1"/>
  <c r="O182" i="1"/>
  <c r="L182" i="1"/>
  <c r="I182" i="1"/>
  <c r="F182" i="1"/>
  <c r="O181" i="1"/>
  <c r="L181" i="1"/>
  <c r="I181" i="1"/>
  <c r="F181" i="1"/>
  <c r="O180" i="1"/>
  <c r="L180" i="1"/>
  <c r="L179" i="1" s="1"/>
  <c r="I180" i="1"/>
  <c r="I179" i="1" s="1"/>
  <c r="F180" i="1"/>
  <c r="F179" i="1" s="1"/>
  <c r="O179" i="1"/>
  <c r="N179" i="1"/>
  <c r="M179" i="1"/>
  <c r="K179" i="1"/>
  <c r="J179" i="1"/>
  <c r="H179" i="1"/>
  <c r="G179" i="1"/>
  <c r="E179" i="1"/>
  <c r="D179" i="1"/>
  <c r="O178" i="1"/>
  <c r="L178" i="1"/>
  <c r="I178" i="1"/>
  <c r="F178" i="1"/>
  <c r="O177" i="1"/>
  <c r="L177" i="1"/>
  <c r="I177" i="1"/>
  <c r="F177" i="1"/>
  <c r="O176" i="1"/>
  <c r="L176" i="1"/>
  <c r="L175" i="1" s="1"/>
  <c r="I176" i="1"/>
  <c r="I175" i="1" s="1"/>
  <c r="F176" i="1"/>
  <c r="O175" i="1"/>
  <c r="N175" i="1"/>
  <c r="M175" i="1"/>
  <c r="K175" i="1"/>
  <c r="K174" i="1" s="1"/>
  <c r="J175" i="1"/>
  <c r="H175" i="1"/>
  <c r="G175" i="1"/>
  <c r="E175" i="1"/>
  <c r="D175" i="1"/>
  <c r="E174" i="1"/>
  <c r="E173" i="1" s="1"/>
  <c r="O172" i="1"/>
  <c r="L172" i="1"/>
  <c r="I172" i="1"/>
  <c r="F172" i="1"/>
  <c r="O171" i="1"/>
  <c r="L171" i="1"/>
  <c r="I171" i="1"/>
  <c r="F171" i="1"/>
  <c r="O170" i="1"/>
  <c r="L170" i="1"/>
  <c r="I170" i="1"/>
  <c r="F170" i="1"/>
  <c r="O169" i="1"/>
  <c r="L169" i="1"/>
  <c r="I169" i="1"/>
  <c r="F169" i="1"/>
  <c r="O168" i="1"/>
  <c r="L168" i="1"/>
  <c r="I168" i="1"/>
  <c r="F168" i="1"/>
  <c r="O167" i="1"/>
  <c r="L167" i="1"/>
  <c r="I167" i="1"/>
  <c r="F167" i="1"/>
  <c r="F166" i="1" s="1"/>
  <c r="F165" i="1" s="1"/>
  <c r="O166" i="1"/>
  <c r="O165" i="1" s="1"/>
  <c r="N166" i="1"/>
  <c r="N165" i="1" s="1"/>
  <c r="M166" i="1"/>
  <c r="K166" i="1"/>
  <c r="K165" i="1" s="1"/>
  <c r="J166" i="1"/>
  <c r="I166" i="1"/>
  <c r="H166" i="1"/>
  <c r="G166" i="1"/>
  <c r="G165" i="1" s="1"/>
  <c r="E166" i="1"/>
  <c r="E165" i="1" s="1"/>
  <c r="D166" i="1"/>
  <c r="M165" i="1"/>
  <c r="J165" i="1"/>
  <c r="H165" i="1"/>
  <c r="D165" i="1"/>
  <c r="O164" i="1"/>
  <c r="L164" i="1"/>
  <c r="I164" i="1"/>
  <c r="F164" i="1"/>
  <c r="O163" i="1"/>
  <c r="L163" i="1"/>
  <c r="I163" i="1"/>
  <c r="F163" i="1"/>
  <c r="O162" i="1"/>
  <c r="L162" i="1"/>
  <c r="I162" i="1"/>
  <c r="F162" i="1"/>
  <c r="O161" i="1"/>
  <c r="O160" i="1" s="1"/>
  <c r="L161" i="1"/>
  <c r="L160" i="1" s="1"/>
  <c r="I161" i="1"/>
  <c r="F161" i="1"/>
  <c r="F160" i="1" s="1"/>
  <c r="N160" i="1"/>
  <c r="N130" i="1" s="1"/>
  <c r="M160" i="1"/>
  <c r="K160" i="1"/>
  <c r="J160" i="1"/>
  <c r="H160" i="1"/>
  <c r="G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I152" i="1"/>
  <c r="F152" i="1"/>
  <c r="O151" i="1"/>
  <c r="N151" i="1"/>
  <c r="M151" i="1"/>
  <c r="K151" i="1"/>
  <c r="J151" i="1"/>
  <c r="H151" i="1"/>
  <c r="G151" i="1"/>
  <c r="E151" i="1"/>
  <c r="D151" i="1"/>
  <c r="O150" i="1"/>
  <c r="L150" i="1"/>
  <c r="I150" i="1"/>
  <c r="F150" i="1"/>
  <c r="C150" i="1" s="1"/>
  <c r="O149" i="1"/>
  <c r="L149" i="1"/>
  <c r="I149" i="1"/>
  <c r="F149" i="1"/>
  <c r="O148" i="1"/>
  <c r="L148" i="1"/>
  <c r="I148" i="1"/>
  <c r="F148" i="1"/>
  <c r="C148" i="1" s="1"/>
  <c r="O147" i="1"/>
  <c r="L147" i="1"/>
  <c r="I147" i="1"/>
  <c r="F147" i="1"/>
  <c r="C147" i="1" s="1"/>
  <c r="O146" i="1"/>
  <c r="J146" i="1"/>
  <c r="L146" i="1" s="1"/>
  <c r="I146" i="1"/>
  <c r="F146" i="1"/>
  <c r="O145" i="1"/>
  <c r="L145" i="1"/>
  <c r="I145" i="1"/>
  <c r="F145" i="1"/>
  <c r="O144" i="1"/>
  <c r="N144" i="1"/>
  <c r="M144" i="1"/>
  <c r="K144" i="1"/>
  <c r="H144" i="1"/>
  <c r="G144" i="1"/>
  <c r="E144" i="1"/>
  <c r="D144" i="1"/>
  <c r="O143" i="1"/>
  <c r="L143" i="1"/>
  <c r="I143" i="1"/>
  <c r="F143" i="1"/>
  <c r="O142" i="1"/>
  <c r="O141" i="1" s="1"/>
  <c r="L142" i="1"/>
  <c r="L141" i="1" s="1"/>
  <c r="I142" i="1"/>
  <c r="I141" i="1" s="1"/>
  <c r="F142" i="1"/>
  <c r="F141" i="1" s="1"/>
  <c r="N141" i="1"/>
  <c r="M141" i="1"/>
  <c r="K141" i="1"/>
  <c r="J141" i="1"/>
  <c r="H141" i="1"/>
  <c r="G141" i="1"/>
  <c r="E141" i="1"/>
  <c r="D141" i="1"/>
  <c r="O140" i="1"/>
  <c r="L140" i="1"/>
  <c r="I140" i="1"/>
  <c r="F140" i="1"/>
  <c r="O139" i="1"/>
  <c r="L139" i="1"/>
  <c r="I139" i="1"/>
  <c r="F139" i="1"/>
  <c r="O138" i="1"/>
  <c r="L138" i="1"/>
  <c r="I138" i="1"/>
  <c r="F138" i="1"/>
  <c r="O137" i="1"/>
  <c r="L137" i="1"/>
  <c r="L136" i="1" s="1"/>
  <c r="I137" i="1"/>
  <c r="F137" i="1"/>
  <c r="O136" i="1"/>
  <c r="N136" i="1"/>
  <c r="M136" i="1"/>
  <c r="K136" i="1"/>
  <c r="J136" i="1"/>
  <c r="H136" i="1"/>
  <c r="G136" i="1"/>
  <c r="E136" i="1"/>
  <c r="D136" i="1"/>
  <c r="O135" i="1"/>
  <c r="L135" i="1"/>
  <c r="I135" i="1"/>
  <c r="F135" i="1"/>
  <c r="O134" i="1"/>
  <c r="L134" i="1"/>
  <c r="I134" i="1"/>
  <c r="F134" i="1"/>
  <c r="O133" i="1"/>
  <c r="J133" i="1"/>
  <c r="J131" i="1" s="1"/>
  <c r="I133" i="1"/>
  <c r="F133" i="1"/>
  <c r="O132" i="1"/>
  <c r="L132" i="1"/>
  <c r="I132" i="1"/>
  <c r="F132" i="1"/>
  <c r="N131" i="1"/>
  <c r="M131" i="1"/>
  <c r="K131" i="1"/>
  <c r="H131" i="1"/>
  <c r="G131" i="1"/>
  <c r="E131" i="1"/>
  <c r="D131" i="1"/>
  <c r="O129" i="1"/>
  <c r="O128" i="1" s="1"/>
  <c r="L129" i="1"/>
  <c r="L128" i="1" s="1"/>
  <c r="I129" i="1"/>
  <c r="I128" i="1" s="1"/>
  <c r="F129" i="1"/>
  <c r="C129" i="1" s="1"/>
  <c r="N128" i="1"/>
  <c r="M128" i="1"/>
  <c r="K128" i="1"/>
  <c r="J128" i="1"/>
  <c r="H128" i="1"/>
  <c r="G128" i="1"/>
  <c r="F128" i="1"/>
  <c r="E128" i="1"/>
  <c r="D128" i="1"/>
  <c r="O127" i="1"/>
  <c r="L127" i="1"/>
  <c r="I127" i="1"/>
  <c r="F127" i="1"/>
  <c r="O126" i="1"/>
  <c r="L126" i="1"/>
  <c r="I126" i="1"/>
  <c r="F126" i="1"/>
  <c r="O125" i="1"/>
  <c r="L125" i="1"/>
  <c r="I125" i="1"/>
  <c r="F125" i="1"/>
  <c r="O124" i="1"/>
  <c r="L124" i="1"/>
  <c r="I124" i="1"/>
  <c r="F124" i="1"/>
  <c r="O123" i="1"/>
  <c r="O122" i="1" s="1"/>
  <c r="L123" i="1"/>
  <c r="I123" i="1"/>
  <c r="F123" i="1"/>
  <c r="F122" i="1" s="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O116" i="1" s="1"/>
  <c r="L117" i="1"/>
  <c r="L116" i="1" s="1"/>
  <c r="I117" i="1"/>
  <c r="I116" i="1" s="1"/>
  <c r="F117" i="1"/>
  <c r="N116" i="1"/>
  <c r="M116" i="1"/>
  <c r="K116" i="1"/>
  <c r="J116" i="1"/>
  <c r="H116" i="1"/>
  <c r="G116" i="1"/>
  <c r="E116" i="1"/>
  <c r="D116" i="1"/>
  <c r="O115" i="1"/>
  <c r="L115" i="1"/>
  <c r="I115" i="1"/>
  <c r="F115" i="1"/>
  <c r="O114" i="1"/>
  <c r="L114" i="1"/>
  <c r="I114" i="1"/>
  <c r="F114" i="1"/>
  <c r="O113" i="1"/>
  <c r="O112" i="1" s="1"/>
  <c r="L113" i="1"/>
  <c r="I113" i="1"/>
  <c r="I112" i="1" s="1"/>
  <c r="F113" i="1"/>
  <c r="N112" i="1"/>
  <c r="M112" i="1"/>
  <c r="L112" i="1"/>
  <c r="K112" i="1"/>
  <c r="J112" i="1"/>
  <c r="H112" i="1"/>
  <c r="G112" i="1"/>
  <c r="F112" i="1"/>
  <c r="E112" i="1"/>
  <c r="D112" i="1"/>
  <c r="O111" i="1"/>
  <c r="L111" i="1"/>
  <c r="I111" i="1"/>
  <c r="F111" i="1"/>
  <c r="O110" i="1"/>
  <c r="L110" i="1"/>
  <c r="I110" i="1"/>
  <c r="F110" i="1"/>
  <c r="O109" i="1"/>
  <c r="L109" i="1"/>
  <c r="I109" i="1"/>
  <c r="F109" i="1"/>
  <c r="O108" i="1"/>
  <c r="L108" i="1"/>
  <c r="I108" i="1"/>
  <c r="F108" i="1"/>
  <c r="O107" i="1"/>
  <c r="L107" i="1"/>
  <c r="I107" i="1"/>
  <c r="D107" i="1"/>
  <c r="F107" i="1" s="1"/>
  <c r="O106" i="1"/>
  <c r="L106" i="1"/>
  <c r="I106" i="1"/>
  <c r="F106" i="1"/>
  <c r="O105" i="1"/>
  <c r="L105" i="1"/>
  <c r="I105" i="1"/>
  <c r="F105" i="1"/>
  <c r="O104" i="1"/>
  <c r="L104" i="1"/>
  <c r="I104" i="1"/>
  <c r="I103" i="1" s="1"/>
  <c r="F104" i="1"/>
  <c r="N103" i="1"/>
  <c r="M103" i="1"/>
  <c r="K103" i="1"/>
  <c r="J103" i="1"/>
  <c r="H103" i="1"/>
  <c r="G103" i="1"/>
  <c r="E103" i="1"/>
  <c r="D103" i="1"/>
  <c r="O102" i="1"/>
  <c r="L102" i="1"/>
  <c r="I102" i="1"/>
  <c r="F102" i="1"/>
  <c r="O101" i="1"/>
  <c r="L101" i="1"/>
  <c r="I101" i="1"/>
  <c r="F101" i="1"/>
  <c r="O100" i="1"/>
  <c r="L100" i="1"/>
  <c r="I100" i="1"/>
  <c r="F100" i="1"/>
  <c r="O99" i="1"/>
  <c r="L99" i="1"/>
  <c r="I99" i="1"/>
  <c r="F99" i="1"/>
  <c r="O98" i="1"/>
  <c r="L98" i="1"/>
  <c r="I98" i="1"/>
  <c r="F98" i="1"/>
  <c r="O97" i="1"/>
  <c r="L97" i="1"/>
  <c r="I97" i="1"/>
  <c r="F97" i="1"/>
  <c r="O96" i="1"/>
  <c r="O95" i="1" s="1"/>
  <c r="L96" i="1"/>
  <c r="I96" i="1"/>
  <c r="F96" i="1"/>
  <c r="N95" i="1"/>
  <c r="M95" i="1"/>
  <c r="K95" i="1"/>
  <c r="J95" i="1"/>
  <c r="H95" i="1"/>
  <c r="G95" i="1"/>
  <c r="E95" i="1"/>
  <c r="D95" i="1"/>
  <c r="D83" i="1" s="1"/>
  <c r="O94" i="1"/>
  <c r="L94" i="1"/>
  <c r="I94" i="1"/>
  <c r="F94" i="1"/>
  <c r="C94" i="1" s="1"/>
  <c r="O93" i="1"/>
  <c r="L93" i="1"/>
  <c r="I93" i="1"/>
  <c r="F93" i="1"/>
  <c r="O92" i="1"/>
  <c r="L92" i="1"/>
  <c r="I92" i="1"/>
  <c r="F92" i="1"/>
  <c r="O91" i="1"/>
  <c r="L91" i="1"/>
  <c r="I91" i="1"/>
  <c r="F91" i="1"/>
  <c r="O90" i="1"/>
  <c r="J90" i="1"/>
  <c r="L90" i="1" s="1"/>
  <c r="I90" i="1"/>
  <c r="F90" i="1"/>
  <c r="N89" i="1"/>
  <c r="M89" i="1"/>
  <c r="K89" i="1"/>
  <c r="J89" i="1"/>
  <c r="H89" i="1"/>
  <c r="G89" i="1"/>
  <c r="E89" i="1"/>
  <c r="D89" i="1"/>
  <c r="O88" i="1"/>
  <c r="L88" i="1"/>
  <c r="I88" i="1"/>
  <c r="F88" i="1"/>
  <c r="O87" i="1"/>
  <c r="L87" i="1"/>
  <c r="I87" i="1"/>
  <c r="C87" i="1" s="1"/>
  <c r="F87" i="1"/>
  <c r="O86" i="1"/>
  <c r="L86" i="1"/>
  <c r="I86" i="1"/>
  <c r="F86" i="1"/>
  <c r="O85" i="1"/>
  <c r="L85" i="1"/>
  <c r="I85" i="1"/>
  <c r="F85" i="1"/>
  <c r="F84" i="1" s="1"/>
  <c r="N84" i="1"/>
  <c r="M84" i="1"/>
  <c r="K84" i="1"/>
  <c r="J84" i="1"/>
  <c r="H84" i="1"/>
  <c r="G84" i="1"/>
  <c r="E84" i="1"/>
  <c r="D84" i="1"/>
  <c r="O82" i="1"/>
  <c r="L82" i="1"/>
  <c r="I82" i="1"/>
  <c r="F82" i="1"/>
  <c r="O81" i="1"/>
  <c r="L81" i="1"/>
  <c r="I81" i="1"/>
  <c r="I80" i="1" s="1"/>
  <c r="F81" i="1"/>
  <c r="O80" i="1"/>
  <c r="N80" i="1"/>
  <c r="M80" i="1"/>
  <c r="K80" i="1"/>
  <c r="J80" i="1"/>
  <c r="H80" i="1"/>
  <c r="G80" i="1"/>
  <c r="F80" i="1"/>
  <c r="E80" i="1"/>
  <c r="D80" i="1"/>
  <c r="O79" i="1"/>
  <c r="L79" i="1"/>
  <c r="I79" i="1"/>
  <c r="F79" i="1"/>
  <c r="O78" i="1"/>
  <c r="L78" i="1"/>
  <c r="L77" i="1" s="1"/>
  <c r="I78" i="1"/>
  <c r="I77" i="1" s="1"/>
  <c r="F78" i="1"/>
  <c r="F77" i="1" s="1"/>
  <c r="N77" i="1"/>
  <c r="M77" i="1"/>
  <c r="K77" i="1"/>
  <c r="J77" i="1"/>
  <c r="H77" i="1"/>
  <c r="G77" i="1"/>
  <c r="E77" i="1"/>
  <c r="E76" i="1" s="1"/>
  <c r="D77" i="1"/>
  <c r="G76" i="1"/>
  <c r="O74" i="1"/>
  <c r="L74" i="1"/>
  <c r="I74" i="1"/>
  <c r="F74" i="1"/>
  <c r="O73" i="1"/>
  <c r="L73" i="1"/>
  <c r="I73" i="1"/>
  <c r="F73" i="1"/>
  <c r="O72" i="1"/>
  <c r="L72" i="1"/>
  <c r="I72" i="1"/>
  <c r="F72" i="1"/>
  <c r="O71" i="1"/>
  <c r="L71" i="1"/>
  <c r="I71" i="1"/>
  <c r="F71" i="1"/>
  <c r="C71" i="1" s="1"/>
  <c r="O70" i="1"/>
  <c r="L70" i="1"/>
  <c r="I70" i="1"/>
  <c r="I69" i="1" s="1"/>
  <c r="F70" i="1"/>
  <c r="N69" i="1"/>
  <c r="M69" i="1"/>
  <c r="M67" i="1" s="1"/>
  <c r="K69" i="1"/>
  <c r="K67" i="1" s="1"/>
  <c r="J69" i="1"/>
  <c r="J67" i="1" s="1"/>
  <c r="H69" i="1"/>
  <c r="H67" i="1" s="1"/>
  <c r="G69" i="1"/>
  <c r="E69" i="1"/>
  <c r="E67" i="1" s="1"/>
  <c r="D69" i="1"/>
  <c r="D67" i="1" s="1"/>
  <c r="O68" i="1"/>
  <c r="L68" i="1"/>
  <c r="I68" i="1"/>
  <c r="F68" i="1"/>
  <c r="N67" i="1"/>
  <c r="G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O58" i="1" s="1"/>
  <c r="L59" i="1"/>
  <c r="L58" i="1" s="1"/>
  <c r="I59" i="1"/>
  <c r="F59" i="1"/>
  <c r="N58" i="1"/>
  <c r="M58" i="1"/>
  <c r="M54" i="1" s="1"/>
  <c r="K58" i="1"/>
  <c r="J58" i="1"/>
  <c r="H58" i="1"/>
  <c r="G58" i="1"/>
  <c r="E58" i="1"/>
  <c r="D58" i="1"/>
  <c r="O57" i="1"/>
  <c r="L57" i="1"/>
  <c r="I57" i="1"/>
  <c r="F57" i="1"/>
  <c r="O56" i="1"/>
  <c r="L56" i="1"/>
  <c r="L55" i="1" s="1"/>
  <c r="I56" i="1"/>
  <c r="F56" i="1"/>
  <c r="O55" i="1"/>
  <c r="O54" i="1" s="1"/>
  <c r="N55" i="1"/>
  <c r="M55" i="1"/>
  <c r="K55" i="1"/>
  <c r="J55" i="1"/>
  <c r="H55" i="1"/>
  <c r="G55" i="1"/>
  <c r="F55" i="1"/>
  <c r="E55" i="1"/>
  <c r="D55" i="1"/>
  <c r="D54" i="1" s="1"/>
  <c r="D53" i="1" s="1"/>
  <c r="O47" i="1"/>
  <c r="C47" i="1" s="1"/>
  <c r="O46" i="1"/>
  <c r="C46" i="1" s="1"/>
  <c r="N45" i="1"/>
  <c r="M45" i="1"/>
  <c r="L44" i="1"/>
  <c r="L43" i="1" s="1"/>
  <c r="I44" i="1"/>
  <c r="I43" i="1" s="1"/>
  <c r="F44" i="1"/>
  <c r="F43" i="1" s="1"/>
  <c r="K43" i="1"/>
  <c r="J43" i="1"/>
  <c r="H43" i="1"/>
  <c r="G43" i="1"/>
  <c r="E43" i="1"/>
  <c r="D43" i="1"/>
  <c r="F42" i="1"/>
  <c r="C42" i="1" s="1"/>
  <c r="E41" i="1"/>
  <c r="D41" i="1"/>
  <c r="L40" i="1"/>
  <c r="C40" i="1" s="1"/>
  <c r="L39" i="1"/>
  <c r="C39" i="1" s="1"/>
  <c r="L38" i="1"/>
  <c r="C38" i="1" s="1"/>
  <c r="L37" i="1"/>
  <c r="C37" i="1" s="1"/>
  <c r="K36" i="1"/>
  <c r="J36" i="1"/>
  <c r="L35" i="1"/>
  <c r="C35" i="1" s="1"/>
  <c r="L34" i="1"/>
  <c r="C34" i="1" s="1"/>
  <c r="K33" i="1"/>
  <c r="J33" i="1"/>
  <c r="L32" i="1"/>
  <c r="C32" i="1" s="1"/>
  <c r="L31" i="1"/>
  <c r="C31" i="1" s="1"/>
  <c r="K31" i="1"/>
  <c r="J31" i="1"/>
  <c r="L30" i="1"/>
  <c r="C30" i="1" s="1"/>
  <c r="L29" i="1"/>
  <c r="C29" i="1" s="1"/>
  <c r="L28" i="1"/>
  <c r="C28" i="1" s="1"/>
  <c r="K27" i="1"/>
  <c r="J27" i="1"/>
  <c r="F25" i="1"/>
  <c r="C25" i="1" s="1"/>
  <c r="I24" i="1"/>
  <c r="D24" i="1"/>
  <c r="F24" i="1" s="1"/>
  <c r="O23" i="1"/>
  <c r="J23" i="1"/>
  <c r="L23" i="1" s="1"/>
  <c r="I23" i="1"/>
  <c r="F23" i="1"/>
  <c r="O22" i="1"/>
  <c r="L22" i="1"/>
  <c r="L21" i="1" s="1"/>
  <c r="L292" i="1" s="1"/>
  <c r="I22" i="1"/>
  <c r="F22" i="1"/>
  <c r="F21" i="1" s="1"/>
  <c r="N21" i="1"/>
  <c r="M21" i="1"/>
  <c r="M292" i="1" s="1"/>
  <c r="M291" i="1" s="1"/>
  <c r="K21" i="1"/>
  <c r="H21" i="1"/>
  <c r="H292" i="1" s="1"/>
  <c r="G21" i="1"/>
  <c r="E21" i="1"/>
  <c r="E292" i="1" s="1"/>
  <c r="E291" i="1" s="1"/>
  <c r="D21" i="1"/>
  <c r="D292" i="1" s="1"/>
  <c r="I89" i="1" l="1"/>
  <c r="E195" i="1"/>
  <c r="M20" i="1"/>
  <c r="H291" i="1"/>
  <c r="I76" i="1"/>
  <c r="C106" i="1"/>
  <c r="C112" i="1"/>
  <c r="C113" i="1"/>
  <c r="K204" i="1"/>
  <c r="C209" i="1"/>
  <c r="C213" i="1"/>
  <c r="C214" i="1"/>
  <c r="D204" i="1"/>
  <c r="K231" i="1"/>
  <c r="C258" i="1"/>
  <c r="C80" i="2"/>
  <c r="K76" i="2"/>
  <c r="C81" i="2"/>
  <c r="C82" i="2"/>
  <c r="C124" i="2"/>
  <c r="G174" i="2"/>
  <c r="G173" i="2" s="1"/>
  <c r="C258" i="2"/>
  <c r="K259" i="2"/>
  <c r="O198" i="1"/>
  <c r="D291" i="1"/>
  <c r="K292" i="1"/>
  <c r="K291" i="1" s="1"/>
  <c r="G54" i="1"/>
  <c r="C65" i="1"/>
  <c r="M76" i="1"/>
  <c r="F89" i="1"/>
  <c r="C91" i="1"/>
  <c r="C93" i="1"/>
  <c r="G174" i="1"/>
  <c r="M174" i="1"/>
  <c r="M173" i="1" s="1"/>
  <c r="I174" i="1"/>
  <c r="I173" i="1" s="1"/>
  <c r="G204" i="1"/>
  <c r="C221" i="1"/>
  <c r="O260" i="1"/>
  <c r="H259" i="1"/>
  <c r="N259" i="1"/>
  <c r="M270" i="1"/>
  <c r="M269" i="1" s="1"/>
  <c r="H53" i="2"/>
  <c r="J53" i="2"/>
  <c r="C70" i="2"/>
  <c r="H76" i="2"/>
  <c r="N76" i="2"/>
  <c r="J83" i="2"/>
  <c r="C108" i="2"/>
  <c r="C111" i="2"/>
  <c r="F187" i="2"/>
  <c r="C242" i="2"/>
  <c r="N204" i="2"/>
  <c r="O264" i="2"/>
  <c r="C246" i="3"/>
  <c r="M194" i="3"/>
  <c r="O293" i="1"/>
  <c r="F122" i="2"/>
  <c r="G292" i="1"/>
  <c r="G291" i="1" s="1"/>
  <c r="J26" i="1"/>
  <c r="J76" i="1"/>
  <c r="H76" i="1"/>
  <c r="G83" i="1"/>
  <c r="L89" i="1"/>
  <c r="G130" i="1"/>
  <c r="J174" i="1"/>
  <c r="J173" i="1" s="1"/>
  <c r="O174" i="1"/>
  <c r="O173" i="1" s="1"/>
  <c r="N174" i="1"/>
  <c r="N173" i="1" s="1"/>
  <c r="H231" i="1"/>
  <c r="H230" i="1" s="1"/>
  <c r="G20" i="2"/>
  <c r="C170" i="2"/>
  <c r="C186" i="2"/>
  <c r="C266" i="2"/>
  <c r="C287" i="2"/>
  <c r="C299" i="2"/>
  <c r="C300" i="2"/>
  <c r="C141" i="3"/>
  <c r="L130" i="3"/>
  <c r="C292" i="3"/>
  <c r="C293" i="3"/>
  <c r="C260" i="3"/>
  <c r="G194" i="3"/>
  <c r="G51" i="3" s="1"/>
  <c r="N75" i="3"/>
  <c r="I230" i="3"/>
  <c r="F20" i="3"/>
  <c r="O259" i="3"/>
  <c r="C259" i="3" s="1"/>
  <c r="L195" i="3"/>
  <c r="L194" i="3" s="1"/>
  <c r="E194" i="3"/>
  <c r="N289" i="3"/>
  <c r="K289" i="3"/>
  <c r="K52" i="3"/>
  <c r="K51" i="3"/>
  <c r="K50" i="3" s="1"/>
  <c r="I174" i="3"/>
  <c r="I173" i="3" s="1"/>
  <c r="C151" i="3"/>
  <c r="M75" i="3"/>
  <c r="C103" i="3"/>
  <c r="C160" i="3"/>
  <c r="C95" i="3"/>
  <c r="C198" i="3"/>
  <c r="N52" i="3"/>
  <c r="H51" i="3"/>
  <c r="O83" i="3"/>
  <c r="C55" i="3"/>
  <c r="O291" i="3"/>
  <c r="G289" i="3"/>
  <c r="O174" i="3"/>
  <c r="O173" i="3" s="1"/>
  <c r="C179" i="3"/>
  <c r="O130" i="3"/>
  <c r="D52" i="3"/>
  <c r="D51" i="3" s="1"/>
  <c r="D290" i="3" s="1"/>
  <c r="D194" i="3"/>
  <c r="M289" i="3"/>
  <c r="M52" i="3"/>
  <c r="M51" i="3" s="1"/>
  <c r="H290" i="3"/>
  <c r="H50" i="3"/>
  <c r="J52" i="3"/>
  <c r="J51" i="3" s="1"/>
  <c r="J289" i="3"/>
  <c r="G290" i="3"/>
  <c r="G50" i="3"/>
  <c r="I75" i="3"/>
  <c r="E289" i="3"/>
  <c r="E52" i="3"/>
  <c r="C252" i="3"/>
  <c r="F251" i="3"/>
  <c r="C251" i="3" s="1"/>
  <c r="F130" i="3"/>
  <c r="C27" i="3"/>
  <c r="L26" i="3"/>
  <c r="D50" i="3"/>
  <c r="C233" i="3"/>
  <c r="F231" i="3"/>
  <c r="C205" i="3"/>
  <c r="F204" i="3"/>
  <c r="F165" i="3"/>
  <c r="C165" i="3" s="1"/>
  <c r="C166" i="3"/>
  <c r="H289" i="3"/>
  <c r="F174" i="3"/>
  <c r="L83" i="3"/>
  <c r="L75" i="3" s="1"/>
  <c r="L52" i="3" s="1"/>
  <c r="L51" i="3" s="1"/>
  <c r="L50" i="3" s="1"/>
  <c r="C188" i="3"/>
  <c r="F187" i="3"/>
  <c r="C187" i="3" s="1"/>
  <c r="F54" i="3"/>
  <c r="C45" i="3"/>
  <c r="I195" i="3"/>
  <c r="F269" i="3"/>
  <c r="C270" i="3"/>
  <c r="C175" i="3"/>
  <c r="C196" i="3"/>
  <c r="N194" i="3"/>
  <c r="C144" i="3"/>
  <c r="D289" i="3"/>
  <c r="C84" i="3"/>
  <c r="F83" i="3"/>
  <c r="C112" i="3"/>
  <c r="C77" i="3"/>
  <c r="F76" i="3"/>
  <c r="C272" i="3"/>
  <c r="O204" i="3"/>
  <c r="O195" i="3" s="1"/>
  <c r="C238" i="3"/>
  <c r="F291" i="3"/>
  <c r="K290" i="3"/>
  <c r="F67" i="3"/>
  <c r="C67" i="3" s="1"/>
  <c r="L77" i="2"/>
  <c r="L76" i="2" s="1"/>
  <c r="G270" i="2"/>
  <c r="G269" i="2" s="1"/>
  <c r="J291" i="2"/>
  <c r="E20" i="2"/>
  <c r="L89" i="2"/>
  <c r="C115" i="2"/>
  <c r="C163" i="2"/>
  <c r="C240" i="2"/>
  <c r="C279" i="2"/>
  <c r="G292" i="2"/>
  <c r="C56" i="2"/>
  <c r="C63" i="2"/>
  <c r="C88" i="2"/>
  <c r="C159" i="2"/>
  <c r="I166" i="2"/>
  <c r="I165" i="2" s="1"/>
  <c r="E174" i="2"/>
  <c r="E173" i="2" s="1"/>
  <c r="C178" i="2"/>
  <c r="C180" i="2"/>
  <c r="K231" i="2"/>
  <c r="C263" i="2"/>
  <c r="H259" i="2"/>
  <c r="C278" i="2"/>
  <c r="N269" i="2"/>
  <c r="K83" i="2"/>
  <c r="C23" i="2"/>
  <c r="O116" i="2"/>
  <c r="C143" i="2"/>
  <c r="O144" i="2"/>
  <c r="C169" i="2"/>
  <c r="N195" i="2"/>
  <c r="C206" i="2"/>
  <c r="C218" i="2"/>
  <c r="C222" i="2"/>
  <c r="O216" i="2"/>
  <c r="C232" i="2"/>
  <c r="C241" i="2"/>
  <c r="C294" i="2"/>
  <c r="I293" i="2"/>
  <c r="N20" i="2"/>
  <c r="M292" i="2"/>
  <c r="M291" i="2" s="1"/>
  <c r="G54" i="2"/>
  <c r="G53" i="2" s="1"/>
  <c r="E54" i="2"/>
  <c r="E53" i="2" s="1"/>
  <c r="I67" i="2"/>
  <c r="I76" i="2"/>
  <c r="G83" i="2"/>
  <c r="C92" i="2"/>
  <c r="C107" i="2"/>
  <c r="O103" i="2"/>
  <c r="C135" i="2"/>
  <c r="H130" i="2"/>
  <c r="C147" i="2"/>
  <c r="L166" i="2"/>
  <c r="L165" i="2" s="1"/>
  <c r="E187" i="2"/>
  <c r="K187" i="2"/>
  <c r="D187" i="2"/>
  <c r="N187" i="2"/>
  <c r="G204" i="2"/>
  <c r="G195" i="2" s="1"/>
  <c r="C228" i="2"/>
  <c r="C229" i="2"/>
  <c r="C234" i="2"/>
  <c r="C254" i="2"/>
  <c r="C255" i="2"/>
  <c r="C257" i="2"/>
  <c r="C265" i="2"/>
  <c r="C275" i="2"/>
  <c r="D53" i="2"/>
  <c r="C44" i="2"/>
  <c r="N54" i="2"/>
  <c r="C61" i="2"/>
  <c r="C62" i="2"/>
  <c r="C78" i="2"/>
  <c r="C79" i="2"/>
  <c r="N83" i="2"/>
  <c r="C91" i="2"/>
  <c r="H83" i="2"/>
  <c r="H75" i="2" s="1"/>
  <c r="L95" i="2"/>
  <c r="C109" i="2"/>
  <c r="C110" i="2"/>
  <c r="L112" i="2"/>
  <c r="C117" i="2"/>
  <c r="C118" i="2"/>
  <c r="C123" i="2"/>
  <c r="C133" i="2"/>
  <c r="L136" i="2"/>
  <c r="C136" i="2" s="1"/>
  <c r="C148" i="2"/>
  <c r="C152" i="2"/>
  <c r="C164" i="2"/>
  <c r="C172" i="2"/>
  <c r="J187" i="2"/>
  <c r="O196" i="2"/>
  <c r="M204" i="2"/>
  <c r="M195" i="2" s="1"/>
  <c r="C212" i="2"/>
  <c r="C226" i="2"/>
  <c r="C243" i="2"/>
  <c r="C245" i="2"/>
  <c r="F260" i="2"/>
  <c r="C262" i="2"/>
  <c r="O272" i="2"/>
  <c r="I276" i="2"/>
  <c r="C295" i="2"/>
  <c r="L293" i="2"/>
  <c r="O260" i="2"/>
  <c r="O259" i="2" s="1"/>
  <c r="I20" i="2"/>
  <c r="G291" i="2"/>
  <c r="K292" i="2"/>
  <c r="K291" i="2" s="1"/>
  <c r="F21" i="2"/>
  <c r="F292" i="2" s="1"/>
  <c r="F55" i="2"/>
  <c r="K54" i="2"/>
  <c r="K53" i="2" s="1"/>
  <c r="M54" i="2"/>
  <c r="M53" i="2" s="1"/>
  <c r="I58" i="2"/>
  <c r="I54" i="2" s="1"/>
  <c r="I53" i="2" s="1"/>
  <c r="C93" i="2"/>
  <c r="C94" i="2"/>
  <c r="C96" i="2"/>
  <c r="C99" i="2"/>
  <c r="C104" i="2"/>
  <c r="C127" i="2"/>
  <c r="C128" i="2"/>
  <c r="C140" i="2"/>
  <c r="F141" i="2"/>
  <c r="C141" i="2" s="1"/>
  <c r="C145" i="2"/>
  <c r="C146" i="2"/>
  <c r="O151" i="2"/>
  <c r="C160" i="2"/>
  <c r="C161" i="2"/>
  <c r="C162" i="2"/>
  <c r="F175" i="2"/>
  <c r="F174" i="2" s="1"/>
  <c r="J174" i="2"/>
  <c r="J173" i="2" s="1"/>
  <c r="C208" i="2"/>
  <c r="C211" i="2"/>
  <c r="E204" i="2"/>
  <c r="E195" i="2" s="1"/>
  <c r="J204" i="2"/>
  <c r="J195" i="2" s="1"/>
  <c r="F233" i="2"/>
  <c r="C244" i="2"/>
  <c r="I246" i="2"/>
  <c r="C274" i="2"/>
  <c r="I286" i="2"/>
  <c r="I292" i="2" s="1"/>
  <c r="I291" i="2" s="1"/>
  <c r="D230" i="2"/>
  <c r="H231" i="2"/>
  <c r="H230" i="2" s="1"/>
  <c r="C24" i="2"/>
  <c r="J26" i="2"/>
  <c r="J20" i="2" s="1"/>
  <c r="L54" i="2"/>
  <c r="C57" i="2"/>
  <c r="C64" i="2"/>
  <c r="N53" i="2"/>
  <c r="O69" i="2"/>
  <c r="O67" i="2" s="1"/>
  <c r="L69" i="2"/>
  <c r="L67" i="2" s="1"/>
  <c r="E83" i="2"/>
  <c r="C87" i="2"/>
  <c r="C97" i="2"/>
  <c r="C113" i="2"/>
  <c r="C114" i="2"/>
  <c r="O112" i="2"/>
  <c r="O83" i="2" s="1"/>
  <c r="C120" i="2"/>
  <c r="I122" i="2"/>
  <c r="D130" i="2"/>
  <c r="D75" i="2" s="1"/>
  <c r="C137" i="2"/>
  <c r="C138" i="2"/>
  <c r="O136" i="2"/>
  <c r="C142" i="2"/>
  <c r="C155" i="2"/>
  <c r="C157" i="2"/>
  <c r="C158" i="2"/>
  <c r="O166" i="2"/>
  <c r="O165" i="2" s="1"/>
  <c r="C177" i="2"/>
  <c r="C181" i="2"/>
  <c r="C200" i="2"/>
  <c r="C209" i="2"/>
  <c r="F216" i="2"/>
  <c r="K204" i="2"/>
  <c r="K195" i="2" s="1"/>
  <c r="C217" i="2"/>
  <c r="F227" i="2"/>
  <c r="C227" i="2" s="1"/>
  <c r="L238" i="2"/>
  <c r="G231" i="2"/>
  <c r="G230" i="2" s="1"/>
  <c r="G194" i="2" s="1"/>
  <c r="C253" i="2"/>
  <c r="O252" i="2"/>
  <c r="O251" i="2" s="1"/>
  <c r="L260" i="2"/>
  <c r="J259" i="2"/>
  <c r="J230" i="2" s="1"/>
  <c r="I270" i="2"/>
  <c r="I269" i="2" s="1"/>
  <c r="L276" i="2"/>
  <c r="L270" i="2" s="1"/>
  <c r="L269" i="2" s="1"/>
  <c r="F293" i="2"/>
  <c r="C298" i="2"/>
  <c r="G195" i="1"/>
  <c r="N230" i="1"/>
  <c r="K195" i="1"/>
  <c r="C225" i="1"/>
  <c r="O231" i="1"/>
  <c r="K230" i="1"/>
  <c r="C261" i="1"/>
  <c r="L80" i="1"/>
  <c r="C80" i="1" s="1"/>
  <c r="D130" i="1"/>
  <c r="O21" i="1"/>
  <c r="O292" i="1" s="1"/>
  <c r="O291" i="1" s="1"/>
  <c r="I67" i="1"/>
  <c r="C79" i="1"/>
  <c r="C98" i="1"/>
  <c r="C105" i="1"/>
  <c r="C128" i="1"/>
  <c r="K83" i="1"/>
  <c r="H130" i="1"/>
  <c r="L133" i="1"/>
  <c r="L131" i="1" s="1"/>
  <c r="C140" i="1"/>
  <c r="L144" i="1"/>
  <c r="J21" i="1"/>
  <c r="J292" i="1" s="1"/>
  <c r="J291" i="1" s="1"/>
  <c r="K26" i="1"/>
  <c r="K20" i="1" s="1"/>
  <c r="E20" i="1"/>
  <c r="E54" i="1"/>
  <c r="H54" i="1"/>
  <c r="H53" i="1" s="1"/>
  <c r="N54" i="1"/>
  <c r="N53" i="1" s="1"/>
  <c r="K76" i="1"/>
  <c r="C82" i="1"/>
  <c r="H83" i="1"/>
  <c r="H75" i="1" s="1"/>
  <c r="N83" i="1"/>
  <c r="C100" i="1"/>
  <c r="C117" i="1"/>
  <c r="C121" i="1"/>
  <c r="O131" i="1"/>
  <c r="J144" i="1"/>
  <c r="J130" i="1" s="1"/>
  <c r="L166" i="1"/>
  <c r="L165" i="1" s="1"/>
  <c r="G20" i="1"/>
  <c r="K54" i="1"/>
  <c r="K53" i="1" s="1"/>
  <c r="C56" i="1"/>
  <c r="J54" i="1"/>
  <c r="J53" i="1" s="1"/>
  <c r="C59" i="1"/>
  <c r="C63" i="1"/>
  <c r="D76" i="1"/>
  <c r="D75" i="1" s="1"/>
  <c r="N76" i="1"/>
  <c r="C119" i="1"/>
  <c r="K130" i="1"/>
  <c r="I131" i="1"/>
  <c r="C155" i="1"/>
  <c r="I160" i="1"/>
  <c r="C160" i="1" s="1"/>
  <c r="K173" i="1"/>
  <c r="C178" i="1"/>
  <c r="C186" i="1"/>
  <c r="K187" i="1"/>
  <c r="I205" i="1"/>
  <c r="C205" i="1" s="1"/>
  <c r="C211" i="1"/>
  <c r="C235" i="1"/>
  <c r="C237" i="1"/>
  <c r="J231" i="1"/>
  <c r="J230" i="1" s="1"/>
  <c r="L272" i="1"/>
  <c r="K270" i="1"/>
  <c r="K269" i="1" s="1"/>
  <c r="C277" i="1"/>
  <c r="C284" i="1"/>
  <c r="G173" i="1"/>
  <c r="C183" i="1"/>
  <c r="C203" i="1"/>
  <c r="C218" i="1"/>
  <c r="C220" i="1"/>
  <c r="C229" i="1"/>
  <c r="C250" i="1"/>
  <c r="C254" i="1"/>
  <c r="C255" i="1"/>
  <c r="C257" i="1"/>
  <c r="I264" i="1"/>
  <c r="N270" i="1"/>
  <c r="N269" i="1" s="1"/>
  <c r="E83" i="1"/>
  <c r="C159" i="1"/>
  <c r="I165" i="1"/>
  <c r="H174" i="1"/>
  <c r="H173" i="1" s="1"/>
  <c r="O187" i="1"/>
  <c r="J204" i="1"/>
  <c r="H204" i="1"/>
  <c r="H195" i="1" s="1"/>
  <c r="C223" i="1"/>
  <c r="C232" i="1"/>
  <c r="C233" i="1"/>
  <c r="G231" i="1"/>
  <c r="G230" i="1" s="1"/>
  <c r="C248" i="1"/>
  <c r="I251" i="1"/>
  <c r="D259" i="1"/>
  <c r="C271" i="1"/>
  <c r="E270" i="1"/>
  <c r="E269" i="1" s="1"/>
  <c r="C274" i="1"/>
  <c r="I293" i="1"/>
  <c r="C43" i="1"/>
  <c r="L293" i="1"/>
  <c r="C294" i="1"/>
  <c r="H20" i="1"/>
  <c r="G53" i="1"/>
  <c r="C57" i="1"/>
  <c r="C68" i="1"/>
  <c r="C72" i="1"/>
  <c r="O77" i="1"/>
  <c r="O76" i="1" s="1"/>
  <c r="J83" i="1"/>
  <c r="C86" i="1"/>
  <c r="O84" i="1"/>
  <c r="C109" i="1"/>
  <c r="D195" i="1"/>
  <c r="I204" i="1"/>
  <c r="D231" i="1"/>
  <c r="D230" i="1" s="1"/>
  <c r="C242" i="1"/>
  <c r="G269" i="1"/>
  <c r="J270" i="1"/>
  <c r="J269" i="1" s="1"/>
  <c r="C102" i="1"/>
  <c r="F95" i="1"/>
  <c r="D20" i="1"/>
  <c r="C44" i="1"/>
  <c r="L54" i="1"/>
  <c r="C60" i="1"/>
  <c r="C62" i="1"/>
  <c r="E53" i="1"/>
  <c r="F69" i="1"/>
  <c r="O69" i="1"/>
  <c r="O67" i="1" s="1"/>
  <c r="O53" i="1" s="1"/>
  <c r="L76" i="1"/>
  <c r="I84" i="1"/>
  <c r="C162" i="1"/>
  <c r="C166" i="1"/>
  <c r="C171" i="1"/>
  <c r="D174" i="1"/>
  <c r="D173" i="1" s="1"/>
  <c r="C198" i="1"/>
  <c r="F196" i="1"/>
  <c r="L204" i="1"/>
  <c r="L195" i="1" s="1"/>
  <c r="C217" i="1"/>
  <c r="F216" i="1"/>
  <c r="C228" i="1"/>
  <c r="F227" i="1"/>
  <c r="C227" i="1" s="1"/>
  <c r="O270" i="1"/>
  <c r="O269" i="1" s="1"/>
  <c r="C298" i="1"/>
  <c r="M53" i="1"/>
  <c r="L122" i="1"/>
  <c r="L291" i="1"/>
  <c r="I58" i="1"/>
  <c r="C64" i="1"/>
  <c r="C66" i="1"/>
  <c r="C73" i="1"/>
  <c r="C74" i="1"/>
  <c r="L103" i="1"/>
  <c r="C125" i="1"/>
  <c r="M130" i="1"/>
  <c r="C170" i="1"/>
  <c r="C165" i="1"/>
  <c r="C176" i="1"/>
  <c r="F175" i="1"/>
  <c r="F174" i="1" s="1"/>
  <c r="F173" i="1" s="1"/>
  <c r="C184" i="1"/>
  <c r="L84" i="1"/>
  <c r="C92" i="1"/>
  <c r="L95" i="1"/>
  <c r="C108" i="1"/>
  <c r="C114" i="1"/>
  <c r="C124" i="1"/>
  <c r="C135" i="1"/>
  <c r="C141" i="1"/>
  <c r="C143" i="1"/>
  <c r="C149" i="1"/>
  <c r="C152" i="1"/>
  <c r="C154" i="1"/>
  <c r="C168" i="1"/>
  <c r="C169" i="1"/>
  <c r="C177" i="1"/>
  <c r="C179" i="1"/>
  <c r="C185" i="1"/>
  <c r="L187" i="1"/>
  <c r="G194" i="1"/>
  <c r="J195" i="1"/>
  <c r="J194" i="1" s="1"/>
  <c r="N195" i="1"/>
  <c r="O196" i="1"/>
  <c r="C200" i="1"/>
  <c r="C202" i="1"/>
  <c r="C215" i="1"/>
  <c r="C219" i="1"/>
  <c r="C222" i="1"/>
  <c r="C236" i="1"/>
  <c r="C239" i="1"/>
  <c r="C241" i="1"/>
  <c r="C256" i="1"/>
  <c r="L264" i="1"/>
  <c r="C273" i="1"/>
  <c r="C279" i="1"/>
  <c r="C280" i="1"/>
  <c r="C281" i="1"/>
  <c r="C285" i="1"/>
  <c r="M83" i="1"/>
  <c r="M75" i="1" s="1"/>
  <c r="C97" i="1"/>
  <c r="C110" i="1"/>
  <c r="C115" i="1"/>
  <c r="I122" i="1"/>
  <c r="C126" i="1"/>
  <c r="E130" i="1"/>
  <c r="E75" i="1" s="1"/>
  <c r="C134" i="1"/>
  <c r="C137" i="1"/>
  <c r="C139" i="1"/>
  <c r="C145" i="1"/>
  <c r="C153" i="1"/>
  <c r="C156" i="1"/>
  <c r="C158" i="1"/>
  <c r="C161" i="1"/>
  <c r="C190" i="1"/>
  <c r="D187" i="1"/>
  <c r="H187" i="1"/>
  <c r="C201" i="1"/>
  <c r="C206" i="1"/>
  <c r="C208" i="1"/>
  <c r="C224" i="1"/>
  <c r="C240" i="1"/>
  <c r="C243" i="1"/>
  <c r="C245" i="1"/>
  <c r="L252" i="1"/>
  <c r="L251" i="1" s="1"/>
  <c r="M259" i="1"/>
  <c r="M230" i="1" s="1"/>
  <c r="C265" i="1"/>
  <c r="O264" i="1"/>
  <c r="O259" i="1" s="1"/>
  <c r="D270" i="1"/>
  <c r="D269" i="1" s="1"/>
  <c r="H270" i="1"/>
  <c r="H269" i="1" s="1"/>
  <c r="C278" i="1"/>
  <c r="I276" i="1"/>
  <c r="I270" i="1" s="1"/>
  <c r="I269" i="1" s="1"/>
  <c r="C283" i="1"/>
  <c r="C287" i="1"/>
  <c r="C288" i="1"/>
  <c r="C295" i="1"/>
  <c r="C296" i="1"/>
  <c r="C297" i="1"/>
  <c r="C88" i="1"/>
  <c r="O89" i="1"/>
  <c r="I95" i="1"/>
  <c r="C99" i="1"/>
  <c r="C101" i="1"/>
  <c r="O103" i="1"/>
  <c r="C111" i="1"/>
  <c r="C118" i="1"/>
  <c r="C120" i="1"/>
  <c r="C127" i="1"/>
  <c r="G75" i="1"/>
  <c r="K75" i="1"/>
  <c r="K289" i="1" s="1"/>
  <c r="F131" i="1"/>
  <c r="C138" i="1"/>
  <c r="C146" i="1"/>
  <c r="L151" i="1"/>
  <c r="C157" i="1"/>
  <c r="C163" i="1"/>
  <c r="C164" i="1"/>
  <c r="C167" i="1"/>
  <c r="C172" i="1"/>
  <c r="C180" i="1"/>
  <c r="C181" i="1"/>
  <c r="C182" i="1"/>
  <c r="J187" i="1"/>
  <c r="N187" i="1"/>
  <c r="I195" i="1"/>
  <c r="C207" i="1"/>
  <c r="C210" i="1"/>
  <c r="C212" i="1"/>
  <c r="O216" i="1"/>
  <c r="O204" i="1" s="1"/>
  <c r="C226" i="1"/>
  <c r="C234" i="1"/>
  <c r="L238" i="1"/>
  <c r="C244" i="1"/>
  <c r="C247" i="1"/>
  <c r="C249" i="1"/>
  <c r="E230" i="1"/>
  <c r="C253" i="1"/>
  <c r="O252" i="1"/>
  <c r="O251" i="1" s="1"/>
  <c r="I259" i="1"/>
  <c r="L260" i="1"/>
  <c r="C268" i="1"/>
  <c r="C299" i="1"/>
  <c r="C300" i="1"/>
  <c r="C301" i="1"/>
  <c r="K20" i="2"/>
  <c r="C55" i="2"/>
  <c r="C156" i="2"/>
  <c r="C193" i="2"/>
  <c r="L192" i="2"/>
  <c r="C202" i="2"/>
  <c r="F196" i="2"/>
  <c r="C203" i="2"/>
  <c r="C207" i="2"/>
  <c r="F205" i="2"/>
  <c r="C247" i="2"/>
  <c r="C301" i="2"/>
  <c r="C28" i="2"/>
  <c r="L27" i="2"/>
  <c r="C100" i="2"/>
  <c r="L103" i="2"/>
  <c r="J130" i="2"/>
  <c r="J75" i="2" s="1"/>
  <c r="J52" i="2" s="1"/>
  <c r="L179" i="2"/>
  <c r="L174" i="2" s="1"/>
  <c r="L173" i="2" s="1"/>
  <c r="C190" i="2"/>
  <c r="I188" i="2"/>
  <c r="I187" i="2" s="1"/>
  <c r="C37" i="2"/>
  <c r="L36" i="2"/>
  <c r="C36" i="2" s="1"/>
  <c r="C42" i="2"/>
  <c r="F41" i="2"/>
  <c r="F43" i="2"/>
  <c r="C43" i="2" s="1"/>
  <c r="C72" i="2"/>
  <c r="E75" i="2"/>
  <c r="E52" i="2" s="1"/>
  <c r="F84" i="2"/>
  <c r="C85" i="2"/>
  <c r="C86" i="2"/>
  <c r="F89" i="2"/>
  <c r="C89" i="2" s="1"/>
  <c r="C90" i="2"/>
  <c r="C101" i="2"/>
  <c r="C102" i="2"/>
  <c r="C105" i="2"/>
  <c r="C106" i="2"/>
  <c r="F103" i="2"/>
  <c r="L116" i="2"/>
  <c r="C116" i="2" s="1"/>
  <c r="C121" i="2"/>
  <c r="C125" i="2"/>
  <c r="C126" i="2"/>
  <c r="C129" i="2"/>
  <c r="K130" i="2"/>
  <c r="K75" i="2" s="1"/>
  <c r="I144" i="2"/>
  <c r="I130" i="2" s="1"/>
  <c r="L151" i="2"/>
  <c r="F166" i="2"/>
  <c r="C168" i="2"/>
  <c r="C176" i="2"/>
  <c r="H292" i="2"/>
  <c r="H291" i="2" s="1"/>
  <c r="H20" i="2"/>
  <c r="L292" i="2"/>
  <c r="C98" i="2"/>
  <c r="F95" i="2"/>
  <c r="C95" i="2" s="1"/>
  <c r="C119" i="2"/>
  <c r="C134" i="2"/>
  <c r="F131" i="2"/>
  <c r="F184" i="2"/>
  <c r="C185" i="2"/>
  <c r="F251" i="2"/>
  <c r="D292" i="2"/>
  <c r="D291" i="2" s="1"/>
  <c r="D20" i="2"/>
  <c r="C34" i="2"/>
  <c r="L33" i="2"/>
  <c r="C33" i="2" s="1"/>
  <c r="C46" i="2"/>
  <c r="O45" i="2"/>
  <c r="F67" i="2"/>
  <c r="C69" i="2"/>
  <c r="L122" i="2"/>
  <c r="N130" i="2"/>
  <c r="N75" i="2" s="1"/>
  <c r="M20" i="2"/>
  <c r="C22" i="2"/>
  <c r="O21" i="2"/>
  <c r="F54" i="2"/>
  <c r="C59" i="2"/>
  <c r="O58" i="2"/>
  <c r="C65" i="2"/>
  <c r="C66" i="2"/>
  <c r="C73" i="2"/>
  <c r="C74" i="2"/>
  <c r="F77" i="2"/>
  <c r="O77" i="2"/>
  <c r="O76" i="2" s="1"/>
  <c r="M83" i="2"/>
  <c r="M75" i="2" s="1"/>
  <c r="M52" i="2" s="1"/>
  <c r="I103" i="2"/>
  <c r="I83" i="2" s="1"/>
  <c r="G130" i="2"/>
  <c r="G75" i="2" s="1"/>
  <c r="L144" i="2"/>
  <c r="L130" i="2" s="1"/>
  <c r="C149" i="2"/>
  <c r="C150" i="2"/>
  <c r="C153" i="2"/>
  <c r="C154" i="2"/>
  <c r="F151" i="2"/>
  <c r="C182" i="2"/>
  <c r="I179" i="2"/>
  <c r="O184" i="2"/>
  <c r="O187" i="2"/>
  <c r="I216" i="2"/>
  <c r="C220" i="2"/>
  <c r="C248" i="2"/>
  <c r="L246" i="2"/>
  <c r="C246" i="2" s="1"/>
  <c r="C171" i="2"/>
  <c r="O175" i="2"/>
  <c r="O174" i="2" s="1"/>
  <c r="O173" i="2" s="1"/>
  <c r="C189" i="2"/>
  <c r="C197" i="2"/>
  <c r="C199" i="2"/>
  <c r="I205" i="2"/>
  <c r="L205" i="2"/>
  <c r="C219" i="2"/>
  <c r="C224" i="2"/>
  <c r="L231" i="2"/>
  <c r="C233" i="2"/>
  <c r="N231" i="2"/>
  <c r="N230" i="2" s="1"/>
  <c r="N194" i="2" s="1"/>
  <c r="O238" i="2"/>
  <c r="O231" i="2" s="1"/>
  <c r="C250" i="2"/>
  <c r="C256" i="2"/>
  <c r="I252" i="2"/>
  <c r="I251" i="2" s="1"/>
  <c r="C267" i="2"/>
  <c r="C277" i="2"/>
  <c r="O276" i="2"/>
  <c r="C282" i="2"/>
  <c r="C288" i="2"/>
  <c r="K230" i="2"/>
  <c r="F259" i="2"/>
  <c r="C284" i="2"/>
  <c r="F283" i="2"/>
  <c r="C283" i="2" s="1"/>
  <c r="C167" i="2"/>
  <c r="D174" i="2"/>
  <c r="D173" i="2" s="1"/>
  <c r="D52" i="2" s="1"/>
  <c r="H174" i="2"/>
  <c r="H173" i="2" s="1"/>
  <c r="C183" i="2"/>
  <c r="I198" i="2"/>
  <c r="C198" i="2" s="1"/>
  <c r="O205" i="2"/>
  <c r="O204" i="2" s="1"/>
  <c r="C213" i="2"/>
  <c r="L216" i="2"/>
  <c r="C221" i="2"/>
  <c r="I235" i="2"/>
  <c r="C235" i="2" s="1"/>
  <c r="C236" i="2"/>
  <c r="F238" i="2"/>
  <c r="C239" i="2"/>
  <c r="C268" i="2"/>
  <c r="I264" i="2"/>
  <c r="I259" i="2" s="1"/>
  <c r="C273" i="2"/>
  <c r="F272" i="2"/>
  <c r="C281" i="2"/>
  <c r="C286" i="2"/>
  <c r="L196" i="2"/>
  <c r="C201" i="2"/>
  <c r="D204" i="2"/>
  <c r="D195" i="2" s="1"/>
  <c r="D194" i="2" s="1"/>
  <c r="H204" i="2"/>
  <c r="H195" i="2" s="1"/>
  <c r="H194" i="2" s="1"/>
  <c r="C249" i="2"/>
  <c r="E270" i="2"/>
  <c r="E269" i="2" s="1"/>
  <c r="C280" i="2"/>
  <c r="C296" i="2"/>
  <c r="C297" i="2"/>
  <c r="C225" i="2"/>
  <c r="E231" i="2"/>
  <c r="E230" i="2" s="1"/>
  <c r="M231" i="2"/>
  <c r="M230" i="2" s="1"/>
  <c r="C237" i="2"/>
  <c r="L252" i="2"/>
  <c r="L251" i="2" s="1"/>
  <c r="C261" i="2"/>
  <c r="L264" i="2"/>
  <c r="L259" i="2" s="1"/>
  <c r="J270" i="2"/>
  <c r="J269" i="2" s="1"/>
  <c r="C285" i="2"/>
  <c r="F292" i="1"/>
  <c r="I21" i="1"/>
  <c r="C21" i="1" s="1"/>
  <c r="C22" i="1"/>
  <c r="F67" i="1"/>
  <c r="N75" i="1"/>
  <c r="N52" i="1" s="1"/>
  <c r="N292" i="1"/>
  <c r="N291" i="1" s="1"/>
  <c r="N20" i="1"/>
  <c r="C89" i="1"/>
  <c r="C107" i="1"/>
  <c r="F103" i="1"/>
  <c r="J20" i="1"/>
  <c r="C23" i="1"/>
  <c r="C24" i="1"/>
  <c r="F76" i="1"/>
  <c r="O83" i="1"/>
  <c r="O130" i="1"/>
  <c r="L27" i="1"/>
  <c r="L33" i="1"/>
  <c r="C33" i="1" s="1"/>
  <c r="L36" i="1"/>
  <c r="C36" i="1" s="1"/>
  <c r="F41" i="1"/>
  <c r="C41" i="1" s="1"/>
  <c r="O45" i="1"/>
  <c r="O20" i="1" s="1"/>
  <c r="I55" i="1"/>
  <c r="F58" i="1"/>
  <c r="C61" i="1"/>
  <c r="C81" i="1"/>
  <c r="C85" i="1"/>
  <c r="C96" i="1"/>
  <c r="C104" i="1"/>
  <c r="F116" i="1"/>
  <c r="C116" i="1" s="1"/>
  <c r="C123" i="1"/>
  <c r="I136" i="1"/>
  <c r="C142" i="1"/>
  <c r="I144" i="1"/>
  <c r="I151" i="1"/>
  <c r="I187" i="1"/>
  <c r="L231" i="1"/>
  <c r="L259" i="1"/>
  <c r="L69" i="1"/>
  <c r="C69" i="1" s="1"/>
  <c r="C70" i="1"/>
  <c r="C78" i="1"/>
  <c r="C90" i="1"/>
  <c r="C132" i="1"/>
  <c r="F136" i="1"/>
  <c r="F144" i="1"/>
  <c r="F151" i="1"/>
  <c r="F187" i="1"/>
  <c r="C191" i="1"/>
  <c r="L174" i="1"/>
  <c r="C188" i="1"/>
  <c r="K194" i="1"/>
  <c r="C216" i="1"/>
  <c r="C276" i="1"/>
  <c r="C293" i="1"/>
  <c r="F252" i="1"/>
  <c r="F260" i="1"/>
  <c r="C263" i="1"/>
  <c r="F264" i="1"/>
  <c r="C264" i="1" s="1"/>
  <c r="C267" i="1"/>
  <c r="F272" i="1"/>
  <c r="L275" i="1"/>
  <c r="C275" i="1" s="1"/>
  <c r="C282" i="1"/>
  <c r="C192" i="1"/>
  <c r="I238" i="1"/>
  <c r="I246" i="1"/>
  <c r="C189" i="1"/>
  <c r="C193" i="1"/>
  <c r="C197" i="1"/>
  <c r="F238" i="1"/>
  <c r="F246" i="1"/>
  <c r="O75" i="1" l="1"/>
  <c r="J75" i="1"/>
  <c r="H194" i="1"/>
  <c r="M194" i="2"/>
  <c r="C151" i="1"/>
  <c r="C95" i="1"/>
  <c r="D52" i="1"/>
  <c r="C84" i="1"/>
  <c r="F291" i="2"/>
  <c r="L289" i="3"/>
  <c r="C83" i="3"/>
  <c r="L230" i="1"/>
  <c r="O195" i="1"/>
  <c r="N52" i="2"/>
  <c r="K52" i="1"/>
  <c r="G52" i="1"/>
  <c r="G51" i="1" s="1"/>
  <c r="G50" i="1" s="1"/>
  <c r="G289" i="1"/>
  <c r="I194" i="3"/>
  <c r="O75" i="3"/>
  <c r="O52" i="3" s="1"/>
  <c r="O230" i="3"/>
  <c r="O194" i="3" s="1"/>
  <c r="E51" i="3"/>
  <c r="E50" i="3" s="1"/>
  <c r="C291" i="3"/>
  <c r="N51" i="3"/>
  <c r="I289" i="3"/>
  <c r="I52" i="3"/>
  <c r="I51" i="3" s="1"/>
  <c r="I50" i="3" s="1"/>
  <c r="C130" i="3"/>
  <c r="N50" i="3"/>
  <c r="N290" i="3"/>
  <c r="I290" i="3"/>
  <c r="F75" i="3"/>
  <c r="C76" i="3"/>
  <c r="E290" i="3"/>
  <c r="F230" i="3"/>
  <c r="C230" i="3" s="1"/>
  <c r="C231" i="3"/>
  <c r="C269" i="3"/>
  <c r="C54" i="3"/>
  <c r="F53" i="3"/>
  <c r="F173" i="3"/>
  <c r="C173" i="3" s="1"/>
  <c r="C174" i="3"/>
  <c r="C204" i="3"/>
  <c r="F195" i="3"/>
  <c r="M50" i="3"/>
  <c r="M290" i="3"/>
  <c r="L290" i="3"/>
  <c r="C26" i="3"/>
  <c r="L20" i="3"/>
  <c r="C20" i="3" s="1"/>
  <c r="J50" i="3"/>
  <c r="J290" i="3"/>
  <c r="C112" i="2"/>
  <c r="H52" i="2"/>
  <c r="O230" i="2"/>
  <c r="C293" i="2"/>
  <c r="O195" i="2"/>
  <c r="C67" i="2"/>
  <c r="I75" i="2"/>
  <c r="L83" i="2"/>
  <c r="O130" i="2"/>
  <c r="J289" i="2"/>
  <c r="C260" i="2"/>
  <c r="C276" i="2"/>
  <c r="C58" i="2"/>
  <c r="C251" i="2"/>
  <c r="I231" i="2"/>
  <c r="I230" i="2" s="1"/>
  <c r="H289" i="2"/>
  <c r="C179" i="2"/>
  <c r="L291" i="2"/>
  <c r="K289" i="2"/>
  <c r="L75" i="2"/>
  <c r="K52" i="2"/>
  <c r="O75" i="2"/>
  <c r="H51" i="2"/>
  <c r="H50" i="2" s="1"/>
  <c r="C216" i="2"/>
  <c r="I204" i="2"/>
  <c r="C151" i="2"/>
  <c r="M51" i="2"/>
  <c r="M50" i="2" s="1"/>
  <c r="C264" i="2"/>
  <c r="L53" i="2"/>
  <c r="C131" i="1"/>
  <c r="L130" i="1"/>
  <c r="M289" i="1"/>
  <c r="M194" i="1"/>
  <c r="O52" i="1"/>
  <c r="H52" i="1"/>
  <c r="H289" i="1"/>
  <c r="D289" i="1"/>
  <c r="G290" i="1"/>
  <c r="E289" i="1"/>
  <c r="N194" i="1"/>
  <c r="N51" i="1" s="1"/>
  <c r="J289" i="1"/>
  <c r="C144" i="1"/>
  <c r="C133" i="1"/>
  <c r="C175" i="1"/>
  <c r="F83" i="1"/>
  <c r="C136" i="1"/>
  <c r="E194" i="1"/>
  <c r="N289" i="1"/>
  <c r="C122" i="1"/>
  <c r="F204" i="1"/>
  <c r="C204" i="1" s="1"/>
  <c r="H51" i="1"/>
  <c r="E52" i="1"/>
  <c r="M52" i="1"/>
  <c r="C196" i="1"/>
  <c r="K51" i="1"/>
  <c r="K50" i="1" s="1"/>
  <c r="O230" i="1"/>
  <c r="O289" i="1" s="1"/>
  <c r="F195" i="1"/>
  <c r="C195" i="1" s="1"/>
  <c r="C77" i="1"/>
  <c r="C187" i="1"/>
  <c r="I130" i="1"/>
  <c r="C103" i="1"/>
  <c r="L67" i="1"/>
  <c r="L53" i="1" s="1"/>
  <c r="I83" i="1"/>
  <c r="L83" i="1"/>
  <c r="L75" i="1" s="1"/>
  <c r="D194" i="1"/>
  <c r="D51" i="1" s="1"/>
  <c r="J52" i="1"/>
  <c r="J51" i="1" s="1"/>
  <c r="H290" i="2"/>
  <c r="G52" i="2"/>
  <c r="G51" i="2" s="1"/>
  <c r="G289" i="2"/>
  <c r="C41" i="2"/>
  <c r="F20" i="2"/>
  <c r="N289" i="2"/>
  <c r="F173" i="2"/>
  <c r="L191" i="2"/>
  <c r="C192" i="2"/>
  <c r="D51" i="2"/>
  <c r="F270" i="2"/>
  <c r="C272" i="2"/>
  <c r="O292" i="2"/>
  <c r="O291" i="2" s="1"/>
  <c r="C291" i="2" s="1"/>
  <c r="O20" i="2"/>
  <c r="C122" i="2"/>
  <c r="C27" i="2"/>
  <c r="L26" i="2"/>
  <c r="K194" i="2"/>
  <c r="K51" i="2" s="1"/>
  <c r="C238" i="2"/>
  <c r="F231" i="2"/>
  <c r="L204" i="2"/>
  <c r="L195" i="2" s="1"/>
  <c r="L230" i="2"/>
  <c r="C77" i="2"/>
  <c r="F76" i="2"/>
  <c r="F53" i="2"/>
  <c r="J194" i="2"/>
  <c r="J51" i="2" s="1"/>
  <c r="F130" i="2"/>
  <c r="C130" i="2" s="1"/>
  <c r="C131" i="2"/>
  <c r="C166" i="2"/>
  <c r="F165" i="2"/>
  <c r="C165" i="2" s="1"/>
  <c r="C175" i="2"/>
  <c r="C205" i="2"/>
  <c r="F204" i="2"/>
  <c r="F195" i="2" s="1"/>
  <c r="C292" i="2"/>
  <c r="N51" i="2"/>
  <c r="O54" i="2"/>
  <c r="O53" i="2" s="1"/>
  <c r="I174" i="2"/>
  <c r="I173" i="2" s="1"/>
  <c r="I52" i="2" s="1"/>
  <c r="F83" i="2"/>
  <c r="C83" i="2" s="1"/>
  <c r="C84" i="2"/>
  <c r="D289" i="2"/>
  <c r="E289" i="2"/>
  <c r="I196" i="2"/>
  <c r="I195" i="2" s="1"/>
  <c r="O270" i="2"/>
  <c r="O269" i="2" s="1"/>
  <c r="E194" i="2"/>
  <c r="E51" i="2" s="1"/>
  <c r="C184" i="2"/>
  <c r="C259" i="2"/>
  <c r="M289" i="2"/>
  <c r="C45" i="2"/>
  <c r="C252" i="2"/>
  <c r="C188" i="2"/>
  <c r="C103" i="2"/>
  <c r="C21" i="2"/>
  <c r="C144" i="2"/>
  <c r="K290" i="1"/>
  <c r="C238" i="1"/>
  <c r="F231" i="1"/>
  <c r="C58" i="1"/>
  <c r="F54" i="1"/>
  <c r="C76" i="1"/>
  <c r="I292" i="1"/>
  <c r="I291" i="1" s="1"/>
  <c r="I20" i="1"/>
  <c r="I231" i="1"/>
  <c r="I230" i="1" s="1"/>
  <c r="I194" i="1" s="1"/>
  <c r="L270" i="1"/>
  <c r="L269" i="1" s="1"/>
  <c r="I54" i="1"/>
  <c r="I53" i="1" s="1"/>
  <c r="C55" i="1"/>
  <c r="F20" i="1"/>
  <c r="F270" i="1"/>
  <c r="C272" i="1"/>
  <c r="F259" i="1"/>
  <c r="C259" i="1" s="1"/>
  <c r="C260" i="1"/>
  <c r="C174" i="1"/>
  <c r="L173" i="1"/>
  <c r="C173" i="1" s="1"/>
  <c r="C45" i="1"/>
  <c r="C27" i="1"/>
  <c r="L26" i="1"/>
  <c r="C67" i="1"/>
  <c r="F291" i="1"/>
  <c r="C246" i="1"/>
  <c r="F251" i="1"/>
  <c r="C251" i="1" s="1"/>
  <c r="C252" i="1"/>
  <c r="F130" i="1"/>
  <c r="E51" i="1" l="1"/>
  <c r="O289" i="3"/>
  <c r="C75" i="3"/>
  <c r="O51" i="3"/>
  <c r="C53" i="3"/>
  <c r="F52" i="3"/>
  <c r="F289" i="3"/>
  <c r="C289" i="3" s="1"/>
  <c r="F194" i="3"/>
  <c r="C194" i="3" s="1"/>
  <c r="C195" i="3"/>
  <c r="M290" i="2"/>
  <c r="I289" i="2"/>
  <c r="O52" i="2"/>
  <c r="C174" i="2"/>
  <c r="N50" i="1"/>
  <c r="N290" i="1"/>
  <c r="M51" i="1"/>
  <c r="M290" i="1" s="1"/>
  <c r="I75" i="1"/>
  <c r="I289" i="1" s="1"/>
  <c r="J50" i="1"/>
  <c r="J290" i="1"/>
  <c r="C83" i="1"/>
  <c r="O194" i="1"/>
  <c r="O51" i="1" s="1"/>
  <c r="D290" i="1"/>
  <c r="D50" i="1"/>
  <c r="C130" i="1"/>
  <c r="H290" i="1"/>
  <c r="H50" i="1"/>
  <c r="E290" i="2"/>
  <c r="E50" i="2"/>
  <c r="K50" i="2"/>
  <c r="K290" i="2"/>
  <c r="C53" i="2"/>
  <c r="L187" i="2"/>
  <c r="L289" i="2" s="1"/>
  <c r="C191" i="2"/>
  <c r="J50" i="2"/>
  <c r="J290" i="2"/>
  <c r="O289" i="2"/>
  <c r="N50" i="2"/>
  <c r="N290" i="2"/>
  <c r="C54" i="2"/>
  <c r="L194" i="2"/>
  <c r="F269" i="2"/>
  <c r="C270" i="2"/>
  <c r="C195" i="2"/>
  <c r="I194" i="2"/>
  <c r="I51" i="2" s="1"/>
  <c r="F75" i="2"/>
  <c r="C75" i="2" s="1"/>
  <c r="C76" i="2"/>
  <c r="D290" i="2"/>
  <c r="D50" i="2"/>
  <c r="C196" i="2"/>
  <c r="O194" i="2"/>
  <c r="O51" i="2" s="1"/>
  <c r="C204" i="2"/>
  <c r="F230" i="2"/>
  <c r="C230" i="2" s="1"/>
  <c r="C231" i="2"/>
  <c r="C26" i="2"/>
  <c r="L20" i="2"/>
  <c r="C20" i="2" s="1"/>
  <c r="C173" i="2"/>
  <c r="G50" i="2"/>
  <c r="G290" i="2"/>
  <c r="C26" i="1"/>
  <c r="L20" i="1"/>
  <c r="C20" i="1" s="1"/>
  <c r="C291" i="1"/>
  <c r="L194" i="1"/>
  <c r="L289" i="1"/>
  <c r="F53" i="1"/>
  <c r="C54" i="1"/>
  <c r="L52" i="1"/>
  <c r="L51" i="1" s="1"/>
  <c r="L50" i="1" s="1"/>
  <c r="C270" i="1"/>
  <c r="F269" i="1"/>
  <c r="F230" i="1"/>
  <c r="C231" i="1"/>
  <c r="F75" i="1"/>
  <c r="C75" i="1" s="1"/>
  <c r="C292" i="1"/>
  <c r="M50" i="1" l="1"/>
  <c r="E50" i="1"/>
  <c r="E290" i="1"/>
  <c r="O50" i="3"/>
  <c r="O290" i="3"/>
  <c r="F51" i="3"/>
  <c r="C52" i="3"/>
  <c r="I52" i="1"/>
  <c r="I51" i="1" s="1"/>
  <c r="O50" i="1"/>
  <c r="O290" i="1"/>
  <c r="I290" i="2"/>
  <c r="I50" i="2"/>
  <c r="O50" i="2"/>
  <c r="O290" i="2"/>
  <c r="F52" i="2"/>
  <c r="C269" i="2"/>
  <c r="F289" i="2"/>
  <c r="C289" i="2" s="1"/>
  <c r="F194" i="2"/>
  <c r="C194" i="2" s="1"/>
  <c r="C187" i="2"/>
  <c r="L52" i="2"/>
  <c r="L51" i="2" s="1"/>
  <c r="C269" i="1"/>
  <c r="F289" i="1"/>
  <c r="C289" i="1" s="1"/>
  <c r="C230" i="1"/>
  <c r="F194" i="1"/>
  <c r="C194" i="1" s="1"/>
  <c r="F52" i="1"/>
  <c r="C53" i="1"/>
  <c r="L290" i="1"/>
  <c r="F290" i="3" l="1"/>
  <c r="C290" i="3" s="1"/>
  <c r="F50" i="3"/>
  <c r="C50" i="3" s="1"/>
  <c r="C51" i="3"/>
  <c r="I50" i="1"/>
  <c r="I290" i="1"/>
  <c r="L50" i="2"/>
  <c r="L290" i="2"/>
  <c r="F51" i="2"/>
  <c r="C52" i="2"/>
  <c r="C52" i="1"/>
  <c r="F51" i="1"/>
  <c r="F290" i="2" l="1"/>
  <c r="C290" i="2" s="1"/>
  <c r="F50" i="2"/>
  <c r="C50" i="2" s="1"/>
  <c r="C51" i="2"/>
  <c r="F290" i="1"/>
  <c r="C290" i="1" s="1"/>
  <c r="C51" i="1"/>
  <c r="F50" i="1"/>
  <c r="C50" i="1" s="1"/>
</calcChain>
</file>

<file path=xl/comments1.xml><?xml version="1.0" encoding="utf-8"?>
<comments xmlns="http://schemas.openxmlformats.org/spreadsheetml/2006/main">
  <authors>
    <author>Vita Madjare</author>
  </authors>
  <commentList>
    <comment ref="C90"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<sst xmlns="http://schemas.openxmlformats.org/spreadsheetml/2006/main" count="18954" uniqueCount="1644">
  <si>
    <t>Tāme Nr.06.1.1.</t>
  </si>
  <si>
    <t>IEŅĒMUMU UN IZDEVUMU TĀME 2019.GADAM</t>
  </si>
  <si>
    <t>Budžeta finansēta institūcija</t>
  </si>
  <si>
    <t>Jūrmalas pilsētas dome</t>
  </si>
  <si>
    <t>Reģistrācijas Nr.</t>
  </si>
  <si>
    <t>90000056357</t>
  </si>
  <si>
    <t>Adrese</t>
  </si>
  <si>
    <t>Jūrmala, Jomas iela 1/5</t>
  </si>
  <si>
    <t>Funkcionālās klasifikācijas kods</t>
  </si>
  <si>
    <t>06.600</t>
  </si>
  <si>
    <t>Programma</t>
  </si>
  <si>
    <t>Iestādes uzturēšana</t>
  </si>
  <si>
    <t>Konta Nr.</t>
  </si>
  <si>
    <t>pamatbudžetam</t>
  </si>
  <si>
    <t>LV57PARX0002484572002</t>
  </si>
  <si>
    <t>Valsts budžeta transfertiem</t>
  </si>
  <si>
    <t>projektiem</t>
  </si>
  <si>
    <t>maksas pakalpojumiem</t>
  </si>
  <si>
    <t>LV81PARX0002484577002</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</si>
  <si>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</si>
  <si>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</si>
  <si>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</si>
  <si>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</si>
  <si>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</si>
  <si>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</si>
  <si>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</si>
  <si>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</si>
  <si>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</si>
  <si>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</si>
  <si>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</si>
  <si>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</si>
  <si>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</si>
  <si>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</si>
  <si>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</si>
  <si>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</si>
  <si>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</si>
  <si>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</si>
  <si>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</si>
  <si>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</si>
  <si>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</si>
  <si>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</si>
  <si>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</si>
  <si>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</si>
  <si>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</si>
  <si>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</si>
  <si>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</si>
  <si>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</si>
  <si>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</si>
  <si>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</si>
  <si>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</si>
  <si>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</si>
  <si>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</si>
  <si>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</si>
  <si>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</si>
  <si>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</si>
  <si>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</si>
  <si>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</si>
  <si>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</si>
  <si>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</si>
  <si>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</si>
  <si>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</si>
  <si>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</si>
  <si>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</si>
  <si>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</si>
  <si>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</si>
  <si>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</si>
  <si>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</si>
  <si>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</si>
  <si>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</si>
  <si>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</si>
  <si>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</si>
  <si>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</si>
  <si>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</si>
  <si>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</si>
  <si>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</si>
  <si>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</si>
  <si>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</si>
  <si>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</si>
  <si>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</si>
  <si>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</si>
  <si>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</si>
  <si>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</si>
  <si>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</si>
  <si>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</si>
  <si>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</si>
  <si>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</si>
  <si>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</si>
  <si>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</si>
  <si>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</si>
  <si>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</si>
  <si>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</si>
  <si>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</si>
  <si>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</si>
  <si>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</si>
  <si>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</si>
  <si>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</si>
  <si>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</si>
  <si>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</si>
  <si>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</si>
  <si>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</si>
  <si>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</si>
  <si>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</si>
  <si>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</si>
  <si>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</si>
  <si>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</si>
  <si>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</si>
  <si>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</si>
  <si>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</si>
  <si>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</si>
  <si>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</si>
  <si>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</si>
  <si>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</si>
  <si>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</si>
  <si>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</si>
  <si>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</si>
  <si>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</si>
  <si>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</si>
  <si>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</si>
  <si>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</si>
  <si>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</si>
  <si>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</si>
  <si>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</si>
  <si>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</si>
  <si>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</si>
  <si>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</si>
  <si>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</si>
  <si>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</si>
  <si>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</si>
  <si>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</si>
  <si>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</si>
  <si>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</si>
  <si>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</si>
  <si>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</si>
  <si>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</si>
  <si>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</si>
  <si>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</si>
  <si>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</si>
  <si>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</si>
  <si>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</si>
  <si>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</si>
  <si>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</si>
  <si>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</si>
  <si>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</si>
  <si>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</si>
  <si>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</si>
  <si>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</si>
  <si>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</si>
  <si>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</si>
  <si>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</si>
  <si>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</si>
  <si>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</si>
  <si>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</si>
  <si>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</si>
  <si>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</si>
  <si>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</si>
  <si>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</si>
  <si>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</si>
  <si>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</si>
  <si>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</si>
  <si>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</si>
  <si>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</si>
  <si>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</si>
  <si>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</si>
  <si>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</si>
  <si>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</si>
  <si>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</si>
  <si>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</si>
  <si>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</si>
  <si>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</si>
  <si>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</si>
  <si>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</si>
  <si>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</si>
  <si>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</si>
  <si>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</si>
  <si>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</si>
  <si>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</si>
  <si>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</si>
  <si>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</si>
  <si>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</si>
  <si>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</si>
  <si>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</si>
  <si>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</si>
  <si>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</si>
  <si>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</si>
  <si>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</si>
  <si>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</si>
  <si>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</si>
  <si>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</si>
  <si>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</si>
  <si>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</si>
  <si>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</si>
  <si>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</si>
  <si>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</si>
  <si>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</si>
  <si>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</si>
  <si>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</si>
  <si>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</si>
  <si>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</si>
  <si>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</si>
  <si>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</si>
  <si>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</si>
  <si>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</si>
  <si>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</si>
  <si>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</si>
  <si>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</si>
  <si>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</si>
  <si>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</si>
  <si>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</si>
  <si>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</si>
  <si>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</si>
  <si>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</si>
  <si>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</si>
  <si>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</si>
  <si>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</si>
  <si>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</si>
  <si>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</si>
  <si>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</si>
  <si>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</si>
  <si>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</si>
  <si>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</si>
  <si>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</si>
  <si>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</si>
  <si>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</si>
  <si>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</si>
  <si>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</si>
  <si>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</si>
  <si>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</si>
  <si>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</si>
  <si>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</si>
  <si>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</si>
  <si>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</si>
  <si>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</si>
  <si>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</si>
  <si>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</si>
  <si>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</si>
  <si>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</si>
  <si>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</si>
  <si>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</si>
  <si>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</si>
  <si>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</si>
  <si>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</si>
  <si>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</si>
  <si>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</si>
  <si>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</si>
  <si>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</si>
  <si>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</si>
  <si>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</si>
  <si>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</si>
  <si>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</si>
  <si>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</si>
  <si>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</si>
  <si>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</si>
  <si>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</si>
  <si>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</si>
  <si>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</si>
  <si>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</si>
  <si>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</si>
  <si>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</si>
  <si>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</si>
  <si>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</si>
  <si>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</si>
  <si>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</si>
  <si>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</si>
  <si>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</si>
  <si>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</si>
  <si>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</si>
  <si>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</si>
  <si>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</si>
  <si>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</si>
  <si>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</si>
  <si>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</si>
  <si>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</si>
  <si>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</si>
  <si>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</si>
  <si>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</si>
  <si>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</si>
  <si>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</si>
  <si>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</si>
  <si>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</si>
  <si>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</si>
  <si>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</si>
  <si>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</si>
  <si>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</si>
  <si>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</si>
  <si>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</si>
  <si>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</si>
  <si>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</si>
  <si>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</si>
  <si>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</si>
  <si>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</si>
  <si>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</si>
  <si>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</si>
  <si>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</si>
  <si>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</si>
  <si>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</si>
  <si>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</si>
  <si>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</si>
  <si>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</si>
  <si>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</si>
  <si>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</si>
  <si>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</si>
  <si>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</si>
  <si>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</si>
  <si>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</si>
  <si>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</si>
  <si>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</si>
  <si>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</si>
  <si>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</si>
  <si>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</si>
  <si>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</si>
  <si>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</si>
  <si>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</si>
  <si>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</si>
  <si>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</si>
  <si>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</si>
  <si>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</si>
  <si>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</si>
  <si>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</si>
  <si>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</si>
  <si>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</si>
  <si>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</si>
  <si>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</si>
  <si>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</si>
  <si>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</si>
  <si>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</si>
  <si>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</si>
  <si>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</si>
  <si>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</si>
  <si>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</si>
  <si>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</si>
  <si>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</si>
  <si>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Tāme Nr.09.1.1.</t>
  </si>
  <si>
    <t>09.810</t>
  </si>
  <si>
    <t>Tāme Nr.06.3.1.</t>
  </si>
  <si>
    <t>Jūrmalas pilsētas pašvaldības iestāde "Jūrmalas kapi"</t>
  </si>
  <si>
    <t>90010691331</t>
  </si>
  <si>
    <t>E. Veidenbauma iela 1, Jūrmala</t>
  </si>
  <si>
    <t>Kapsētu teritoriju apsaimniekošana</t>
  </si>
  <si>
    <t>LV06PARX0002484572144</t>
  </si>
  <si>
    <t>LV08PARX0002484577055</t>
  </si>
  <si>
    <t>Nepieciešami papildus 10000 EUR EKK 2279 bezpiederīgo apglabāšanai, 35979 EUR EKK 2224 atkritumu izvešanai, 1248 EUR EKK 2269 atkritumu konteineru nomai, 696 EUR EKK 1150, 929 EUR EKK 1148, 392 EUR EKK 1210</t>
  </si>
  <si>
    <r>
      <t xml:space="preserve">Ieņēmumu par maksas pakalpojumiem summā tiek plānots: </t>
    </r>
    <r>
      <rPr>
        <b/>
        <sz val="9"/>
        <rFont val="Times New Roman"/>
        <family val="1"/>
        <charset val="186"/>
      </rPr>
      <t>11000 EUR</t>
    </r>
    <r>
      <rPr>
        <sz val="9"/>
        <rFont val="Times New Roman"/>
        <family val="1"/>
        <charset val="186"/>
      </rPr>
      <t xml:space="preserve"> par iestādes pakalpojumiem (uz 30.04.2019 iekasēts 2935 EUR +  2271 EUR līdz 05.03.2019 saņemts par kapu vietu piešķiršanu (tagad atcelta maksa par šo pakalpojumu)), </t>
    </r>
    <r>
      <rPr>
        <b/>
        <sz val="9"/>
        <rFont val="Times New Roman"/>
        <family val="1"/>
        <charset val="186"/>
      </rPr>
      <t>5000 EUR</t>
    </r>
    <r>
      <rPr>
        <sz val="9"/>
        <rFont val="Times New Roman"/>
        <family val="1"/>
        <charset val="186"/>
      </rPr>
      <t xml:space="preserve"> parāds par kapa vietu nomu par 2018. gadu (uz 30.04.2019 saņemts 4021 EUR), </t>
    </r>
    <r>
      <rPr>
        <b/>
        <sz val="9"/>
        <rFont val="Times New Roman"/>
        <family val="1"/>
        <charset val="186"/>
      </rPr>
      <t>3000 EUR</t>
    </r>
    <r>
      <rPr>
        <sz val="9"/>
        <rFont val="Times New Roman"/>
        <family val="1"/>
        <charset val="186"/>
      </rPr>
      <t xml:space="preserve"> par kapa vietu nomu par periodu 01.01.2019-05.03.2019 (uz 30.04.2019 saņemts 1576 EUR).  </t>
    </r>
  </si>
  <si>
    <t>Par elektroenerģiju SIA Anatolija stils Plus un amatnieka Ludmilas Liepas darbības nodrošināšanai</t>
  </si>
  <si>
    <t xml:space="preserve">Sakarā ar kravas automobiļa vadītāja slimošanu veidosies ekonomija </t>
  </si>
  <si>
    <t>Līdzekļi nepieciešami naudas balvai par bērma piedzimšanu izmaksai algas apmērā 929 EUR</t>
  </si>
  <si>
    <t>Sakarā ar kravas automobiļa vadītāja slimošanu nepieciešami 1534 EUR (no EKK 1119 ekonomijas) aizvietojoša darbinieku darba samaksai. Tehnisko darbinieku aizvietošanai atvaļinājuma laikā nepieciešami 2800 EUR. Konta atlikums uz 13.05. ir 2104 EUR, papildus nepieciešami 2230 EUR.</t>
  </si>
  <si>
    <t>Darba devēja sociālis nodoklis no EKK 1150 un EKK 1148 = (696 EUR+929 EUR) x 24.09 % = 391.46 EUR</t>
  </si>
  <si>
    <t>Uz 30.04.2019 ir izterēti 2325 EUR Ir saņemts SIA Clean R rēķins par aprīli par summu 8700 EUR. No 01.05.2019 līdz gada beigām plānots izvest 315 t atkritumu, 315 x 150 EUR x 21%PVN = 57172.50 EUR. Kopā līdz 2019.gada beigām nepieciešami samaksai par atkritumu izvešanu papildus 44 979 EUR (57173 + 2325 + 8700 - 23219). 9000 EUR no EKK 2275</t>
  </si>
  <si>
    <t>Saskaņā ar līgumu ar SIA Clean R atkritumu tvertnes noma par vienu konteineru ir 2.11 bez PVN mēnesī. Kopā ir 61.06667 konteiners. 61.06667 konteineri x 2.11 x 21 % PVN x 8 mēneši = 1247.27 EUR</t>
  </si>
  <si>
    <t>Nepieciešami līdzekļi EKK 2224 9000 EUR atkritumu izvešanai</t>
  </si>
  <si>
    <r>
      <rPr>
        <b/>
        <sz val="9"/>
        <rFont val="Times New Roman"/>
        <family val="1"/>
        <charset val="186"/>
      </rPr>
      <t>PB:</t>
    </r>
    <r>
      <rPr>
        <sz val="9"/>
        <rFont val="Times New Roman"/>
        <family val="1"/>
        <charset val="186"/>
      </rPr>
      <t xml:space="preserve"> Līguma summa ar SIA Černovs un Co par bezpiederīgo apglabāšanu ir 23180.58 EUR. 2018.gada oktobrī sastādot 2019.gada budžetu, tika plānots, ka līdz 2018.gada beigām tiks izterēti 14 300 EUR un uz nākamo 2019.gadu paliks 8881 EUR. 2018.gadā tika izterēts 11229.18 EUR, līdz ar to no līguma suumas vēl bija palicis 11951.40 EUR (23180.58 - 11229.18). Uz 08.05.2019 ir izterēts 8707.42 EUR (lielākā summas daļa 7545.83 EUR tika samaksāta periodā 16.04.-02.05.). Lai apgūtu visu līguma summu papildus budžetā ir nepieciešams 3243.98 EUR (23180.58 - 11229.18 - 8707.42).  Kopā līdz 2019.gada beigām ir nepieciešami papildus </t>
    </r>
    <r>
      <rPr>
        <b/>
        <sz val="9"/>
        <rFont val="Times New Roman"/>
        <family val="1"/>
        <charset val="186"/>
      </rPr>
      <t>10000</t>
    </r>
    <r>
      <rPr>
        <sz val="9"/>
        <rFont val="Times New Roman"/>
        <family val="1"/>
        <charset val="186"/>
      </rPr>
      <t xml:space="preserve"> EUR.                                             </t>
    </r>
    <r>
      <rPr>
        <b/>
        <sz val="9"/>
        <rFont val="Times New Roman"/>
        <family val="1"/>
        <charset val="186"/>
      </rPr>
      <t>MP</t>
    </r>
    <r>
      <rPr>
        <sz val="9"/>
        <rFont val="Times New Roman"/>
        <family val="1"/>
        <charset val="186"/>
      </rPr>
      <t xml:space="preserve">: Par kapa vietas nomu par visu 2019.gadu uz 30.04.2019 ir saņemts 1576 EUR, no tiem 276 EUR ir par periodu 01.01.2019-05.03.2019, pārmaksāto summu 1300 EUR personu iesniegumu saņemšanas gadījumā jāatgriež. </t>
    </r>
  </si>
  <si>
    <t>Tāme Nr.01.3.1.</t>
  </si>
  <si>
    <t>IEŅĒMUMU UN IZDEVUMU TĀME 2018.GADAM</t>
  </si>
  <si>
    <t>Jūrmalas pilsētas vēlēšanu komisija</t>
  </si>
  <si>
    <t>90000543728</t>
  </si>
  <si>
    <t>Jomas iela 1/5, Jūrmala, LV 2015</t>
  </si>
  <si>
    <t>01.110</t>
  </si>
  <si>
    <t>LV24TREL981059100700B</t>
  </si>
  <si>
    <t>Izdevumu tāme 2018.gadam</t>
  </si>
  <si>
    <t>Papildus naudas līdzekļi Eiropas parlamenta vēlēšanām saskaņā ar Latvijas Republikas centrālās vēlēšanu komisijas 2019.gada 23.maija rīkojumu Nr.129.</t>
  </si>
  <si>
    <t>Līdzekļi komisijas priekšsēdētāja, sekretāra un locekļu darba samaksai pat papildus dienu.</t>
  </si>
  <si>
    <t>Komisijas locekļu naksts stundu darba samaksa</t>
  </si>
  <si>
    <t>Līgumdarbinieku darba samaksai, saskaņā ar papildus noslēgto līgumu par 2019.gada 24.maija nodarbinātību vēlēšanu iecirknī.</t>
  </si>
  <si>
    <t>Sociālā nodokļa apmaksai par papildus atlīdzības piešķiršanu 2019. gada 24. maija papildus nostrādāto stundu skaitu.</t>
  </si>
  <si>
    <t>Veidojas līdzekļu ekonomija saskaņā ar Personīgā transportlīdzekļa auto kompensācijas apmaksas līgumā noteikto atlīdzības kompensāciju un nobraukto auto kilometrāžu.</t>
  </si>
  <si>
    <t>Pasta, telefona un citi sakaru pakalpojumi</t>
  </si>
  <si>
    <t>Izdevumi par saņemtajiem apmācību pakalpojumiem</t>
  </si>
  <si>
    <t>Bankas komisija, pakalpojumi</t>
  </si>
  <si>
    <t>Veidojas Transporta nomas pakalpojumu ekonomija saskaņā ar stundas uzskaitījumu, kas pārcelta uz ēdināšanas pakalpojumiem, lai nodrošinātu 2019.gada 24.maija ēdināšanu komisijas locekiem.</t>
  </si>
  <si>
    <t>Maksājumi par saņemtajiem finanšu pakalpojumiem</t>
  </si>
  <si>
    <t>Veidojas līdzekļu ekonomija kartidžu kasetes iegādes reziltātā, kas pārcelta uz ēdināšanas pakalpojumiem, lai nodrošinātu 2019.gada 24.maija ēdināšanu komisijas locekiem.</t>
  </si>
  <si>
    <t>Veidojās līdzekļu ekonomija velēšanu komisijās aizslietņu, kabīņu sienu nodrošināšanas iegādei atlaides rezultātā, kas pārcelta uz ēdināšanas pakalpojumiem, lai nodrošinātu 2019.gada 24.maija ēdināšanu komisijas locekiem.</t>
  </si>
  <si>
    <t>Līdzekļu ekonomija degvielas patēriņa rezultātā.</t>
  </si>
  <si>
    <t>101 darbinieki*5,69 Eur/porcija=574,69, papildus ēdināšana par 2019. gada 24.maiju.</t>
  </si>
  <si>
    <t>Uzturdevas kompensācija naudā</t>
  </si>
  <si>
    <t>Munīcija</t>
  </si>
  <si>
    <t>Budžeta iestāžu nodokļu, nodevu un naudas sodu maksājumi</t>
  </si>
  <si>
    <t>Budžeta iestāžu nodokļu maksājumi</t>
  </si>
  <si>
    <t>Budžeta iestāžu naudas sodu maksājumi</t>
  </si>
  <si>
    <t>Zeme, ēkas un būves</t>
  </si>
  <si>
    <t>Zeme zem ēkām un būvēm</t>
  </si>
  <si>
    <t>Celtnes un būves</t>
  </si>
  <si>
    <t>Pašvaldību vienreizējie pabalsti naudā ārkārtas situācijā</t>
  </si>
  <si>
    <t>Pašvaldības vienreizējie pabalsti natūrā ārkārtas situācijā</t>
  </si>
  <si>
    <t>Maksājumi iedzīvotājiem natūrā, naudas balvas, izdevumi pašvaldību brīvprātīgo iniciatīvu izpildei</t>
  </si>
  <si>
    <t>Maksājumi iedzīvotājiem natūrā</t>
  </si>
  <si>
    <t>Uzturēšanas izdevumu transferti, pašu resursu maksājumi, starptautiskā sadarbība</t>
  </si>
  <si>
    <t>Pašvaldību  uzturēšanas izdevumu transferti</t>
  </si>
  <si>
    <t>Pašvaldību uzturēšanas izdevumu iekšējie tranferti starp pašvaldības budžeta veidiem</t>
  </si>
  <si>
    <t>Tāme Nr.01.1.5.</t>
  </si>
  <si>
    <t>01.330</t>
  </si>
  <si>
    <t>Ar tiesvedības procesiem saistīti izdevumi</t>
  </si>
  <si>
    <t>LV84PARX0002484572001</t>
  </si>
  <si>
    <r>
      <rPr>
        <b/>
        <sz val="9"/>
        <rFont val="Times New Roman"/>
        <family val="1"/>
        <charset val="186"/>
      </rPr>
      <t>21.pielikums</t>
    </r>
    <r>
      <rPr>
        <sz val="9"/>
        <rFont val="Times New Roman"/>
        <family val="1"/>
        <charset val="186"/>
      </rPr>
      <t xml:space="preserve"> Jūrmalas pilsētas domes</t>
    </r>
  </si>
  <si>
    <t>2018.gada 18.decembra saistošajiem noteikumiem Nr.44</t>
  </si>
  <si>
    <t xml:space="preserve">2019.gada budžeta atšifrējums pa programmām </t>
  </si>
  <si>
    <t>Struktūrvienība</t>
  </si>
  <si>
    <t>Administratīvi juridiskās pārvaldes Tiesvedības nodaļa</t>
  </si>
  <si>
    <t>Programma:</t>
  </si>
  <si>
    <t>Ar tiesvedības procesiem saistītie izdevumi</t>
  </si>
  <si>
    <t>Funkcionālās klasifikācijas kods:</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</si>
  <si>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</si>
  <si>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</si>
  <si>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</si>
  <si>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</si>
  <si>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</si>
  <si>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</si>
  <si>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</si>
  <si>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KOPĀ</t>
  </si>
  <si>
    <t>Juridiskā pārstāvniecība</t>
  </si>
  <si>
    <t>JPAP_ R.3.1.2._131</t>
  </si>
  <si>
    <t>Tiesas spriedumu izpilde</t>
  </si>
  <si>
    <t>Tiesāšanās izdevumi</t>
  </si>
  <si>
    <t>Tulkošanas pakalpojumi</t>
  </si>
  <si>
    <t>* Informatīvi -</t>
  </si>
  <si>
    <t>Attīstības plānošanas dokumenta nosaukums un rīcības virzienu atšifrējums.</t>
  </si>
  <si>
    <t>Jūrmalas pilsētas attīstības programma 2014.-2020.gadam (JPAP):</t>
  </si>
  <si>
    <t>Rīcības virziens: R.3.1.2. Pašvaldības pārvaldes kapacitātes celšana</t>
  </si>
  <si>
    <t>Aktivitāte Nr.131: Kvalitatīva pašvaldības pārvaldes kapacitātes nodrošināšana</t>
  </si>
  <si>
    <t>1.330</t>
  </si>
  <si>
    <t>Jūrmalas pilsētas domes Labklājības pārvalde</t>
  </si>
  <si>
    <t>90000594245</t>
  </si>
  <si>
    <t>Mellužu pr.83, Jūrmala, LV-2008</t>
  </si>
  <si>
    <t>10.910</t>
  </si>
  <si>
    <t>LV72PARX0002484572023</t>
  </si>
  <si>
    <t>LV16PARX0002484573031</t>
  </si>
  <si>
    <t>LV96PARX0002484577023</t>
  </si>
  <si>
    <t xml:space="preserve">Pārkārtojumi starp EKK, lai nodrošinātu pārcelšanās izdevumus atbilstošajā ekonomiskajā kategorijā </t>
  </si>
  <si>
    <t>Papildus finansējums nepieciešams, lai nodrošinātu fizisku apsardzi jaunajā ēkā līdz diviem mēnešiem (6.50 EUR/stundā un PVN) - 6,50 EUR*24h*62d=9672EUR +PVN</t>
  </si>
  <si>
    <t>Tāme Nr.10.2.1.</t>
  </si>
  <si>
    <t>Jūrmalas Alternatīvā skola</t>
  </si>
  <si>
    <t>90000051665</t>
  </si>
  <si>
    <t>Viestura iela 6, Jūrmala</t>
  </si>
  <si>
    <t>09.210</t>
  </si>
  <si>
    <t>Projekts "Nordplus jauniešu mobilitātes projekts"</t>
  </si>
  <si>
    <t>konts tiks atvērts valsts kasē</t>
  </si>
  <si>
    <t>Priekšfinansējums, projektam</t>
  </si>
  <si>
    <t>Finansējums projektam no Ziemeļvalstu Ministru padomes</t>
  </si>
  <si>
    <t>Dienas nauda Norvēģija EUR 52*3 skolotāji*7dienas=EUR 1092</t>
  </si>
  <si>
    <t>Ceļa izdevumi (aptuveni EUR 200*3 skolotāji=EUR 600) un pārējie komandējuma izdevumi Norvēģijā</t>
  </si>
  <si>
    <t>Apmaiņas vizīte Latvija-Norvēģija, 20 skolēni no Latvijas, 20 skolēni un 3 skolotāji no Norvēģijas (ceļa izdevumi un citi  izdevumi apmaiņas vizītes laikā)</t>
  </si>
  <si>
    <r>
      <t>Tāme Nr.09.2.3.</t>
    </r>
    <r>
      <rPr>
        <b/>
        <u/>
        <sz val="9"/>
        <rFont val="Times New Roman"/>
        <family val="1"/>
        <charset val="186"/>
      </rPr>
      <t xml:space="preserve">   </t>
    </r>
  </si>
  <si>
    <t>Tāme Nr.04.3.1.</t>
  </si>
  <si>
    <t>Pašvaldības pamatbudžets</t>
  </si>
  <si>
    <t>04.900</t>
  </si>
  <si>
    <t>Līdzfinansējuma un priekšfinansējuma nodrošināšana ES un citas ārvalstu finanšu palīdzības projektu īstenošanā</t>
  </si>
  <si>
    <t>Pašvaldības budžeta kopējie izdevumu konti</t>
  </si>
  <si>
    <t>Iestādes uzturēšana un vispārējās izglītības nodrošināšana</t>
  </si>
  <si>
    <t>LV94PARX0002484572015</t>
  </si>
  <si>
    <t>LV60PARX0002484573015</t>
  </si>
  <si>
    <t>LV21PARX0002484577015</t>
  </si>
  <si>
    <t>1. Direktora vietnieka saimnieciskajos jautājumos ilgstošas prombūtnes laikā, atalgojuma izmaksa citam uz laiku pieņemtajam darbiniekam tiek novirzīta uz EKK 1150. Mēnešalga EUR 929*4mēn.=EUR 3716. Ietaupījums ir no 18.01.-31.05.19. EUR 4138.27,                                                        2. Ietaupījums tehnisko strādnieku atalgojumam EUR 2580, ir no kurinātājiem piešķirtajiem līdzekļiem visam gadam (vasaras mēnešos kurinātāji nestrādā. 3 kurinātāji *EUR 430 mēnešalga*3 mēneši=EUR 3870)</t>
  </si>
  <si>
    <t>1. Pārliekam , lai izmaksātu atalgojumu darbiniekam, kurš pieņemts par direktora vietnieku saimnieciskajā darbā p.i., vietnieka ilgstošas prombūtnes laikā,                               2. Pamatojoties uz Nekustamā īpasuma nomas līgumu nr.1-19/3 ar SIA "Bulduru Dārzkopības vidusskola" 2019.gada 11.janvārī, lūdzu ļaut veikt izmaiņas, piešķirot divu tehnisko strādnieku štata vienības uz sezonas laiku no 01.07.-30.09.2019., 2 darbinieki *EUR 430 (mēnešalga)*3mēneši= EUR 2580, ārštata darba līgumu slegšanai.</t>
  </si>
  <si>
    <t>Tāme Nr.09.2.1.</t>
  </si>
  <si>
    <t>Tāme Nr. 09.20.1</t>
  </si>
  <si>
    <t>Jūrmalas pirmsskolas izglītības iestāde "Podziņa"</t>
  </si>
  <si>
    <t>90009563202</t>
  </si>
  <si>
    <t>Lībiešu iela 21, Jūrmala, LV-2016</t>
  </si>
  <si>
    <t>09.100</t>
  </si>
  <si>
    <t>Iestādes uzturēšana un pirmsskolas izglītības nodrošināšana</t>
  </si>
  <si>
    <t>LV31PARX0002484572082</t>
  </si>
  <si>
    <t>LV15PARX0002484573049</t>
  </si>
  <si>
    <t>LV89PARX0002484577052</t>
  </si>
  <si>
    <t xml:space="preserve">Finanšu līdzekļu ekonomija veidojas sakarā ar ēkas un teritorijas dežurantu ilgstošu slimošanu ( B.lapa).  Aprēķins: 935 h ( 01-05 mēn) * 2.8571 h/ likme = 2671.39 EUR.
</t>
  </si>
  <si>
    <t>Finašu līdzekļi nepieciešami lai izmaksātu ēku un teritoriju dežurantam darba algu, un ēku un teritorijas uzraugu aizvietošana atvaļinājuma laikā. Aprēķini pielikumā Nr. 2</t>
  </si>
  <si>
    <t>Tāme Nr. 09.12.1</t>
  </si>
  <si>
    <t>Jūrmalas Mūzikas vidusskola</t>
  </si>
  <si>
    <t>90000056465</t>
  </si>
  <si>
    <t>Strēlnieku prospekts 30 k-1, Jūrmala, LV-2015</t>
  </si>
  <si>
    <t>09.510</t>
  </si>
  <si>
    <t>LV56PARX0002484572020</t>
  </si>
  <si>
    <t>LV22PARX0002484573020</t>
  </si>
  <si>
    <t>LV80PARX0002484577020</t>
  </si>
  <si>
    <t>LV17PARX0002484576020</t>
  </si>
  <si>
    <t>Papildus finansējums  no valsts mērķdotācijas līdzekļiem koklētāju ansambļu vadītājām , saskaņā ar MK 2015.g. 17.novembra noteikumiem Nr.649.</t>
  </si>
  <si>
    <t>Līdzekļi nepieciešami. lai nodrošinātu papildus darba samaksu no valsts mērķdotācijas līdzekļiem koklētāju ansambļu vadītājām , saskaņā ar MK 2015.g. 17.novembra noteikumiem Nr.649.</t>
  </si>
  <si>
    <t>Līdzekļi nepieciešami. lai nodrošinātu VSAOI  papildus darba samaksai no valsts mērķdotācijas līdzekļiem koklētāju ansambļu vadītājām , saskaņā ar MK 2015.g. 17.novembra noteikumiem Nr.649.</t>
  </si>
  <si>
    <t>Iestādes uzturēšana, profesionālās ievirzes izglītības nodrošināšana</t>
  </si>
  <si>
    <t>Tāme Nr.08.4.1.</t>
  </si>
  <si>
    <t>Jūrmalas Kultūras centrs</t>
  </si>
  <si>
    <t>90009229680</t>
  </si>
  <si>
    <t>Jomas iela 35, Jūrmala LV-2015</t>
  </si>
  <si>
    <t>08.230</t>
  </si>
  <si>
    <t>LV59PARX0002484572063</t>
  </si>
  <si>
    <t>LV59PARX0002484573033</t>
  </si>
  <si>
    <t>LV20PARX0002484577033</t>
  </si>
  <si>
    <t>Ieņēmumu palielinājums mērķdotācijas līdzekļiem māksliniecisko kolektīvu vadītāju darba samaksai un VSAOI nomaksai saskaņā ar likuma ''Par valsts budžetu 2019.gadam'' 3.panta pirmās daļas 4.punktu (''G1'' kolektīvi x 12gab x766,00 EUR/gadā=9192,00 EUR; ''G2'' kolektīvi x 4gab.x 383,00 EUR/gadā= 1532,00 EUR)</t>
  </si>
  <si>
    <t>Ieņēmumu palielinājums - darbinieku iemaksas par veselības apdrošināšanu pēc darba attiecību pārtraukšanas</t>
  </si>
  <si>
    <t>Izdevumu palielinājums mērķdotācijas līdzekļiem darba samaksai māksliniecisko kolektīvu vadītājiem saskaņā ar likuma ''Par valsts budžetu 2019.gadam'' 3.panta pirmās daļas 4.punktu</t>
  </si>
  <si>
    <t>Izdevumu palielinājums mērķdotācijas līdzekļiem VSAOI nomaksai par darba samaksu māksliniecisko kolektīvu vadītājiem saskaņā ar likuma ''Par valsts budžetu 2019.gadam'' 3.panta pirmās daļas 4.punktu</t>
  </si>
  <si>
    <t>Izdevumu palielinājums - līdzekļi veselības apdrošināšanas iemaksām  par darbiniekiem,  kuri pārtrauca darba attiecības 2019.gadā, atbilstoši viņu apmaksātiem izdevumiem par veselības apdrošināšanu pēc darba attiecību pārtraukšanas (3 darbinieki: par 3 mēnešiem, par 2 mēnesiem. par 7 mēnešiem - kopā par 12 mēnešiem)</t>
  </si>
  <si>
    <t>Līdzekļu palielinājums interneta pieslēguma pakalpojuma nodrošināšanai (nodrošina TET) Jomas ielā 35   07-09/2019 (3 mēneši x 114,95 EUR/mēnesī = 344,85 EUR). 2019.gada  budžetā ieplānotie līdzekļi paredz pakalpojuma apmaksu līdz 30.06.2019., sakarā ar plānoto pakalpojuma pieslēguma nomaiņu</t>
  </si>
  <si>
    <t xml:space="preserve">Faktiskie izdevumi skaņas un gaismu komplektu iegādei Mellužu estrādei un Kauguru kultūras namam pēc iepirkuma rezultātiem ir mazāki par plānotiem - daļa neiztērēto līdzekļu tiek novirzīta interneta pakalpojumu nodrošināšanai Jomas ielā 35 līdz pakalpojuma  pieslēguma maiņai </t>
  </si>
  <si>
    <t>Iestādes uzturēšana un kultūras pakalpojumu sniegšanas nodrošināšana</t>
  </si>
  <si>
    <t>Tāme Nr. 08.4.2.</t>
  </si>
  <si>
    <t>08.620</t>
  </si>
  <si>
    <t>Pilsētas kultūras un atpūtas pasākumi</t>
  </si>
  <si>
    <t>saskaņā ar Pielikumu Nr.2 (forma 5a pasākumu atšifrējums) no 07.06.2019</t>
  </si>
  <si>
    <r>
      <rPr>
        <b/>
        <sz val="9"/>
        <rFont val="Times New Roman"/>
        <family val="1"/>
        <charset val="186"/>
      </rPr>
      <t>26.pielikums</t>
    </r>
    <r>
      <rPr>
        <sz val="9"/>
        <rFont val="Times New Roman"/>
        <family val="1"/>
        <charset val="186"/>
      </rPr>
      <t xml:space="preserve"> Jūrmalas pilsētas domes</t>
    </r>
  </si>
  <si>
    <t>2019.gada budžeta atšifrējums pa programmām un budžeta veidiem</t>
  </si>
  <si>
    <t>Struktūrvienība:</t>
  </si>
  <si>
    <t>pamatbudžets</t>
  </si>
  <si>
    <t>maksas pakalpojumi</t>
  </si>
  <si>
    <t>KOPĀ:</t>
  </si>
  <si>
    <t>JPAP_R3.3.1._191 JPAP_R3.3.1._194  JPKAP_U2.2._P2.2.1.</t>
  </si>
  <si>
    <t>Valsts svētki, svinamās un atceres dienas</t>
  </si>
  <si>
    <t>Gadskārtu svētki</t>
  </si>
  <si>
    <t>JPAP_R3.3.1._191  JPAP_R3.3.1._194 JPKAP_ U2.2._P2.2.3.</t>
  </si>
  <si>
    <t>Lielākie Jūrmalas pilsētas pasākumi</t>
  </si>
  <si>
    <t>3.1</t>
  </si>
  <si>
    <t>Kūrorta svētku gājiens</t>
  </si>
  <si>
    <t>Pasākuma izdevumu samazinājums saskaņā ar  apstiprināto pasākuma tāmi - līdzekļu novirzišana Jomas ielas svētku norisēm</t>
  </si>
  <si>
    <t>JPAP_R3.3.1._191 JPAP_R3.3.1._194  JPKAP_U2.2._P2.2.3.</t>
  </si>
  <si>
    <t xml:space="preserve">Izdevumu samazinājums atlīdzības līgumiem </t>
  </si>
  <si>
    <t>Izdevumu samazinājums autobusu nomai. Sākumā ieguvām provizorisku informāciju par to, cik gājiena dalībniekiem  būtu ērti nokļūt norises vietā, izmantojot organizētus autobusus, kas liecināja, ka nepieciešami aptuveni astoņi autobusi. Veicot atkārtotu aptaujāšanu, secinājām, ka nepieciešami tikai 3 autobusi (jo arī sabiedriskā transporta maršrutos tika norīkoti papildus autobusi), tāpēc pieņēmām lēmumu, ka pārējos autobusus sūtīt būtu  nelietderīgi.</t>
  </si>
  <si>
    <t>Izdevumu samazinājums podestu nomai</t>
  </si>
  <si>
    <t>Izdevumu samazinājums noformējuma materiāliem</t>
  </si>
  <si>
    <t>3.2</t>
  </si>
  <si>
    <t>Nakts ekspedīcija ģimenei ''Nestāsti pasaciņas''</t>
  </si>
  <si>
    <t>JPAP_R1.7.1._43 JPAP_R3.3.1._191  JPKAP_U2.2._P2.2.3. JPKAP_U1.3._U1.3.6. JPKAP_U1.3._U1.3.7.  JPTARP_AM1_U1.5._P.1.5.1.</t>
  </si>
  <si>
    <t>3.3</t>
  </si>
  <si>
    <t>Jaunā  gada sagaidīšana</t>
  </si>
  <si>
    <t>JPAP_R1.7.1._43 JPAP_R3.3.1._191   JPKAP_U2.2._P2.2.3.</t>
  </si>
  <si>
    <t>3.4</t>
  </si>
  <si>
    <t>Jomas ielas svētki</t>
  </si>
  <si>
    <t>Pasākuma izdevumu palielinājums,piesaistot neizlietotos līdzekļus Kūrorta svētku gājiena organizēšanai</t>
  </si>
  <si>
    <t>JPAP_R3.3.1._191  JPKAP_U2.2._P2.2.3. JPTARP_AM1_U1.2._P.1.2.4.</t>
  </si>
  <si>
    <t>Izdevumu palielinājums atlīdzības izmaksai</t>
  </si>
  <si>
    <t>VSAOI palielinājums proporcionāli atlīdzības pieaugumam</t>
  </si>
  <si>
    <t>Izdevumi kravas transporta pakalpojumiem - aprīkojuma un noformējuma transportēšana</t>
  </si>
  <si>
    <t>Izdevumu palielinājums skatuves, podestu un gaismu nomai</t>
  </si>
  <si>
    <t>Izdevumu samazinājums radošo pakalpojumu apmaksai</t>
  </si>
  <si>
    <t>Izdevumu palielinājums noformējumam - skatuves baneri, informācija, noformējums</t>
  </si>
  <si>
    <t>4</t>
  </si>
  <si>
    <t>JKC piedāvājums</t>
  </si>
  <si>
    <t>4.1</t>
  </si>
  <si>
    <t>Vasaras koncerti</t>
  </si>
  <si>
    <t>JPAP_R3.3.1._191  JPKAP_U1.3._U1.3.6.</t>
  </si>
  <si>
    <t>4.2</t>
  </si>
  <si>
    <t>Atpūtas pasākumi - džeza klubs, balles</t>
  </si>
  <si>
    <t>JPAP_R3.3.1_191 JPKAP_U1.3._U1.3.6.  JPKAP_U2.1._P2.1.4.</t>
  </si>
  <si>
    <t>4.3</t>
  </si>
  <si>
    <t>Mākslas izstādes</t>
  </si>
  <si>
    <t>Izmaiņas piešķirto līdzekļu klasifikācijā</t>
  </si>
  <si>
    <t xml:space="preserve">JPAP_R3.3.1._191 JPKAP_U1.3._U1.3.6.  JPKAP_U2.1._P2.1.4.  </t>
  </si>
  <si>
    <t xml:space="preserve">Izdevumu samazinājums apdrošināšanas izdevumiem - 2019.gada apdrošināšanas pakalpojuma sniedzējs piedāvāja iespēju ar izstāžu rīkojumu saistītos riskus iekļaut līgumā par profesionālās darbības civiltiesiskās atbildības apdrošināšanu (pasākumu plāna punkts 10.3), tāpēc nav  nepieciešamības 2019.gadā apdrošināt izstāžu norises atsevišķi </t>
  </si>
  <si>
    <t>Izdevumu palielinājums inventāra iegādei - nepieciešams iegādāties izstāžu rīkošanai nepieciešamo inventāru -  podestus (3 gab).</t>
  </si>
  <si>
    <t>4.4</t>
  </si>
  <si>
    <t>Kinoseansi</t>
  </si>
  <si>
    <t>JPAP_R3.3.1._203 JPKAP_U2.1._P2.1.4.</t>
  </si>
  <si>
    <t>5</t>
  </si>
  <si>
    <t>KKN piedāvājums</t>
  </si>
  <si>
    <t>5.1</t>
  </si>
  <si>
    <t>'Jokosim tautiski''</t>
  </si>
  <si>
    <t>JPAP_R3.3.1._191 JPAP_R3.3.1._194 JPKAP_U1.3._U1.3.4.  JPKAP_U1.3._U1.3.6.</t>
  </si>
  <si>
    <t>5.2</t>
  </si>
  <si>
    <t>Neformālo pianistu festivāls</t>
  </si>
  <si>
    <t>JPAP_R3.3.1._191 JPAP_R3.3.1._194 JPKAP_U1.3._U1.3.2. JPKAP_U2.2._P2.2.5.</t>
  </si>
  <si>
    <t>5.3</t>
  </si>
  <si>
    <t>Pasākumu cikls ''Bērnu vasara''</t>
  </si>
  <si>
    <t>JPAP_R3.3.1._191 JPKAP_U1.3._U1.3.6. JPKAP_U1.3._U1.3.7.</t>
  </si>
  <si>
    <t xml:space="preserve">Izdevumu palielinājums pasākuma aprīkojuma un inventāra nomai - būs lielāki piepūšamo atrakciju nomas izdevumi  </t>
  </si>
  <si>
    <t>Izdevumu samazinājums   pakalpojumu apmaksai (zirgu izjādes)</t>
  </si>
  <si>
    <t>5.4</t>
  </si>
  <si>
    <t>5.5</t>
  </si>
  <si>
    <t>Dzejas dienas</t>
  </si>
  <si>
    <t>JPAP_R3.3.1._191  JPKAP_U1.3.U_1.3.6.</t>
  </si>
  <si>
    <t>5.6</t>
  </si>
  <si>
    <t>Mātes dienas koncerts</t>
  </si>
  <si>
    <t>JPAP_R3.3.1._191. JPAP_R3.3.1._194. JPKAP_U1.3._U1.3.6. JPKAP_U2.2._P2.2.3.</t>
  </si>
  <si>
    <t>5.7</t>
  </si>
  <si>
    <t>JPAP_R3.3.1._191. JPKAP_U1.3._U1.3.6.  JPKAP_U2.1._P2.1.4. JPKAP_U1.3._U1.3.7.</t>
  </si>
  <si>
    <t>6</t>
  </si>
  <si>
    <t>Jūrmalas teātra piedāvājums</t>
  </si>
  <si>
    <t>6.1</t>
  </si>
  <si>
    <t>Jauniestudējumi</t>
  </si>
  <si>
    <t>JPAP_R3.3.1._191 JPAP_R3.3.1._194 JPAP_R3.3.1._197 JPKAP_U1.3._U1.3.1. JPKAP_U1.3._U1.3.4.</t>
  </si>
  <si>
    <t>6.2</t>
  </si>
  <si>
    <t>Jūrmalas Bērnu un jauniešu teātris. Uzvedums-eksāmens sezonas noslēgumā</t>
  </si>
  <si>
    <t>6.3</t>
  </si>
  <si>
    <t>Teātra pirmizrādes</t>
  </si>
  <si>
    <t>JPAP_R3.3.1._191. JPAP_R3.3.1._194. JPAP_R3.3.1._197. JPKAP_U1.3._U1.3.6.</t>
  </si>
  <si>
    <t>6.4</t>
  </si>
  <si>
    <t>Ziemassvētku koncerts</t>
  </si>
  <si>
    <t>JPAP_R1.7.1._43 JPAP_R3.3.1._191 JPAP_R3.3.1._194 JPKAP_U1.3._U1.3.6. JPKAP_U1.3._U1.3.4.</t>
  </si>
  <si>
    <t>6.5</t>
  </si>
  <si>
    <t>Piedalīšanās amatierteātru skates, festivālos valsts robežās un ārvalstīs</t>
  </si>
  <si>
    <t>JPAP_R3.3.1._191. JPAP_R3.3.1._194. JPKAP_U1.3._U1.3.2.</t>
  </si>
  <si>
    <t>7</t>
  </si>
  <si>
    <t>Mellužu estrādes piedāvājums</t>
  </si>
  <si>
    <t>Piešķirto līdzekļu izdevumu klasifikācijas izmaiņas atbilstoši precizētām pasākumu norisēm</t>
  </si>
  <si>
    <t>7.1</t>
  </si>
  <si>
    <t>Mellužu klassika</t>
  </si>
  <si>
    <t>Pasākuma izdevumu samazinājums, līdzekļu pārcelšana Līgo svētku Mellužu estrādē norisēm</t>
  </si>
  <si>
    <t>JPAP_R3.3.1._191.  JPKAP_U1.3._U1.3.6. JPKAP_U1.3._U1.3.7.  JPTARP_AM1_U1.2._P.1.2.4.</t>
  </si>
  <si>
    <t>Izdevumu samazinājums atlīdzības līgumiem</t>
  </si>
  <si>
    <t>Izdevumu samazinājums ēdināšanas pakalpojumam - saskaņā ar pakalpojuma iepirkuma nosacījumiem</t>
  </si>
  <si>
    <t>Izdevumu palielinājums radošo pakalpojumu apmaksai</t>
  </si>
  <si>
    <t>Izdevumi karogu iegādei (Mellužu estrāde)</t>
  </si>
  <si>
    <t>Izdevumu palielinājums noformējuma materiāliem</t>
  </si>
  <si>
    <t>7.2</t>
  </si>
  <si>
    <t>Oda jūrai un Zveinieksvētku balle</t>
  </si>
  <si>
    <t>7.3</t>
  </si>
  <si>
    <t>Mellužu gadatirgus</t>
  </si>
  <si>
    <t>7.4</t>
  </si>
  <si>
    <t>Atpūtas vakari - balles</t>
  </si>
  <si>
    <t>7.5</t>
  </si>
  <si>
    <t>Līgo svētki Mellužu estrādē</t>
  </si>
  <si>
    <t>Izdevumu palielinājums Līgo svētku pasākumam</t>
  </si>
  <si>
    <t>Izdevumu samzinājums atlīdzības līgumiem - mainās sadarbības forma - būs rēķini par radošiem pakalpojumiem</t>
  </si>
  <si>
    <t>Izdevumu samazinājums papildus aprīkojuma nomai(skaņas aparātūra)</t>
  </si>
  <si>
    <t>Izdevumu pieaugums radošo pakalpojumu apmaksai - muzikālie priekšnesumi</t>
  </si>
  <si>
    <t>7.6</t>
  </si>
  <si>
    <t>Pasakumu cikls ''Bērnu vasara''</t>
  </si>
  <si>
    <t>Izdevumu palielinājums atlīdzības izmaksai - radošo darbnīcu darbības nodrošinājums pasākumos</t>
  </si>
  <si>
    <t>VSAOI izdevumu pieaugums proporcionāli atalgojuma izdevumu pieaugumam</t>
  </si>
  <si>
    <t>Izdevumu samazinājums pasākuma aprīkojuma nomai - izdevumu samazinājums galdu, sporta inventāra nomai</t>
  </si>
  <si>
    <t>Izdevumu samazinājums radošo pakalpojumu apmaksai - izdevumu samazinājums pasākumu animatoru pakalpojumu apmaksai</t>
  </si>
  <si>
    <t xml:space="preserve">Izdevumu samazinājums radošo darbnīcu materiāliem </t>
  </si>
  <si>
    <t>8</t>
  </si>
  <si>
    <t>Dažādi projekti</t>
  </si>
  <si>
    <t>8.1</t>
  </si>
  <si>
    <t>Pilsētas Ziemassvētku noformējuma konkursa noslēguma pasākums</t>
  </si>
  <si>
    <t>JPAP_R3.3.1._191. JPKAP_U1.3._U1.3.3.</t>
  </si>
  <si>
    <t>8.2</t>
  </si>
  <si>
    <t>Dubultu karnevāls</t>
  </si>
  <si>
    <t>8.3</t>
  </si>
  <si>
    <t>Zvaigznes dienas pasākums</t>
  </si>
  <si>
    <t xml:space="preserve">JPAP_R3.3.1_191 </t>
  </si>
  <si>
    <t>8.4</t>
  </si>
  <si>
    <t>Starptautiskais senioru deju festivāls ''Puķu balle''</t>
  </si>
  <si>
    <t>Piešķirto līdzekļu izdevumu klasifikācijas precizēšana</t>
  </si>
  <si>
    <t>JPAP_R3.3.1._191. JPKAP_U2.2._P2.2.5.</t>
  </si>
  <si>
    <t>Izdevumu samazinājums autoratlīdzības izmaksai - jaunas horeogrāfijas apjoma samazinājums</t>
  </si>
  <si>
    <t>VSAOI izdevumu samazinājums proporcionāli atalgojuma izdevumu samazinājumam</t>
  </si>
  <si>
    <t>Izdevumi seguma nomai - pasākuma norises vieta būs Darzkopības vidusskolas parks un dārzs, lai nepieļautu zālāja bojājumus pasākuma norises laikā tas tiks noklāts ar speciālu segumu</t>
  </si>
  <si>
    <t>8.5</t>
  </si>
  <si>
    <t>Atklāšanas un tematiskie pasākumi</t>
  </si>
  <si>
    <t>JPAP_R3.3.1._191. JPKAP_U2.1._P2.1.4.</t>
  </si>
  <si>
    <t>8.6</t>
  </si>
  <si>
    <t>Pasākums jauniešiem ''Augsim Latvijai''</t>
  </si>
  <si>
    <t>JPAP_R3.3.1._191. JPKAP_U1.3._U1.3.6. JPKAP_U1.3._U1.3.7.</t>
  </si>
  <si>
    <t>8.7</t>
  </si>
  <si>
    <t>Pasākums ''Soļi smiltīs''</t>
  </si>
  <si>
    <t xml:space="preserve">Piešķirto līdzekļu izdevumu klasifikācijas izmaiņas atbilstoši precizētam dalībnieku skaitam(900 dalībnieki), pasākuma norišu vietu un scenogrāfijas precizējumiem </t>
  </si>
  <si>
    <t>JPAP_R 1.7.1_P.3.3._43   JPAP R3.3.1_191  JPAP R3.3.1_194</t>
  </si>
  <si>
    <t>Izdevumu palielinājums atalgojumam par scenogrāfiju, muzikālo noformējumu un horeogrāfiju</t>
  </si>
  <si>
    <t>VSAOI izdevumu pieaugums sakarā ar atalgojuma izdevumu pieaugumu (tai skaitā pensionāram)</t>
  </si>
  <si>
    <t>EKK neatbilst plānotiem izdevumiem (tehniska kļūda)</t>
  </si>
  <si>
    <t>Transporta izdevumu samazinājums - izdevumi transportam bija plānoti ārzemju deju kolektīvu dalībniekiem, sakarā ar to, ka 2019.gada pasākumā ārzemju viesi nav pieteikušies, izdevumi tiek samazināti</t>
  </si>
  <si>
    <t>Izdevumu palielinājums skaņas aparatūras  nomai atbilstoši precizētām pasākuma norisēm</t>
  </si>
  <si>
    <t>Izdevumi Neatliekāmās mediciniskās palīdzības darbinieku dežūrai pasākumā, muzikāla noformējuma pakalpojumi.</t>
  </si>
  <si>
    <t>Izdevumu palielinājums materiāliem - piemiņas balvas un suvenīri dalībniekiem, noformējuma materiāli, plakāti</t>
  </si>
  <si>
    <t>Ēdināšanas izdevumu  pieaugums,atbilstoši precizētam dalībnieku skaitam</t>
  </si>
  <si>
    <t>9</t>
  </si>
  <si>
    <t>Jūrmalas radošo kolektīvu darbības finansējums</t>
  </si>
  <si>
    <t>9.1</t>
  </si>
  <si>
    <t>Pilsētas radošo kolektīvu piedalīšanās republikas mēroga pasākumos</t>
  </si>
  <si>
    <t>JPAP_R3.3.1._194. JPKAP_U1.3._U1.3.2. JPKAP_U3.1._P3.1.4. JPKAP_U3.1._P3.1.5.</t>
  </si>
  <si>
    <t>Izdevumu palielinājums BG deju studijai horeogrāfijai</t>
  </si>
  <si>
    <t>'+211,00 EUR'' telpu nomai BG deju studijas 3 vecuma grupām (57 dalībnieki ar vadītāju) - piedalīšanās 3 dienas Latvijas skolu jaunatnes deju svētku Mūsdienu deju repertuāra modulēšanas nometnē Jelgavā augustā.</t>
  </si>
  <si>
    <t>Samazinājums: ''-621,00 EUR'' DK Zālīte'', ''-846,00 EUR'' DK Vizmiņa (atcelta piedalīšanās koncertos Latvijas pilsētās). Palielinājums: ''+321,00 EUR'' BG deju studijas brauciens uz Latvijas skolu jaunatnes deju svētku Mūsdienu deju repertuāra modulēšanas nometni Jelgavā augustā,  ''+150,00 EUR'' transporta izdevumu palielinājums pūtēju orķestrim</t>
  </si>
  <si>
    <t>Izdevumu palielinājums dalības maksai deju skatēs DK Vizmiņa ''+50,00 EUR'', DK  Zītariņi ''+30,00 EUR'',  ''BG deju studijai'' ''+197,00 EUR''</t>
  </si>
  <si>
    <t>Izdevumu samazinājums materiālu iegādei DK Vizmiņa ''-50,00 EUR'', DK Zītariņi ''-30,00 EUR''</t>
  </si>
  <si>
    <t>Izdevumu palielinājums ēdināšans pakalpojumiem: ''+300,00 EUR'' ēdināšanas jauniešu teātra Eksperiments (Kauguri) dalībniekiem, piedaloties Latvijas amatierteātru salidojumā Alūksnē (5 EURx 20 personas x 3 dienas); ''+855,00 EUR'' BG deju studijas 3 vecuma grupu dalībniekiem (57 dalībnieki), piedaloties 3 dienas Latvijas skolu jaunatnes deju svētku Mūsdienu deju repertuāra modulēšanas nometnē Jelgavā augustā,  izdevumu samazinājums ''-150,00 EUR'' pūtēju orķestra ēdināšanas izdevumiem skates laikā</t>
  </si>
  <si>
    <t>9.2</t>
  </si>
  <si>
    <t>Pilsētas radošo kolektīvu un kultūras darbinieku pilsētas mēroga konkursi un skates</t>
  </si>
  <si>
    <t>JPAP_R3.3.1._194 JPKAP_U1.3._U1.3.2. JPKAP_U3.1._P3.1.4. JPKAP_U3.1._P3.1.5.</t>
  </si>
  <si>
    <t>9.3</t>
  </si>
  <si>
    <t>Radošo kolektīvu jubilejas un citi kolektīvu iniciētie projekti</t>
  </si>
  <si>
    <t>JPAP_R3.3.1._194. JPKAP_U1.3._U1.3.4. JPKAP_U2.1._P2.1.4. JPKAP_U2.2._P2.2.3.</t>
  </si>
  <si>
    <t>9.4</t>
  </si>
  <si>
    <t>Pilsētas radošo kolektīvu piedalīšanās ārzemēs rīkotajos koncertos, festivālos, konkursois un izstādēs</t>
  </si>
  <si>
    <t>JPAP_R3.3.1._194 JPKAP_U1.3._U1.3.2.</t>
  </si>
  <si>
    <t>Samazinājums izdevumiem dienas naudas izmaksai ārzemju braucienos sakarā ar izmaiņām braucienu plānos: koris Vaivari ''-232,00 EUR''; DK Vizmiņa - ''-184,00EUR'';  BG deju studija ''-684,00 EUR'' ; DK Jūrmaldancis - ''-257,00 EUR''.</t>
  </si>
  <si>
    <t>Aviobiļetes Rīga-Frankfurte-Boloņja-Rīga 2 personām- radošais komandējums uz Rimini  Starptautisko deju festivālu - BG deju studijas vadītāja, deju kolektīvu repetitors.</t>
  </si>
  <si>
    <t xml:space="preserve">Izdevumu palielinājums DK Jūrmaldancis braucienam uz Igauniju </t>
  </si>
  <si>
    <t>Izdevumu palielinājums:  ''+1078,00 EUR'' dalības maksa korim Vaivari festivālā Budapeštā; '+184,00EUR'' naktsmītņu pakalpojumu palielinājums DK Vizmiņa Vācijā. Izdevumu samazinājums: ''-1487,00 EUR'' BG deju studijai, ''-777,00EUR'' DK Jūrmaldancis.</t>
  </si>
  <si>
    <t>9.5</t>
  </si>
  <si>
    <t>Tērpi</t>
  </si>
  <si>
    <t>Izdevumu samazinājums ''-300,00EUR'' no tērpu iegādes rezerves summas - līdzekļi tiek novirzīti teātra studijas Eksperiments dalībnieku  ēdināšanas nodrošināšanai amatierteātru salidojuma laikā Alūksnē, ''+621,00 EUR'' palielinājums tērpu iegādei DK ''Zālīte''</t>
  </si>
  <si>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</si>
  <si>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</si>
  <si>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</si>
  <si>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</si>
  <si>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</si>
  <si>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</si>
  <si>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</si>
  <si>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</si>
  <si>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</si>
  <si>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</si>
  <si>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</si>
  <si>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 kultūras pasākumos dabā</t>
  </si>
  <si>
    <t>10.5</t>
  </si>
  <si>
    <t>Reklāmas izdevumi kultūras pasākumiem</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</si>
  <si>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</si>
  <si>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</si>
  <si>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</si>
  <si>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</si>
  <si>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</si>
  <si>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</si>
  <si>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</si>
  <si>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</si>
  <si>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</si>
  <si>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</si>
  <si>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</si>
  <si>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</si>
  <si>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</si>
  <si>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</si>
  <si>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</si>
  <si>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</si>
  <si>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U1.3.3. Jūrmalas pilsētas iedzīvotāju un nevalstisko organizāciju radošo kultūras iniciatīvu atbalstīšana, līdzfinansējot un līdzorganizējot dažādu žanru kultūras pasākumus 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</si>
  <si>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</si>
  <si>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</si>
  <si>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</si>
  <si>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Strātēģiskā dokumenta kodu atšifrējums - rīcības virziens 2  "Kultūras piedāvājuma izcilība un daudzveidība Jūrmalā: kvalitatīva un sistema'tiska kultūras piedāvājuma veidošana dažādām mērķauditorījas</t>
  </si>
  <si>
    <t>grupām vietējā, nacionālā un starptautiskā mērogā''.</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</si>
  <si>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</si>
  <si>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</si>
  <si>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</si>
  <si>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</si>
  <si>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</si>
  <si>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</si>
  <si>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</si>
  <si>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</si>
  <si>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</si>
  <si>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</si>
  <si>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</si>
  <si>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</si>
  <si>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</si>
  <si>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</si>
  <si>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</si>
  <si>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Rīcības virziena uzdevums - U4.1.: Attīstīt sadarbību starp dažādām pašvaldības kultūras un citām iestādēm, 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</si>
  <si>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</si>
  <si>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</si>
  <si>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</si>
  <si>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</si>
  <si>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</si>
  <si>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</si>
  <si>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</si>
  <si>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</si>
  <si>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 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</si>
  <si>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</si>
  <si>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</si>
  <si>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</si>
  <si>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Tāme Nr.08.1.5.</t>
  </si>
  <si>
    <t>Kultūras pasākumi</t>
  </si>
  <si>
    <r>
      <rPr>
        <b/>
        <sz val="9"/>
        <rFont val="Times New Roman"/>
        <family val="1"/>
        <charset val="186"/>
      </rPr>
      <t>23.pielikums</t>
    </r>
    <r>
      <rPr>
        <sz val="9"/>
        <rFont val="Times New Roman"/>
        <family val="1"/>
        <charset val="186"/>
      </rPr>
      <t xml:space="preserve"> Jūrmalas pilsētas domes</t>
    </r>
  </si>
  <si>
    <t xml:space="preserve">Budžeta finansēta institūcija: </t>
  </si>
  <si>
    <t xml:space="preserve">Reģistrācijas Nr.: </t>
  </si>
  <si>
    <t>Kultūras nodaļa</t>
  </si>
  <si>
    <t>Jūrmala Raiņa un Aspazijas pilsēta</t>
  </si>
  <si>
    <t>JPAP_R3.3.1._202     JPKAP_U2.2_P2.2.2</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</si>
  <si>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</si>
  <si>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</si>
  <si>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</si>
  <si>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</si>
  <si>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</si>
  <si>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</si>
  <si>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</si>
  <si>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</si>
  <si>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</si>
  <si>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</si>
  <si>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</si>
  <si>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</si>
  <si>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</si>
  <si>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</si>
  <si>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</si>
  <si>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</si>
  <si>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Valsts svētku svinīgais pasākums</t>
  </si>
  <si>
    <t>JPAP_R1.7.1._43     JPKAP_U2.2_P2.2.1</t>
  </si>
  <si>
    <t xml:space="preserve">Radošā darba stipendijas, tai skaitā uzturēšanās izdevumu kompensācijas </t>
  </si>
  <si>
    <t>JPAP_R3.3.1._193     JPKAP_U4.2_P4.2.3</t>
  </si>
  <si>
    <t>Audiogida izveidošana Jūrmalas pilsētas muzejā</t>
  </si>
  <si>
    <t xml:space="preserve">JPAP_R1.7.1._42 JPAP_R3.3..1._199 JPKAP_U2.1_P2.1.1  </t>
  </si>
  <si>
    <t>Muzeja informatīvā stenda izveide</t>
  </si>
  <si>
    <t>Starptautiska festivāla organizēšana</t>
  </si>
  <si>
    <t xml:space="preserve">JPAP_R1.7.1._42 JPAP_R3.3..1._191 JPKAP_U2.1_P2.1.3  </t>
  </si>
  <si>
    <t xml:space="preserve">"Projektu konkurss par mākslinieciski augstvērtīgu vides objektu izveidi Jūrmalā" </t>
  </si>
  <si>
    <t>JPTARP_U1.2._P.1.2.8.</t>
  </si>
  <si>
    <t>Jūrmalnieču dalība koncertturnejā Australijā Rīgas Doma meiteņu kora TIARA sastāvā</t>
  </si>
  <si>
    <t>JPKAP_U1.3_U1.3.3</t>
  </si>
  <si>
    <t>Jūrmalas pilsētas Attīstības programma 2014.-2020.gadam (JPAP)</t>
  </si>
  <si>
    <t>Rīcības virziens: R1.4.3.: Citu tūrisma pakalpojumu attīstība</t>
  </si>
  <si>
    <t>Aktivitāte: Nr. 17. Tūrisma pakalpojumu piedāvājuma dažādošana</t>
  </si>
  <si>
    <t>Rīcības virziens: R1.7.1. Kultūras tūrisma piedāvājuma attīstība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</si>
  <si>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</si>
  <si>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</si>
  <si>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</si>
  <si>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</si>
  <si>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 193 Jūrmalas kā kultūras un mākslas pilsētas identitātes un konkurētspējas nostiprināšana</t>
  </si>
  <si>
    <t>Aktivitāte: Nr. 199 Jūrmalas muzeju popularizēšana</t>
  </si>
  <si>
    <t>Aktivitāte: Nr.202. Pilsētas tēla "Jūrmala - Raiņa un Aspazijas pilsēta" izveide</t>
  </si>
  <si>
    <t>Jūrmalas pilsētas kultūrvides attīstības plāns 2017. - 2020.gadam (JPKAP)</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</si>
  <si>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</si>
  <si>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</si>
  <si>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</si>
  <si>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</si>
  <si>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</si>
  <si>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Pasājums: P2.1.2. Dzintaru koncertzāles konkurētspējas stiprināšana nacionālā un starptautiskā mērogā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</si>
  <si>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</si>
  <si>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</si>
  <si>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</si>
  <si>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</si>
  <si>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</si>
  <si>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</si>
  <si>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</si>
  <si>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</si>
  <si>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</si>
  <si>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</si>
  <si>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</si>
  <si>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</si>
  <si>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</si>
  <si>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Jūrmalas pilsētas tūrisma attīstības rīcības plāns 2018. - 2020.gadam (JPTARP)</t>
  </si>
  <si>
    <t xml:space="preserve">uzdevums U 1.2. "Atpūtas, rekreācijas tūrisma piedāvājuma pilnveidošana vietējiem un ārvalstu viesiem" </t>
  </si>
  <si>
    <t>pasākums P.1.2.8. "Konkurss par atraktīvu, mākslinieciski augstvērtīgu vides objektu izveidi Jūrmalā".</t>
  </si>
  <si>
    <t>Tāme Nr.09.1.13.</t>
  </si>
  <si>
    <t>Jūrmala, Jomas iela 1/5, LV-2015</t>
  </si>
  <si>
    <t>Projekts "Atbalsts izglītojamo individuālo kompetenču attīstībai"</t>
  </si>
  <si>
    <t>LV29TREL980200804900B</t>
  </si>
  <si>
    <t>Jūrmalas Centrālā bibliotēka</t>
  </si>
  <si>
    <t>90000056450</t>
  </si>
  <si>
    <t>Strēlnieku prospekts 30 , Jūrmala, LV2015</t>
  </si>
  <si>
    <t>08.210</t>
  </si>
  <si>
    <t xml:space="preserve"> Tiks atvērts konts Valsts kasē</t>
  </si>
  <si>
    <t>VKKF piešķirtais finansējums</t>
  </si>
  <si>
    <t>Autoratlīdzības līgumi 4 gab.</t>
  </si>
  <si>
    <t>VSAOI  5%</t>
  </si>
  <si>
    <t>Tāme Nr.08.3.3.</t>
  </si>
  <si>
    <t>Projekts "Literārie vakari kopā ar autoru"</t>
  </si>
  <si>
    <t>Tāme Nr.04.1.8.</t>
  </si>
  <si>
    <t>04.510</t>
  </si>
  <si>
    <t>Jūrmalas pilsētas pašvaldības 2019.-2021.gada Ceļu fonda izlietojuma programma</t>
  </si>
  <si>
    <t>MD plāns</t>
  </si>
  <si>
    <t>3.pielikums</t>
  </si>
  <si>
    <r>
      <rPr>
        <b/>
        <sz val="9"/>
        <rFont val="Times New Roman"/>
        <family val="1"/>
        <charset val="186"/>
      </rPr>
      <t>3.pielikums</t>
    </r>
    <r>
      <rPr>
        <sz val="9"/>
        <rFont val="Times New Roman"/>
        <family val="1"/>
        <charset val="186"/>
      </rPr>
      <t xml:space="preserve"> Jūrmalas pilsētas domes</t>
    </r>
  </si>
  <si>
    <r>
      <t xml:space="preserve">MD plāns 2017.g. = atl.g.s.535 259 + ieņēm.1 503 455 = </t>
    </r>
    <r>
      <rPr>
        <b/>
        <u/>
        <sz val="14"/>
        <color rgb="FFC00000"/>
        <rFont val="Times New Roman"/>
        <family val="1"/>
        <charset val="186"/>
      </rPr>
      <t>2 038 714</t>
    </r>
  </si>
  <si>
    <t>Objekta nosaukums</t>
  </si>
  <si>
    <t>Orientē-jošais apjoms</t>
  </si>
  <si>
    <t>FKK</t>
  </si>
  <si>
    <t>EKK</t>
  </si>
  <si>
    <t>Kopā, Ceļu fonds</t>
  </si>
  <si>
    <t>Mērķdotācija pašvaldību autoceļiem (ielām)</t>
  </si>
  <si>
    <t xml:space="preserve">Pašvaldības pamatbudžeta asignējumi </t>
  </si>
  <si>
    <t xml:space="preserve">2020.gadā </t>
  </si>
  <si>
    <t xml:space="preserve">2021.gadā </t>
  </si>
  <si>
    <t>2018.gada gaidāmā izpilde</t>
  </si>
  <si>
    <t>2019.gads budžeta pieprasījums</t>
  </si>
  <si>
    <t>2019.gads budžets</t>
  </si>
  <si>
    <t>2018.gada precizētais budžets</t>
  </si>
  <si>
    <t>2019.gads budžets pirms priekšlikumiem</t>
  </si>
  <si>
    <t>Priekšlikumi izmaiņām</t>
  </si>
  <si>
    <t xml:space="preserve">Finansējuma apjoms </t>
  </si>
  <si>
    <t>Finansējuma apjoms</t>
  </si>
  <si>
    <t xml:space="preserve">PAVISAM KOPĀ </t>
  </si>
  <si>
    <r>
      <t xml:space="preserve">Struktūrvienība: </t>
    </r>
    <r>
      <rPr>
        <b/>
        <sz val="9"/>
        <rFont val="Times New Roman"/>
        <family val="1"/>
        <charset val="186"/>
      </rPr>
      <t>Attīstības pārvaldes Infrastruktūras investīciju projektu nodaļas Būvniecības daļa</t>
    </r>
  </si>
  <si>
    <t>KR</t>
  </si>
  <si>
    <t>PB</t>
  </si>
  <si>
    <t>pārnests no 2018.g.</t>
  </si>
  <si>
    <t xml:space="preserve">KOPĀ </t>
  </si>
  <si>
    <t>Kapitālais remonts</t>
  </si>
  <si>
    <t>Ielu seguma kapitālais remonts</t>
  </si>
  <si>
    <r>
      <t>22 100 m</t>
    </r>
    <r>
      <rPr>
        <sz val="9"/>
        <rFont val="Calibri"/>
        <family val="2"/>
        <charset val="186"/>
      </rPr>
      <t>²</t>
    </r>
  </si>
  <si>
    <t>04.510.</t>
  </si>
  <si>
    <t>5250</t>
  </si>
  <si>
    <r>
      <t>26 700 m</t>
    </r>
    <r>
      <rPr>
        <sz val="9"/>
        <rFont val="Calibri"/>
        <family val="2"/>
        <charset val="186"/>
      </rPr>
      <t>²</t>
    </r>
  </si>
  <si>
    <r>
      <t>14 800 m</t>
    </r>
    <r>
      <rPr>
        <sz val="9"/>
        <rFont val="Calibri"/>
        <family val="2"/>
        <charset val="186"/>
      </rPr>
      <t>²</t>
    </r>
  </si>
  <si>
    <t>JPAP_P2.1._R.2.1.1._62</t>
  </si>
  <si>
    <t>Trotuāru izbūve un esošo trotuāru atjaunošana</t>
  </si>
  <si>
    <r>
      <t>33 040 m</t>
    </r>
    <r>
      <rPr>
        <sz val="9"/>
        <rFont val="Calibri"/>
        <family val="2"/>
        <charset val="186"/>
      </rPr>
      <t>²</t>
    </r>
  </si>
  <si>
    <r>
      <t>33 800 m</t>
    </r>
    <r>
      <rPr>
        <sz val="9"/>
        <rFont val="Calibri"/>
        <family val="2"/>
        <charset val="186"/>
      </rPr>
      <t>²</t>
    </r>
  </si>
  <si>
    <r>
      <t>17 900 m</t>
    </r>
    <r>
      <rPr>
        <sz val="9"/>
        <rFont val="Calibri"/>
        <family val="2"/>
        <charset val="186"/>
      </rPr>
      <t>²</t>
    </r>
  </si>
  <si>
    <t>JPAP_P2.1._R.2.1.1._62                   JPAP_P2.8._R.2.8.1._107</t>
  </si>
  <si>
    <t>Seguma remonts, atjaunošana publiskās vietās un pašvaldības teritorijās</t>
  </si>
  <si>
    <r>
      <t>6 700 m</t>
    </r>
    <r>
      <rPr>
        <sz val="9"/>
        <rFont val="Calibri"/>
        <family val="2"/>
        <charset val="186"/>
      </rPr>
      <t>²</t>
    </r>
  </si>
  <si>
    <r>
      <t>6 655 m</t>
    </r>
    <r>
      <rPr>
        <sz val="9"/>
        <rFont val="Calibri"/>
        <family val="2"/>
        <charset val="186"/>
      </rPr>
      <t>²</t>
    </r>
  </si>
  <si>
    <t>Seguma atjaunošana, teritorijas labiekārtošana pilsētas iekškvartālos</t>
  </si>
  <si>
    <r>
      <t>1 400 m</t>
    </r>
    <r>
      <rPr>
        <sz val="9"/>
        <rFont val="Calibri"/>
        <family val="2"/>
        <charset val="186"/>
      </rPr>
      <t>²</t>
    </r>
  </si>
  <si>
    <r>
      <t>1 770 m</t>
    </r>
    <r>
      <rPr>
        <sz val="9"/>
        <rFont val="Calibri"/>
        <family val="2"/>
        <charset val="186"/>
      </rPr>
      <t>²</t>
    </r>
  </si>
  <si>
    <t>JPAP_P2.8._R.2.8.1._106</t>
  </si>
  <si>
    <t>Jaunu autostāvvietu izbūve</t>
  </si>
  <si>
    <r>
      <t>2 300 m</t>
    </r>
    <r>
      <rPr>
        <sz val="9"/>
        <rFont val="Calibri"/>
        <family val="2"/>
        <charset val="186"/>
      </rPr>
      <t>²</t>
    </r>
  </si>
  <si>
    <t>5240</t>
  </si>
  <si>
    <r>
      <t>950 m</t>
    </r>
    <r>
      <rPr>
        <sz val="9"/>
        <rFont val="Calibri"/>
        <family val="2"/>
        <charset val="186"/>
      </rPr>
      <t>²</t>
    </r>
  </si>
  <si>
    <r>
      <t>2 500 m</t>
    </r>
    <r>
      <rPr>
        <sz val="9"/>
        <rFont val="Calibri"/>
        <family val="2"/>
        <charset val="186"/>
      </rPr>
      <t>²</t>
    </r>
  </si>
  <si>
    <t>Grantēto ielu asfaltēšana</t>
  </si>
  <si>
    <r>
      <t>21 050 m</t>
    </r>
    <r>
      <rPr>
        <sz val="9"/>
        <rFont val="Calibri"/>
        <family val="2"/>
        <charset val="186"/>
      </rPr>
      <t>²</t>
    </r>
  </si>
  <si>
    <r>
      <t>19 800 m</t>
    </r>
    <r>
      <rPr>
        <sz val="9"/>
        <rFont val="Calibri"/>
        <family val="2"/>
        <charset val="186"/>
      </rPr>
      <t>²</t>
    </r>
  </si>
  <si>
    <r>
      <t>13 800 m</t>
    </r>
    <r>
      <rPr>
        <sz val="9"/>
        <rFont val="Calibri"/>
        <family val="2"/>
        <charset val="186"/>
      </rPr>
      <t>²</t>
    </r>
  </si>
  <si>
    <t>Tiltu atjaunošana</t>
  </si>
  <si>
    <t>2 gb.</t>
  </si>
  <si>
    <t>2 gab.</t>
  </si>
  <si>
    <t>2 gab</t>
  </si>
  <si>
    <t>Jaunu ielu izbūve</t>
  </si>
  <si>
    <t>1 obj.</t>
  </si>
  <si>
    <t>3 obj.</t>
  </si>
  <si>
    <t>Veloceliņu tīkla attīstība Jūrmalas pilsētā</t>
  </si>
  <si>
    <r>
      <t>6 600 m</t>
    </r>
    <r>
      <rPr>
        <sz val="9"/>
        <rFont val="Calibri"/>
        <family val="2"/>
        <charset val="186"/>
      </rPr>
      <t>²</t>
    </r>
  </si>
  <si>
    <r>
      <t>11 600 m</t>
    </r>
    <r>
      <rPr>
        <sz val="9"/>
        <rFont val="Calibri"/>
        <family val="2"/>
        <charset val="186"/>
      </rPr>
      <t>²</t>
    </r>
  </si>
  <si>
    <t>JPAP_P2.1._R.2.1.2._67</t>
  </si>
  <si>
    <t>Kārtējais remonts</t>
  </si>
  <si>
    <t>Grantēto ielu uzturēšana</t>
  </si>
  <si>
    <r>
      <t>360 000 m</t>
    </r>
    <r>
      <rPr>
        <sz val="9"/>
        <rFont val="Calibri"/>
        <family val="2"/>
        <charset val="186"/>
      </rPr>
      <t>²</t>
    </r>
  </si>
  <si>
    <t>2246</t>
  </si>
  <si>
    <t>97.4 km</t>
  </si>
  <si>
    <t>96.0 km</t>
  </si>
  <si>
    <t>Ceļa seguma remonts (t.sk.bedrīšu remonts)</t>
  </si>
  <si>
    <r>
      <t>8 000 m</t>
    </r>
    <r>
      <rPr>
        <sz val="9"/>
        <rFont val="Calibri"/>
        <family val="2"/>
        <charset val="186"/>
      </rPr>
      <t>²</t>
    </r>
  </si>
  <si>
    <t>Asfalta seguma remonts iekškvartālos</t>
  </si>
  <si>
    <r>
      <t>1 000 m</t>
    </r>
    <r>
      <rPr>
        <sz val="9"/>
        <rFont val="Calibri"/>
        <family val="2"/>
        <charset val="186"/>
      </rPr>
      <t>²</t>
    </r>
  </si>
  <si>
    <t>Ceļu infrastruktūra</t>
  </si>
  <si>
    <t>Ceļa horizontālo apzīmējumu uzklāšana</t>
  </si>
  <si>
    <r>
      <t>7 000 m</t>
    </r>
    <r>
      <rPr>
        <sz val="9"/>
        <rFont val="Calibri"/>
        <family val="2"/>
        <charset val="186"/>
      </rPr>
      <t>²</t>
    </r>
  </si>
  <si>
    <r>
      <t>5 600 m</t>
    </r>
    <r>
      <rPr>
        <sz val="9"/>
        <rFont val="Calibri"/>
        <family val="2"/>
        <charset val="186"/>
      </rPr>
      <t>²</t>
    </r>
  </si>
  <si>
    <r>
      <t>5 700 m</t>
    </r>
    <r>
      <rPr>
        <sz val="9"/>
        <rFont val="Calibri"/>
        <family val="2"/>
        <charset val="186"/>
      </rPr>
      <t>²</t>
    </r>
  </si>
  <si>
    <t>Ceļa zīmju un barjeru ekspluatācija</t>
  </si>
  <si>
    <t>7 433 gab.ceļazīmes/3 560 m barjeras</t>
  </si>
  <si>
    <t>7 433 gab./3 560 m</t>
  </si>
  <si>
    <t>Barjeru remonts</t>
  </si>
  <si>
    <t>50 m</t>
  </si>
  <si>
    <t>26 m</t>
  </si>
  <si>
    <t>Jaunu barjeru uzstādīšana</t>
  </si>
  <si>
    <t>700 m</t>
  </si>
  <si>
    <t>5239</t>
  </si>
  <si>
    <t>Ceļa zīmju nomaiņa</t>
  </si>
  <si>
    <t>700 gb.</t>
  </si>
  <si>
    <t>350 gb.</t>
  </si>
  <si>
    <t>2312</t>
  </si>
  <si>
    <t>350 gab.</t>
  </si>
  <si>
    <t>10 gb.</t>
  </si>
  <si>
    <t>Citi</t>
  </si>
  <si>
    <t>Tiltu inspekcija</t>
  </si>
  <si>
    <t>3.obj.</t>
  </si>
  <si>
    <t>Lielupes kreisā krasta atbalstsienas atjaunošana</t>
  </si>
  <si>
    <t xml:space="preserve">Jūrmalas pilsētas satiksmes drošības uzlabošana </t>
  </si>
  <si>
    <t>Pilsētas centrālās daļas ielu brauktuvju un gājēju celiņu atjaunošana un autostāvvietu izbūve</t>
  </si>
  <si>
    <t>Projekta līdzfinansējums</t>
  </si>
  <si>
    <t>Projekta  "Lielupes radīto plūdu un krasta erozijas risku apdraudējumu novēršanas pasākumi Dubultos-Majoros-Dzintaros" neattiecināmo izmaksu segšanai</t>
  </si>
  <si>
    <t>04.740.</t>
  </si>
  <si>
    <t>JPAP_P2.5._R.2.5.3._87</t>
  </si>
  <si>
    <r>
      <t>Struktūrvienība:</t>
    </r>
    <r>
      <rPr>
        <b/>
        <sz val="9"/>
        <rFont val="Times New Roman"/>
        <family val="1"/>
        <charset val="186"/>
      </rPr>
      <t xml:space="preserve"> Īpašumu pārvaldes Pilsētsaimniecības un labiekārtošanas nodaļa</t>
    </r>
  </si>
  <si>
    <t>Labiekārtošanas pasākumi</t>
  </si>
  <si>
    <t xml:space="preserve">Ielu ietvju un zaļo zonu mehanizētā un nemehanizētā tīrīšana (tai skaitā arī BC kategorijas ielas) </t>
  </si>
  <si>
    <t>365 km</t>
  </si>
  <si>
    <t>05.100.</t>
  </si>
  <si>
    <t>2244</t>
  </si>
  <si>
    <t>Kredītu atmaksa</t>
  </si>
  <si>
    <t>Ceļu un to kompleksa investīciju projektu īstenošana</t>
  </si>
  <si>
    <t>*Informatīvi</t>
  </si>
  <si>
    <t>Rīcības virziens: R.2.1.1. Ielu un ceļu rekonstrukcija, satiksmes drošības uzlabošana</t>
  </si>
  <si>
    <t xml:space="preserve">    Aktivitāte: Nr.62 Jūrmalas ielu un tiltu tīkla pilnveide</t>
  </si>
  <si>
    <t>Rīcības virziens: R.2.1.2. Velotransporta infrastruktūras attīstība</t>
  </si>
  <si>
    <t xml:space="preserve">    Aktivitāte: Nr.67 Veloceliņu tīkla attīstība                </t>
  </si>
  <si>
    <t>Rīcības virziens: R2.5.3. Plūdu riska novēršana, lietusūdens savākšanas un meliorācijas sistēmu pilnveide</t>
  </si>
  <si>
    <t xml:space="preserve">    Aktivitāte: Nr.87 Plūdu novēršanas pasākumi</t>
  </si>
  <si>
    <t>Rīcības virziens: R.2.8.1. Publiskās telpas pilnveide</t>
  </si>
  <si>
    <t xml:space="preserve">    Aktivitāte: Nr. 106 Jūrmalas pilsētā esošo daudzdzīvokļu namu pagalmu, izglītības iestāžu un piebraucamo ceļu rekonstrukcija</t>
  </si>
  <si>
    <t>Prioritātes: P2.8. Publiskās telpas labiekārtošana</t>
  </si>
  <si>
    <t xml:space="preserve">    Aktivitāte: Nr.107 Vides pieejamības nodrošināšana cilvēkiem ar īpašām vajadzībām</t>
  </si>
  <si>
    <t>Tāme Nr.06.1.7.</t>
  </si>
  <si>
    <t>Publisko teritoriju, ēku un mājokļu būvniecība, atjaunošana un uzlabošana</t>
  </si>
  <si>
    <t>.</t>
  </si>
  <si>
    <t>Tāme Nr.08.1.3.</t>
  </si>
  <si>
    <t>08.100</t>
  </si>
  <si>
    <t>Atpūtu un sportu veicinošas infrastruktūras izveide, atjaunošana un labiekārtošana</t>
  </si>
  <si>
    <t>Iestādes vadītājs</t>
  </si>
  <si>
    <t>Galvenais grāmatvedis</t>
  </si>
  <si>
    <t>Tāme Nr.09.1.10.</t>
  </si>
  <si>
    <t>Sākumskolu, pamatskolu, vidusskolu būvniecība, atjaunošana un uzlabošana</t>
  </si>
  <si>
    <t>Tāme Nr.10.1.1.</t>
  </si>
  <si>
    <t>10.700</t>
  </si>
  <si>
    <t>Pārējo sociālo iestāžu būvniecība, atjaunošana un uzlabošana</t>
  </si>
  <si>
    <r>
      <rPr>
        <b/>
        <sz val="9"/>
        <rFont val="Times New Roman"/>
        <family val="1"/>
        <charset val="186"/>
      </rPr>
      <t xml:space="preserve">4.pielikums </t>
    </r>
    <r>
      <rPr>
        <sz val="9"/>
        <rFont val="Times New Roman"/>
        <family val="1"/>
        <charset val="186"/>
      </rPr>
      <t>Jūrmalas pilsētas domes</t>
    </r>
  </si>
  <si>
    <t>Attīstības pārvaldes Infrastruktūras investīciju projektu nodaļas Būvniecības daļa</t>
  </si>
  <si>
    <t xml:space="preserve">Dubultu kultūras un izglītības centrs Strēlnieku prospektā 30, Jūrmalā </t>
  </si>
  <si>
    <t xml:space="preserve">JPAP_P3.3._ R3.3.1._192 JPAP_P3.2_R3.2.4._173
JPKAP U5.5 P5.5.1. </t>
  </si>
  <si>
    <t>Jūrmalas pašvaldības, Lielupes radīto plūdu un krasta erozijas risku apdraudējumu novēršanas pasākumi Dubultos-Majoros-Dzintaros (SAM 5.1.1.)</t>
  </si>
  <si>
    <t>JPAP_P1.6._R1.6.2._35 
JPŪRARP M.2, RV1.6.2_6</t>
  </si>
  <si>
    <t>Pilotprojekts "Ērts ceļš uz jūru"</t>
  </si>
  <si>
    <t>JPAP_P2.8_R.2.8.1._107</t>
  </si>
  <si>
    <t>Pašvaldības ēkas Raiņa ielā 62, Jūrmalā pārbūve un energoefektivitātes paaugstināšana (ITI SAM 4.2.2.)</t>
  </si>
  <si>
    <t>JPAP_P2.9._ R2.9.1._115</t>
  </si>
  <si>
    <t>Pilsētas atpūtas parka un Jauniešu mājas izveide Kauguros (ITI SAM 3.3.1.)</t>
  </si>
  <si>
    <t>Veidojas līdzekļu ekonomija, saskaņā ar veiktajiem norēķiniem par būvprojekta izstrādi un ekspertīzi, ieturot līgumsodus.</t>
  </si>
  <si>
    <t xml:space="preserve">JPAP_P2.8._R2.8.1._103 JPAP_P3.7._R3.7.2._230 </t>
  </si>
  <si>
    <t>Daudzfunkcionāla dabas tūrisma centra jaunbūve un meža parka labiekārtojums Ķemeros (ITI SAM 5.6.2.)</t>
  </si>
  <si>
    <t>JPAP_R1.6.1._21
JPIERP_P.4.4_ A4.4.2
JPIERP_P.4.4_ A4.4.3
JPTARP_M1_U1.4._P1.4.1</t>
  </si>
  <si>
    <t>Kultūras centru un namu būvniecība, atjaunošana un uzlabošana</t>
  </si>
  <si>
    <t>Jūrmalas teātra ēkas energoefektivitātes paaugstināšana (ITI SAM 4.2.2.)</t>
  </si>
  <si>
    <t>Līdzekļi nepieciešami saskaņā ar 2019.gada 17.maijā iesūtīto, ar elektronisko parakstu parakstīto SIA "JaunRīga ECO" iesniegumu "Par Jūrmalas teātra ēkas, Muižas ielā 7, Jurmala tehnisko stāvokli, pielikumā aktuālais līguma izpildes kalendārais grafiks un Tehniskās apsekošanas atzinums uz 47 lapām, ar lūgumu pagarināt līguma termiņu un palielināts līgumcenu par 4800.00 bez PVN, saskaņā ar darba apjoma palielināšanos pēc atjaunojamās ēkas tehniskās apsekošanas. Sākotnēji plānoto projektēšanas darbu iepirkums noslēdzies ar cenas ekonomiju un noslēdzot līgumu par projekta izstrādi ar kopējo summu 32 065.00 EUR apmērā plānoto 38720.00 EUR apmērā, veidojot līdzekļu ekonomiju 6655.00 EUR apmērā. Daļa ekonomijas  2671.00 EUR apmērā jau iepriekš tika pārvirzīta uz citu aktivitāti, veidojot papildus vēl 3984.00 EUR līdzekļu ekonomiju, kas kopā ar 2104.00 EUR veido 6088.00 EUR pieejamos līdzekļus vienošanās noslēgšanai par papildus darbu veikšanu. Plānotie izdevumi ekspertīzei un būvtāfelei vēl nav konkrēti zināmi, līdz ar to tiek pārcelti visi pieejamie Kauguru parka ekonomijas finansu līdzekļi.</t>
  </si>
  <si>
    <t xml:space="preserve">JPAP_P3.3._R3.3.1._192
JPAP_P2.6., R.2.6.2._89
JPIERP RV 4.3.1
JPKAP U5.1, P5.1.6. </t>
  </si>
  <si>
    <t>Teātra, koncertzāles un estrāžu būvniecība, atjaunošana un uzlabošana</t>
  </si>
  <si>
    <t>08.240</t>
  </si>
  <si>
    <t>Mellužu estrādes ēkas restaurācija un bāra ēkas pārbūve, teritorijas labiekārtojums (SAM 5.5.1.)</t>
  </si>
  <si>
    <t>JPAP_P3.3._R3.3.1._195
JPKAP U1.1, P5.1.1.
JPTARP M1, U1.5._P1.5.3</t>
  </si>
  <si>
    <t>Pirmsskolas  izglītības iestāžu būvniecība, atjaunošana un uzlabošana</t>
  </si>
  <si>
    <t>Avārijas darbi</t>
  </si>
  <si>
    <t xml:space="preserve">JPAP_P3.2._R3.2.2._155 </t>
  </si>
  <si>
    <t>Pirmsskolas izglītības iestādes ''Bitītes'' pārbūve</t>
  </si>
  <si>
    <t>JPAP_P3.2._R3.2.2._155
JPIAK R3.2.2.</t>
  </si>
  <si>
    <t>Infrastruktūras pilnveide pakalpojumu sniegšanai bērniem ar funkcionāliem traucējumiem (ITI SAM 9.3.1.)</t>
  </si>
  <si>
    <t>JPAP_P3.2., R3.2.2._155
JPIAK R3.2.2.</t>
  </si>
  <si>
    <t xml:space="preserve">Sākumskolu, pamatskolu, vidusskolu būvniecība, atjaunošana un uzlabošana </t>
  </si>
  <si>
    <t>Jūrmalas pilsētas Ķemeru pamatskolas ēkas pārbūve un energoefektivitātes paaugstināšana (ITI SAM 4.2.2.)</t>
  </si>
  <si>
    <t>JPAP_P3.2._R3.2.3._165
JPIAK R3.2.3.
VVPJP M2.3.2; U 1_1.1</t>
  </si>
  <si>
    <t>Lielupes pamatskolas pārbūve un sporta zāles piebūve</t>
  </si>
  <si>
    <t>JPAP_P3.2._R3.2.3._165 JPIAK R3.2.3.
JPSAAAS M1, U 1.1.
VVPJP M2.3.2; U 1_1.1;1.5</t>
  </si>
  <si>
    <t>Jūrmalas Valsts ģimnāzijas ēkas Raiņa iela 55, Jūrmalā, pārbūve (ITI SAM 8.1.2.)</t>
  </si>
  <si>
    <t>Mežmalas vidusskola</t>
  </si>
  <si>
    <t xml:space="preserve">Jūrmalas pilsētas pašvaldības iestādes "Jūrmalas veselības veicināšanas un sociālo pakalpojumu centrs" ēku energoefektivitātes paaugstināšanas pasākumi un ēkas pārbūve </t>
  </si>
  <si>
    <t>JPAP_P2.5._R.3.5.1._223 JPAP_P2.6._R.2.6.2._89</t>
  </si>
  <si>
    <t xml:space="preserve">Administratīvās ēkas pārbūve sociālo funkciju nodrošināšanai, Talšu šosejā 31 k-25, Jūrmalā </t>
  </si>
  <si>
    <t xml:space="preserve">JPAP_P2.5._R.3.5.1._223 </t>
  </si>
  <si>
    <t>Infrastruktūras izveide bez vecāku gādības palikušu bērnu un jauniešu aprūpei ģimeniskā vidē (ITI SAM 9.3.1.)</t>
  </si>
  <si>
    <t xml:space="preserve"> JPAP_P3.5._R.3.5.1._216</t>
  </si>
  <si>
    <t>Infrastruktūras pilnveide sabiedrībā balstītu sociālo pakalpojumu sniegšanai personām ar garīga rakstura traucējumiem (ITI SAM 9.3.1.)</t>
  </si>
  <si>
    <t xml:space="preserve"> JPAP_P3.5._R.3.5.1._223</t>
  </si>
  <si>
    <t>Jaunu grupu dzīvokļu izveide sabiedrībā balstītu sociālo pakalpojumu sniegšanai personām ar garīga rakstura traucējumiem (ITI SAM 9.3.1.)</t>
  </si>
  <si>
    <t>JPAP_P3.5._R.3.5.1._223</t>
  </si>
  <si>
    <t>Jūrmalas pilsētas attīstības programma 2014.-2020.gadam (JPAP)</t>
  </si>
  <si>
    <t>Prioritātes:</t>
  </si>
  <si>
    <t>P1.6. Aktīvā un dabas tūrisma attīstība</t>
  </si>
  <si>
    <t>P2.5. Ūdensapgādes un notekūdeņu apsaimniekošanas sistēmu pilnveide</t>
  </si>
  <si>
    <t>P2.6. Energoapgādes un sakaru attīstība</t>
  </si>
  <si>
    <t>P2.8. Publiskās telpas labiekārtošana</t>
  </si>
  <si>
    <t>P2.9. Dzīvojamā fonda attīstība</t>
  </si>
  <si>
    <t>P3.1. Uz nākotni orientēta pilsētas pārvaldība, kas atbalsta pilsonisko iniciatīvu</t>
  </si>
  <si>
    <t>P3.2. Kvalitatīva un sociāli pieejama izglītība</t>
  </si>
  <si>
    <t>P3.3. Daudzveidīgas kultūras un sporta vide</t>
  </si>
  <si>
    <t>P3.5. Kvalitatīvs sociālais atbalsts</t>
  </si>
  <si>
    <t>P3.7. Atbalsts uzņēmējdarbības iniciatīvām un uzņēmēju sadarbības veicināšana</t>
  </si>
  <si>
    <t>Rīcības virzieni:</t>
  </si>
  <si>
    <t>R1.6.1.: Dabas tūrisma infrastruktūras attīstība</t>
  </si>
  <si>
    <t>R1.6.2.: Peldvietu infrastruktūras attīstība</t>
  </si>
  <si>
    <t>R2.6.2.: Racionālas un videi draudzīgas energoapgādes sistēmas attīstība</t>
  </si>
  <si>
    <t>R2.8.1.: Publiskās telpas pilnveide</t>
  </si>
  <si>
    <t>R2.9.1.: Pašvaldības dzīvojamā fonda attīstība</t>
  </si>
  <si>
    <t>R3.1.2.: Pašvaldības pārvaldes kapacitātes celšana</t>
  </si>
  <si>
    <t>R3.2.2.: Pirmsskolas izglītības pakalpojumi</t>
  </si>
  <si>
    <t>R3.2.3.: Vispārizglītojošo skolu izglītības pakalpojumi</t>
  </si>
  <si>
    <t>R3.2.4.: Profesionālās ievirzes un interešu izglītības pakalpojumi</t>
  </si>
  <si>
    <t>R3.3.1.: Pilsētas kultūras iestāžu un muzeju darbības pilnveide</t>
  </si>
  <si>
    <t>R3.5.1.: Sociālo pakalpojumu attīstība</t>
  </si>
  <si>
    <t>R3.7.2.: Vietējās uzņēmējdarbības atbalsta infrastruktūras attīstība</t>
  </si>
  <si>
    <t>Aktivitātes:</t>
  </si>
  <si>
    <t>Nr.17 Tūrisma pakalpojumu piedāvājuma dažādošana</t>
  </si>
  <si>
    <t>Nr.21 Daudzfunkcionāla, interaktīva dabas tūrisma objekta izveide Ķemeros</t>
  </si>
  <si>
    <t>Nr.30 Pašvaldības īpašumā esošo glābšanas staciju rekonstrukcija un būvniecība</t>
  </si>
  <si>
    <t xml:space="preserve">Nr.35 Krasta erozijas procesu aizkavēšanas pasākumi </t>
  </si>
  <si>
    <t>Nr.45 Ķemeru teritorijas un Ķemeru parka infrastruktūras atjaunošana un pilnveide</t>
  </si>
  <si>
    <t>Nr.62 Jūrmalas ielu un tiltu tīkla pilnveide</t>
  </si>
  <si>
    <t>Nr.80 Lielupes kuģošanas un ūdenstūrisma infrastruktūras un pakalpojumu attīstība</t>
  </si>
  <si>
    <t>Nr.89 Ilgtspējīga atjaunojamo energoresursu izmantošana, energoefektivitātes paaugstināšana un energopārvaldības sistēmas ieviešana un sertificēšana Jūrmalas pašvaldības teritorijā</t>
  </si>
  <si>
    <t>Nr.98 Parku, skvēru un kūrorta mazās infrastruktūras attīstība uzturēšana</t>
  </si>
  <si>
    <t xml:space="preserve">Nr.99 Publiskās telpas apsaimniekošana </t>
  </si>
  <si>
    <t>Nr.103 Pilsētas atpūtas parka un Jauniešu mājas izveide</t>
  </si>
  <si>
    <t>Nr.107 Vides pieejamības nodrošināšana cilvēkiem ar īpašām vajadzībām</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</si>
  <si>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</si>
  <si>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</si>
  <si>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</si>
  <si>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</si>
  <si>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Nr.173 Profesionālās ievirzes un interešu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</si>
  <si>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</si>
  <si>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</si>
  <si>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 xml:space="preserve">Nr.195 Mellužu estrādes kompleksa restaurācija un pārbūve </t>
  </si>
  <si>
    <t xml:space="preserve">Nr.196  Ķemeru ūdenstorņa restaurācija un pārbūve </t>
  </si>
  <si>
    <t>Nr.200 Jūrmalas brīvdabas muzeja attīstība</t>
  </si>
  <si>
    <t>Nr.206 Publiskās sporta infrastruktūras attīstība</t>
  </si>
  <si>
    <t>Nr.216 Sociālā atbalsta infrastruktūras attīstība</t>
  </si>
  <si>
    <t>Nr.223 Kvalitatīva sociālās palīdzības nodrošināšana un sociālā atbalsta sniegšana</t>
  </si>
  <si>
    <t>Nr.230 Uzņēmējdarbības veicināšana</t>
  </si>
  <si>
    <t>Jūrmalas pilsētas ūdens resursu aizsardzības rīcības plāns 2016.-2020.gadam (JPŪRARP)</t>
  </si>
  <si>
    <t>Mērķis Nr.2 Veselīga jūras vides</t>
  </si>
  <si>
    <t>Rīcības virziens: RV1.6.2. Peldvietu infstruktūras attīstība</t>
  </si>
  <si>
    <t>Uzdevums Nr.6 Aizkavēt krasta erozijas procesu</t>
  </si>
  <si>
    <t>Jūrmalas pilsētas ilgtspējības enerģētikas rīcības programma 2013.-2020.gadam (JPIERP)</t>
  </si>
  <si>
    <t xml:space="preserve">Pasākums: 4.3.  Pasākumi ēku sektorā </t>
  </si>
  <si>
    <t>Aktivitāte: 4.3.1. Enerģijas patērīņa samazināšana pašvaldības un tās kapitālsabiedrību ēkās</t>
  </si>
  <si>
    <t xml:space="preserve">Pasākums 4.4.  Ielu apgaismojuma sistēmas modernizācija </t>
  </si>
  <si>
    <t xml:space="preserve">Aktivitāte: 4.4.2. Gaismekļu un luksoforu nomaiņa </t>
  </si>
  <si>
    <t xml:space="preserve">Aktivitāte: 4.4.3. Ielu apgaismojuma uzstādīšana pilsētā vēl neapgaismotajās ielās </t>
  </si>
  <si>
    <t>Jūrmalas pilsētas tūrisma attīstības rīcības plāns  2018.-2020.gadam (JPTARP)</t>
  </si>
  <si>
    <t>Mērķi:</t>
  </si>
  <si>
    <t>AM1: Atpūtas, rekreācijas un viesmīlības pakalpojumu pilnveidošana un kvalitātes uzlabošana</t>
  </si>
  <si>
    <t>Uzdevumi:</t>
  </si>
  <si>
    <t>1.4. Dabas tūrisma piedāvājuma attīstības veicināšana un popularizēšana</t>
  </si>
  <si>
    <t>Pasākumi:</t>
  </si>
  <si>
    <t xml:space="preserve">P 1.4.1. Daudzfunkcionāla interaktīva dabas tūrisma objekta izveide Ķemeros </t>
  </si>
  <si>
    <t>Jūrmalas pilsētas kultūrvides attīstības plāns 2017.–2020.gadam (JPKAP)</t>
  </si>
  <si>
    <t>RV5: Kultūras pieejamība Jūrmalā: ģeogrāfiski līdzsvarota kultūras infrastruktūras attīstība un kultūras pieejamības sekmēšana.</t>
  </si>
  <si>
    <t xml:space="preserve">Uzdevumi: </t>
  </si>
  <si>
    <t xml:space="preserve">U5.1. Attīstīt kultūras tūrismu Jūrmalā. </t>
  </si>
  <si>
    <t>P5.1.6. Jūrmalas teātra ēkas pārbūve un energoefektivitātes paaugstināšana Muižas ielā 7, Jūrmalā (ITI SAM 4.2.2.).</t>
  </si>
  <si>
    <t>Jūrmalas pilsētas izglītības attīstības koncepcija 2015.-2020.gadam (JPIAK)</t>
  </si>
  <si>
    <t>Veselības veicināšanas  plāns Jūrmalas pilsētai 2013.-2020.gadam (VVPJP)</t>
  </si>
  <si>
    <t>Mērķis</t>
  </si>
  <si>
    <t xml:space="preserve">2.3.2.:  Fizisko aktivitāšu veicināšana </t>
  </si>
  <si>
    <t xml:space="preserve">Uzdevums: 1. Sporta sistēmas, infrastruktūras attīstīšana un pakalpojumu piedāvājuma paplašināšana bērnu (skolēnu) fizisko aktivitāšu veicināšanas nolūkos   </t>
  </si>
  <si>
    <t>Aktivitāte: 1.1. Radīt iespējas bērniem pie izglītības iestādēm esošo sporta infrastruktūru izmantot ārpus mācību stundām</t>
  </si>
  <si>
    <t>Aktivitāte: 1.5. Nodrošināt bērniem nepieciešamo fizioterapeita pakalpojumu pieejamību bez samaksas, lai radītu iespēju nodarboties ar fiziskiem vingrinājumiem, gan individuāli, gan grupās, kuri sekmē bērnu veselības uzlabošanu, (stājas korekciju, skeleto muskulārās sistēmas stiprināšanu, u.c.) realizējot šos pasākumus, iesaistot vecākus, apmācot gan bērnus, gan vecākus, lai vingrinājumus varētu veikt ikdienā.</t>
  </si>
  <si>
    <t>Tāme Nr.04.1.10.</t>
  </si>
  <si>
    <t>Informācijas un komunikācijas tehnoloģiju uzturēšana, atjaunošana un uzlabošana</t>
  </si>
  <si>
    <t>Interneta pieslēguma nodrošināšanai Jūrmalas Valsts ģimnāzijas telpās</t>
  </si>
  <si>
    <t>Informācijas un komunikācijas tehhnoloģiju pārvalde</t>
  </si>
  <si>
    <t>Iebraukšanas nodevas iekasēšanas nodrošinājums</t>
  </si>
  <si>
    <t>03.600</t>
  </si>
  <si>
    <t>Tīkla telefons un internets</t>
  </si>
  <si>
    <t>JPAP_P3.1._R.3.1.2._120</t>
  </si>
  <si>
    <t>Elektrība</t>
  </si>
  <si>
    <t>JPAP_P2.1._R.2.1.1._63
JPAP_P2.1._R.2.1.1._65
JPAP_P3.4._R3.4.1._209
IKTRP_R2.1.3._10</t>
  </si>
  <si>
    <t>Naudas maiņas un caurlaižu aparātu remonts</t>
  </si>
  <si>
    <t>JPAP_P2.1._R.2.1.1._63
JPAP_P2.1._R.2.1.1._65
IKTRP_R2.1.3._10</t>
  </si>
  <si>
    <t>Apsaimniekošana</t>
  </si>
  <si>
    <t>JPAP_P2.1._R.2.1.1._65
IKTRP_R2.1.3._10</t>
  </si>
  <si>
    <t>Informācijas tehnoloģiju pakalpojumi</t>
  </si>
  <si>
    <t>Vienreizējo čeku iegāde</t>
  </si>
  <si>
    <t>Kancelejas preces</t>
  </si>
  <si>
    <t>Pievienotās vērtības nodoklis</t>
  </si>
  <si>
    <t>JPAP_P2.1._R.2.1.1._65
IKTRP_R2.1.3._10
JPAP_P3.1._R3.1.2._121</t>
  </si>
  <si>
    <t>Datortehnika</t>
  </si>
  <si>
    <t>Detaļu iegāde caurlaižu aparātiem</t>
  </si>
  <si>
    <t>Pamatlīdzekļu izveidošana</t>
  </si>
  <si>
    <t>Piemaksas par virstundu darbu</t>
  </si>
  <si>
    <t xml:space="preserve">Ārštata līgumi </t>
  </si>
  <si>
    <t>Sociālais nodoklis</t>
  </si>
  <si>
    <t>Interneta pakalpojumi - interneta pieslēgumi domes nodaļām</t>
  </si>
  <si>
    <t>JPAP_P2.6._R2.6.3._90
JPAP_P3.1._R3.1.2._120</t>
  </si>
  <si>
    <t xml:space="preserve">Maksa par elektroenerģiju    </t>
  </si>
  <si>
    <t>JPAP_P3.4._R3.4.1._209
IKTRP_R3.4.1._5
IKTRP_R3.4.1._6</t>
  </si>
  <si>
    <t xml:space="preserve">Iekārtu, invent. un aparat. remonts, tehniskā apkalpošana     </t>
  </si>
  <si>
    <t>JPAP_P2.6._R2.6.3._92
JPAP_P3.4._R3.4.1._209
IKTRP_R3.4.1._5
IKTRP_R3.4.1._6</t>
  </si>
  <si>
    <t>JPAP_P2.8._R2.8.1._112 JPAP_P3.1._R3.1.2._123
JPAP_P3.1._R3.1.2._124 JPAP_P3.1._R3.1.5._144
JPAP_P3.5._R3.5.1._218
IKTRP_3.5.1._8
IKTRP_2.8.1._13 IKTRP_R3.1.5._18 IKTRP_R3.1.2._19
IKTRP_R3.1.2._20</t>
  </si>
  <si>
    <t>JPAP_P2.8._R2.8.1._112
JPAP_P3.5._R3.5.1._218
IKTRP_3.5.1._8
IKTRP_2.8.1._13 IKTRP_R3.1.5._35</t>
  </si>
  <si>
    <t>JPAP_P3.1._R3.1.2. JPAP_P1.9._R1.9.2._54 JPAP_P3.1._R3.1.5._140 JPAP_P3.4._R3.4.1._208
JPAP_P3.4._R3.4.1._210 
IKTRP_R1.9.2._15 IKTRP_R3.1.5._35 IKTRP_R3.4.1._44
IKTRP_R3.4.1._45</t>
  </si>
  <si>
    <t>Biroja preces</t>
  </si>
  <si>
    <t>JPAP_P3.1._R3.1.5._139
IKRRP_R3.1.5._4</t>
  </si>
  <si>
    <t>Datortehnikas remonts un uzturēšana</t>
  </si>
  <si>
    <t>JPAP_P2.8._R2.8.1._112 JPAP_P2.8._R2.8.2._114 JPAP_P3.1._R3.1.2._122 JPAP_P3.1._R3.1.2._123
JPAP_P3.1._R3.1.2._124 JPAP_P3.1._R3.1.2._128 JPAP_P3.1._R3.1.5._141 JPAP_P3.1._R3.1.5._142 JPAP_P3.1._R3.1.5._144 JPAP_P3.4._R3.4.1._208
JPAP_P3.4._R3.4.1._210
JPAP_P3.5._R3.5.1._218
 IKTRP_R1.1.1._1 IKTRP_3.5.1._8
IKTRP_2.8.1._13 IKTRP_R3.1.5._18  IKTRP_R3.1.2._19
IKTRP_R3.1.2._20 IKTRP_R3.1.5._25 IKTRP_R3.1.5._27 IKTRP_R3.4.1._44
IKTRP_R3.4.1._45</t>
  </si>
  <si>
    <t>Nepieciešami papildus līdzekļi interneta pieslēguma nodrošināšanai visās Jūrmalas Valsts ģimnāzijas mācību klašu telpās.</t>
  </si>
  <si>
    <t>JPAP_P2.1._R2.1.1._64
JPAP_P2.1._R2.1.1._65
JPAP_P2.1._R2.1.3._69
JPAP_P2.6._R2.6.3._92
JPAP_P2.6._R2.6.3._93
JPAP_P3.1._R3.1.2._120
JPAP_P3.1._R3.1.2._127
JPAP_P3.4._R3.4.1._208
JPAP_P3.4._R3.4.1._209
JPAP_P3.4._R3.4.1._210 
IKTRP_R3.1.5._29
IKTRP_R2.6.3._31
IKTRP_R3.1.2._34
IKTRP_R3.4.1._44
IKTRP_R3.4.1._45</t>
  </si>
  <si>
    <t>P1.9. Kūrorta un tikšanās vietas tēla veidošana</t>
  </si>
  <si>
    <t>R1.9.2. Informācijas pieejamības nodrošināšana</t>
  </si>
  <si>
    <t>Aktivitāte Nr.54 Ģeogrāfijas informācijas sistēmas ieviešana</t>
  </si>
  <si>
    <t>P2.1. Ceļu un ielu, to apgaismojuma kvalitātes uzlabošana, satiksmes drošības uzlabojumi, veloceliņu un gājēju celiņu attīstība</t>
  </si>
  <si>
    <t>R2.1.1. Ielu un ceļu rekonstrukcija, satiksmes drošības uzlabošana</t>
  </si>
  <si>
    <t>Aktivitāte Nr.63 Jūrmalas ielu kompleksa, to apgaismojuma uzturēšana, drošības un kvalitātes uzlabošana, t.sk., izstrādājot un īstenojot plānu viedā apgaismojuma uzstādīšanai pilsētas ielās</t>
  </si>
  <si>
    <t>Aktivitāte Nr.64 Pilsētas ielu apgaismojuma informācijas sistēmas ieviešana</t>
  </si>
  <si>
    <t>Aktivitāte Nr.65 Iebraukšanas caurlaižu informācijas sistēmas ieviešana</t>
  </si>
  <si>
    <t>R2.1.3. Elektrotransporta infrastruktūras attīstība</t>
  </si>
  <si>
    <t>Aktivitāte Nr.69 Transporta vadības informācijas sistēmas ieviešana</t>
  </si>
  <si>
    <t>R2.6.3. Sakaru un komunikācijas sistēmu attīstība</t>
  </si>
  <si>
    <t>Aktivitāte Nr.90 Interneta pieejamības nodrošināšana</t>
  </si>
  <si>
    <t>Aktivitāte Nr.92 Pašvaldības platjoslas optiskā datu pārraides tīkla izveide</t>
  </si>
  <si>
    <t>Aktivitāte Nr.93 Pašvaldības brīvpiekļuves publiskā bezvadu tīkla izveide</t>
  </si>
  <si>
    <t>R2.8.1. Publiskās telpas pilnveide</t>
  </si>
  <si>
    <t>Aktivitāte Nr.112 Nekustamā īpašuma uzskaites un nodokļu administrēšanas sistēmas funkcionalitātes paplašināšana</t>
  </si>
  <si>
    <t>R2.8.2. Kapsētu un to infrastruktūras labiekārtošana</t>
  </si>
  <si>
    <t>Aktivitāte Nr.114 Kapsētu paplašināšana un jaunu kapsētu izveide un to apsaimniekošana</t>
  </si>
  <si>
    <t>P.3.1. Uz nākotni orientēta pilsētas pārvaldība, kas atbalsta pilsonisko iniciatīvu</t>
  </si>
  <si>
    <t>R.3.1.2. Pašvaldības pārvaldes kapacitātes celšana</t>
  </si>
  <si>
    <t xml:space="preserve">Aktivitāte Nr.120 Ātrgaitas interneta nodrošinājums Jūrmalas pašvaldības iestādēs </t>
  </si>
  <si>
    <t>Aktivitāte Nr.121 Pašvaldības e-pakalpojumu platformas ieviešana</t>
  </si>
  <si>
    <t>Aktivitāte Nr.122 Jaunu e-pakalpojumu ieviešana</t>
  </si>
  <si>
    <t>Aktivitāte Nr.123 Grāmatvedības informācijas sistēmas uzlabošana</t>
  </si>
  <si>
    <t xml:space="preserve">Aktivitāte Nr.124 Personālvadības informācijas sistēmas ieviešana </t>
  </si>
  <si>
    <t>Aktivitāte Nr.127 Bezvadu datu pārraides tīkla risinājuma ieviešana Pašvaldības iestādēs</t>
  </si>
  <si>
    <t>Aktivitāte Nr.128 Budžeta plānošanas, formēšanas un izpildes kontroles informācijas sistēmas ieviešana</t>
  </si>
  <si>
    <t>R3.1.5. Pilsētas pārvaldības infrastruktūras pilnveide</t>
  </si>
  <si>
    <t>Aktivitāte Nr.139 Jūrmalas kartes ieviešana</t>
  </si>
  <si>
    <t>Aktivitāte Nr.140 Centralizētas infrastruktūras pārvaldības un rezerves kopēšanas risinājuma ieviešana</t>
  </si>
  <si>
    <t>Aktivitāte Nr.141 Centralizēta drošības informācijas un notikumu pārvaldības sistēmas (SIEM) ieviešana</t>
  </si>
  <si>
    <t>Aktivitāte Nr.142 Tīkla ielaušanās noteikšanas un novēršanas sistēmas (IDS/IPS) ieviešana</t>
  </si>
  <si>
    <t>Aktivitāte Nr.144 Dokumentu vadības sistēmas ieviešana</t>
  </si>
  <si>
    <t>P3.4. Droša dzīves vide</t>
  </si>
  <si>
    <t>R3.4.1. Sabiedriskās kārtības un iedzīvotāju drošības nodrošināšana</t>
  </si>
  <si>
    <t>Aktivitāte Nr.208 Vides monitoringa informācijas sistēmas ieviešana un dažādu vides monitoringu veikšana</t>
  </si>
  <si>
    <t>Aktivitāte Nr.209 Videonovērošanas sistēmas un videonovērošanas tīkla ieviešana</t>
  </si>
  <si>
    <t>Aktivitāte Nr.210 Pašvaldības civilās aizsardzības preventīvo un glābšanas pasākumu efektivitātes uzlabošana</t>
  </si>
  <si>
    <t>R3.5.1. Sociālo pakalpojumu attīstība</t>
  </si>
  <si>
    <t>Aktivitāte Nr.218 Sociālās palīdzības administrēšanas lietojumprogrammas funkcionalitātes paplašināšana</t>
  </si>
  <si>
    <t>Jūrmalas pilsētas informācijas un komunikācijas tehnoloģiju rīcības plāns 2015.-2020.gadam (IKTRP)</t>
  </si>
  <si>
    <t>R.1.1.1. Kūrortu tiesiskās sistēmas un organizāciju izveides veicināšana</t>
  </si>
  <si>
    <t>Aktivitāte Nr.1 Datu noliktavas un datu analīzes rīka ieviešana</t>
  </si>
  <si>
    <t>R1.9.1. Jūrmalas kā kūrorta un tikšanās vietas tēla veidošana</t>
  </si>
  <si>
    <t>Aktivitāte Nr.2 Digitālo informācijas stendu informācijas sistēmas  ieviešana</t>
  </si>
  <si>
    <t>Aktivitāte Nr.3 Jūrmalas pilsētas portāla funkcionalitātes paplašināšana (ārējais portāls, mobilā aplikācija, Domes sēžu videotranslēšana un iekšējais portāls )</t>
  </si>
  <si>
    <t>R1.9.2 Jūrmalas kartogrāfiskās informācijas attīstība</t>
  </si>
  <si>
    <t>Aktivitāte Nr.15 Ģeogrāfijas informācijas sistēmas ieviešana</t>
  </si>
  <si>
    <t>R2.1.3. Sabiedriskā transporta attīstība Jūrmalā</t>
  </si>
  <si>
    <t>Aktivitāte Nr.10 Iebraukšanas caurlaižu informācijas sistēmas ieviešana</t>
  </si>
  <si>
    <t>R2.6.3. Mobilo sakaru un interneta pieejamības nodrošināšana</t>
  </si>
  <si>
    <t>Aktivitāte Nr.31 Pašvaldības platjoslas optiskā datu pārraides tīkla izveide</t>
  </si>
  <si>
    <t>R2.8.1 Publiskās telpas pilnveide</t>
  </si>
  <si>
    <t>Aktivitāte Nr.13 Nekustamā īpašuma uzskaites un nodokļu administrēšanas sistēmas funkcionalitātes paplašināšana</t>
  </si>
  <si>
    <t>R3.1.2. Pašvaldības pārvaldes kapacitātes celšana</t>
  </si>
  <si>
    <t>Aktivitāte Nr.19 Grāmatvedības informācijas sistēmas ieviešana</t>
  </si>
  <si>
    <t>Aktivitāte Nr.20 Personālvadības informācijas sistēmas ieviešana</t>
  </si>
  <si>
    <t>R3.1.2. Ātrgaitas interneta nodrošinājums Jūrmalas pašvaldības iestādēs</t>
  </si>
  <si>
    <t>Aktivitāte Nr.34 Bezvadu datu pārraides tīkla risinajuma ieviešana Pašvaldības iestādēs</t>
  </si>
  <si>
    <t>R.3.1.5. Jūrmalnieka kartes izveide</t>
  </si>
  <si>
    <t>Aktivitāte Nr.4 Jūrmalas e-kartes informācijas sistēmas ieviešana</t>
  </si>
  <si>
    <t>R3.1.5. Dokumentu sagatavošanas un iesniegšanas tiešsaistes sistēmas izveide</t>
  </si>
  <si>
    <t>Aktivitāte Nr.17 Jaunu e-pakalpojumu ieviešana</t>
  </si>
  <si>
    <t>Aktivitāte Nr.18 Dokumentu vadības sistēmas ieviešana</t>
  </si>
  <si>
    <t xml:space="preserve">Aktivitāte Nr.25 Tīkla ielaušanās noteikšanas un novēršanas sistēmas (IDS/IPS) ieviešana </t>
  </si>
  <si>
    <t xml:space="preserve">Aktivitāte Nr.26 Centralizētas infrastruktūras pārvaldības un rezerves kopēšanas risinājuma ieviešana </t>
  </si>
  <si>
    <t xml:space="preserve">Aktivitāte Nr.27 Centralizēta drošības informācijas un notikumu pārvaldības sistēmas (SIEM) ieviešana </t>
  </si>
  <si>
    <t>Aktivitāte Nr.28 Lietotāju incidentu, problēmu un izmaiņu pieteikumu informācijas sistēmas funkcionalitātes paplašināšana</t>
  </si>
  <si>
    <t>Aktivitāte Nr.29 Pašvaldības datu centra modernizācija un rezerves virtuālā datu centra izveide</t>
  </si>
  <si>
    <t>R3.4.1. Sabiedriskās kārtības un iedzīvotāju drošīnas nodrošināšana</t>
  </si>
  <si>
    <t>Aktivitāte Nr.5 Videonovērošanas informācijas sistēmas ieviešana</t>
  </si>
  <si>
    <t>Aktivitāte Nr.6 Videonovērošanas tīkla ieviešana</t>
  </si>
  <si>
    <t>Aktivitāte Nr.44 Vides monitoringa informācijas sistēmas ieviešana</t>
  </si>
  <si>
    <t>Aktivitāte Nr.45 Pašvaldības civilās aizsardzības preventīvo un glābšanas pasākumu efektivitātes uzlabošana</t>
  </si>
  <si>
    <t>R3.5.1. Sociālā atbalsta infrastruktūras attīstība</t>
  </si>
  <si>
    <t>Aktivitāte Nr.8 Sociālās palīdzības administrēšanas lietojumprogrammas funkcionalitātes paplašināšana</t>
  </si>
  <si>
    <t>R3.7.2. Vietējās uzņēmējdarbības atbalsta infrastruktūras attīstība</t>
  </si>
  <si>
    <t>Aktivitāte Nr.9 Ielu tirdzniecības un citu Pašvaldības atļauju informācijas sistēmas ieviešana</t>
  </si>
  <si>
    <r>
      <rPr>
        <b/>
        <sz val="9"/>
        <rFont val="Times New Roman"/>
        <family val="1"/>
        <charset val="186"/>
      </rPr>
      <t>15.pielikums</t>
    </r>
    <r>
      <rPr>
        <sz val="9"/>
        <rFont val="Times New Roman"/>
        <family val="1"/>
        <charset val="186"/>
      </rPr>
      <t xml:space="preserve"> Jūrmalas pilsētas domes</t>
    </r>
  </si>
  <si>
    <t>Tāme Nr.09.1.23.</t>
  </si>
  <si>
    <t xml:space="preserve">Jūrmalas pilsētas domes </t>
  </si>
  <si>
    <t>Projekts "Jūrmalas pilsētas vispārējās vidējās izglītības iestāžu infrastruktūras pilnveide"</t>
  </si>
  <si>
    <t>LV38TREL9802008024000</t>
  </si>
  <si>
    <t xml:space="preserve">Par 74 604 EUR palielināmi aizņēmuma līdzekļi, kopējo  pašvaldības daļu veidojot 271 093.20 EUR, t.sk., 112 868,80 EUR no pašvaldības pamatbudžeta nepieciešami līdzekļi Valsts ģimnāzijas projekta izstrādes izmaksām un 158 224.40 EUR  izmaksām Kauguru vidusskolas telpu būvdarbiem, piesaistot aizņēmumu. </t>
  </si>
  <si>
    <t>Tiks Saņemts avansa no ERAF saskaņā ar noslēgto vienošanos, kas parakstīta 2019.gada 1.martā un būvdarbu, būvuzraudzības iepirkuma rezultātiem.</t>
  </si>
  <si>
    <t>Tāme Nr.04.1.16.</t>
  </si>
  <si>
    <t>Jomas iela 1/5, Jūrmala</t>
  </si>
  <si>
    <t>04.740</t>
  </si>
  <si>
    <t xml:space="preserve">Projekts "Lielupes radīto plūdu un krasta erozijas risku apdraudējumu novēršanas pasākumi Dubultos-Majoros-Dzintaros" </t>
  </si>
  <si>
    <t>LV28TREL980200805100B</t>
  </si>
  <si>
    <t>SIA “Meliorprojekts”, šobrīd kavē 27.07.17. līgumā Nr.1.2-16.4.3/1088 noteikto būvprojekta izstrādes termiņu, kā rezultātā būvprojekta realizācijas būvdarbi 2019.gadā netiks uzsākti, tādēļ apstiprinātā projekta budžeta ieņēmumu kopsumma tiek samazināta par 1 833 969 EUR, būvdarbus paredzēto uzsākt un finansējumu apgūt 2020. un 2021.gada ietvaros. Papildus, pamatojoties uz īstenoto iepirkumu rezultātiem, būvdarbu un būvuzraudzības izmaksu sadārdzinājuma dēļ 2019.gadā ir nepieciešams papildus JPD finansējums 42 523.65EUR apmērā.</t>
  </si>
  <si>
    <t>SIA “Meliorprojekts”, šobrīd kavē 27.07.17. līgumā Nr.1.2-16.4.3/1088 noteikto būvprojekta izstrādes termiņu, kā rezultātā būvprojekta realizācijas būvdarbi 2019.gadā netiks uzsākti, tādēļ apstiprinātā projekta budžeta izdevumu kopsumma tiek samazināta par 1 925 749 EUR, būvdarbus paredzēto uzsākt un finansējumu apgūt 2020. un 2021.gada ietvaros. Papildus, pamatojoties uz īstenoto iepirkumu rezultātiem, būvdarbu un būvuzraudzības izmaksu sadārdzinājuma dēļ 2019.gadā ir nepieciešams papildus JPD finansējums 42 523.65EUR apmērā.</t>
  </si>
  <si>
    <t>Tāme Nr.04.1.9.</t>
  </si>
  <si>
    <t>LV78TREL980200804800B</t>
  </si>
  <si>
    <t>Tāme Nr.08.5.1</t>
  </si>
  <si>
    <t>Jūrmalas Sporta servisa centrs</t>
  </si>
  <si>
    <t>90010478153</t>
  </si>
  <si>
    <t>Jomas  iela 17 , Jūrmala , LV - 2015</t>
  </si>
  <si>
    <t>LV95PARX0002484572094</t>
  </si>
  <si>
    <t>LV62PARX0002484577053</t>
  </si>
  <si>
    <t>Līdzekļu ekonomija (vakance- direktors), aprēķins :Eur 2264*1 mēn.= Eur 2264</t>
  </si>
  <si>
    <t>Līdzekļi nepieciešami, lai izmaksātu  balvu par bērnu piedzimšanu infrastruktūras apsaimniekošanas nodaļas vadītājm J.Muceniekam (Alga Eur 1917), saskaņā ar JPD nolikumu Nr.28''Jūrmalas pilsētas pašvaldības institūciju amatpersonu atlīdzības nolikumu'' 76.1.apakšpunktu.</t>
  </si>
  <si>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</si>
  <si>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</si>
  <si>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</si>
  <si>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</si>
  <si>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</si>
  <si>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</si>
  <si>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</si>
  <si>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</si>
  <si>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</si>
  <si>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</si>
  <si>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</si>
  <si>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</si>
  <si>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</si>
  <si>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r>
      <t>2019-202</t>
    </r>
    <r>
      <rPr>
        <b/>
        <sz val="12"/>
        <rFont val="Times New Roman"/>
        <family val="1"/>
        <charset val="186"/>
      </rPr>
      <t>2</t>
    </r>
  </si>
  <si>
    <t>Daudzfunkcionāla dabas tūrisma centra jaunbūve un  meža parka  labiekārtojums Ķemeros (ITI SAM 5.6.2.)</t>
  </si>
  <si>
    <t>Kredīta % atmaksa 2,7%</t>
  </si>
  <si>
    <t>2019-2021</t>
  </si>
  <si>
    <t>Ķemeru parka pārbūve un restaurācija
 (ITI SAM 5.6.2.)</t>
  </si>
  <si>
    <t>2019-2020</t>
  </si>
  <si>
    <t>Jūrmalas ūdenstūrisma pakalpojuma infrastruktūras attīstība atbilstoši pilsētas ekonomiskajai specializācijai (ITI SAM 3.3.1.)</t>
  </si>
  <si>
    <t>2020-2022</t>
  </si>
  <si>
    <t>Pilsētas atpūtas parka un jauniešu mājas izveide Kauguros 
(ITI SAM 3.3.1.)</t>
  </si>
  <si>
    <t>Jūrmalas pilsētas Kauguru vidusskolas ēkas energoefektivitātes paaugstināšana 
(ITI SAM 4.2.2.)</t>
  </si>
  <si>
    <t>Jūrmalas pilsētas vispārējās vidējās izglītības iestāžu infrastruktūras pilnveide
 (ITI SAM 8.1.2.)</t>
  </si>
  <si>
    <t>Kredīta % atmaksas 2.7%</t>
  </si>
  <si>
    <t>2020-2021</t>
  </si>
  <si>
    <t>Infrastruktūras pilnveide sabiedrībā balstītu sociālo pakalpojumu nodrošināšanai Jūrmalā (ITI SAM 9.3.1.)</t>
  </si>
  <si>
    <t>2019-2022</t>
  </si>
  <si>
    <t>Lielupes radīto plūdu un krasta erozijas risku apdraudējumu novēršanas pasākumi Dubultos - Majoros - Dzintaros (SAM 5.1.1.)</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</si>
  <si>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</si>
  <si>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</si>
  <si>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</si>
  <si>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</si>
  <si>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</si>
  <si>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</si>
  <si>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</si>
  <si>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</si>
  <si>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</si>
  <si>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</si>
  <si>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</si>
  <si>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</si>
  <si>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</si>
  <si>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</si>
  <si>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</si>
  <si>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</si>
  <si>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</si>
  <si>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</si>
  <si>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</si>
  <si>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</si>
  <si>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</si>
  <si>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</si>
  <si>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</si>
  <si>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</si>
  <si>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</si>
  <si>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</si>
  <si>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</si>
  <si>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</si>
  <si>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</si>
  <si>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</si>
  <si>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</si>
  <si>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</si>
  <si>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</si>
  <si>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</si>
  <si>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</si>
  <si>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</si>
  <si>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</si>
  <si>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</si>
  <si>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</si>
  <si>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</si>
  <si>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</si>
  <si>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</si>
  <si>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</si>
  <si>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</si>
  <si>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</si>
  <si>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</si>
  <si>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</si>
  <si>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</si>
  <si>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</si>
  <si>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</si>
  <si>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</si>
  <si>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</si>
  <si>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</si>
  <si>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</si>
  <si>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</si>
  <si>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</si>
  <si>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</si>
  <si>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</si>
  <si>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Tāme Nr.08.1.8</t>
  </si>
  <si>
    <t xml:space="preserve">Jomas  iela 1/5 , Jūrmala </t>
  </si>
  <si>
    <t>Sporta pasākumi</t>
  </si>
  <si>
    <t>JPAP_MI_P1.6_R1.6.3_41                                           JPSAAS                            Mērķi Nr.1,Nr.3, Nr.4</t>
  </si>
  <si>
    <t>Jūrmalas čempionāts basketbolā vīriešiem</t>
  </si>
  <si>
    <t>Jūrmalas atklātais amatieru čempionāts  hokejā</t>
  </si>
  <si>
    <t>Jūrmalas domes kauss pludmales futbolā</t>
  </si>
  <si>
    <t>Jūrmalas čempionāts pludmales volejbolā</t>
  </si>
  <si>
    <t xml:space="preserve">Jūrmalas gada balva sportā </t>
  </si>
  <si>
    <t>CEV/FIVB starptautiskās pludmales volejbola sacensības</t>
  </si>
  <si>
    <t>Jūrmalas skriešanas svētki</t>
  </si>
  <si>
    <t>Neatkarības dienas velobrauciens</t>
  </si>
  <si>
    <t>Jūrmalas velomaratons</t>
  </si>
  <si>
    <t>Jūrmalas krāsu skrējiens</t>
  </si>
  <si>
    <t>Electric Run Jūrmala</t>
  </si>
  <si>
    <t>Jūrmalas MTB velomaratons</t>
  </si>
  <si>
    <t>Latvijas čempionāts pludmales volejbolā</t>
  </si>
  <si>
    <t>Pasaules kausa posms ielu vingrošanā</t>
  </si>
  <si>
    <t>Ielu dejošanas pasākums "Ghetto dance"</t>
  </si>
  <si>
    <t>24. starptautiskās sacensības mākslas vingrošanā "Mazā un lielā grācija"</t>
  </si>
  <si>
    <t>"Jurmala Cup" ūdens motosporta sacensības</t>
  </si>
  <si>
    <t>Jāņa Roviča kauss boksā</t>
  </si>
  <si>
    <t>Starptautiskais pludmales handbola turnīrs "Jūrmala"</t>
  </si>
  <si>
    <t>Latvijas senioru atklātais čempionāts tenisā</t>
  </si>
  <si>
    <t>Starptautiskās karatē sacensības "Jūrmalas kauss "</t>
  </si>
  <si>
    <t>LAF organizētās sacensības airēšanā</t>
  </si>
  <si>
    <t>Jūrmalas Rogainings</t>
  </si>
  <si>
    <t xml:space="preserve">Jūrmalas domes atklātais futbola kauss </t>
  </si>
  <si>
    <t>Džudo turnīrs "Young Stars Jurmala"</t>
  </si>
  <si>
    <t>Jūrmalas kauss Pludmales Regbijā-5</t>
  </si>
  <si>
    <t>Skriešanas seriāls "Dzintaru apļi"</t>
  </si>
  <si>
    <t>Orientēšanās spēles "Ķemeri 181/41"</t>
  </si>
  <si>
    <t>Starptautiskais bērnu un jauniešu šaha turnīrs Rudaga-Kaissa vasara/ziema</t>
  </si>
  <si>
    <t>Projektu konkurss sporta pasākumiem</t>
  </si>
  <si>
    <t>Latvijas čempionāts zolīte - A fināls</t>
  </si>
  <si>
    <t>4. maija Sporta svētki Jūrmalā</t>
  </si>
  <si>
    <t>Sporta veidu attīstība</t>
  </si>
  <si>
    <t>Līdzfinansējums biedrībai "Jūrmalai un sportam"</t>
  </si>
  <si>
    <t>Biedrība "Jūrmalas Sports" handbola komandas līdzfinansēšana</t>
  </si>
  <si>
    <t>Aleksandra Samoilova atbalstam</t>
  </si>
  <si>
    <t>Pludmales volejbolistes Tīnas Lauras Graudiņas atbalstam</t>
  </si>
  <si>
    <t>Gargabalnieces Jeļenas Čelnovas - Prokopčukas attīstībai</t>
  </si>
  <si>
    <t>Ratiņtenisistes Žanetes Vasaraudzes - Gailītes attīstībai</t>
  </si>
  <si>
    <t xml:space="preserve">Alvila Branta atbalstam Pasaules kausā parabobslejā </t>
  </si>
  <si>
    <t>Mihaila Samoilova atbalstam</t>
  </si>
  <si>
    <t>Karatistes Marijas Luīzes Muižnieces atbalstam</t>
  </si>
  <si>
    <t>Loka šāvējas Anetes Kreicbergas atbalstam</t>
  </si>
  <si>
    <t>Dambretista Gunta Valnera atbalstam</t>
  </si>
  <si>
    <t>Biedrības PAPA'S sacīkšu komandas atbalstam</t>
  </si>
  <si>
    <t>Jurmala Racing Team</t>
  </si>
  <si>
    <t>Biedrība "Skolas sporta klubs "Neguss""</t>
  </si>
  <si>
    <t>Jāņa Roviča boksa klubs</t>
  </si>
  <si>
    <t>Florbola klubs Jūrmala</t>
  </si>
  <si>
    <t>Karatista Leonīda Vorožeikina atbalstam</t>
  </si>
  <si>
    <t>Airētāja Ģirta Sokolova atbalstam</t>
  </si>
  <si>
    <t>Airētājas Jelizavetes Simačevas atbalstam</t>
  </si>
  <si>
    <t>Airētājas Zanes Putniņas atbalstam</t>
  </si>
  <si>
    <t>Airētāja Oskara Anša Ruģeļa atbalstam</t>
  </si>
  <si>
    <t>Airētāja Markusa Imanta Saulītes atbalstam</t>
  </si>
  <si>
    <t>Airētāja Valtera Dirnēna atbalstam</t>
  </si>
  <si>
    <t>Airētāja Krišjāņa Strautiņa atbalstam</t>
  </si>
  <si>
    <t>Airētāja Krista Tomasa Krūmiņa atbalstam</t>
  </si>
  <si>
    <t>Par burāšanas sporta vienības fonda "Collatis viribus" līdzfinansēšanu</t>
  </si>
  <si>
    <t>Olivera Ritenieka atbalstam</t>
  </si>
  <si>
    <t xml:space="preserve">Veterānu futbola kluba "Devro Jūrmala" atbalstam </t>
  </si>
  <si>
    <t>Senioru sporta biedrības Jūrmala galda tenisistu atbalstam</t>
  </si>
  <si>
    <t>Pašvaldības atzinības izteikšana par īpašiem sasniegumiem un rezultātiem</t>
  </si>
  <si>
    <t>Jūrmalas komandas dalība Latvijas Jaunatnes Olimpiādē</t>
  </si>
  <si>
    <t>Lai nodrošinātu  pasākumu organizēšanu</t>
  </si>
  <si>
    <t>Sporta attīstības un publicitātes pasākumi</t>
  </si>
  <si>
    <t>Grāmata''Jūrmalas sporta vēsture''</t>
  </si>
  <si>
    <t>JPAP_P1.6._R1.6.3._41</t>
  </si>
  <si>
    <t>Jūrmalas pilsētas attīstības programma 2014. – 2020.gadam (JPAP)</t>
  </si>
  <si>
    <t>Prioritāte 1.6. Aktīvā un dabas tūrisma attīstība</t>
  </si>
  <si>
    <t>Rīcības virziens: R.1.6.3. Sporta pasākumu un pakalpojumu attīstība</t>
  </si>
  <si>
    <t>Aktivitāte 41 Sporta infrastruktūras un pasākumu un pakalpojumu attīstība</t>
  </si>
  <si>
    <t>Prioritāte 3.1. Uz nākotni orientēta pilsētas pārvaldība, kas atbalsta pilsonisko iniciatīvu</t>
  </si>
  <si>
    <t>Rīcības virziens: R.3.1.3. Nevalstiskā sektora attīstības atbalsts</t>
  </si>
  <si>
    <t>Aktivitāte 133 Sadarbība ar nevalstiskajām organizācijām</t>
  </si>
  <si>
    <t>Prioritāte 3.3. Daudzveidīga kultūras un sporta vide</t>
  </si>
  <si>
    <t>Rīcības virziens: R.3.3.3.: Sporta sektora attīstība</t>
  </si>
  <si>
    <t>Aktivitāte 207 Valsts vadošo sporta speciālistu piesaiste</t>
  </si>
  <si>
    <t>Mērķi no JPAAAS - Jūrmalas pilsētas aktīvās atpūtas attīstības stratēģija</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</si>
  <si>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</si>
  <si>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</si>
  <si>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</si>
  <si>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</si>
  <si>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r>
      <rPr>
        <b/>
        <sz val="9"/>
        <rFont val="Times New Roman"/>
        <family val="1"/>
        <charset val="186"/>
      </rPr>
      <t>25.pielikums</t>
    </r>
    <r>
      <rPr>
        <sz val="9"/>
        <rFont val="Times New Roman"/>
        <family val="1"/>
        <charset val="186"/>
      </rPr>
      <t xml:space="preserve"> Jūrmalas pilsētas domes</t>
    </r>
  </si>
  <si>
    <t>JPAP_M3_P3.3_R3.3.3. 207
JPAP_M3_P3.1_R3.1.3. 133
JPAP_M1_P1.6._R1.6.3._41
JPSAAAS Mērķi Nr 1;Nr.4.</t>
  </si>
  <si>
    <t>2019.gada budžeta atšifrējums pa programmām</t>
  </si>
  <si>
    <t xml:space="preserve">Īpašumu pārvaldes Pašvaldības īpašumu nodaļas pašvaldības īpašumu tehniskā nodrošinājuma daļa </t>
  </si>
  <si>
    <t>Administratīvo ēku būvniecība, atjaunošana un uzlabošana</t>
  </si>
  <si>
    <t>Domes administratīvo ēku infrastruktūras attīstība</t>
  </si>
  <si>
    <t>JPAP_R3.1.2._131</t>
  </si>
  <si>
    <t>Nekustamā īpašuma būvniecība, atjaunošana un uzlabošana policijas vajadzībām</t>
  </si>
  <si>
    <t>03.110</t>
  </si>
  <si>
    <t>Policijas vajadzībām nepieciešamo ēku remonts</t>
  </si>
  <si>
    <t>JPAP_R1.6.2._30</t>
  </si>
  <si>
    <t>Glābšanas staciju būvniecība, atjaunošana un uzlabošana</t>
  </si>
  <si>
    <t>Glābšanas stacijas</t>
  </si>
  <si>
    <t>Jauno Slokas kapu izbūve un labiekārtošana</t>
  </si>
  <si>
    <t>14.06.2019 Īpašumu pārvaldes Pašvaldības īpašumu nodaļas Pašvaldības īpašumu tehniskā nodrošinājuma daļas iesniegums par budžeta grozījumiem Nr.8.2.1-3/4-14.</t>
  </si>
  <si>
    <t>JPAP_R2.8.2._114</t>
  </si>
  <si>
    <t>Pašvaldības dzīvojamā fonda remonts</t>
  </si>
  <si>
    <t>JPAP_R2.9.1._115</t>
  </si>
  <si>
    <t>Ēku nojaukšana</t>
  </si>
  <si>
    <t>JPAP_R2.8.1._105</t>
  </si>
  <si>
    <t>Kapteiņa Zolta piemiņas vietas teritorijas labiekārtošana Kaugurciema ielā, Jūrmalā</t>
  </si>
  <si>
    <t>JPAP_R2.8.1._98</t>
  </si>
  <si>
    <t>Tirdzniecības nojumes jaunbūve un inženierkomunikāciju izbūve Slokas ielā 3313, Jūrmalā</t>
  </si>
  <si>
    <t>JPAP_R3.7.2_231</t>
  </si>
  <si>
    <t>Pašvaldības īpašumā esošo ēku, kas nav nodotas citu pašvaldības iestāžu valdījumā vai apsaimniekošanā, remonts</t>
  </si>
  <si>
    <t>JPAP_R2.9.1_115</t>
  </si>
  <si>
    <t>Ēku konservācija</t>
  </si>
  <si>
    <t>JPAP_R2.8.1_105</t>
  </si>
  <si>
    <t>Pašvaldības policijas postenis ''Priedaine''</t>
  </si>
  <si>
    <t>JPAP_R2.8.1_98</t>
  </si>
  <si>
    <t>Aizvietotājizpildes piemērošana patvaļīgi veiktas būvniecības vai vidi degradējošas/bīstamas būves esamības gadījumos</t>
  </si>
  <si>
    <t>Pašvaldības palīdzības sniegšana iedzīvotājiem dzīvojamo telpu remontiem</t>
  </si>
  <si>
    <t>Apsekošana, specifikāciju un tāmju sagatavošana</t>
  </si>
  <si>
    <t>JPAP_R3.1.2_131</t>
  </si>
  <si>
    <t>Sabiedriskās tualetes remontdarbi</t>
  </si>
  <si>
    <t>JPAP_R2.8.1_99</t>
  </si>
  <si>
    <t xml:space="preserve">Sporta nams "Taurenītis" </t>
  </si>
  <si>
    <t>JPAP_R1.6.3_41</t>
  </si>
  <si>
    <t>Majoru sporta laukums</t>
  </si>
  <si>
    <t>Slokas stadions</t>
  </si>
  <si>
    <t>Dzintaru mežaparks</t>
  </si>
  <si>
    <t>Velonovietnes Jūrmalas pilsētaspašvaldības īpašumos</t>
  </si>
  <si>
    <t>JPAP_R3.2.2._155 JPAP_R3.2.3._165</t>
  </si>
  <si>
    <t>JPAP_R3.2.2_155</t>
  </si>
  <si>
    <t>Bibliotēku ēku būvniecība, atjaunošana un uzlabošana</t>
  </si>
  <si>
    <t>Bibliotēku remonts</t>
  </si>
  <si>
    <t>JPAP_R3.2.4</t>
  </si>
  <si>
    <t>Muzeja ēku būvniecība, atjaunošana un uzlabošana</t>
  </si>
  <si>
    <t>08.220</t>
  </si>
  <si>
    <t>Muzeji un izstāžu zāles</t>
  </si>
  <si>
    <t>JPAP_R3.3.1._192</t>
  </si>
  <si>
    <t>Kultūras centru ēku remonts</t>
  </si>
  <si>
    <t>JPAP_R3.2.2._155</t>
  </si>
  <si>
    <t>Pirmsskolas izglītības iestāžu pieejamības uzlabošana</t>
  </si>
  <si>
    <t>Jūrmalas PII ''Katrīna''</t>
  </si>
  <si>
    <t>Jūrmalas PII ''Madara''</t>
  </si>
  <si>
    <t xml:space="preserve">Jūrmalas PII ''Mārīte'' </t>
  </si>
  <si>
    <t>Jūrmalas PII ''Podziņa''</t>
  </si>
  <si>
    <t>Jūrmalas PII ''Saulīte''</t>
  </si>
  <si>
    <t>Jūrmalas PII ''Zvaniņš''</t>
  </si>
  <si>
    <t>Jūrmalas PII ''Namiņš''</t>
  </si>
  <si>
    <t>Jūrmalas PII ''Lācītis''</t>
  </si>
  <si>
    <t>JPAP_R3.2.3._165</t>
  </si>
  <si>
    <t>Jūrmalas sākumskola ''Atvase''</t>
  </si>
  <si>
    <t>Jūrmalas sākumskola ''Ābelīte''</t>
  </si>
  <si>
    <t>Jūrmalas sākumskola ''Taurenītis''</t>
  </si>
  <si>
    <t>Ķemeru pamatskola</t>
  </si>
  <si>
    <t>Jaundubultu vidusskola</t>
  </si>
  <si>
    <t xml:space="preserve">Kauguru vidusskola </t>
  </si>
  <si>
    <t>Majoru vidusskola</t>
  </si>
  <si>
    <t xml:space="preserve">Slokas pamatskola </t>
  </si>
  <si>
    <t>Pumpuru vidusskola</t>
  </si>
  <si>
    <t>Interešu un profesionālās ievirzes izglītības iestāžu būvniecība, atjaunošana un uzlabošana</t>
  </si>
  <si>
    <t>Jūrmalas Sporta skola</t>
  </si>
  <si>
    <t>JPAP_R3.2.4._185</t>
  </si>
  <si>
    <t xml:space="preserve">Jūrmalas bērnu un jauniešu interešu centrs </t>
  </si>
  <si>
    <t>Jūrmalas mūzikas vidusskola</t>
  </si>
  <si>
    <t xml:space="preserve">Avārijas darbi </t>
  </si>
  <si>
    <t>JPAP_R3.5.1._216</t>
  </si>
  <si>
    <t>Veselības veicināšanas un sociālo pakalpojumu centrs</t>
  </si>
  <si>
    <t>R1.6.3.: Sporta pasākumu un pakalpojumu attīstība</t>
  </si>
  <si>
    <t>R2.8.2.: Kapsētu un to infrastruktūras labiekārtošana</t>
  </si>
  <si>
    <t>Nr.105 Graustu novākšana pilsētā</t>
  </si>
  <si>
    <t>Nr.114 Kapsētu paplašināšana un jaunu kapsētu izveide un to apsaimniekošana</t>
  </si>
  <si>
    <t>Nr.231 Tirdzniecības vietu attīstība un esošo tirdzniecības vietu efektīvas darbības nodrošināšana un labiekārtošana</t>
  </si>
  <si>
    <r>
      <rPr>
        <b/>
        <sz val="9"/>
        <rFont val="Times New Roman"/>
        <family val="1"/>
        <charset val="186"/>
      </rPr>
      <t>10.pielikums</t>
    </r>
    <r>
      <rPr>
        <sz val="9"/>
        <rFont val="Times New Roman"/>
        <family val="1"/>
        <charset val="186"/>
      </rPr>
      <t xml:space="preserve"> Jūrmalas pilsētas domes</t>
    </r>
  </si>
  <si>
    <t>Projekts "Jūrmalas pilsētas Ķemeru pamatskolas pārbūve un energoefektivitātes paaugstināšana"</t>
  </si>
  <si>
    <t>LV77TREL980200805000B</t>
  </si>
  <si>
    <t>Līdzekļi plānoti Jūrmalas pilsētas Ķemeru pamatskolas Būvdarbu, būvuzraudzības un autoruzraudzības darbu apmaksai, saskaņā ar noslēgtajiem līgumiem un veiktajiem iepirkumiem.</t>
  </si>
  <si>
    <t>Līdzekļi tiks saņemti no Centrālās un finanšu līgumu aģentūras projekta "Jūrmalas pilsētas Ķemeru pamatskolas pārbūve un energoefektivitātes paaugstināšana" ietvaros.</t>
  </si>
  <si>
    <t>Tiks veikti maksājumi par būvdarbiem, būvuzraudzībai un autoruzraudzībai projekta "Jūrmalas pilsētas Ķemeru pamatskolas pārbūve un energoefektivitātes paaugstināšana" ietvaros.</t>
  </si>
  <si>
    <t>Tāme Nr.09.1.24.</t>
  </si>
  <si>
    <t>Tāme Nr.08.1.11.</t>
  </si>
  <si>
    <t>2241</t>
  </si>
  <si>
    <t>Finansējums nepieciešams, lai līdzfinansētu Jūrmalas vēstures un mākslas biedrības projekta ''Uz gara augstumiem'' 2. un 3.kārtu</t>
  </si>
  <si>
    <t>Finansējums nepieciešams, lai veiktu pilnu AKKA/LAA licences apmaksu.</t>
  </si>
  <si>
    <t>Festivāls “”Rudaga” New star 2019 Latvijai 100”</t>
  </si>
  <si>
    <t>Līdzfinansējums biedrības "Interešu izglītības iestāde Rudaga plus" projektajm "XI Bērnu un jauniešu starptautiskais interešu izglītības festivāls  „ Rudaga”- New Star 2019 Latvijai 100"</t>
  </si>
  <si>
    <t>JPAP_R1.7.1._42  JPAP_R1.7.1._43   JPAP_R3.3.1._193 JPKAP_U1.3_U1.3.3</t>
  </si>
  <si>
    <t>Tāme Nr.01.2.3.</t>
  </si>
  <si>
    <t>01.890.</t>
  </si>
  <si>
    <t>Izdevumi neparedzētiem gadījumiem</t>
  </si>
  <si>
    <t>Tāme Nr.04.1.3.</t>
  </si>
  <si>
    <t>Sabiedriskā transporta organizēšanas pasākumi</t>
  </si>
  <si>
    <t>Tāme Nr.04.1.6.</t>
  </si>
  <si>
    <t>Pilsētas ekonomiskās attīstības pasākumi</t>
  </si>
  <si>
    <t>Reģistrācijas Nr.:</t>
  </si>
  <si>
    <t>Attīstības pārvaldes Tūrisma un uzņēmējdarbības attīstības nodaļa</t>
  </si>
  <si>
    <t>Braukšanas maksas atlaides un zaudējumu kompensēšana Jūrmalas pilsētas maršrutu tīkla pilsētas nozīmes maršrutos</t>
  </si>
  <si>
    <t xml:space="preserve">JPAP_P2.3._R2.3.1._74 </t>
  </si>
  <si>
    <t>Produktu subsīdijas komersantiem sabiedriskā transporta pakalpojumu nodrošināšanai (par pasažieru regulārajiem pārvadājumiem)</t>
  </si>
  <si>
    <t>JPAP_P2.3._R2.3.1._74</t>
  </si>
  <si>
    <t>Audits (SIA "Jūrmalas autobusu satiksme")</t>
  </si>
  <si>
    <t>Karšu shēmas un kustību sarakstu izstrāde</t>
  </si>
  <si>
    <t>JPAP_P2.3._R2.3.1._74
JIAK_R3.2.1_7</t>
  </si>
  <si>
    <t>Sabiedriskā transporta kontrole</t>
  </si>
  <si>
    <t>Jūrmalas kartes ieviešana</t>
  </si>
  <si>
    <t>JPAP_P3.1._R3.1.5._139
IKTRP_R3.1.1._31</t>
  </si>
  <si>
    <t>Tūrisma attīstības nodrošināšanas pasākumi</t>
  </si>
  <si>
    <t>04.730</t>
  </si>
  <si>
    <t>Dalība tūrisma gadatirgos un izstādēs. Tūrisma stenda nodrošinājums un glābāšana</t>
  </si>
  <si>
    <t>JPTARP _U.1.9_ P.1.9.6.</t>
  </si>
  <si>
    <t>Dalība tūrisma darba semināros, dienās, prezentācijās un to rīkošana augsti prioritārajos tirgos, pieredzes apmaiņa ārvalstīs</t>
  </si>
  <si>
    <t>JPTARP_U.1.9. P.1.9.11.; U. 4.5. P.4.5.2. un  P.4.5.3.</t>
  </si>
  <si>
    <t>Tūrisma piesaistes pasākumi Dzintaru Gaismas parkā (t.sk. Jaungada pasākums)</t>
  </si>
  <si>
    <t>JPTARP_U.1.5._ P.1.5.2.</t>
  </si>
  <si>
    <t xml:space="preserve">Projekts "Pārgājienu maršruts gar Baltijas jūras piekrasti Latvijā un Igaunijā" </t>
  </si>
  <si>
    <t>JPTARP U_2.3. P.2.3.1.; U_1.4._ P.1.4.3.</t>
  </si>
  <si>
    <t>Tūrisma viesmīlības un tūrisma produktu veidošanas apmācību rīkošana Jūrmalas tūrisma nozares darbieniekiem/Tīklošanās pasākumu rīkošana</t>
  </si>
  <si>
    <t>JPTARP U_1.8. P.1.8.3.; U_2.1. P.2.1.1.; U_2.1. P.2.1.3.; U_2.3. P.2.3.4.; U_3.6. P.3.6.1.;</t>
  </si>
  <si>
    <t>Tūrisma statistikas datu sagatavošana</t>
  </si>
  <si>
    <t>JPTARP_R_4.4._P 4.4.2.</t>
  </si>
  <si>
    <t>Publiskās slidotavas darbības nodrošināšana</t>
  </si>
  <si>
    <t>JPAP_P_1.7._R1.7.1._43
JPTARP_R_1.2._P 1.2.6.</t>
  </si>
  <si>
    <t>Dalība asociācijās</t>
  </si>
  <si>
    <t>JPAP_P1.10._R1.10.3_59
JPTARP_U_1.9. P.1.9.13.</t>
  </si>
  <si>
    <t>Konference "Mini-Limund"</t>
  </si>
  <si>
    <t>JPAP_P1.9._R1.9.1._49
JPTARP_U3.1.._P3.1.2
JKAP_RV2_U2.2._P2.2.4</t>
  </si>
  <si>
    <t>Tūrisma piesaistes pasākumi Jūrmalā</t>
  </si>
  <si>
    <t>JPAP_P1.4._R1.4.2., JPAP_P1.7._R 1.7.1_45; JPTARP_U_1.7. P.1.7.1.</t>
  </si>
  <si>
    <t>Uzņēmējdarbības attīstības veicināšana</t>
  </si>
  <si>
    <t>JPAP_P.3.7._R3.7.1._228 JPAP_P3.7._R3.7.1._229 JPAP_P3.7._R3.7.3._234 JPAP_P3.7._R3.7.3._235 JPP_AM4_U4.2.._P4.2.2 JPTARP_U.1.1., P.1.1.2.</t>
  </si>
  <si>
    <t>Nodarbinātības veicināšanas pasākumi</t>
  </si>
  <si>
    <t>JPAP_P.3.7._R3.7.3._235
JPP_AM4_U4.3.._P4.3.2</t>
  </si>
  <si>
    <t>Telpu noma biznesa inkubatora darbības nodrošināšanai</t>
  </si>
  <si>
    <t>JPAP_P3.7._R3.7.1._229</t>
  </si>
  <si>
    <t>Transporta pakalpojumi</t>
  </si>
  <si>
    <t>JPAP_ P3.7._R3.7.2._230    JPAP_ P3.7._R3.7.3._235
JPP_AM4_U4.2._P4.2.2</t>
  </si>
  <si>
    <t>JPAP_P3.7._R3.3.1._192;JPTARP_U3.5._P3.4.1;
DzKVTDS M_3</t>
  </si>
  <si>
    <t>Daudzfunkcionāla dabas tūrisma centra jaunbūve un meža parka labiekārtojums Ķemeros</t>
  </si>
  <si>
    <t>JPAP_P1.6._R1.6.1._21;
JPTARP_U1.4._P1.4.1</t>
  </si>
  <si>
    <t>P1.6 - Aktīvā un dabas tūrisma attīstība</t>
  </si>
  <si>
    <t>Rīcības virziens: R1.6.1 - Dabas tūrisma infrastruktūras attīstība</t>
  </si>
  <si>
    <t>Aktivitāte: Nr.21. Daudzfunkcionālā, interaktīva dabas tūrisma objekta izveide Ķemeros</t>
  </si>
  <si>
    <t>P1.7. Kultūras tūrisma attīstība</t>
  </si>
  <si>
    <t>Rīcības virziens R1.7.1.: Kultūras tūrisma piedāvājuma attīstība</t>
  </si>
  <si>
    <t>P1.9.-Kūrorta un tikšanās vietas tēla veidošana</t>
  </si>
  <si>
    <t>Rīcības virziens R1.9.1.: Jūrmalas kā kūrorta un tikšanās vietas tēla veidošana</t>
  </si>
  <si>
    <t>Aktivitāte: Nr.49. Jūrmalas kā konferenču un tikšanās vietas popularizēšana nozares speciālistu vidē</t>
  </si>
  <si>
    <t>P1.10. Partnerattiecību veidošana ar starptautiskām organizācijām un institūcijām, sadraudzības pilsētām, citām pašvaldībām Latvijā un ārpus tās</t>
  </si>
  <si>
    <t>Rīcības virziens R1.10.3.: Sadarbība ar asociācijām, starptautiskām organizācijām un institūcijām Latvijā un ārvalstīs</t>
  </si>
  <si>
    <t>Aktivitāte: Nr.59. Asociācijām, starptautisko organizāciju informēšanas un monitoringa aktivitātes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</si>
  <si>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</si>
  <si>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</si>
  <si>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</si>
  <si>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</si>
  <si>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</si>
  <si>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</si>
  <si>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</si>
  <si>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</si>
  <si>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</si>
  <si>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</si>
  <si>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</si>
  <si>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</si>
  <si>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</si>
  <si>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</si>
  <si>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</si>
  <si>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</si>
  <si>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</si>
  <si>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</si>
  <si>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</si>
  <si>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</si>
  <si>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</si>
  <si>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 xml:space="preserve">U 1.2. Atpūtas, rekreācijas tūrisma piedāvājuma pilnveidošana vietējiem un 
ārvalstu viesiem 
</t>
  </si>
  <si>
    <t>P.1.2.6. Mākslīgā ledus slidotavas izveide un ar to saistīto pakalpojumu nodrošināšana Majoros un Kauguros ziemā</t>
  </si>
  <si>
    <t>U 1.4. Dabas tūrisma piedāvājuma attīstības veicināšana un popularizēšana</t>
  </si>
  <si>
    <t xml:space="preserve">P. 1.4.3. Dabas piesaistes objektu sasaiste (marķējuma izveide – norādes) ar pilsētas centru un atbilstošs mārketings </t>
  </si>
  <si>
    <t>R1.5.Pasākumu/aktivitāšu piedāvājuma pilnveidošana ģimenēm ar bērniem</t>
  </si>
  <si>
    <t>P.1.5.2. Kompleksā pakalpojuma piedāvājuma ģimenēm ar bērniem izveides veicināšana.</t>
  </si>
  <si>
    <t>R1.8. Viesmīlības pakalpojumu kvalitātes pilnveidošana</t>
  </si>
  <si>
    <t>P.1.8.3. Tūrisma un viesmīlības darbinieku zināšanu par Jūrmalas tūrisma piedāvājumu veicināšana.</t>
  </si>
  <si>
    <t>R1.9-Jūrmalas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</si>
  <si>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</si>
  <si>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</si>
  <si>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</si>
  <si>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P2.1.Veselības produktu un pakalpojumu pilnveidošana atbilstoši pieprasījumam</t>
  </si>
  <si>
    <t>P.2.1.1. Personāla viesmīlības kompetenču pilnveides veicināšanas pasākumi.</t>
  </si>
  <si>
    <t>P.2.1.3. Tīklošanās pasākumi komplekso pakalpojumu/produktu veidošanas veicināšanai.</t>
  </si>
  <si>
    <t>P2.3.Jūrmalas pilsētas vides pilnveide veselīgam dzīvesveidam</t>
  </si>
  <si>
    <t>P.2.3.1. Pastaigu maršrutu izveide un marķēšana vidē.</t>
  </si>
  <si>
    <t>P.2.3.4. Veselīga dzīvesveida elementu iekļaušanas viesmīlības uzņēmumu piedāvājumā veicināšana.</t>
  </si>
  <si>
    <t xml:space="preserve">U 3.1. Konferenču tūrisma attīstība, fokusējoties uz vidēja lieluma 
(~ 300 dalībnieki) konferencēm  
</t>
  </si>
  <si>
    <t>P 3.1.2. Finansiāla atbalsta piešķiršana starptautisku konferenču organizēšanā</t>
  </si>
  <si>
    <t xml:space="preserve">U 3.4. Sporta pasākumu organizēšana, fokusējoties uz pasākumiem ar lielākiem ieguvumiem pilsētai 
</t>
  </si>
  <si>
    <t>P. 3.4.1. Ikgadējas sporta pasākumu programmas izveide, kas orientēta uz Latvijas un ārvalstu tūristiem</t>
  </si>
  <si>
    <t>P3.6.-Pakalpojumu kvalitātes pilnveide MICE tūrisma sektorā</t>
  </si>
  <si>
    <t>P.3.6.1. Tūrisma un ar tūrismu saistītu uzņēmēju kompetenču pilnveidošanas veicināšana par MICE tūrisma pieprasījuma specifiku.</t>
  </si>
  <si>
    <t xml:space="preserve">R 4.4. Atbalsts tūrisma uzņēmējdarbības īstenošanai </t>
  </si>
  <si>
    <t xml:space="preserve">P 4.4.2. Statistikas apkopošana un datu pieejamības nodrošināšana (datu bankas izveide) </t>
  </si>
  <si>
    <t>R4.5.Pilsētas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</si>
  <si>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</si>
  <si>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</si>
  <si>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(JIAK)
</t>
  </si>
  <si>
    <t>R3.2.1 KOPĒJĀ SEKTORA ATTĪSTĪBA, PĀRVALDĪBA</t>
  </si>
  <si>
    <t>Aktivitāte Nr.7 Sabiedriskā transporta maršrutu pieejamības uzlabošana Jūrmalas izglītības iestāžu audzēkņiem</t>
  </si>
  <si>
    <t>Jūrmalas pilsētas jaunatnes politikas attīstības plāns 2018.-2020.gadam (JPP)</t>
  </si>
  <si>
    <t>AM 4 Attīstīt jauniešu nodarbinātību un uzņēmējdarbību Jūrmalas pilsētā.</t>
  </si>
  <si>
    <t>Rīcības virziens: U 4.2. Pilnveidot atbalstu jauniešiem uzņēmējdarbības uzsākšanai.</t>
  </si>
  <si>
    <t>Aktivitāte: 4.2.2.Jauniešu intereses veicināšana par uzņēmējdarbību</t>
  </si>
  <si>
    <t>Rīcības virziens: U 4.3. Veicināt skolēnu nodarbinātību vasarā.</t>
  </si>
  <si>
    <t>Aktivitāte: 4.3.2. Līdzfinansēt darba algu Jūrmalas pilsētā deklarētajiem jauniešiem (15-20g.v.)</t>
  </si>
  <si>
    <t>Jūrmalas pilsētas kultūrvides attīstības plāns 2017.-2020.gadam (JKAP)</t>
  </si>
  <si>
    <t>Rīcības virziens: RV2_ 2. Kultūras piedāvājuma izcilība un daudzveidība Jūrmalā: kvalitatīva un sistemātiska kultūras piedāvājuma veidošana dažādām mērķauditorijas grupām vietējā, nacionālā un starptautiskā mērogā</t>
  </si>
  <si>
    <t xml:space="preserve">Uzdevums: U2.2. Nostiprināt Jūrmalas kā kultūras un mākslas pilsētas identitāti un konkurētspēju </t>
  </si>
  <si>
    <t>Aktivitātes: P2.2.4. Nacionāla un starptautiska mēroga konferenču, semināru, konkursu rīkošana vai līdzfinansēšana, veidojot Jūrmalu par pievilcīgu konferenču pilsētu.</t>
  </si>
  <si>
    <t>SIA "Dzintaru koncertzāle" vidēja termiņa darbības stratēģija 2017.-2020.gadam (DZKVTDS)</t>
  </si>
  <si>
    <r>
      <rPr>
        <b/>
        <sz val="9"/>
        <rFont val="Times New Roman"/>
        <family val="1"/>
        <charset val="186"/>
      </rPr>
      <t>Mērķis Nr.3</t>
    </r>
    <r>
      <rPr>
        <sz val="9"/>
        <rFont val="Times New Roman"/>
        <family val="1"/>
        <charset val="186"/>
      </rPr>
      <t xml:space="preserve"> Esošo Jūrmalas kultūras tūrisma objektu attīstība</t>
    </r>
  </si>
  <si>
    <r>
      <rPr>
        <b/>
        <sz val="9"/>
        <rFont val="Times New Roman"/>
        <family val="1"/>
        <charset val="186"/>
      </rPr>
      <t>8.pielikums</t>
    </r>
    <r>
      <rPr>
        <sz val="9"/>
        <rFont val="Times New Roman"/>
        <family val="1"/>
        <charset val="186"/>
      </rPr>
      <t xml:space="preserve"> Jūrmalas pilsētas domes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</si>
</sst>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8"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i/>
      <sz val="12"/>
      <name val="Times New Roman"/>
      <family val="1"/>
      <charset val="186"/>
    </font>
    <font>
      <b/>
      <u/>
      <sz val="9"/>
      <name val="Times New Roman"/>
      <family val="1"/>
      <charset val="186"/>
    </font>
    <font>
      <sz val="9"/>
      <color rgb="FF00B050"/>
      <name val="Times New Roman"/>
      <family val="1"/>
      <charset val="186"/>
    </font>
    <font>
      <sz val="8"/>
      <name val="Times New Roman"/>
      <family val="1"/>
      <charset val="186"/>
    </font>
    <font>
      <sz val="12"/>
      <name val="Times New Roman"/>
      <family val="1"/>
      <charset val="186"/>
    </font>
    <font>
      <b/>
      <sz val="14"/>
      <name val="Times New Roman"/>
      <family val="1"/>
      <charset val="186"/>
    </font>
    <font>
      <b/>
      <sz val="12"/>
      <color rgb="FFC00000"/>
      <name val="Times New Roman"/>
      <family val="1"/>
      <charset val="186"/>
    </font>
    <font>
      <b/>
      <u/>
      <sz val="14"/>
      <color rgb="FFC00000"/>
      <name val="Times New Roman"/>
      <family val="1"/>
      <charset val="186"/>
    </font>
    <font>
      <b/>
      <sz val="11"/>
      <name val="Times New Roman"/>
      <family val="1"/>
      <charset val="186"/>
    </font>
    <font>
      <b/>
      <sz val="10"/>
      <name val="Times New Roman"/>
      <family val="1"/>
      <charset val="186"/>
    </font>
    <font>
      <sz val="11"/>
      <name val="Times New Roman"/>
      <family val="1"/>
      <charset val="186"/>
    </font>
    <font>
      <i/>
      <sz val="11"/>
      <name val="Times New Roman"/>
      <family val="1"/>
      <charset val="186"/>
    </font>
    <font>
      <sz val="9"/>
      <name val="Calibri"/>
      <family val="2"/>
      <charset val="186"/>
    </font>
    <font>
      <sz val="8"/>
      <color theme="1"/>
      <name val="Times New Roman"/>
      <family val="2"/>
      <charset val="186"/>
    </font>
    <font>
      <sz val="11"/>
      <color theme="1"/>
      <name val="Calibri"/>
      <family val="2"/>
      <charset val="186"/>
      <scheme val="minor"/>
    </font>
    <font>
      <i/>
      <sz val="8"/>
      <name val="Times New Roman"/>
      <family val="1"/>
      <charset val="186"/>
    </font>
    <font>
      <u/>
      <sz val="9"/>
      <name val="Times New Roman"/>
      <family val="1"/>
      <charset val="186"/>
    </font>
    <font>
      <sz val="9"/>
      <color theme="1"/>
      <name val="Calibri"/>
      <family val="2"/>
      <charset val="186"/>
      <scheme val="minor"/>
    </font>
    <font>
      <sz val="9"/>
      <color theme="1"/>
      <name val="Times New Roman"/>
      <family val="1"/>
      <charset val="186"/>
    </font>
    <font>
      <b/>
      <sz val="18"/>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b/>
      <i/>
      <sz val="10"/>
      <name val="Times New Roman"/>
      <family val="1"/>
      <charset val="186"/>
    </font>
    <font>
      <b/>
      <i/>
      <sz val="9"/>
      <name val="Times New Roman"/>
      <family val="1"/>
      <charset val="186"/>
    </font>
    <font>
      <b/>
      <sz val="9"/>
      <color theme="1"/>
      <name val="Times New Roman"/>
      <family val="1"/>
      <charset val="186"/>
    </font>
  </fonts>
  <fills count="14">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indexed="51"/>
        <bgColor indexed="64"/>
      </patternFill>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9" tint="0.79998168889431442"/>
        <bgColor indexed="64"/>
      </patternFill>
    </fill>
  </fills>
  <borders count="1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double">
        <color indexed="64"/>
      </bottom>
      <diagonal/>
    </border>
    <border>
      <left/>
      <right style="hair">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diagonal/>
    </border>
    <border>
      <left/>
      <right/>
      <top style="hair">
        <color indexed="64"/>
      </top>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style="hair">
        <color indexed="64"/>
      </left>
      <right/>
      <top/>
      <bottom/>
      <diagonal/>
    </border>
  </borders>
  <cellStyleXfs count="12">
    <xf numFmtId="0" fontId="0"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5" fillId="0" borderId="0"/>
    <xf numFmtId="0" fontId="24" fillId="0" borderId="0"/>
    <xf numFmtId="0" fontId="25" fillId="0" borderId="0"/>
    <xf numFmtId="0" fontId="1" fillId="0" borderId="0"/>
  </cellStyleXfs>
  <cellXfs count="1646">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15" xfId="1" applyFont="1" applyFill="1" applyBorder="1" applyAlignment="1" applyProtection="1">
      <alignment vertical="center"/>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left" vertical="center" wrapText="1"/>
      <protection locked="0"/>
    </xf>
    <xf numFmtId="0" fontId="2" fillId="0" borderId="27" xfId="1" applyFont="1" applyFill="1" applyBorder="1" applyAlignment="1" applyProtection="1">
      <alignment vertical="center" wrapText="1"/>
    </xf>
    <xf numFmtId="0" fontId="2" fillId="0" borderId="27"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5" xfId="1" applyNumberFormat="1" applyFont="1" applyFill="1" applyBorder="1" applyAlignment="1" applyProtection="1">
      <alignment horizontal="right" vertical="center"/>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left" vertical="center" wrapText="1"/>
      <protection locked="0"/>
    </xf>
    <xf numFmtId="0" fontId="2" fillId="0" borderId="39" xfId="1" applyFont="1" applyFill="1" applyBorder="1" applyAlignment="1" applyProtection="1">
      <alignment vertical="center" wrapText="1"/>
    </xf>
    <xf numFmtId="0" fontId="2" fillId="0" borderId="39" xfId="1" applyFont="1" applyFill="1" applyBorder="1" applyAlignment="1" applyProtection="1">
      <alignment horizontal="right" vertical="center" wrapText="1"/>
    </xf>
    <xf numFmtId="3" fontId="2" fillId="0" borderId="39"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3" fontId="2" fillId="0" borderId="41"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left" vertical="center" wrapText="1"/>
      <protection locked="0"/>
    </xf>
    <xf numFmtId="0" fontId="3" fillId="0" borderId="22"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horizontal="right" vertical="center"/>
      <protection locked="0"/>
    </xf>
    <xf numFmtId="3" fontId="2" fillId="3" borderId="24"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vertical="center"/>
    </xf>
    <xf numFmtId="3" fontId="2" fillId="0" borderId="24"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3" fillId="0" borderId="43"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0" fontId="2" fillId="0" borderId="39" xfId="1" applyFont="1" applyFill="1" applyBorder="1" applyAlignment="1" applyProtection="1">
      <alignment horizontal="left" vertical="center" wrapText="1"/>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left" vertical="center" wrapText="1"/>
      <protection locked="0"/>
    </xf>
    <xf numFmtId="0" fontId="2" fillId="0" borderId="51" xfId="1" applyFont="1" applyFill="1" applyBorder="1" applyAlignment="1" applyProtection="1">
      <alignment horizontal="right" vertical="center" wrapText="1"/>
    </xf>
    <xf numFmtId="0" fontId="2" fillId="0" borderId="51"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left" vertical="center" wrapText="1"/>
      <protection locked="0"/>
    </xf>
    <xf numFmtId="0" fontId="3" fillId="0" borderId="55" xfId="1" applyFont="1" applyFill="1" applyBorder="1" applyAlignment="1" applyProtection="1">
      <alignment horizontal="center" vertical="center" wrapText="1"/>
    </xf>
    <xf numFmtId="0" fontId="3" fillId="0" borderId="55"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vertical="center"/>
    </xf>
    <xf numFmtId="0" fontId="3" fillId="0" borderId="51" xfId="1" applyFont="1" applyFill="1" applyBorder="1" applyAlignment="1" applyProtection="1">
      <alignment horizontal="center" vertical="center" wrapText="1"/>
    </xf>
    <xf numFmtId="0" fontId="3" fillId="0" borderId="51" xfId="1" applyFont="1" applyFill="1" applyBorder="1" applyAlignment="1" applyProtection="1">
      <alignment horizontal="left" vertical="center" wrapText="1"/>
    </xf>
    <xf numFmtId="0" fontId="2" fillId="0" borderId="55" xfId="1" applyFont="1" applyFill="1" applyBorder="1" applyAlignment="1" applyProtection="1">
      <alignment horizontal="right" vertical="center" wrapText="1"/>
    </xf>
    <xf numFmtId="0" fontId="2" fillId="0" borderId="55" xfId="1" applyFont="1" applyFill="1" applyBorder="1" applyAlignment="1" applyProtection="1">
      <alignment horizontal="left" vertical="center" wrapText="1"/>
    </xf>
    <xf numFmtId="3" fontId="2" fillId="0" borderId="56"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vertical="center"/>
    </xf>
    <xf numFmtId="0" fontId="2" fillId="0" borderId="55" xfId="1" applyFont="1" applyFill="1" applyBorder="1" applyAlignment="1" applyProtection="1">
      <alignment vertical="center" wrapText="1"/>
    </xf>
    <xf numFmtId="3" fontId="2" fillId="0" borderId="55"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15"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2" fillId="0" borderId="17" xfId="1" applyNumberFormat="1" applyFont="1" applyBorder="1" applyAlignment="1" applyProtection="1">
      <alignment horizontal="right" vertical="center"/>
      <protection locked="0"/>
    </xf>
    <xf numFmtId="3" fontId="2" fillId="0" borderId="18" xfId="1" applyNumberFormat="1" applyFont="1" applyBorder="1" applyAlignment="1" applyProtection="1">
      <alignment horizontal="right" vertical="center"/>
      <protection locked="0"/>
    </xf>
    <xf numFmtId="3" fontId="2" fillId="0" borderId="19" xfId="1" applyNumberFormat="1" applyFont="1" applyBorder="1" applyAlignment="1" applyProtection="1">
      <alignment vertical="center"/>
    </xf>
    <xf numFmtId="3" fontId="2" fillId="0" borderId="19" xfId="1" applyNumberFormat="1" applyFont="1" applyBorder="1" applyAlignment="1" applyProtection="1">
      <alignment horizontal="right" vertical="center"/>
    </xf>
    <xf numFmtId="3" fontId="2" fillId="0" borderId="19" xfId="1" applyNumberFormat="1" applyFont="1" applyBorder="1" applyAlignment="1" applyProtection="1">
      <alignment horizontal="left" vertical="center" wrapText="1"/>
      <protection locked="0"/>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0" fontId="3" fillId="0" borderId="59" xfId="1" applyFont="1" applyFill="1" applyBorder="1" applyAlignment="1" applyProtection="1">
      <alignment vertical="center"/>
    </xf>
    <xf numFmtId="0" fontId="3" fillId="0" borderId="59" xfId="1" applyFont="1" applyFill="1" applyBorder="1" applyAlignment="1" applyProtection="1">
      <alignmen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60"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left" vertical="center" wrapText="1"/>
      <protection locked="0"/>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horizontal="left" vertical="center" wrapText="1"/>
      <protection locked="0"/>
    </xf>
    <xf numFmtId="0" fontId="3" fillId="4" borderId="63" xfId="1" applyFont="1" applyFill="1" applyBorder="1" applyAlignment="1" applyProtection="1">
      <alignment horizontal="left" vertical="center" wrapText="1"/>
    </xf>
    <xf numFmtId="3" fontId="3" fillId="4" borderId="63" xfId="1" applyNumberFormat="1" applyFont="1" applyFill="1" applyBorder="1" applyAlignment="1" applyProtection="1">
      <alignment vertical="center"/>
    </xf>
    <xf numFmtId="3" fontId="3" fillId="4" borderId="64" xfId="1" applyNumberFormat="1" applyFont="1" applyFill="1" applyBorder="1" applyAlignment="1" applyProtection="1">
      <alignment vertical="center"/>
    </xf>
    <xf numFmtId="3" fontId="3" fillId="4" borderId="65" xfId="1" applyNumberFormat="1" applyFont="1" applyFill="1" applyBorder="1" applyAlignment="1" applyProtection="1">
      <alignment vertical="center"/>
    </xf>
    <xf numFmtId="3" fontId="3" fillId="4" borderId="66" xfId="1" applyNumberFormat="1" applyFont="1" applyFill="1" applyBorder="1" applyAlignment="1" applyProtection="1">
      <alignment vertical="center"/>
    </xf>
    <xf numFmtId="3" fontId="3" fillId="4" borderId="6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0" fontId="2" fillId="0" borderId="39" xfId="1" applyFont="1" applyFill="1" applyBorder="1" applyAlignment="1" applyProtection="1">
      <alignment horizontal="center" vertical="center" wrapText="1"/>
    </xf>
    <xf numFmtId="3" fontId="2" fillId="0" borderId="40"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3" borderId="41" xfId="1" applyNumberFormat="1" applyFont="1" applyFill="1" applyBorder="1" applyAlignment="1" applyProtection="1">
      <alignment horizontal="right" vertical="center"/>
      <protection locked="0"/>
    </xf>
    <xf numFmtId="0" fontId="2" fillId="0" borderId="15" xfId="1" applyFont="1" applyFill="1" applyBorder="1" applyAlignment="1" applyProtection="1">
      <alignment horizontal="center" vertical="center" wrapText="1"/>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63" xfId="1" applyFont="1" applyFill="1" applyBorder="1" applyAlignment="1" applyProtection="1">
      <alignment horizontal="left" vertical="center" wrapText="1"/>
    </xf>
    <xf numFmtId="3" fontId="2" fillId="0" borderId="16" xfId="1" applyNumberFormat="1" applyFont="1" applyFill="1" applyBorder="1" applyAlignment="1" applyProtection="1">
      <alignment vertical="center"/>
    </xf>
    <xf numFmtId="0" fontId="2" fillId="0" borderId="16" xfId="1" applyFont="1" applyFill="1" applyBorder="1" applyAlignment="1" applyProtection="1">
      <alignment horizontal="right" vertical="center" wrapText="1"/>
    </xf>
    <xf numFmtId="3" fontId="2" fillId="0" borderId="67"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7"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0" fontId="3" fillId="0" borderId="63"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horizontal="left" vertical="center" wrapText="1"/>
      <protection locked="0"/>
    </xf>
    <xf numFmtId="1" fontId="3" fillId="4" borderId="63" xfId="1" applyNumberFormat="1" applyFont="1" applyFill="1" applyBorder="1" applyAlignment="1" applyProtection="1">
      <alignment horizontal="left" vertical="center" wrapText="1"/>
    </xf>
    <xf numFmtId="1" fontId="3" fillId="0" borderId="43"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0" fontId="3" fillId="4" borderId="43" xfId="1" applyFont="1" applyFill="1" applyBorder="1" applyAlignment="1" applyProtection="1">
      <alignment horizontal="left" vertical="center" wrapText="1"/>
    </xf>
    <xf numFmtId="3" fontId="3" fillId="4" borderId="43" xfId="1" applyNumberFormat="1" applyFont="1" applyFill="1" applyBorder="1" applyAlignment="1" applyProtection="1">
      <alignment vertical="center"/>
    </xf>
    <xf numFmtId="3" fontId="3" fillId="4" borderId="44" xfId="1" applyNumberFormat="1" applyFont="1" applyFill="1" applyBorder="1" applyAlignment="1" applyProtection="1">
      <alignment vertical="center"/>
    </xf>
    <xf numFmtId="3" fontId="3" fillId="4" borderId="45" xfId="1" applyNumberFormat="1" applyFont="1" applyFill="1" applyBorder="1" applyAlignment="1" applyProtection="1">
      <alignment vertical="center"/>
    </xf>
    <xf numFmtId="3" fontId="3" fillId="4" borderId="46" xfId="1" applyNumberFormat="1" applyFont="1" applyFill="1" applyBorder="1" applyAlignment="1" applyProtection="1">
      <alignment vertical="center"/>
    </xf>
    <xf numFmtId="3" fontId="3" fillId="4" borderId="46" xfId="1" applyNumberFormat="1"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xf>
    <xf numFmtId="0" fontId="3" fillId="5" borderId="70" xfId="1" applyFont="1" applyFill="1" applyBorder="1" applyAlignment="1" applyProtection="1">
      <alignment horizontal="left" vertical="center" wrapText="1"/>
    </xf>
    <xf numFmtId="0" fontId="3" fillId="5" borderId="39" xfId="1" applyFont="1" applyFill="1" applyBorder="1" applyAlignment="1" applyProtection="1">
      <alignment horizontal="left" vertical="center" wrapText="1"/>
    </xf>
    <xf numFmtId="3" fontId="3" fillId="5" borderId="55" xfId="1" applyNumberFormat="1" applyFont="1" applyFill="1" applyBorder="1" applyAlignment="1" applyProtection="1">
      <alignment vertical="center"/>
    </xf>
    <xf numFmtId="3" fontId="3" fillId="5" borderId="56" xfId="1" applyNumberFormat="1" applyFont="1" applyFill="1" applyBorder="1" applyAlignment="1" applyProtection="1">
      <alignment vertical="center"/>
    </xf>
    <xf numFmtId="3" fontId="3" fillId="5" borderId="57" xfId="1" applyNumberFormat="1" applyFont="1" applyFill="1" applyBorder="1" applyAlignment="1" applyProtection="1">
      <alignment vertical="center"/>
    </xf>
    <xf numFmtId="3" fontId="3" fillId="5" borderId="58" xfId="1" applyNumberFormat="1" applyFont="1" applyFill="1" applyBorder="1" applyAlignment="1" applyProtection="1">
      <alignment vertical="center"/>
    </xf>
    <xf numFmtId="3" fontId="3" fillId="5" borderId="58" xfId="1" applyNumberFormat="1" applyFont="1" applyFill="1" applyBorder="1" applyAlignment="1" applyProtection="1">
      <alignment horizontal="left" vertical="center" wrapText="1"/>
      <protection locked="0"/>
    </xf>
    <xf numFmtId="0" fontId="3" fillId="0" borderId="70" xfId="1" applyFont="1" applyFill="1" applyBorder="1" applyAlignment="1" applyProtection="1">
      <alignment horizontal="left" vertical="center" wrapText="1"/>
    </xf>
    <xf numFmtId="0" fontId="2" fillId="0" borderId="70" xfId="1" applyFont="1" applyFill="1" applyBorder="1" applyAlignment="1" applyProtection="1">
      <alignment horizontal="center" vertical="center" wrapText="1"/>
    </xf>
    <xf numFmtId="0" fontId="2" fillId="0" borderId="43"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3" fillId="0" borderId="73"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vertical="center"/>
    </xf>
    <xf numFmtId="0" fontId="2" fillId="0" borderId="55" xfId="1" applyFont="1" applyFill="1" applyBorder="1" applyAlignment="1" applyProtection="1">
      <alignment vertical="center"/>
    </xf>
    <xf numFmtId="0" fontId="2" fillId="0" borderId="16" xfId="1" applyFont="1" applyFill="1" applyBorder="1" applyAlignment="1" applyProtection="1">
      <alignment vertical="center"/>
    </xf>
    <xf numFmtId="0" fontId="2" fillId="0" borderId="16" xfId="1" applyFont="1" applyFill="1" applyBorder="1" applyAlignment="1" applyProtection="1">
      <alignment vertical="center" wrapText="1"/>
    </xf>
    <xf numFmtId="0" fontId="3" fillId="0" borderId="73" xfId="1" applyFont="1" applyFill="1" applyBorder="1" applyAlignment="1" applyProtection="1">
      <alignment vertical="center"/>
    </xf>
    <xf numFmtId="3" fontId="3" fillId="0" borderId="71"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0" fillId="0" borderId="4" xfId="0" applyBorder="1"/>
    <xf numFmtId="49" fontId="2" fillId="0" borderId="4" xfId="1" applyNumberFormat="1" applyFont="1" applyFill="1" applyBorder="1" applyAlignment="1" applyProtection="1">
      <alignment horizontal="center" vertical="center" wrapText="1"/>
    </xf>
    <xf numFmtId="0" fontId="2" fillId="0" borderId="4" xfId="1" applyFont="1" applyFill="1" applyBorder="1" applyAlignment="1" applyProtection="1">
      <alignment vertical="center"/>
    </xf>
    <xf numFmtId="0" fontId="2" fillId="0" borderId="15" xfId="1" applyFont="1" applyFill="1" applyBorder="1" applyAlignment="1" applyProtection="1">
      <alignment horizontal="center" vertical="center" wrapText="1"/>
    </xf>
    <xf numFmtId="0" fontId="2" fillId="6" borderId="15" xfId="1" applyFont="1" applyFill="1" applyBorder="1" applyAlignment="1" applyProtection="1">
      <alignment vertical="center" wrapText="1"/>
    </xf>
    <xf numFmtId="0" fontId="2" fillId="6" borderId="15" xfId="1" applyFont="1" applyFill="1" applyBorder="1" applyAlignment="1" applyProtection="1">
      <alignment horizontal="right" vertical="center" wrapText="1"/>
    </xf>
    <xf numFmtId="3" fontId="2" fillId="6" borderId="15" xfId="1" applyNumberFormat="1" applyFont="1" applyFill="1" applyBorder="1" applyAlignment="1" applyProtection="1">
      <alignment horizontal="right" vertical="center"/>
    </xf>
    <xf numFmtId="3" fontId="2" fillId="6" borderId="17" xfId="1" applyNumberFormat="1" applyFont="1" applyFill="1" applyBorder="1" applyAlignment="1" applyProtection="1">
      <alignment horizontal="right" vertical="center"/>
      <protection locked="0"/>
    </xf>
    <xf numFmtId="3" fontId="2" fillId="6" borderId="18" xfId="1" applyNumberFormat="1" applyFont="1" applyFill="1" applyBorder="1" applyAlignment="1" applyProtection="1">
      <alignment horizontal="right" vertical="center"/>
      <protection locked="0"/>
    </xf>
    <xf numFmtId="3" fontId="2" fillId="6" borderId="19" xfId="1" applyNumberFormat="1" applyFont="1" applyFill="1" applyBorder="1" applyAlignment="1" applyProtection="1">
      <alignment horizontal="right" vertical="center"/>
    </xf>
    <xf numFmtId="3" fontId="2" fillId="6" borderId="19" xfId="1" applyNumberFormat="1" applyFont="1" applyFill="1" applyBorder="1" applyAlignment="1" applyProtection="1">
      <alignment horizontal="left" vertical="center" wrapText="1"/>
      <protection locked="0"/>
    </xf>
    <xf numFmtId="0" fontId="2" fillId="6" borderId="39" xfId="1" applyFont="1" applyFill="1" applyBorder="1" applyAlignment="1" applyProtection="1">
      <alignment vertical="center" wrapText="1"/>
    </xf>
    <xf numFmtId="0" fontId="2" fillId="6" borderId="39" xfId="1" applyFont="1" applyFill="1" applyBorder="1" applyAlignment="1" applyProtection="1">
      <alignment horizontal="right" vertical="center" wrapText="1"/>
    </xf>
    <xf numFmtId="3" fontId="2" fillId="6" borderId="39" xfId="1" applyNumberFormat="1" applyFont="1" applyFill="1" applyBorder="1" applyAlignment="1" applyProtection="1">
      <alignment horizontal="right" vertical="center"/>
    </xf>
    <xf numFmtId="3" fontId="2" fillId="6" borderId="40" xfId="1" applyNumberFormat="1" applyFont="1" applyFill="1" applyBorder="1" applyAlignment="1" applyProtection="1">
      <alignment horizontal="right" vertical="center"/>
      <protection locked="0"/>
    </xf>
    <xf numFmtId="3" fontId="2" fillId="6" borderId="41" xfId="1" applyNumberFormat="1" applyFont="1" applyFill="1" applyBorder="1" applyAlignment="1" applyProtection="1">
      <alignment horizontal="right" vertical="center"/>
      <protection locked="0"/>
    </xf>
    <xf numFmtId="3" fontId="2" fillId="6" borderId="42" xfId="1" applyNumberFormat="1" applyFont="1" applyFill="1" applyBorder="1" applyAlignment="1" applyProtection="1">
      <alignment vertical="center"/>
    </xf>
    <xf numFmtId="3" fontId="2" fillId="6" borderId="42" xfId="1" applyNumberFormat="1" applyFont="1" applyFill="1" applyBorder="1" applyAlignment="1" applyProtection="1">
      <alignment horizontal="right" vertical="center"/>
    </xf>
    <xf numFmtId="3" fontId="2" fillId="6" borderId="42" xfId="1" applyNumberFormat="1" applyFont="1" applyFill="1" applyBorder="1" applyAlignment="1" applyProtection="1">
      <alignment horizontal="left" vertical="center" wrapText="1"/>
      <protection locked="0"/>
    </xf>
    <xf numFmtId="0" fontId="3" fillId="6" borderId="0" xfId="1" applyFont="1" applyFill="1" applyBorder="1" applyAlignment="1" applyProtection="1">
      <alignment vertical="center"/>
    </xf>
    <xf numFmtId="0" fontId="2" fillId="6" borderId="0" xfId="1" applyFont="1" applyFill="1" applyBorder="1" applyAlignment="1" applyProtection="1">
      <alignment vertical="center"/>
    </xf>
    <xf numFmtId="0" fontId="2" fillId="6" borderId="39" xfId="1" applyFont="1" applyFill="1" applyBorder="1" applyAlignment="1" applyProtection="1">
      <alignment horizontal="left" vertical="center" wrapText="1"/>
    </xf>
    <xf numFmtId="3" fontId="2" fillId="6" borderId="39" xfId="1" applyNumberFormat="1" applyFont="1" applyFill="1" applyBorder="1" applyAlignment="1" applyProtection="1">
      <alignment vertical="center"/>
    </xf>
    <xf numFmtId="3" fontId="2" fillId="6" borderId="40" xfId="1" applyNumberFormat="1" applyFont="1" applyFill="1" applyBorder="1" applyAlignment="1" applyProtection="1">
      <alignment vertical="center"/>
      <protection locked="0"/>
    </xf>
    <xf numFmtId="3" fontId="2" fillId="6" borderId="41" xfId="1" applyNumberFormat="1" applyFont="1" applyFill="1" applyBorder="1" applyAlignment="1" applyProtection="1">
      <alignment vertical="center"/>
      <protection locked="0"/>
    </xf>
    <xf numFmtId="3" fontId="2" fillId="6" borderId="58" xfId="1" applyNumberFormat="1" applyFont="1" applyFill="1" applyBorder="1" applyAlignment="1" applyProtection="1">
      <alignment horizontal="left" vertical="center" wrapText="1"/>
      <protection locked="0"/>
    </xf>
    <xf numFmtId="0" fontId="2" fillId="6" borderId="39" xfId="1" applyFont="1" applyFill="1" applyBorder="1" applyAlignment="1" applyProtection="1">
      <alignment horizontal="center" vertical="center" wrapText="1"/>
    </xf>
    <xf numFmtId="0" fontId="3" fillId="0" borderId="4"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20" xfId="1" applyFont="1" applyFill="1" applyBorder="1" applyAlignment="1" applyProtection="1">
      <alignment vertical="center"/>
      <protection locked="0"/>
    </xf>
    <xf numFmtId="0" fontId="3" fillId="0" borderId="21" xfId="1" applyFont="1" applyFill="1" applyBorder="1" applyAlignment="1" applyProtection="1">
      <alignment vertical="center"/>
    </xf>
    <xf numFmtId="0" fontId="3" fillId="0" borderId="4" xfId="1" applyFont="1" applyFill="1" applyBorder="1" applyAlignment="1" applyProtection="1">
      <alignment vertical="center"/>
      <protection locked="0"/>
    </xf>
    <xf numFmtId="0" fontId="3" fillId="0" borderId="21" xfId="1" applyFont="1" applyFill="1" applyBorder="1" applyAlignment="1" applyProtection="1">
      <alignment vertical="center"/>
      <protection locked="0"/>
    </xf>
    <xf numFmtId="3" fontId="3" fillId="0" borderId="81" xfId="1" applyNumberFormat="1" applyFont="1" applyFill="1" applyBorder="1" applyAlignment="1" applyProtection="1">
      <alignment horizontal="right" vertical="center"/>
    </xf>
    <xf numFmtId="3" fontId="3" fillId="0" borderId="82" xfId="1" applyNumberFormat="1" applyFont="1" applyFill="1" applyBorder="1" applyAlignment="1" applyProtection="1">
      <alignment horizontal="right" vertical="center"/>
    </xf>
    <xf numFmtId="3" fontId="3" fillId="0" borderId="83" xfId="1" applyNumberFormat="1" applyFont="1" applyFill="1" applyBorder="1" applyAlignment="1" applyProtection="1">
      <alignment horizontal="right" vertical="center"/>
    </xf>
    <xf numFmtId="3" fontId="3" fillId="0" borderId="84" xfId="1" applyNumberFormat="1" applyFont="1" applyFill="1" applyBorder="1" applyAlignment="1" applyProtection="1">
      <alignment horizontal="right" vertical="center"/>
    </xf>
    <xf numFmtId="3" fontId="3" fillId="0" borderId="83" xfId="1" applyNumberFormat="1" applyFont="1" applyFill="1" applyBorder="1" applyAlignment="1" applyProtection="1">
      <alignment horizontal="right" vertical="center"/>
      <protection locked="0"/>
    </xf>
    <xf numFmtId="3" fontId="2" fillId="0" borderId="28"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4"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xf>
    <xf numFmtId="3" fontId="2" fillId="0" borderId="4"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85" xfId="1" applyNumberFormat="1" applyFont="1" applyFill="1" applyBorder="1" applyAlignment="1" applyProtection="1">
      <alignment horizontal="right" vertical="center"/>
    </xf>
    <xf numFmtId="3" fontId="2" fillId="0" borderId="86"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xf>
    <xf numFmtId="3" fontId="2" fillId="0" borderId="85"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3" fontId="2" fillId="0" borderId="7" xfId="1" applyNumberFormat="1" applyFont="1" applyFill="1" applyBorder="1" applyAlignment="1" applyProtection="1">
      <alignment vertical="center"/>
    </xf>
    <xf numFmtId="3" fontId="2" fillId="0" borderId="87" xfId="1" applyNumberFormat="1" applyFont="1" applyFill="1" applyBorder="1" applyAlignment="1" applyProtection="1">
      <alignment horizontal="center" vertical="center"/>
    </xf>
    <xf numFmtId="3" fontId="2" fillId="0" borderId="75"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75" xfId="1" applyNumberFormat="1" applyFont="1" applyFill="1" applyBorder="1" applyAlignment="1" applyProtection="1">
      <alignment horizontal="center" vertical="center"/>
      <protection locked="0"/>
    </xf>
    <xf numFmtId="3" fontId="2" fillId="0" borderId="87"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3" fontId="2" fillId="0" borderId="20"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20"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protection locked="0"/>
    </xf>
    <xf numFmtId="3" fontId="2" fillId="0" borderId="85" xfId="1" applyNumberFormat="1" applyFont="1" applyFill="1" applyBorder="1" applyAlignment="1" applyProtection="1">
      <alignment vertical="center"/>
    </xf>
    <xf numFmtId="3" fontId="2" fillId="0" borderId="8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86"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vertical="center"/>
    </xf>
    <xf numFmtId="3" fontId="2" fillId="0" borderId="88"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88" xfId="1" applyNumberFormat="1" applyFont="1" applyFill="1" applyBorder="1" applyAlignment="1" applyProtection="1">
      <alignment vertical="center"/>
      <protection locked="0"/>
    </xf>
    <xf numFmtId="3" fontId="2" fillId="0" borderId="13"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protection locked="0"/>
    </xf>
    <xf numFmtId="3" fontId="2" fillId="0" borderId="89" xfId="1" applyNumberFormat="1" applyFont="1" applyFill="1" applyBorder="1" applyAlignment="1" applyProtection="1">
      <alignment vertical="center"/>
    </xf>
    <xf numFmtId="3" fontId="2" fillId="0" borderId="90"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90"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horizontal="right" vertical="center"/>
    </xf>
    <xf numFmtId="3" fontId="2" fillId="0" borderId="89"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protection locked="0"/>
    </xf>
    <xf numFmtId="3" fontId="2" fillId="0" borderId="70"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horizontal="center" vertical="center"/>
    </xf>
    <xf numFmtId="3" fontId="2" fillId="0" borderId="92" xfId="1" applyNumberFormat="1" applyFont="1" applyFill="1" applyBorder="1" applyAlignment="1" applyProtection="1">
      <alignment horizontal="center" vertical="center"/>
    </xf>
    <xf numFmtId="3" fontId="2" fillId="0" borderId="93"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2" fillId="0" borderId="92" xfId="1" applyNumberFormat="1" applyFont="1" applyFill="1" applyBorder="1" applyAlignment="1" applyProtection="1">
      <alignment horizontal="center" vertical="center"/>
      <protection locked="0"/>
    </xf>
    <xf numFmtId="3" fontId="2" fillId="0" borderId="9"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right" vertical="center"/>
    </xf>
    <xf numFmtId="3" fontId="2" fillId="0" borderId="87" xfId="1" applyNumberFormat="1" applyFont="1" applyFill="1" applyBorder="1" applyAlignment="1" applyProtection="1">
      <alignment horizontal="right" vertical="center"/>
    </xf>
    <xf numFmtId="3" fontId="2" fillId="0" borderId="75" xfId="1" applyNumberFormat="1" applyFont="1" applyFill="1" applyBorder="1" applyAlignment="1" applyProtection="1">
      <alignment horizontal="right" vertical="center"/>
    </xf>
    <xf numFmtId="3" fontId="2" fillId="0" borderId="8"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xf>
    <xf numFmtId="3" fontId="2" fillId="0" borderId="88"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xf>
    <xf numFmtId="3" fontId="2" fillId="0" borderId="75"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horizontal="right" vertical="center"/>
      <protection locked="0"/>
    </xf>
    <xf numFmtId="3" fontId="2" fillId="0" borderId="92" xfId="1" applyNumberFormat="1" applyFont="1" applyFill="1" applyBorder="1" applyAlignment="1" applyProtection="1">
      <alignment horizontal="right" vertical="center"/>
    </xf>
    <xf numFmtId="3" fontId="2" fillId="0" borderId="92"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vertical="center"/>
    </xf>
    <xf numFmtId="3" fontId="2" fillId="0" borderId="91" xfId="1" applyNumberFormat="1" applyFont="1" applyFill="1" applyBorder="1" applyAlignment="1" applyProtection="1">
      <alignment horizontal="center" vertical="center"/>
      <protection locked="0"/>
    </xf>
    <xf numFmtId="3" fontId="2" fillId="0" borderId="91" xfId="1" applyNumberFormat="1" applyFont="1" applyFill="1" applyBorder="1" applyAlignment="1" applyProtection="1">
      <alignment horizontal="right" vertical="center"/>
      <protection locked="0"/>
    </xf>
    <xf numFmtId="3" fontId="2" fillId="0" borderId="93" xfId="1" applyNumberFormat="1" applyFont="1" applyFill="1" applyBorder="1" applyAlignment="1" applyProtection="1">
      <alignment horizontal="right" vertical="center"/>
    </xf>
    <xf numFmtId="3" fontId="3" fillId="0" borderId="4" xfId="1" applyNumberFormat="1" applyFont="1" applyBorder="1" applyAlignment="1" applyProtection="1">
      <alignment vertical="center"/>
    </xf>
    <xf numFmtId="3" fontId="3" fillId="0" borderId="17" xfId="1" applyNumberFormat="1" applyFont="1" applyBorder="1" applyAlignment="1" applyProtection="1">
      <alignment vertical="center"/>
      <protection locked="0"/>
    </xf>
    <xf numFmtId="3" fontId="3" fillId="0" borderId="18" xfId="1" applyNumberFormat="1" applyFont="1" applyBorder="1" applyAlignment="1" applyProtection="1">
      <alignment vertical="center"/>
      <protection locked="0"/>
    </xf>
    <xf numFmtId="3" fontId="3" fillId="0" borderId="20" xfId="1" applyNumberFormat="1" applyFont="1" applyBorder="1" applyAlignment="1" applyProtection="1">
      <alignment vertical="center"/>
      <protection locked="0"/>
    </xf>
    <xf numFmtId="3" fontId="3" fillId="0" borderId="21" xfId="1" applyNumberFormat="1" applyFont="1" applyBorder="1" applyAlignment="1" applyProtection="1">
      <alignment vertical="center"/>
    </xf>
    <xf numFmtId="3" fontId="3" fillId="0" borderId="0" xfId="1" applyNumberFormat="1" applyFont="1" applyBorder="1" applyAlignment="1" applyProtection="1">
      <alignment vertical="center"/>
    </xf>
    <xf numFmtId="3" fontId="3" fillId="0" borderId="4" xfId="1" applyNumberFormat="1" applyFont="1" applyBorder="1" applyAlignment="1" applyProtection="1">
      <alignment vertical="center"/>
      <protection locked="0"/>
    </xf>
    <xf numFmtId="3" fontId="3" fillId="0" borderId="21" xfId="1" applyNumberFormat="1" applyFont="1" applyBorder="1" applyAlignment="1" applyProtection="1">
      <alignment vertical="center"/>
      <protection locked="0"/>
    </xf>
    <xf numFmtId="3" fontId="3" fillId="0" borderId="81" xfId="1" applyNumberFormat="1" applyFont="1" applyFill="1" applyBorder="1" applyAlignment="1" applyProtection="1">
      <alignment vertical="center"/>
    </xf>
    <xf numFmtId="3" fontId="3" fillId="0" borderId="82" xfId="1" applyNumberFormat="1" applyFont="1" applyFill="1" applyBorder="1" applyAlignment="1" applyProtection="1">
      <alignment vertical="center"/>
    </xf>
    <xf numFmtId="3" fontId="3" fillId="0" borderId="83" xfId="1" applyNumberFormat="1" applyFont="1" applyFill="1" applyBorder="1" applyAlignment="1" applyProtection="1">
      <alignment vertical="center"/>
    </xf>
    <xf numFmtId="3" fontId="3" fillId="0" borderId="84" xfId="1" applyNumberFormat="1" applyFont="1" applyFill="1" applyBorder="1" applyAlignment="1" applyProtection="1">
      <alignment vertical="center"/>
    </xf>
    <xf numFmtId="3" fontId="3" fillId="0" borderId="83" xfId="1" applyNumberFormat="1" applyFont="1" applyFill="1" applyBorder="1" applyAlignment="1" applyProtection="1">
      <alignment vertical="center"/>
      <protection locked="0"/>
    </xf>
    <xf numFmtId="3" fontId="3" fillId="0" borderId="94" xfId="1" applyNumberFormat="1" applyFont="1" applyFill="1" applyBorder="1" applyAlignment="1" applyProtection="1">
      <alignment vertical="center"/>
    </xf>
    <xf numFmtId="3" fontId="3" fillId="0" borderId="95" xfId="1" applyNumberFormat="1" applyFont="1" applyFill="1" applyBorder="1" applyAlignment="1" applyProtection="1">
      <alignment vertical="center"/>
    </xf>
    <xf numFmtId="3" fontId="3" fillId="0" borderId="96" xfId="1" applyNumberFormat="1" applyFont="1" applyFill="1" applyBorder="1" applyAlignment="1" applyProtection="1">
      <alignment vertical="center"/>
    </xf>
    <xf numFmtId="3" fontId="3" fillId="0" borderId="97" xfId="1" applyNumberFormat="1" applyFont="1" applyFill="1" applyBorder="1" applyAlignment="1" applyProtection="1">
      <alignment vertical="center"/>
    </xf>
    <xf numFmtId="3" fontId="3" fillId="0" borderId="96" xfId="1" applyNumberFormat="1" applyFont="1" applyFill="1" applyBorder="1" applyAlignment="1" applyProtection="1">
      <alignment vertical="center"/>
      <protection locked="0"/>
    </xf>
    <xf numFmtId="3" fontId="3" fillId="0" borderId="4" xfId="1" applyNumberFormat="1" applyFont="1" applyFill="1" applyBorder="1" applyAlignment="1" applyProtection="1">
      <alignment vertical="center"/>
    </xf>
    <xf numFmtId="3" fontId="3" fillId="0" borderId="20"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xf>
    <xf numFmtId="3" fontId="3" fillId="0" borderId="0"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protection locked="0"/>
    </xf>
    <xf numFmtId="3" fontId="3" fillId="4" borderId="98" xfId="1" applyNumberFormat="1" applyFont="1" applyFill="1" applyBorder="1" applyAlignment="1" applyProtection="1">
      <alignment vertical="center"/>
    </xf>
    <xf numFmtId="3" fontId="3" fillId="4" borderId="99" xfId="1" applyNumberFormat="1" applyFont="1" applyFill="1" applyBorder="1" applyAlignment="1" applyProtection="1">
      <alignment vertical="center"/>
    </xf>
    <xf numFmtId="3" fontId="3" fillId="4" borderId="100" xfId="1" applyNumberFormat="1" applyFont="1" applyFill="1" applyBorder="1" applyAlignment="1" applyProtection="1">
      <alignment vertical="center"/>
    </xf>
    <xf numFmtId="3" fontId="3" fillId="4" borderId="101" xfId="1" applyNumberFormat="1" applyFont="1" applyFill="1" applyBorder="1" applyAlignment="1" applyProtection="1">
      <alignment vertical="center"/>
    </xf>
    <xf numFmtId="3" fontId="3" fillId="4" borderId="100" xfId="1" applyNumberFormat="1" applyFont="1" applyFill="1" applyBorder="1" applyAlignment="1" applyProtection="1">
      <alignment vertical="center"/>
      <protection locked="0"/>
    </xf>
    <xf numFmtId="3" fontId="2" fillId="0" borderId="75"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100" xfId="1" applyNumberFormat="1" applyFont="1" applyFill="1" applyBorder="1" applyAlignment="1" applyProtection="1">
      <alignment vertical="center"/>
    </xf>
    <xf numFmtId="3" fontId="2" fillId="0" borderId="100"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4"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6"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vertical="center"/>
      <protection locked="0"/>
    </xf>
    <xf numFmtId="3" fontId="2" fillId="0" borderId="75"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protection locked="0"/>
    </xf>
    <xf numFmtId="3" fontId="2" fillId="6" borderId="85" xfId="1" applyNumberFormat="1" applyFont="1" applyFill="1" applyBorder="1" applyAlignment="1" applyProtection="1">
      <alignment vertical="center"/>
    </xf>
    <xf numFmtId="3" fontId="2" fillId="6" borderId="86" xfId="1" applyNumberFormat="1" applyFont="1" applyFill="1" applyBorder="1" applyAlignment="1" applyProtection="1">
      <alignment vertical="center"/>
      <protection locked="0"/>
    </xf>
    <xf numFmtId="3" fontId="2" fillId="6" borderId="6" xfId="1" applyNumberFormat="1" applyFont="1" applyFill="1" applyBorder="1" applyAlignment="1" applyProtection="1">
      <alignment vertical="center"/>
    </xf>
    <xf numFmtId="3" fontId="2" fillId="6" borderId="5" xfId="1" applyNumberFormat="1" applyFont="1" applyFill="1" applyBorder="1" applyAlignment="1" applyProtection="1">
      <alignment vertical="center"/>
    </xf>
    <xf numFmtId="3" fontId="2" fillId="6" borderId="85" xfId="1" applyNumberFormat="1" applyFont="1" applyFill="1" applyBorder="1" applyAlignment="1" applyProtection="1">
      <alignment vertical="center"/>
      <protection locked="0"/>
    </xf>
    <xf numFmtId="3" fontId="2" fillId="6" borderId="6" xfId="1" applyNumberFormat="1" applyFont="1" applyFill="1" applyBorder="1" applyAlignment="1" applyProtection="1">
      <alignment vertical="center" wrapText="1"/>
      <protection locked="0"/>
    </xf>
    <xf numFmtId="3" fontId="2" fillId="6" borderId="6" xfId="1" applyNumberFormat="1" applyFont="1" applyFill="1" applyBorder="1" applyAlignment="1" applyProtection="1">
      <alignment vertical="center"/>
      <protection locked="0"/>
    </xf>
    <xf numFmtId="0" fontId="2" fillId="6" borderId="15" xfId="1" applyFont="1" applyFill="1" applyBorder="1" applyAlignment="1" applyProtection="1">
      <alignment horizontal="left" vertical="center" wrapText="1"/>
    </xf>
    <xf numFmtId="3" fontId="2" fillId="6" borderId="4" xfId="1" applyNumberFormat="1" applyFont="1" applyFill="1" applyBorder="1" applyAlignment="1" applyProtection="1">
      <alignment vertical="center"/>
    </xf>
    <xf numFmtId="3" fontId="2" fillId="6" borderId="17" xfId="1" applyNumberFormat="1" applyFont="1" applyFill="1" applyBorder="1" applyAlignment="1" applyProtection="1">
      <alignment vertical="center"/>
      <protection locked="0"/>
    </xf>
    <xf numFmtId="3" fontId="2" fillId="6" borderId="18" xfId="1" applyNumberFormat="1" applyFont="1" applyFill="1" applyBorder="1" applyAlignment="1" applyProtection="1">
      <alignment vertical="center"/>
      <protection locked="0"/>
    </xf>
    <xf numFmtId="3" fontId="2" fillId="6" borderId="19" xfId="1" applyNumberFormat="1" applyFont="1" applyFill="1" applyBorder="1" applyAlignment="1" applyProtection="1">
      <alignment vertical="center"/>
    </xf>
    <xf numFmtId="3" fontId="2" fillId="6" borderId="20" xfId="1" applyNumberFormat="1" applyFont="1" applyFill="1" applyBorder="1" applyAlignment="1" applyProtection="1">
      <alignment vertical="center"/>
      <protection locked="0"/>
    </xf>
    <xf numFmtId="3" fontId="2" fillId="6" borderId="21" xfId="1" applyNumberFormat="1" applyFont="1" applyFill="1" applyBorder="1" applyAlignment="1" applyProtection="1">
      <alignment vertical="center"/>
    </xf>
    <xf numFmtId="3" fontId="2" fillId="6" borderId="0" xfId="1" applyNumberFormat="1" applyFont="1" applyFill="1" applyBorder="1" applyAlignment="1" applyProtection="1">
      <alignment vertical="center"/>
    </xf>
    <xf numFmtId="3" fontId="2" fillId="6" borderId="4" xfId="1" applyNumberFormat="1" applyFont="1" applyFill="1" applyBorder="1" applyAlignment="1" applyProtection="1">
      <alignment vertical="center"/>
      <protection locked="0"/>
    </xf>
    <xf numFmtId="3" fontId="2" fillId="6" borderId="21" xfId="1" applyNumberFormat="1" applyFont="1" applyFill="1" applyBorder="1" applyAlignment="1" applyProtection="1">
      <alignment vertical="center" wrapText="1"/>
      <protection locked="0"/>
    </xf>
    <xf numFmtId="3" fontId="2" fillId="0" borderId="91"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87"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protection locked="0"/>
    </xf>
    <xf numFmtId="3" fontId="2" fillId="0" borderId="99" xfId="1" applyNumberFormat="1" applyFont="1" applyFill="1" applyBorder="1" applyAlignment="1" applyProtection="1">
      <alignment vertical="center"/>
    </xf>
    <xf numFmtId="3" fontId="2" fillId="0" borderId="101" xfId="1" applyNumberFormat="1" applyFont="1" applyFill="1" applyBorder="1" applyAlignment="1" applyProtection="1">
      <alignment vertical="center"/>
    </xf>
    <xf numFmtId="3" fontId="3" fillId="0" borderId="89"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protection locked="0"/>
    </xf>
    <xf numFmtId="3" fontId="3" fillId="4" borderId="7" xfId="1" applyNumberFormat="1" applyFont="1" applyFill="1" applyBorder="1" applyAlignment="1" applyProtection="1">
      <alignment vertical="center"/>
    </xf>
    <xf numFmtId="3" fontId="3" fillId="4" borderId="87" xfId="1" applyNumberFormat="1" applyFont="1" applyFill="1" applyBorder="1" applyAlignment="1" applyProtection="1">
      <alignment vertical="center"/>
    </xf>
    <xf numFmtId="3" fontId="3" fillId="4" borderId="75" xfId="1" applyNumberFormat="1" applyFont="1" applyFill="1" applyBorder="1" applyAlignment="1" applyProtection="1">
      <alignment vertical="center"/>
    </xf>
    <xf numFmtId="3" fontId="3" fillId="4" borderId="8" xfId="1" applyNumberFormat="1" applyFont="1" applyFill="1" applyBorder="1" applyAlignment="1" applyProtection="1">
      <alignment vertical="center"/>
    </xf>
    <xf numFmtId="3" fontId="3" fillId="4" borderId="89" xfId="1" applyNumberFormat="1" applyFont="1" applyFill="1" applyBorder="1" applyAlignment="1" applyProtection="1">
      <alignment vertical="center"/>
    </xf>
    <xf numFmtId="3" fontId="3" fillId="4" borderId="53" xfId="1" applyNumberFormat="1" applyFont="1" applyFill="1" applyBorder="1" applyAlignment="1" applyProtection="1">
      <alignment vertical="center"/>
    </xf>
    <xf numFmtId="3" fontId="3" fillId="4" borderId="10" xfId="1" applyNumberFormat="1" applyFont="1" applyFill="1" applyBorder="1" applyAlignment="1" applyProtection="1">
      <alignment vertical="center"/>
    </xf>
    <xf numFmtId="3" fontId="3" fillId="4" borderId="10"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protection locked="0"/>
    </xf>
    <xf numFmtId="3" fontId="2" fillId="0" borderId="81"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2" fillId="0" borderId="83"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83" xfId="1" applyNumberFormat="1" applyFont="1" applyFill="1" applyBorder="1" applyAlignment="1" applyProtection="1">
      <alignment vertical="center"/>
      <protection locked="0"/>
    </xf>
    <xf numFmtId="3" fontId="3" fillId="0" borderId="104" xfId="1" applyNumberFormat="1" applyFont="1" applyFill="1" applyBorder="1" applyAlignment="1" applyProtection="1">
      <alignment vertical="center"/>
    </xf>
    <xf numFmtId="3" fontId="3" fillId="0" borderId="105" xfId="1" applyNumberFormat="1" applyFont="1" applyFill="1" applyBorder="1" applyAlignment="1" applyProtection="1">
      <alignment vertical="center"/>
    </xf>
    <xf numFmtId="3" fontId="3" fillId="0" borderId="106" xfId="1" applyNumberFormat="1" applyFont="1" applyFill="1" applyBorder="1" applyAlignment="1" applyProtection="1">
      <alignment vertical="center"/>
    </xf>
    <xf numFmtId="3" fontId="3" fillId="0" borderId="107" xfId="1" applyNumberFormat="1" applyFont="1" applyFill="1" applyBorder="1" applyAlignment="1" applyProtection="1">
      <alignment vertical="center"/>
    </xf>
    <xf numFmtId="3" fontId="3" fillId="0" borderId="106" xfId="1" applyNumberFormat="1" applyFont="1" applyFill="1" applyBorder="1" applyAlignment="1" applyProtection="1">
      <alignment vertical="center"/>
      <protection locked="0"/>
    </xf>
    <xf numFmtId="3" fontId="3" fillId="0" borderId="7" xfId="1" applyNumberFormat="1" applyFont="1" applyFill="1" applyBorder="1" applyAlignment="1" applyProtection="1">
      <alignment vertical="center"/>
    </xf>
    <xf numFmtId="3" fontId="3" fillId="0" borderId="87" xfId="1" applyNumberFormat="1" applyFont="1" applyFill="1" applyBorder="1" applyAlignment="1" applyProtection="1">
      <alignment vertical="center"/>
    </xf>
    <xf numFmtId="3" fontId="3" fillId="0" borderId="75" xfId="1" applyNumberFormat="1" applyFont="1" applyFill="1" applyBorder="1" applyAlignment="1" applyProtection="1">
      <alignment vertical="center"/>
    </xf>
    <xf numFmtId="3" fontId="3" fillId="0" borderId="8" xfId="1" applyNumberFormat="1" applyFont="1" applyFill="1" applyBorder="1" applyAlignment="1" applyProtection="1">
      <alignment vertical="center"/>
    </xf>
    <xf numFmtId="3" fontId="3" fillId="0" borderId="75" xfId="1" applyNumberFormat="1" applyFont="1" applyFill="1" applyBorder="1" applyAlignment="1" applyProtection="1">
      <alignment vertical="center"/>
      <protection locked="0"/>
    </xf>
    <xf numFmtId="3" fontId="3" fillId="0" borderId="105" xfId="1" applyNumberFormat="1" applyFont="1" applyFill="1" applyBorder="1" applyAlignment="1" applyProtection="1">
      <alignment vertical="center"/>
      <protection locked="0"/>
    </xf>
    <xf numFmtId="3" fontId="3" fillId="0" borderId="104" xfId="1" applyNumberFormat="1" applyFont="1" applyFill="1" applyBorder="1" applyAlignment="1" applyProtection="1">
      <alignment vertical="center"/>
      <protection locked="0"/>
    </xf>
    <xf numFmtId="3" fontId="2" fillId="0" borderId="78"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3" fontId="2" fillId="0" borderId="24" xfId="1" applyNumberFormat="1" applyFont="1" applyFill="1" applyBorder="1" applyAlignment="1" applyProtection="1">
      <alignment vertical="center"/>
      <protection locked="0"/>
    </xf>
    <xf numFmtId="3" fontId="2" fillId="0" borderId="79"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xf>
    <xf numFmtId="3" fontId="2" fillId="0" borderId="79" xfId="1" applyNumberFormat="1" applyFont="1" applyFill="1" applyBorder="1" applyAlignment="1" applyProtection="1">
      <alignment horizontal="center" vertical="center"/>
    </xf>
    <xf numFmtId="3" fontId="2" fillId="0" borderId="80" xfId="1" applyNumberFormat="1" applyFont="1" applyFill="1" applyBorder="1" applyAlignment="1" applyProtection="1">
      <alignment horizontal="center" vertical="center"/>
    </xf>
    <xf numFmtId="3" fontId="2" fillId="0" borderId="78"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left" vertical="center" wrapText="1"/>
      <protection locked="0"/>
    </xf>
    <xf numFmtId="3" fontId="2" fillId="0" borderId="6" xfId="1" applyNumberFormat="1" applyFont="1" applyFill="1" applyBorder="1" applyAlignment="1" applyProtection="1">
      <alignment vertical="center" wrapText="1"/>
      <protection locked="0"/>
    </xf>
    <xf numFmtId="3" fontId="2" fillId="0" borderId="92" xfId="1" applyNumberFormat="1" applyFont="1" applyFill="1" applyBorder="1" applyAlignment="1" applyProtection="1">
      <alignment vertical="center" wrapText="1"/>
      <protection locked="0"/>
    </xf>
    <xf numFmtId="3" fontId="2" fillId="0" borderId="21" xfId="1" applyNumberFormat="1" applyFont="1" applyFill="1" applyBorder="1" applyAlignment="1" applyProtection="1">
      <alignment vertical="center" wrapText="1"/>
      <protection locked="0"/>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2" fillId="0" borderId="108" xfId="1" applyNumberFormat="1" applyFont="1" applyFill="1" applyBorder="1" applyAlignment="1" applyProtection="1">
      <alignment horizontal="right" vertical="center"/>
      <protection locked="0"/>
    </xf>
    <xf numFmtId="3" fontId="2" fillId="0" borderId="79" xfId="1" applyNumberFormat="1" applyFont="1" applyFill="1" applyBorder="1" applyAlignment="1" applyProtection="1">
      <alignment horizontal="right" vertical="center"/>
      <protection locked="0"/>
    </xf>
    <xf numFmtId="0" fontId="2" fillId="0" borderId="0" xfId="2" applyFont="1"/>
    <xf numFmtId="0" fontId="2" fillId="0" borderId="0" xfId="3" applyFont="1" applyAlignment="1">
      <alignment horizontal="right" wrapText="1"/>
    </xf>
    <xf numFmtId="0" fontId="2" fillId="0" borderId="0" xfId="3" applyFont="1" applyAlignment="1">
      <alignment horizontal="right"/>
    </xf>
    <xf numFmtId="0" fontId="2" fillId="0" borderId="0" xfId="3" applyFont="1"/>
    <xf numFmtId="0" fontId="2" fillId="0" borderId="0" xfId="2" applyFont="1" applyAlignment="1"/>
    <xf numFmtId="0" fontId="9" fillId="0" borderId="0" xfId="2" applyFont="1" applyAlignment="1">
      <alignment horizontal="center"/>
    </xf>
    <xf numFmtId="0" fontId="2" fillId="0" borderId="41" xfId="2" applyFont="1" applyBorder="1" applyAlignment="1">
      <alignment horizontal="center" vertical="center" wrapText="1"/>
    </xf>
    <xf numFmtId="0" fontId="2" fillId="0" borderId="109" xfId="2" applyFont="1" applyBorder="1" applyAlignment="1">
      <alignment horizontal="center" vertical="center" wrapText="1"/>
    </xf>
    <xf numFmtId="3" fontId="3" fillId="0" borderId="41" xfId="2" applyNumberFormat="1" applyFont="1" applyBorder="1" applyAlignment="1">
      <alignment wrapText="1"/>
    </xf>
    <xf numFmtId="0" fontId="2" fillId="0" borderId="41" xfId="2" applyFont="1" applyBorder="1" applyAlignment="1" applyProtection="1">
      <alignment wrapText="1"/>
      <protection locked="0"/>
    </xf>
    <xf numFmtId="0" fontId="2" fillId="0" borderId="41" xfId="2" applyFont="1" applyBorder="1" applyAlignment="1" applyProtection="1">
      <alignment horizontal="center" wrapText="1"/>
      <protection locked="0"/>
    </xf>
    <xf numFmtId="0" fontId="2" fillId="0" borderId="109" xfId="2" applyFont="1" applyBorder="1" applyAlignment="1" applyProtection="1">
      <alignment horizontal="left" wrapText="1"/>
      <protection locked="0"/>
    </xf>
    <xf numFmtId="3" fontId="3" fillId="0" borderId="41" xfId="2" applyNumberFormat="1" applyFont="1" applyBorder="1" applyAlignment="1" applyProtection="1">
      <alignment horizontal="center" vertical="center" wrapText="1"/>
      <protection locked="0"/>
    </xf>
    <xf numFmtId="3" fontId="2" fillId="0" borderId="41" xfId="2" applyNumberFormat="1" applyFont="1" applyBorder="1" applyAlignment="1" applyProtection="1">
      <alignment wrapText="1"/>
      <protection locked="0"/>
    </xf>
    <xf numFmtId="3" fontId="2" fillId="0" borderId="41" xfId="2" applyNumberFormat="1" applyFont="1" applyBorder="1"/>
    <xf numFmtId="0" fontId="2" fillId="0" borderId="41" xfId="2" applyFont="1" applyBorder="1"/>
    <xf numFmtId="3" fontId="3" fillId="0" borderId="41" xfId="2" applyNumberFormat="1" applyFont="1" applyBorder="1" applyAlignment="1" applyProtection="1">
      <alignment horizontal="center" wrapText="1"/>
      <protection locked="0"/>
    </xf>
    <xf numFmtId="3" fontId="2" fillId="0" borderId="0" xfId="2" applyNumberFormat="1" applyFont="1"/>
    <xf numFmtId="0" fontId="2" fillId="0" borderId="0" xfId="4" applyFont="1"/>
    <xf numFmtId="0" fontId="3" fillId="0" borderId="0" xfId="2" applyFont="1"/>
    <xf numFmtId="0" fontId="1" fillId="0" borderId="0" xfId="2"/>
    <xf numFmtId="0" fontId="2" fillId="0" borderId="0" xfId="2" applyFont="1" applyProtection="1">
      <protection locked="0"/>
    </xf>
    <xf numFmtId="0" fontId="10" fillId="0" borderId="0" xfId="2" applyFont="1" applyAlignment="1"/>
    <xf numFmtId="0" fontId="11" fillId="0" borderId="0" xfId="2" applyFont="1" applyAlignment="1"/>
    <xf numFmtId="0" fontId="11" fillId="0" borderId="0" xfId="2" applyFont="1"/>
    <xf numFmtId="49" fontId="3" fillId="0" borderId="0" xfId="1" applyNumberFormat="1" applyFont="1" applyFill="1" applyAlignment="1">
      <alignment vertical="center"/>
    </xf>
    <xf numFmtId="0" fontId="2" fillId="0" borderId="15" xfId="1" applyFont="1" applyFill="1" applyBorder="1" applyAlignment="1" applyProtection="1">
      <alignment horizontal="center" vertical="center" wrapText="1"/>
    </xf>
    <xf numFmtId="0" fontId="2" fillId="0" borderId="0" xfId="1" applyFont="1" applyBorder="1" applyAlignment="1" applyProtection="1">
      <alignment vertical="center"/>
      <protection locked="0"/>
    </xf>
    <xf numFmtId="0" fontId="2" fillId="0" borderId="0" xfId="1" applyFont="1" applyFill="1" applyBorder="1" applyAlignment="1" applyProtection="1">
      <alignment vertical="center"/>
      <protection locked="0"/>
    </xf>
    <xf numFmtId="3" fontId="2" fillId="0" borderId="51" xfId="1" applyNumberFormat="1" applyFont="1" applyFill="1" applyBorder="1" applyAlignment="1" applyProtection="1">
      <alignment horizontal="left" vertical="center" wrapText="1"/>
      <protection locked="0"/>
    </xf>
    <xf numFmtId="0" fontId="2" fillId="2" borderId="1" xfId="1" applyFont="1" applyFill="1" applyBorder="1" applyAlignment="1" applyProtection="1">
      <alignment vertical="center"/>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4" xfId="1" applyFont="1" applyFill="1" applyBorder="1" applyAlignment="1" applyProtection="1">
      <alignment vertical="center"/>
      <protection locked="0"/>
    </xf>
    <xf numFmtId="0" fontId="2" fillId="2" borderId="21" xfId="1" applyFont="1" applyFill="1" applyBorder="1" applyAlignment="1" applyProtection="1">
      <alignment vertical="center"/>
      <protection locked="0"/>
    </xf>
    <xf numFmtId="0" fontId="2" fillId="2" borderId="7" xfId="1" applyFont="1" applyFill="1" applyBorder="1" applyAlignment="1" applyProtection="1">
      <alignment vertical="center"/>
      <protection locked="0"/>
    </xf>
    <xf numFmtId="0" fontId="2" fillId="2" borderId="8" xfId="1" applyFont="1" applyFill="1" applyBorder="1" applyAlignment="1" applyProtection="1">
      <alignment vertical="center"/>
      <protection locked="0"/>
    </xf>
    <xf numFmtId="0" fontId="2" fillId="2" borderId="75" xfId="1" applyFont="1" applyFill="1" applyBorder="1" applyAlignment="1" applyProtection="1">
      <alignment vertical="center"/>
      <protection locked="0"/>
    </xf>
    <xf numFmtId="0" fontId="13" fillId="0" borderId="0" xfId="1" applyFont="1" applyFill="1" applyBorder="1" applyAlignment="1" applyProtection="1">
      <alignment vertical="center"/>
    </xf>
    <xf numFmtId="3" fontId="2" fillId="6" borderId="40" xfId="1" applyNumberFormat="1" applyFont="1" applyFill="1" applyBorder="1" applyAlignment="1" applyProtection="1">
      <alignment vertical="center"/>
    </xf>
    <xf numFmtId="3" fontId="2" fillId="6" borderId="41" xfId="1" applyNumberFormat="1" applyFont="1" applyFill="1" applyBorder="1" applyAlignment="1" applyProtection="1">
      <alignment vertical="center"/>
    </xf>
    <xf numFmtId="3" fontId="2" fillId="0" borderId="42" xfId="1" applyNumberFormat="1" applyFont="1" applyFill="1" applyBorder="1" applyAlignment="1" applyProtection="1">
      <alignment wrapText="1"/>
      <protection locked="0"/>
    </xf>
    <xf numFmtId="0" fontId="2" fillId="0" borderId="6" xfId="1" applyNumberFormat="1" applyFont="1" applyFill="1" applyBorder="1" applyAlignment="1" applyProtection="1">
      <alignment horizontal="left" vertical="center" wrapText="1"/>
      <protection locked="0"/>
    </xf>
    <xf numFmtId="0" fontId="2" fillId="3" borderId="39" xfId="1" applyFont="1" applyFill="1" applyBorder="1" applyAlignment="1" applyProtection="1">
      <alignment horizontal="right" vertical="center" wrapText="1"/>
    </xf>
    <xf numFmtId="0" fontId="2" fillId="3" borderId="39" xfId="1" applyFont="1" applyFill="1" applyBorder="1" applyAlignment="1" applyProtection="1">
      <alignment horizontal="left" vertical="center" wrapText="1"/>
    </xf>
    <xf numFmtId="3" fontId="2" fillId="3" borderId="39" xfId="1" applyNumberFormat="1" applyFont="1" applyFill="1" applyBorder="1" applyAlignment="1" applyProtection="1">
      <alignment vertical="center"/>
    </xf>
    <xf numFmtId="3" fontId="2" fillId="3" borderId="40" xfId="1" applyNumberFormat="1" applyFont="1" applyFill="1" applyBorder="1" applyAlignment="1" applyProtection="1">
      <alignment horizontal="right" vertical="center"/>
      <protection locked="0"/>
    </xf>
    <xf numFmtId="3" fontId="2" fillId="3" borderId="42" xfId="1" applyNumberFormat="1" applyFont="1" applyFill="1" applyBorder="1" applyAlignment="1" applyProtection="1">
      <alignment vertical="center"/>
    </xf>
    <xf numFmtId="3" fontId="2" fillId="3" borderId="40" xfId="1" applyNumberFormat="1" applyFont="1" applyFill="1" applyBorder="1" applyAlignment="1" applyProtection="1">
      <alignment vertical="center"/>
      <protection locked="0"/>
    </xf>
    <xf numFmtId="3" fontId="2" fillId="3" borderId="41" xfId="1" applyNumberFormat="1" applyFont="1" applyFill="1" applyBorder="1" applyAlignment="1" applyProtection="1">
      <alignment vertical="center"/>
      <protection locked="0"/>
    </xf>
    <xf numFmtId="49" fontId="2" fillId="0" borderId="16" xfId="0" applyNumberFormat="1" applyFont="1" applyBorder="1" applyAlignment="1" applyProtection="1">
      <alignment horizontal="left" wrapText="1"/>
      <protection locked="0"/>
    </xf>
    <xf numFmtId="49" fontId="2" fillId="0" borderId="51" xfId="0" applyNumberFormat="1" applyFont="1" applyBorder="1" applyAlignment="1" applyProtection="1">
      <alignment horizontal="left" wrapText="1"/>
      <protection locked="0"/>
    </xf>
    <xf numFmtId="49" fontId="2" fillId="7" borderId="15" xfId="0" applyNumberFormat="1" applyFont="1" applyFill="1" applyBorder="1" applyAlignment="1" applyProtection="1">
      <alignment horizontal="left" wrapText="1"/>
      <protection locked="0"/>
    </xf>
    <xf numFmtId="49" fontId="2" fillId="0" borderId="39" xfId="0" applyNumberFormat="1" applyFont="1" applyBorder="1" applyAlignment="1" applyProtection="1">
      <alignment horizontal="left" wrapText="1"/>
      <protection locked="0"/>
    </xf>
    <xf numFmtId="3" fontId="2" fillId="3" borderId="58" xfId="1" applyNumberFormat="1" applyFont="1" applyFill="1" applyBorder="1" applyAlignment="1" applyProtection="1">
      <alignment horizontal="left" vertical="center" wrapText="1"/>
      <protection locked="0"/>
    </xf>
    <xf numFmtId="0" fontId="2" fillId="0" borderId="0" xfId="4" applyFont="1" applyBorder="1"/>
    <xf numFmtId="0" fontId="2" fillId="0" borderId="0" xfId="4" applyFont="1" applyBorder="1" applyAlignment="1"/>
    <xf numFmtId="0" fontId="2" fillId="0" borderId="0" xfId="4" applyFont="1" applyBorder="1" applyAlignment="1" applyProtection="1">
      <alignment horizontal="center"/>
      <protection locked="0"/>
    </xf>
    <xf numFmtId="0" fontId="2" fillId="0" borderId="0" xfId="4" applyFont="1" applyBorder="1" applyAlignment="1" applyProtection="1">
      <alignment horizontal="center" wrapText="1"/>
      <protection locked="0"/>
    </xf>
    <xf numFmtId="0" fontId="9" fillId="0" borderId="0" xfId="4" applyFont="1" applyAlignment="1"/>
    <xf numFmtId="0" fontId="2" fillId="0" borderId="93" xfId="4" applyFont="1" applyBorder="1"/>
    <xf numFmtId="49" fontId="2" fillId="0" borderId="0" xfId="4" applyNumberFormat="1" applyFont="1" applyBorder="1" applyAlignment="1" applyProtection="1">
      <alignment horizontal="center"/>
      <protection locked="0"/>
    </xf>
    <xf numFmtId="0" fontId="2" fillId="0" borderId="41" xfId="4" applyFont="1" applyBorder="1" applyAlignment="1">
      <alignment horizontal="center" vertical="center" wrapText="1"/>
    </xf>
    <xf numFmtId="0" fontId="3" fillId="0" borderId="57" xfId="4" applyFont="1" applyBorder="1" applyAlignment="1">
      <alignment wrapText="1"/>
    </xf>
    <xf numFmtId="3" fontId="3" fillId="0" borderId="57" xfId="4" applyNumberFormat="1" applyFont="1" applyBorder="1" applyAlignment="1">
      <alignment wrapText="1"/>
    </xf>
    <xf numFmtId="3" fontId="3" fillId="0" borderId="41" xfId="4" applyNumberFormat="1" applyFont="1" applyBorder="1" applyAlignment="1">
      <alignment wrapText="1"/>
    </xf>
    <xf numFmtId="0" fontId="2" fillId="0" borderId="41" xfId="4" applyFont="1" applyBorder="1" applyAlignment="1" applyProtection="1">
      <alignment wrapText="1"/>
      <protection locked="0"/>
    </xf>
    <xf numFmtId="3" fontId="3" fillId="0" borderId="41" xfId="4" applyNumberFormat="1" applyFont="1" applyBorder="1" applyAlignment="1" applyProtection="1">
      <alignment wrapText="1"/>
      <protection locked="0"/>
    </xf>
    <xf numFmtId="3" fontId="3" fillId="0" borderId="41" xfId="4" applyNumberFormat="1" applyFont="1" applyBorder="1" applyProtection="1">
      <protection locked="0"/>
    </xf>
    <xf numFmtId="3" fontId="2" fillId="0" borderId="41" xfId="4" applyNumberFormat="1" applyFont="1" applyBorder="1" applyProtection="1">
      <protection locked="0"/>
    </xf>
    <xf numFmtId="0" fontId="2" fillId="0" borderId="41" xfId="4" applyFont="1" applyBorder="1" applyAlignment="1" applyProtection="1">
      <alignment horizontal="center" wrapText="1"/>
      <protection locked="0"/>
    </xf>
    <xf numFmtId="3" fontId="2" fillId="0" borderId="41" xfId="4" applyNumberFormat="1" applyFont="1" applyBorder="1" applyAlignment="1" applyProtection="1">
      <alignment wrapText="1"/>
      <protection locked="0"/>
    </xf>
    <xf numFmtId="3" fontId="2" fillId="0" borderId="111" xfId="3" applyNumberFormat="1" applyFont="1" applyBorder="1" applyAlignment="1">
      <alignment vertical="center" wrapText="1"/>
    </xf>
    <xf numFmtId="0" fontId="3" fillId="0" borderId="41" xfId="4" applyFont="1" applyBorder="1" applyAlignment="1" applyProtection="1">
      <alignment horizontal="center" wrapText="1"/>
      <protection locked="0"/>
    </xf>
    <xf numFmtId="0" fontId="3" fillId="0" borderId="41" xfId="4" applyFont="1" applyBorder="1" applyAlignment="1" applyProtection="1">
      <alignment wrapText="1"/>
      <protection locked="0"/>
    </xf>
    <xf numFmtId="0" fontId="2" fillId="0" borderId="41" xfId="4" applyFont="1" applyBorder="1" applyAlignment="1" applyProtection="1">
      <alignment horizontal="center" vertical="center" wrapText="1"/>
      <protection locked="0"/>
    </xf>
    <xf numFmtId="49" fontId="3" fillId="0" borderId="41" xfId="4" applyNumberFormat="1" applyFont="1" applyBorder="1" applyAlignment="1" applyProtection="1">
      <alignment horizontal="center" wrapText="1"/>
      <protection locked="0"/>
    </xf>
    <xf numFmtId="0" fontId="2" fillId="0" borderId="41" xfId="4" applyFont="1" applyFill="1" applyBorder="1" applyAlignment="1" applyProtection="1">
      <alignment wrapText="1"/>
      <protection locked="0"/>
    </xf>
    <xf numFmtId="3" fontId="3" fillId="0" borderId="41" xfId="4" applyNumberFormat="1" applyFont="1" applyFill="1" applyBorder="1" applyAlignment="1" applyProtection="1">
      <alignment wrapText="1"/>
      <protection locked="0"/>
    </xf>
    <xf numFmtId="3" fontId="3" fillId="0" borderId="41" xfId="4" applyNumberFormat="1" applyFont="1" applyFill="1" applyBorder="1" applyProtection="1">
      <protection locked="0"/>
    </xf>
    <xf numFmtId="3" fontId="2" fillId="0" borderId="41" xfId="4" applyNumberFormat="1" applyFont="1" applyFill="1" applyBorder="1" applyAlignment="1" applyProtection="1">
      <alignment wrapText="1"/>
      <protection locked="0"/>
    </xf>
    <xf numFmtId="0" fontId="2" fillId="0" borderId="41" xfId="4" applyFont="1" applyFill="1" applyBorder="1" applyAlignment="1" applyProtection="1">
      <alignment horizontal="center" wrapText="1"/>
      <protection locked="0"/>
    </xf>
    <xf numFmtId="3" fontId="2" fillId="0" borderId="41" xfId="4" applyNumberFormat="1" applyFont="1" applyFill="1" applyBorder="1" applyProtection="1">
      <protection locked="0"/>
    </xf>
    <xf numFmtId="0" fontId="2" fillId="0" borderId="0" xfId="4" applyFont="1" applyBorder="1" applyAlignment="1">
      <alignment wrapText="1"/>
    </xf>
    <xf numFmtId="49" fontId="2" fillId="0" borderId="0" xfId="4" applyNumberFormat="1" applyFont="1" applyFill="1" applyBorder="1"/>
    <xf numFmtId="0" fontId="2" fillId="0" borderId="0" xfId="4" applyFont="1" applyFill="1" applyAlignment="1">
      <alignment horizontal="left"/>
    </xf>
    <xf numFmtId="0" fontId="3" fillId="0" borderId="0" xfId="4" applyFont="1" applyFill="1" applyAlignment="1">
      <alignment horizontal="left"/>
    </xf>
    <xf numFmtId="0" fontId="2" fillId="0" borderId="0" xfId="4" applyFont="1" applyFill="1" applyBorder="1" applyAlignment="1" applyProtection="1">
      <alignment horizontal="left" vertical="center"/>
      <protection locked="0"/>
    </xf>
    <xf numFmtId="0" fontId="2" fillId="0" borderId="0" xfId="4" applyFont="1" applyFill="1" applyBorder="1" applyAlignment="1" applyProtection="1">
      <alignment horizontal="left" vertical="center" wrapText="1"/>
      <protection locked="0"/>
    </xf>
    <xf numFmtId="0" fontId="2" fillId="0" borderId="0" xfId="4" applyFont="1" applyFill="1" applyBorder="1"/>
    <xf numFmtId="0" fontId="2" fillId="0" borderId="0" xfId="4" applyFont="1" applyFill="1"/>
    <xf numFmtId="0" fontId="2" fillId="0" borderId="0" xfId="4" applyFont="1" applyFill="1" applyBorder="1" applyAlignment="1" applyProtection="1">
      <alignment horizontal="left" vertical="top"/>
      <protection locked="0"/>
    </xf>
    <xf numFmtId="0" fontId="3" fillId="0" borderId="0" xfId="4" applyFont="1" applyFill="1" applyBorder="1" applyAlignment="1" applyProtection="1">
      <alignment horizontal="left" vertical="center"/>
      <protection locked="0"/>
    </xf>
    <xf numFmtId="0" fontId="2" fillId="0" borderId="0" xfId="4" applyFont="1" applyProtection="1">
      <protection locked="0"/>
    </xf>
    <xf numFmtId="0" fontId="2" fillId="0" borderId="0" xfId="4" applyFont="1" applyFill="1" applyProtection="1">
      <protection locked="0"/>
    </xf>
    <xf numFmtId="49" fontId="2" fillId="0" borderId="0" xfId="4" applyNumberFormat="1" applyFont="1" applyProtection="1">
      <protection locked="0"/>
    </xf>
    <xf numFmtId="0" fontId="3" fillId="0" borderId="0" xfId="4" applyFont="1" applyBorder="1" applyAlignment="1" applyProtection="1">
      <protection locked="0"/>
    </xf>
    <xf numFmtId="0" fontId="2" fillId="0" borderId="0" xfId="4" applyFont="1" applyBorder="1" applyAlignment="1" applyProtection="1">
      <protection locked="0"/>
    </xf>
    <xf numFmtId="49" fontId="3" fillId="0" borderId="41" xfId="4" applyNumberFormat="1" applyFont="1" applyFill="1" applyBorder="1" applyAlignment="1" applyProtection="1">
      <alignment horizontal="center" wrapText="1"/>
      <protection locked="0"/>
    </xf>
    <xf numFmtId="0" fontId="3" fillId="0" borderId="41" xfId="4" applyFont="1" applyFill="1" applyBorder="1" applyAlignment="1" applyProtection="1">
      <alignment wrapText="1"/>
      <protection locked="0"/>
    </xf>
    <xf numFmtId="0" fontId="3" fillId="0" borderId="41" xfId="4" applyFont="1" applyFill="1" applyBorder="1" applyAlignment="1" applyProtection="1">
      <alignment horizontal="center" wrapText="1"/>
      <protection locked="0"/>
    </xf>
    <xf numFmtId="3" fontId="2" fillId="0" borderId="41" xfId="4" quotePrefix="1" applyNumberFormat="1" applyFont="1" applyFill="1" applyBorder="1" applyAlignment="1" applyProtection="1">
      <alignment horizontal="left" vertical="top" wrapText="1"/>
      <protection locked="0"/>
    </xf>
    <xf numFmtId="49" fontId="2" fillId="0" borderId="41" xfId="4" applyNumberFormat="1" applyFont="1" applyFill="1" applyBorder="1" applyAlignment="1" applyProtection="1">
      <alignment horizontal="center" wrapText="1"/>
      <protection locked="0"/>
    </xf>
    <xf numFmtId="0" fontId="3" fillId="0" borderId="41" xfId="4" applyFont="1" applyFill="1" applyBorder="1" applyAlignment="1" applyProtection="1">
      <alignment horizontal="center" vertical="center" wrapText="1"/>
      <protection locked="0"/>
    </xf>
    <xf numFmtId="0" fontId="2" fillId="0" borderId="41" xfId="4" applyFont="1" applyFill="1" applyBorder="1" applyAlignment="1" applyProtection="1">
      <alignment horizontal="center" vertical="center" wrapText="1"/>
      <protection locked="0"/>
    </xf>
    <xf numFmtId="0" fontId="2" fillId="0" borderId="0" xfId="4" applyFont="1" applyBorder="1" applyProtection="1">
      <protection locked="0"/>
    </xf>
    <xf numFmtId="0" fontId="2" fillId="0" borderId="0" xfId="1" applyFont="1"/>
    <xf numFmtId="0" fontId="2" fillId="0" borderId="0" xfId="1" applyFont="1" applyAlignment="1">
      <alignment horizontal="right"/>
    </xf>
    <xf numFmtId="0" fontId="2" fillId="0" borderId="0" xfId="1" applyFont="1" applyBorder="1" applyAlignment="1" applyProtection="1">
      <alignment horizontal="left"/>
      <protection locked="0"/>
    </xf>
    <xf numFmtId="0" fontId="2" fillId="0" borderId="0" xfId="1" applyFont="1" applyBorder="1" applyAlignment="1" applyProtection="1">
      <alignment horizontal="left" wrapText="1"/>
      <protection locked="0"/>
    </xf>
    <xf numFmtId="0" fontId="2" fillId="0" borderId="0" xfId="1" applyFont="1" applyAlignment="1"/>
    <xf numFmtId="0" fontId="10" fillId="0" borderId="0" xfId="1" applyFont="1" applyBorder="1" applyAlignment="1" applyProtection="1">
      <alignment horizontal="left"/>
      <protection locked="0"/>
    </xf>
    <xf numFmtId="49" fontId="3" fillId="0" borderId="93" xfId="1" applyNumberFormat="1" applyFont="1" applyFill="1" applyBorder="1" applyAlignment="1" applyProtection="1">
      <alignment horizontal="left"/>
      <protection locked="0"/>
    </xf>
    <xf numFmtId="3" fontId="3" fillId="0" borderId="41" xfId="1" applyNumberFormat="1" applyFont="1" applyBorder="1" applyAlignment="1">
      <alignment vertical="center" wrapText="1"/>
    </xf>
    <xf numFmtId="3" fontId="3" fillId="0" borderId="41" xfId="1" applyNumberFormat="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vertical="center" wrapText="1"/>
      <protection locked="0"/>
    </xf>
    <xf numFmtId="3" fontId="3" fillId="0" borderId="41" xfId="1" applyNumberFormat="1" applyFont="1" applyFill="1" applyBorder="1" applyAlignment="1" applyProtection="1">
      <alignment vertical="center" wrapText="1"/>
      <protection locked="0"/>
    </xf>
    <xf numFmtId="0" fontId="2" fillId="0" borderId="0" xfId="1" applyFont="1" applyFill="1" applyAlignment="1">
      <alignment vertical="center"/>
    </xf>
    <xf numFmtId="3" fontId="3" fillId="0" borderId="41" xfId="1" applyNumberFormat="1" applyFont="1" applyBorder="1" applyAlignment="1" applyProtection="1">
      <alignment horizontal="center" vertical="center" wrapText="1"/>
      <protection locked="0"/>
    </xf>
    <xf numFmtId="3" fontId="2" fillId="0" borderId="41" xfId="1" applyNumberFormat="1" applyFont="1" applyBorder="1" applyAlignment="1" applyProtection="1">
      <alignment vertical="center" wrapText="1"/>
      <protection locked="0"/>
    </xf>
    <xf numFmtId="0" fontId="2" fillId="0" borderId="41" xfId="1" applyFont="1" applyFill="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3" fontId="2" fillId="0" borderId="41" xfId="1" applyNumberFormat="1" applyFont="1" applyBorder="1" applyAlignment="1" applyProtection="1">
      <alignment horizontal="center" vertical="center" wrapText="1"/>
      <protection locked="0"/>
    </xf>
    <xf numFmtId="3" fontId="3" fillId="8" borderId="41" xfId="1" applyNumberFormat="1" applyFont="1" applyFill="1" applyBorder="1" applyAlignment="1" applyProtection="1">
      <alignment vertical="center" wrapText="1"/>
      <protection locked="0"/>
    </xf>
    <xf numFmtId="3" fontId="2" fillId="0" borderId="41" xfId="1" applyNumberFormat="1" applyFont="1" applyBorder="1" applyAlignment="1">
      <alignment vertical="center"/>
    </xf>
    <xf numFmtId="3" fontId="2" fillId="0" borderId="41" xfId="1" applyNumberFormat="1" applyFont="1" applyFill="1" applyBorder="1" applyAlignment="1">
      <alignment vertical="center"/>
    </xf>
    <xf numFmtId="3" fontId="3" fillId="0" borderId="41" xfId="1" applyNumberFormat="1" applyFont="1" applyFill="1" applyBorder="1" applyAlignment="1">
      <alignment vertical="center"/>
    </xf>
    <xf numFmtId="3" fontId="2" fillId="0" borderId="41" xfId="1" applyNumberFormat="1" applyFont="1" applyBorder="1" applyAlignment="1">
      <alignment vertical="center" wrapText="1"/>
    </xf>
    <xf numFmtId="3" fontId="3" fillId="0" borderId="41" xfId="1" applyNumberFormat="1" applyFont="1" applyBorder="1" applyAlignment="1" applyProtection="1">
      <alignment horizontal="center" vertical="center"/>
      <protection locked="0"/>
    </xf>
    <xf numFmtId="0" fontId="2" fillId="0" borderId="41" xfId="1" applyFont="1" applyBorder="1" applyAlignment="1" applyProtection="1">
      <alignment horizontal="center" vertical="center"/>
      <protection locked="0"/>
    </xf>
    <xf numFmtId="0" fontId="2" fillId="0" borderId="41" xfId="1" applyFont="1" applyBorder="1" applyAlignment="1" applyProtection="1">
      <alignment horizontal="left" vertical="center" wrapText="1"/>
      <protection locked="0"/>
    </xf>
    <xf numFmtId="0" fontId="2" fillId="0" borderId="41" xfId="1" applyFont="1" applyBorder="1" applyAlignment="1" applyProtection="1">
      <alignment horizontal="center" vertical="center" wrapText="1"/>
      <protection locked="0"/>
    </xf>
    <xf numFmtId="3" fontId="2" fillId="0" borderId="41" xfId="1" applyNumberFormat="1" applyFont="1" applyFill="1" applyBorder="1" applyAlignment="1" applyProtection="1">
      <alignment horizontal="center" vertical="center" wrapText="1"/>
      <protection locked="0"/>
    </xf>
    <xf numFmtId="0" fontId="3" fillId="0" borderId="41" xfId="1" applyFont="1" applyBorder="1" applyAlignment="1" applyProtection="1">
      <alignment horizontal="center" vertical="center" wrapText="1"/>
      <protection locked="0"/>
    </xf>
    <xf numFmtId="3" fontId="2" fillId="0" borderId="41" xfId="1" applyNumberFormat="1" applyFont="1" applyBorder="1" applyAlignment="1" applyProtection="1">
      <alignment horizontal="right" vertical="center" wrapText="1"/>
      <protection locked="0"/>
    </xf>
    <xf numFmtId="3" fontId="3" fillId="0" borderId="41" xfId="1" applyNumberFormat="1" applyFont="1" applyFill="1" applyBorder="1" applyAlignment="1" applyProtection="1">
      <alignment horizontal="right" vertical="center" wrapText="1"/>
      <protection locked="0"/>
    </xf>
    <xf numFmtId="0" fontId="2" fillId="0" borderId="0" xfId="1" applyFont="1" applyAlignment="1">
      <alignment vertical="center"/>
    </xf>
    <xf numFmtId="3" fontId="2" fillId="0" borderId="0" xfId="1" applyNumberFormat="1" applyFont="1" applyAlignment="1">
      <alignment vertical="center"/>
    </xf>
    <xf numFmtId="0" fontId="3" fillId="0" borderId="0" xfId="1" applyFont="1" applyAlignment="1">
      <alignment horizontal="left" indent="1"/>
    </xf>
    <xf numFmtId="0" fontId="2" fillId="0" borderId="0" xfId="1" applyFont="1" applyBorder="1"/>
    <xf numFmtId="3" fontId="2" fillId="0" borderId="0" xfId="1" applyNumberFormat="1" applyFont="1" applyFill="1" applyAlignment="1">
      <alignment vertical="center"/>
    </xf>
    <xf numFmtId="0" fontId="2" fillId="0" borderId="0" xfId="1" applyFont="1" applyBorder="1" applyProtection="1">
      <protection locked="0"/>
    </xf>
    <xf numFmtId="0" fontId="2" fillId="0" borderId="0" xfId="1" applyFont="1" applyProtection="1">
      <protection locked="0"/>
    </xf>
    <xf numFmtId="0" fontId="3" fillId="0" borderId="0" xfId="1" applyFont="1" applyAlignment="1">
      <alignment vertical="center"/>
    </xf>
    <xf numFmtId="49" fontId="2" fillId="2" borderId="5" xfId="1" applyNumberFormat="1" applyFont="1" applyFill="1" applyBorder="1" applyAlignment="1" applyProtection="1">
      <alignment vertical="center"/>
      <protection locked="0"/>
    </xf>
    <xf numFmtId="49" fontId="2" fillId="2" borderId="6" xfId="1" applyNumberFormat="1" applyFont="1" applyFill="1" applyBorder="1" applyAlignment="1" applyProtection="1">
      <alignment vertical="center"/>
      <protection locked="0"/>
    </xf>
    <xf numFmtId="0" fontId="2" fillId="0" borderId="41" xfId="0" applyFont="1" applyBorder="1" applyAlignment="1" applyProtection="1">
      <alignment wrapText="1"/>
      <protection locked="0"/>
    </xf>
    <xf numFmtId="0" fontId="2" fillId="0" borderId="15" xfId="1" applyFont="1" applyFill="1" applyBorder="1" applyAlignment="1" applyProtection="1">
      <alignment horizontal="center" vertical="center" wrapText="1"/>
    </xf>
    <xf numFmtId="0" fontId="2" fillId="0" borderId="41" xfId="1" applyFont="1" applyFill="1" applyBorder="1" applyAlignment="1" applyProtection="1">
      <alignment horizontal="center" vertical="center" wrapText="1"/>
      <protection locked="0"/>
    </xf>
    <xf numFmtId="0" fontId="7" fillId="0" borderId="0" xfId="5" applyFont="1"/>
    <xf numFmtId="0" fontId="15" fillId="0" borderId="0" xfId="5" applyFont="1"/>
    <xf numFmtId="49" fontId="15" fillId="0" borderId="0" xfId="5" applyNumberFormat="1" applyFont="1"/>
    <xf numFmtId="49" fontId="15" fillId="0" borderId="0" xfId="5" applyNumberFormat="1" applyFont="1" applyFill="1"/>
    <xf numFmtId="49" fontId="5" fillId="0" borderId="0" xfId="5" applyNumberFormat="1" applyFont="1" applyFill="1"/>
    <xf numFmtId="3" fontId="5" fillId="0" borderId="0" xfId="5" applyNumberFormat="1" applyFont="1" applyFill="1"/>
    <xf numFmtId="0" fontId="15" fillId="0" borderId="0" xfId="5" applyFont="1" applyFill="1"/>
    <xf numFmtId="0" fontId="5" fillId="0" borderId="0" xfId="5" applyFont="1" applyAlignment="1">
      <alignment horizontal="right"/>
    </xf>
    <xf numFmtId="3" fontId="7" fillId="0" borderId="0" xfId="5" applyNumberFormat="1" applyFont="1"/>
    <xf numFmtId="3" fontId="15" fillId="0" borderId="0" xfId="5" applyNumberFormat="1" applyFont="1"/>
    <xf numFmtId="3" fontId="15" fillId="0" borderId="0" xfId="5" applyNumberFormat="1" applyFont="1" applyFill="1"/>
    <xf numFmtId="3" fontId="5" fillId="9" borderId="0" xfId="5" applyNumberFormat="1" applyFont="1" applyFill="1"/>
    <xf numFmtId="3" fontId="5" fillId="6" borderId="0" xfId="5" applyNumberFormat="1" applyFont="1" applyFill="1"/>
    <xf numFmtId="3" fontId="15" fillId="6" borderId="0" xfId="5" applyNumberFormat="1" applyFont="1" applyFill="1"/>
    <xf numFmtId="0" fontId="2" fillId="0" borderId="0" xfId="1" applyFont="1" applyFill="1" applyAlignment="1">
      <alignment horizontal="right"/>
    </xf>
    <xf numFmtId="0" fontId="14" fillId="0" borderId="0" xfId="5" applyFont="1" applyFill="1" applyAlignment="1">
      <alignment horizontal="center" wrapText="1"/>
    </xf>
    <xf numFmtId="3" fontId="9" fillId="0" borderId="0" xfId="5" applyNumberFormat="1" applyFont="1" applyFill="1" applyAlignment="1">
      <alignment horizontal="left" wrapText="1"/>
    </xf>
    <xf numFmtId="0" fontId="17" fillId="0" borderId="0" xfId="5" applyFont="1" applyFill="1"/>
    <xf numFmtId="0" fontId="7" fillId="0" borderId="0" xfId="5" applyFont="1" applyFill="1"/>
    <xf numFmtId="0" fontId="19" fillId="0" borderId="0" xfId="5" applyFont="1" applyFill="1" applyAlignment="1">
      <alignment horizontal="left"/>
    </xf>
    <xf numFmtId="0" fontId="19" fillId="0" borderId="0" xfId="5" applyFont="1" applyFill="1" applyBorder="1" applyAlignment="1">
      <alignment horizontal="left"/>
    </xf>
    <xf numFmtId="49" fontId="19" fillId="0" borderId="0" xfId="5" applyNumberFormat="1" applyFont="1" applyFill="1" applyBorder="1" applyAlignment="1">
      <alignment horizontal="left"/>
    </xf>
    <xf numFmtId="3" fontId="20" fillId="0" borderId="0" xfId="5" applyNumberFormat="1" applyFont="1" applyFill="1" applyAlignment="1">
      <alignment horizontal="left"/>
    </xf>
    <xf numFmtId="49" fontId="19" fillId="0" borderId="0" xfId="5" applyNumberFormat="1" applyFont="1" applyFill="1" applyAlignment="1">
      <alignment horizontal="left"/>
    </xf>
    <xf numFmtId="0" fontId="21" fillId="0" borderId="0" xfId="5" applyFont="1" applyFill="1" applyBorder="1" applyAlignment="1"/>
    <xf numFmtId="0" fontId="22" fillId="0" borderId="0" xfId="5" applyFont="1" applyFill="1" applyBorder="1" applyAlignment="1">
      <alignment horizontal="right"/>
    </xf>
    <xf numFmtId="0" fontId="2" fillId="0" borderId="0" xfId="5" applyFont="1" applyFill="1"/>
    <xf numFmtId="3" fontId="2" fillId="0" borderId="40" xfId="5" applyNumberFormat="1" applyFont="1" applyFill="1" applyBorder="1" applyAlignment="1">
      <alignment horizontal="center" vertical="center" wrapText="1"/>
    </xf>
    <xf numFmtId="3" fontId="2" fillId="0" borderId="41" xfId="5" applyNumberFormat="1" applyFont="1" applyFill="1" applyBorder="1" applyAlignment="1">
      <alignment horizontal="center" vertical="center" wrapText="1"/>
    </xf>
    <xf numFmtId="3" fontId="2" fillId="0" borderId="42" xfId="5" applyNumberFormat="1" applyFont="1" applyFill="1" applyBorder="1" applyAlignment="1">
      <alignment horizontal="center" vertical="center" wrapText="1"/>
    </xf>
    <xf numFmtId="3" fontId="2" fillId="0" borderId="109" xfId="5" applyNumberFormat="1" applyFont="1" applyFill="1" applyBorder="1" applyAlignment="1">
      <alignment horizontal="center" vertical="center" wrapText="1"/>
    </xf>
    <xf numFmtId="0" fontId="3" fillId="0" borderId="85" xfId="5" applyFont="1" applyFill="1" applyBorder="1" applyAlignment="1">
      <alignment horizontal="center" vertical="center"/>
    </xf>
    <xf numFmtId="0" fontId="3" fillId="0" borderId="5" xfId="5" applyFont="1" applyFill="1" applyBorder="1" applyAlignment="1">
      <alignment horizontal="center" vertical="center" wrapText="1"/>
    </xf>
    <xf numFmtId="3" fontId="3" fillId="0" borderId="40" xfId="5" applyNumberFormat="1" applyFont="1" applyFill="1" applyBorder="1" applyAlignment="1">
      <alignment horizontal="center" vertical="center" wrapText="1"/>
    </xf>
    <xf numFmtId="3" fontId="3" fillId="0" borderId="41" xfId="5" applyNumberFormat="1" applyFont="1" applyFill="1" applyBorder="1" applyAlignment="1">
      <alignment horizontal="center" vertical="center" wrapText="1"/>
    </xf>
    <xf numFmtId="3" fontId="3" fillId="0" borderId="42" xfId="5" applyNumberFormat="1" applyFont="1" applyFill="1" applyBorder="1" applyAlignment="1">
      <alignment horizontal="right" vertical="center" wrapText="1"/>
    </xf>
    <xf numFmtId="3" fontId="3" fillId="0" borderId="42" xfId="5" applyNumberFormat="1" applyFont="1" applyFill="1" applyBorder="1" applyAlignment="1">
      <alignment horizontal="center" vertical="center" wrapText="1"/>
    </xf>
    <xf numFmtId="3" fontId="3" fillId="0" borderId="109" xfId="5" applyNumberFormat="1" applyFont="1" applyFill="1" applyBorder="1" applyAlignment="1">
      <alignment horizontal="right" vertical="center" wrapText="1"/>
    </xf>
    <xf numFmtId="3" fontId="3" fillId="0" borderId="5" xfId="5" applyNumberFormat="1" applyFont="1" applyFill="1" applyBorder="1" applyAlignment="1">
      <alignment horizontal="center" vertical="center" wrapText="1"/>
    </xf>
    <xf numFmtId="3" fontId="2" fillId="0" borderId="39" xfId="1" applyNumberFormat="1" applyFont="1" applyBorder="1" applyAlignment="1" applyProtection="1">
      <alignment horizontal="center" vertical="center" wrapText="1"/>
      <protection locked="0"/>
    </xf>
    <xf numFmtId="3" fontId="3" fillId="0" borderId="0" xfId="5" applyNumberFormat="1" applyFont="1" applyFill="1"/>
    <xf numFmtId="3" fontId="2" fillId="0" borderId="0" xfId="5" applyNumberFormat="1" applyFont="1" applyFill="1"/>
    <xf numFmtId="0" fontId="2" fillId="0" borderId="5" xfId="5" applyFont="1" applyFill="1" applyBorder="1" applyAlignment="1">
      <alignment horizontal="center" vertical="center" wrapText="1"/>
    </xf>
    <xf numFmtId="49" fontId="2" fillId="0" borderId="6" xfId="5" applyNumberFormat="1" applyFont="1" applyFill="1" applyBorder="1" applyAlignment="1">
      <alignment horizontal="center" vertical="center" wrapText="1"/>
    </xf>
    <xf numFmtId="3" fontId="2" fillId="0" borderId="4" xfId="5" applyNumberFormat="1" applyFont="1" applyFill="1" applyBorder="1" applyAlignment="1">
      <alignment horizontal="center" vertical="center" wrapText="1"/>
    </xf>
    <xf numFmtId="3" fontId="2" fillId="0" borderId="0" xfId="5" applyNumberFormat="1" applyFont="1" applyFill="1" applyBorder="1" applyAlignment="1">
      <alignment horizontal="center" vertical="center" wrapText="1"/>
    </xf>
    <xf numFmtId="3" fontId="2" fillId="0" borderId="21" xfId="5" applyNumberFormat="1" applyFont="1" applyFill="1" applyBorder="1" applyAlignment="1">
      <alignment horizontal="center" vertical="center" wrapText="1"/>
    </xf>
    <xf numFmtId="3" fontId="2" fillId="0" borderId="6" xfId="5" applyNumberFormat="1" applyFont="1" applyFill="1" applyBorder="1" applyAlignment="1">
      <alignment horizontal="center" vertical="center" wrapText="1"/>
    </xf>
    <xf numFmtId="3" fontId="2" fillId="0" borderId="21" xfId="5" applyNumberFormat="1" applyFont="1" applyFill="1" applyBorder="1" applyAlignment="1">
      <alignment horizontal="right" vertical="center" wrapText="1"/>
    </xf>
    <xf numFmtId="0" fontId="2" fillId="0" borderId="39" xfId="5" applyFont="1" applyFill="1" applyBorder="1" applyAlignment="1">
      <alignment vertical="center"/>
    </xf>
    <xf numFmtId="0" fontId="3" fillId="0" borderId="0" xfId="5" applyFont="1" applyFill="1" applyAlignment="1">
      <alignment horizontal="center" vertical="center"/>
    </xf>
    <xf numFmtId="9" fontId="3" fillId="0" borderId="0" xfId="5" applyNumberFormat="1" applyFont="1" applyFill="1" applyAlignment="1">
      <alignment horizontal="center" vertical="center" wrapText="1"/>
    </xf>
    <xf numFmtId="0" fontId="2" fillId="0" borderId="0" xfId="5" applyFont="1" applyFill="1" applyBorder="1" applyAlignment="1">
      <alignment horizontal="center" vertical="center" wrapText="1"/>
    </xf>
    <xf numFmtId="49" fontId="3" fillId="0" borderId="21" xfId="5" applyNumberFormat="1" applyFont="1" applyFill="1" applyBorder="1" applyAlignment="1">
      <alignment horizontal="right" vertical="center" wrapText="1"/>
    </xf>
    <xf numFmtId="3" fontId="3" fillId="0" borderId="40" xfId="5" applyNumberFormat="1" applyFont="1" applyFill="1" applyBorder="1" applyAlignment="1">
      <alignment vertical="center" wrapText="1"/>
    </xf>
    <xf numFmtId="3" fontId="3" fillId="0" borderId="41" xfId="5" applyNumberFormat="1" applyFont="1" applyFill="1" applyBorder="1" applyAlignment="1">
      <alignment vertical="center" wrapText="1"/>
    </xf>
    <xf numFmtId="3" fontId="3" fillId="0" borderId="6" xfId="5" applyNumberFormat="1" applyFont="1" applyFill="1" applyBorder="1" applyAlignment="1">
      <alignment vertical="center" wrapText="1"/>
    </xf>
    <xf numFmtId="3" fontId="3" fillId="0" borderId="5" xfId="5" applyNumberFormat="1" applyFont="1" applyFill="1" applyBorder="1" applyAlignment="1">
      <alignment vertical="center" wrapText="1"/>
    </xf>
    <xf numFmtId="3" fontId="3" fillId="0" borderId="86" xfId="5" applyNumberFormat="1" applyFont="1" applyFill="1" applyBorder="1" applyAlignment="1">
      <alignment vertical="center" wrapText="1"/>
    </xf>
    <xf numFmtId="3" fontId="2" fillId="0" borderId="39" xfId="1" applyNumberFormat="1" applyFont="1" applyBorder="1" applyAlignment="1" applyProtection="1">
      <alignment vertical="center" wrapText="1"/>
      <protection locked="0"/>
    </xf>
    <xf numFmtId="0" fontId="3" fillId="0" borderId="41" xfId="5" applyFont="1" applyFill="1" applyBorder="1" applyAlignment="1">
      <alignment vertical="center" wrapText="1"/>
    </xf>
    <xf numFmtId="3" fontId="3" fillId="0" borderId="41" xfId="5" applyNumberFormat="1" applyFont="1" applyFill="1" applyBorder="1" applyAlignment="1">
      <alignment horizontal="center" vertical="center"/>
    </xf>
    <xf numFmtId="49" fontId="3" fillId="0" borderId="42" xfId="5" applyNumberFormat="1" applyFont="1" applyFill="1" applyBorder="1" applyAlignment="1">
      <alignment horizontal="center" vertical="center"/>
    </xf>
    <xf numFmtId="3" fontId="3" fillId="0" borderId="40" xfId="5" applyNumberFormat="1" applyFont="1" applyFill="1" applyBorder="1" applyAlignment="1">
      <alignment vertical="center"/>
    </xf>
    <xf numFmtId="3" fontId="3" fillId="0" borderId="41" xfId="5" applyNumberFormat="1" applyFont="1" applyFill="1" applyBorder="1" applyAlignment="1">
      <alignment vertical="center"/>
    </xf>
    <xf numFmtId="3" fontId="3" fillId="0" borderId="42" xfId="5" applyNumberFormat="1" applyFont="1" applyFill="1" applyBorder="1" applyAlignment="1">
      <alignment vertical="center"/>
    </xf>
    <xf numFmtId="3" fontId="3" fillId="0" borderId="109" xfId="5" applyNumberFormat="1" applyFont="1" applyFill="1" applyBorder="1" applyAlignment="1">
      <alignment vertical="center"/>
    </xf>
    <xf numFmtId="3" fontId="3" fillId="0" borderId="6" xfId="5" applyNumberFormat="1" applyFont="1" applyFill="1" applyBorder="1" applyAlignment="1">
      <alignment vertical="center"/>
    </xf>
    <xf numFmtId="3" fontId="3" fillId="0" borderId="5" xfId="5" applyNumberFormat="1" applyFont="1" applyFill="1" applyBorder="1" applyAlignment="1">
      <alignment vertical="center"/>
    </xf>
    <xf numFmtId="0" fontId="2" fillId="0" borderId="67" xfId="5" applyFont="1" applyFill="1" applyBorder="1" applyAlignment="1">
      <alignment horizontal="center" vertical="center"/>
    </xf>
    <xf numFmtId="0" fontId="2" fillId="0" borderId="68" xfId="5" applyFont="1" applyFill="1" applyBorder="1" applyAlignment="1">
      <alignment vertical="center" wrapText="1"/>
    </xf>
    <xf numFmtId="3" fontId="2" fillId="0" borderId="68" xfId="5" applyNumberFormat="1" applyFont="1" applyFill="1" applyBorder="1" applyAlignment="1">
      <alignment horizontal="center" vertical="center"/>
    </xf>
    <xf numFmtId="3" fontId="2" fillId="0" borderId="68" xfId="5" applyNumberFormat="1" applyFont="1" applyFill="1" applyBorder="1" applyAlignment="1">
      <alignment vertical="center"/>
    </xf>
    <xf numFmtId="3" fontId="2" fillId="0" borderId="40" xfId="5" applyNumberFormat="1" applyFont="1" applyFill="1" applyBorder="1" applyAlignment="1">
      <alignment vertical="center"/>
    </xf>
    <xf numFmtId="3" fontId="2" fillId="0" borderId="41" xfId="5" applyNumberFormat="1" applyFont="1" applyFill="1" applyBorder="1" applyAlignment="1">
      <alignment vertical="center"/>
    </xf>
    <xf numFmtId="3" fontId="2" fillId="0" borderId="42" xfId="5" applyNumberFormat="1" applyFont="1" applyFill="1" applyBorder="1" applyAlignment="1">
      <alignment vertical="center"/>
    </xf>
    <xf numFmtId="3" fontId="2" fillId="0" borderId="109" xfId="5" applyNumberFormat="1" applyFont="1" applyFill="1" applyBorder="1" applyAlignment="1">
      <alignment vertical="center"/>
    </xf>
    <xf numFmtId="3" fontId="2" fillId="0" borderId="6" xfId="5" applyNumberFormat="1" applyFont="1" applyFill="1" applyBorder="1" applyAlignment="1">
      <alignment vertical="center"/>
    </xf>
    <xf numFmtId="3" fontId="2" fillId="0" borderId="5" xfId="5" applyNumberFormat="1" applyFont="1" applyFill="1" applyBorder="1" applyAlignment="1">
      <alignment vertical="center" wrapText="1"/>
    </xf>
    <xf numFmtId="3" fontId="2" fillId="0" borderId="40" xfId="5" applyNumberFormat="1" applyFont="1" applyFill="1" applyBorder="1" applyAlignment="1">
      <alignment horizontal="center" vertical="center"/>
    </xf>
    <xf numFmtId="3" fontId="2" fillId="0" borderId="42" xfId="5" applyNumberFormat="1" applyFont="1" applyFill="1" applyBorder="1" applyAlignment="1">
      <alignment horizontal="right" vertical="center"/>
    </xf>
    <xf numFmtId="0" fontId="2" fillId="0" borderId="41" xfId="5" applyFont="1" applyFill="1" applyBorder="1" applyAlignment="1">
      <alignment vertical="center" wrapText="1"/>
    </xf>
    <xf numFmtId="3" fontId="2" fillId="0" borderId="41" xfId="5" applyNumberFormat="1" applyFont="1" applyFill="1" applyBorder="1" applyAlignment="1">
      <alignment horizontal="center" vertical="center"/>
    </xf>
    <xf numFmtId="0" fontId="2" fillId="0" borderId="39" xfId="5" applyFont="1" applyFill="1" applyBorder="1" applyAlignment="1">
      <alignment vertical="center" wrapText="1"/>
    </xf>
    <xf numFmtId="0" fontId="2" fillId="0" borderId="41" xfId="1" applyFont="1" applyFill="1" applyBorder="1" applyAlignment="1">
      <alignment horizontal="left" vertical="center" wrapText="1"/>
    </xf>
    <xf numFmtId="3" fontId="2" fillId="0" borderId="5" xfId="5" applyNumberFormat="1" applyFont="1" applyFill="1" applyBorder="1" applyAlignment="1">
      <alignment vertical="center"/>
    </xf>
    <xf numFmtId="3" fontId="2" fillId="0" borderId="5" xfId="5" applyNumberFormat="1" applyFont="1" applyFill="1" applyBorder="1" applyAlignment="1">
      <alignment wrapText="1"/>
    </xf>
    <xf numFmtId="0" fontId="2" fillId="0" borderId="39" xfId="5" applyFont="1" applyFill="1" applyBorder="1" applyAlignment="1">
      <alignment horizontal="center" vertical="center"/>
    </xf>
    <xf numFmtId="164" fontId="2" fillId="0" borderId="40" xfId="5" applyNumberFormat="1" applyFont="1" applyFill="1" applyBorder="1" applyAlignment="1">
      <alignment horizontal="center" vertical="center"/>
    </xf>
    <xf numFmtId="164" fontId="2" fillId="0" borderId="67" xfId="5" applyNumberFormat="1" applyFont="1" applyFill="1" applyBorder="1" applyAlignment="1">
      <alignment horizontal="center" vertical="center"/>
    </xf>
    <xf numFmtId="0" fontId="2" fillId="0" borderId="113" xfId="6" applyFont="1" applyFill="1" applyBorder="1" applyAlignment="1">
      <alignment vertical="center" wrapText="1"/>
    </xf>
    <xf numFmtId="3" fontId="2" fillId="0" borderId="103" xfId="5" applyNumberFormat="1" applyFont="1" applyFill="1" applyBorder="1" applyAlignment="1">
      <alignment vertical="center" wrapText="1"/>
    </xf>
    <xf numFmtId="3" fontId="2" fillId="0" borderId="67" xfId="5" applyNumberFormat="1" applyFont="1" applyFill="1" applyBorder="1" applyAlignment="1">
      <alignment horizontal="right" vertical="center"/>
    </xf>
    <xf numFmtId="3" fontId="2" fillId="0" borderId="69" xfId="5" applyNumberFormat="1" applyFont="1" applyFill="1" applyBorder="1" applyAlignment="1">
      <alignment horizontal="right" vertical="center"/>
    </xf>
    <xf numFmtId="3" fontId="3" fillId="0" borderId="40" xfId="5" applyNumberFormat="1" applyFont="1" applyFill="1" applyBorder="1" applyAlignment="1">
      <alignment horizontal="right" vertical="center"/>
    </xf>
    <xf numFmtId="3" fontId="3" fillId="0" borderId="42" xfId="5" applyNumberFormat="1" applyFont="1" applyFill="1" applyBorder="1" applyAlignment="1">
      <alignment horizontal="right" vertical="center"/>
    </xf>
    <xf numFmtId="3" fontId="2" fillId="3" borderId="41" xfId="5" applyNumberFormat="1" applyFont="1" applyFill="1" applyBorder="1" applyAlignment="1">
      <alignment vertical="center"/>
    </xf>
    <xf numFmtId="0" fontId="2" fillId="0" borderId="56" xfId="5" applyFont="1" applyFill="1" applyBorder="1" applyAlignment="1">
      <alignment vertical="center"/>
    </xf>
    <xf numFmtId="0" fontId="2" fillId="0" borderId="57" xfId="5" applyFont="1" applyFill="1" applyBorder="1" applyAlignment="1">
      <alignment vertical="center" wrapText="1"/>
    </xf>
    <xf numFmtId="3" fontId="2" fillId="0" borderId="40" xfId="5" applyNumberFormat="1" applyFont="1" applyFill="1" applyBorder="1" applyAlignment="1">
      <alignment horizontal="right" vertical="center"/>
    </xf>
    <xf numFmtId="0" fontId="2" fillId="0" borderId="41" xfId="5" applyFont="1" applyFill="1" applyBorder="1" applyAlignment="1">
      <alignment horizontal="center" vertical="center" wrapText="1" shrinkToFit="1"/>
    </xf>
    <xf numFmtId="0" fontId="2" fillId="0" borderId="40" xfId="5" applyFont="1" applyFill="1" applyBorder="1" applyAlignment="1">
      <alignment horizontal="center" vertical="center" wrapText="1" shrinkToFit="1"/>
    </xf>
    <xf numFmtId="3" fontId="2" fillId="0" borderId="41" xfId="5" applyNumberFormat="1" applyFont="1" applyFill="1" applyBorder="1" applyAlignment="1">
      <alignment horizontal="right" vertical="center"/>
    </xf>
    <xf numFmtId="3" fontId="2" fillId="0" borderId="109" xfId="5" applyNumberFormat="1" applyFont="1" applyFill="1" applyBorder="1" applyAlignment="1">
      <alignment horizontal="right" vertical="center"/>
    </xf>
    <xf numFmtId="0" fontId="3" fillId="0" borderId="41" xfId="5" applyFont="1" applyFill="1" applyBorder="1" applyAlignment="1">
      <alignment horizontal="center" vertical="center"/>
    </xf>
    <xf numFmtId="0" fontId="2" fillId="0" borderId="41" xfId="5" applyFont="1" applyFill="1" applyBorder="1" applyAlignment="1">
      <alignment horizontal="center" vertical="center"/>
    </xf>
    <xf numFmtId="0" fontId="8" fillId="0" borderId="0" xfId="5" applyFont="1" applyFill="1"/>
    <xf numFmtId="0" fontId="2" fillId="0" borderId="109" xfId="6" applyFont="1" applyFill="1" applyBorder="1" applyAlignment="1">
      <alignment vertical="center" wrapText="1"/>
    </xf>
    <xf numFmtId="0" fontId="2" fillId="0" borderId="86" xfId="6" applyFont="1" applyBorder="1" applyAlignment="1">
      <alignment horizontal="center" vertical="center" wrapText="1"/>
    </xf>
    <xf numFmtId="3" fontId="2" fillId="0" borderId="0" xfId="5" applyNumberFormat="1" applyFont="1" applyFill="1" applyAlignment="1">
      <alignment vertical="center"/>
    </xf>
    <xf numFmtId="0" fontId="3" fillId="0" borderId="109" xfId="6" applyFont="1" applyFill="1" applyBorder="1" applyAlignment="1">
      <alignment vertical="center" wrapText="1"/>
    </xf>
    <xf numFmtId="0" fontId="3" fillId="0" borderId="39" xfId="5" applyFont="1" applyFill="1" applyBorder="1" applyAlignment="1">
      <alignment horizontal="center" vertical="center"/>
    </xf>
    <xf numFmtId="0" fontId="2" fillId="0" borderId="52" xfId="5" applyFont="1" applyFill="1" applyBorder="1" applyAlignment="1">
      <alignment horizontal="center" vertical="center"/>
    </xf>
    <xf numFmtId="0" fontId="2" fillId="0" borderId="114" xfId="6" applyFont="1" applyFill="1" applyBorder="1" applyAlignment="1">
      <alignment vertical="center" wrapText="1"/>
    </xf>
    <xf numFmtId="0" fontId="2" fillId="0" borderId="53" xfId="6" applyFont="1" applyBorder="1" applyAlignment="1">
      <alignment horizontal="center" vertical="center" wrapText="1"/>
    </xf>
    <xf numFmtId="3" fontId="2" fillId="0" borderId="53" xfId="5" applyNumberFormat="1" applyFont="1" applyFill="1" applyBorder="1" applyAlignment="1">
      <alignment horizontal="center" vertical="center"/>
    </xf>
    <xf numFmtId="49" fontId="3" fillId="0" borderId="54" xfId="5" applyNumberFormat="1" applyFont="1" applyFill="1" applyBorder="1" applyAlignment="1">
      <alignment horizontal="center" vertical="center"/>
    </xf>
    <xf numFmtId="3" fontId="2" fillId="0" borderId="52" xfId="5" applyNumberFormat="1" applyFont="1" applyFill="1" applyBorder="1" applyAlignment="1">
      <alignment vertical="center"/>
    </xf>
    <xf numFmtId="3" fontId="2" fillId="0" borderId="53" xfId="5" applyNumberFormat="1" applyFont="1" applyFill="1" applyBorder="1" applyAlignment="1">
      <alignment horizontal="right" vertical="center"/>
    </xf>
    <xf numFmtId="3" fontId="2" fillId="0" borderId="54" xfId="5" applyNumberFormat="1" applyFont="1" applyFill="1" applyBorder="1" applyAlignment="1">
      <alignment vertical="center"/>
    </xf>
    <xf numFmtId="3" fontId="2" fillId="0" borderId="52" xfId="5" applyNumberFormat="1" applyFont="1" applyFill="1" applyBorder="1" applyAlignment="1">
      <alignment horizontal="center" vertical="center"/>
    </xf>
    <xf numFmtId="3" fontId="2" fillId="0" borderId="115" xfId="5" applyNumberFormat="1" applyFont="1" applyFill="1" applyBorder="1" applyAlignment="1">
      <alignment horizontal="center" vertical="center"/>
    </xf>
    <xf numFmtId="3" fontId="2" fillId="0" borderId="68" xfId="5" applyNumberFormat="1" applyFont="1" applyFill="1" applyBorder="1" applyAlignment="1">
      <alignment horizontal="right" vertical="center"/>
    </xf>
    <xf numFmtId="3" fontId="2" fillId="0" borderId="67" xfId="5" applyNumberFormat="1" applyFont="1" applyFill="1" applyBorder="1" applyAlignment="1">
      <alignment horizontal="center" vertical="center"/>
    </xf>
    <xf numFmtId="3" fontId="2" fillId="0" borderId="113" xfId="5" applyNumberFormat="1" applyFont="1" applyFill="1" applyBorder="1" applyAlignment="1">
      <alignment horizontal="center" vertical="center"/>
    </xf>
    <xf numFmtId="3" fontId="2" fillId="0" borderId="9" xfId="5" applyNumberFormat="1" applyFont="1" applyFill="1" applyBorder="1" applyAlignment="1">
      <alignment horizontal="right" vertical="center"/>
    </xf>
    <xf numFmtId="3" fontId="2" fillId="0" borderId="54" xfId="5" applyNumberFormat="1" applyFont="1" applyFill="1" applyBorder="1" applyAlignment="1">
      <alignment horizontal="center" vertical="center"/>
    </xf>
    <xf numFmtId="0" fontId="2" fillId="0" borderId="13" xfId="5" applyFont="1" applyFill="1" applyBorder="1" applyAlignment="1">
      <alignment vertical="center" wrapText="1"/>
    </xf>
    <xf numFmtId="0" fontId="2" fillId="0" borderId="14" xfId="5" applyFont="1" applyFill="1" applyBorder="1" applyAlignment="1">
      <alignment vertical="center" wrapText="1"/>
    </xf>
    <xf numFmtId="3" fontId="2" fillId="0" borderId="1" xfId="5" applyNumberFormat="1" applyFont="1" applyFill="1" applyBorder="1" applyAlignment="1">
      <alignment vertical="center" wrapText="1"/>
    </xf>
    <xf numFmtId="0" fontId="2" fillId="0" borderId="2" xfId="5" applyFont="1" applyFill="1" applyBorder="1" applyAlignment="1">
      <alignment vertical="center" wrapText="1"/>
    </xf>
    <xf numFmtId="3" fontId="2" fillId="0" borderId="3" xfId="5" applyNumberFormat="1" applyFont="1" applyFill="1" applyBorder="1" applyAlignment="1">
      <alignment vertical="center" wrapText="1"/>
    </xf>
    <xf numFmtId="0" fontId="2" fillId="0" borderId="1" xfId="5" applyFont="1" applyFill="1" applyBorder="1" applyAlignment="1">
      <alignment vertical="center" wrapText="1"/>
    </xf>
    <xf numFmtId="0" fontId="2" fillId="0" borderId="48" xfId="5" applyFont="1" applyFill="1" applyBorder="1" applyAlignment="1">
      <alignment vertical="center" wrapText="1"/>
    </xf>
    <xf numFmtId="0" fontId="2" fillId="0" borderId="49" xfId="5" applyFont="1" applyFill="1" applyBorder="1" applyAlignment="1">
      <alignment vertical="center" wrapText="1"/>
    </xf>
    <xf numFmtId="0" fontId="2" fillId="0" borderId="50" xfId="5" applyFont="1" applyFill="1" applyBorder="1" applyAlignment="1">
      <alignment vertical="center" wrapText="1"/>
    </xf>
    <xf numFmtId="0" fontId="2" fillId="0" borderId="3" xfId="5" applyFont="1" applyFill="1" applyBorder="1" applyAlignment="1">
      <alignment vertical="center" wrapText="1"/>
    </xf>
    <xf numFmtId="0" fontId="2" fillId="0" borderId="47" xfId="5" applyFont="1" applyFill="1" applyBorder="1" applyAlignment="1">
      <alignment horizontal="center" vertical="center"/>
    </xf>
    <xf numFmtId="0" fontId="3" fillId="0" borderId="21" xfId="7" applyFont="1" applyFill="1" applyBorder="1" applyAlignment="1">
      <alignment horizontal="right" vertical="center"/>
    </xf>
    <xf numFmtId="3" fontId="3" fillId="0" borderId="40" xfId="7" applyNumberFormat="1" applyFont="1" applyFill="1" applyBorder="1" applyAlignment="1">
      <alignment vertical="center"/>
    </xf>
    <xf numFmtId="3" fontId="3" fillId="0" borderId="41" xfId="7" applyNumberFormat="1" applyFont="1" applyFill="1" applyBorder="1" applyAlignment="1">
      <alignment vertical="center"/>
    </xf>
    <xf numFmtId="3" fontId="3" fillId="0" borderId="42" xfId="7" applyNumberFormat="1" applyFont="1" applyFill="1" applyBorder="1" applyAlignment="1">
      <alignment vertical="center"/>
    </xf>
    <xf numFmtId="3" fontId="3" fillId="0" borderId="109" xfId="7" applyNumberFormat="1" applyFont="1" applyFill="1" applyBorder="1" applyAlignment="1">
      <alignment vertical="center"/>
    </xf>
    <xf numFmtId="3" fontId="3" fillId="0" borderId="5" xfId="7" applyNumberFormat="1" applyFont="1" applyFill="1" applyBorder="1" applyAlignment="1">
      <alignment vertical="center"/>
    </xf>
    <xf numFmtId="3" fontId="3" fillId="0" borderId="40" xfId="7" applyNumberFormat="1" applyFont="1" applyFill="1" applyBorder="1" applyAlignment="1">
      <alignment horizontal="center" vertical="center"/>
    </xf>
    <xf numFmtId="3" fontId="3" fillId="0" borderId="42" xfId="7" applyNumberFormat="1" applyFont="1" applyFill="1" applyBorder="1" applyAlignment="1">
      <alignment horizontal="right" vertical="center"/>
    </xf>
    <xf numFmtId="0" fontId="2" fillId="0" borderId="53" xfId="5" applyFont="1" applyFill="1" applyBorder="1" applyAlignment="1">
      <alignment vertical="center" wrapText="1"/>
    </xf>
    <xf numFmtId="0" fontId="2" fillId="0" borderId="53" xfId="5" applyFont="1" applyFill="1" applyBorder="1" applyAlignment="1">
      <alignment horizontal="center" vertical="center"/>
    </xf>
    <xf numFmtId="3" fontId="2" fillId="0" borderId="53" xfId="5" applyNumberFormat="1" applyFont="1" applyFill="1" applyBorder="1" applyAlignment="1">
      <alignment vertical="center"/>
    </xf>
    <xf numFmtId="3" fontId="2" fillId="0" borderId="115" xfId="5" applyNumberFormat="1" applyFont="1" applyFill="1" applyBorder="1" applyAlignment="1">
      <alignment vertical="center"/>
    </xf>
    <xf numFmtId="3" fontId="2" fillId="0" borderId="9" xfId="5" applyNumberFormat="1" applyFont="1" applyFill="1" applyBorder="1" applyAlignment="1">
      <alignment vertical="center"/>
    </xf>
    <xf numFmtId="3" fontId="2" fillId="0" borderId="54" xfId="5" applyNumberFormat="1" applyFont="1" applyFill="1" applyBorder="1" applyAlignment="1">
      <alignment horizontal="right" vertical="center"/>
    </xf>
    <xf numFmtId="0" fontId="2" fillId="0" borderId="51" xfId="5" applyFont="1" applyFill="1" applyBorder="1" applyAlignment="1">
      <alignment horizontal="center" vertical="center"/>
    </xf>
    <xf numFmtId="0" fontId="3" fillId="0" borderId="12" xfId="5" applyFont="1" applyFill="1" applyBorder="1" applyAlignment="1">
      <alignment vertical="center"/>
    </xf>
    <xf numFmtId="0" fontId="2" fillId="0" borderId="13" xfId="5" applyFont="1" applyFill="1" applyBorder="1" applyAlignment="1">
      <alignment vertical="center"/>
    </xf>
    <xf numFmtId="0" fontId="2" fillId="0" borderId="47" xfId="5" applyFont="1" applyFill="1" applyBorder="1" applyAlignment="1">
      <alignment vertical="center"/>
    </xf>
    <xf numFmtId="3" fontId="3" fillId="0" borderId="53" xfId="5" applyNumberFormat="1" applyFont="1" applyFill="1" applyBorder="1" applyAlignment="1">
      <alignment horizontal="center" vertical="center"/>
    </xf>
    <xf numFmtId="3" fontId="2" fillId="0" borderId="52" xfId="5" applyNumberFormat="1" applyFont="1" applyFill="1" applyBorder="1" applyAlignment="1">
      <alignment horizontal="right" vertical="center"/>
    </xf>
    <xf numFmtId="0" fontId="2" fillId="0" borderId="51" xfId="5" applyFont="1" applyFill="1" applyBorder="1" applyAlignment="1">
      <alignment vertical="center"/>
    </xf>
    <xf numFmtId="0" fontId="2" fillId="0" borderId="0" xfId="5" applyFont="1"/>
    <xf numFmtId="0" fontId="2" fillId="0" borderId="0" xfId="5" applyFont="1" applyAlignment="1">
      <alignment vertical="center"/>
    </xf>
    <xf numFmtId="49" fontId="2" fillId="0" borderId="0" xfId="5" applyNumberFormat="1" applyFont="1" applyAlignment="1">
      <alignment vertical="center"/>
    </xf>
    <xf numFmtId="49" fontId="2" fillId="0" borderId="0" xfId="5" applyNumberFormat="1" applyFont="1" applyFill="1" applyAlignment="1">
      <alignment vertical="center"/>
    </xf>
    <xf numFmtId="0" fontId="2" fillId="0" borderId="0" xfId="5" applyFont="1" applyFill="1" applyAlignment="1">
      <alignment vertical="center"/>
    </xf>
    <xf numFmtId="0" fontId="2" fillId="0" borderId="0" xfId="5" applyFont="1" applyAlignment="1">
      <alignment horizontal="left" vertical="center"/>
    </xf>
    <xf numFmtId="0" fontId="2" fillId="0" borderId="0" xfId="5" applyFont="1" applyAlignment="1">
      <alignment horizontal="left" vertical="center" wrapText="1"/>
    </xf>
    <xf numFmtId="0" fontId="2" fillId="0" borderId="0" xfId="5" applyFont="1" applyAlignment="1">
      <alignment vertical="center" wrapText="1"/>
    </xf>
    <xf numFmtId="0" fontId="2" fillId="0" borderId="0" xfId="5" applyFont="1" applyFill="1" applyAlignment="1">
      <alignment horizontal="left" vertical="center"/>
    </xf>
    <xf numFmtId="0" fontId="5" fillId="0" borderId="0" xfId="5" applyFont="1"/>
    <xf numFmtId="0" fontId="2" fillId="0" borderId="15" xfId="1" applyFont="1" applyFill="1" applyBorder="1" applyAlignment="1" applyProtection="1">
      <alignment horizontal="center" vertical="center" wrapText="1"/>
    </xf>
    <xf numFmtId="0" fontId="2" fillId="0" borderId="0" xfId="1" applyFont="1" applyFill="1" applyAlignment="1">
      <alignment horizontal="right"/>
    </xf>
    <xf numFmtId="0" fontId="2" fillId="0" borderId="0" xfId="2" applyFont="1" applyAlignment="1">
      <alignment horizontal="left"/>
    </xf>
    <xf numFmtId="0" fontId="2" fillId="0" borderId="0" xfId="1" applyFont="1" applyFill="1"/>
    <xf numFmtId="0" fontId="2" fillId="0" borderId="0" xfId="1" applyFont="1" applyFill="1" applyAlignment="1">
      <alignment horizontal="left"/>
    </xf>
    <xf numFmtId="0" fontId="9" fillId="0" borderId="0" xfId="1" applyFont="1" applyFill="1" applyAlignment="1">
      <alignment horizontal="center"/>
    </xf>
    <xf numFmtId="0" fontId="10" fillId="0" borderId="0" xfId="1" applyFont="1" applyFill="1" applyAlignment="1"/>
    <xf numFmtId="49" fontId="3" fillId="0" borderId="0" xfId="1" applyNumberFormat="1" applyFont="1" applyFill="1" applyAlignment="1">
      <alignment horizontal="left"/>
    </xf>
    <xf numFmtId="0" fontId="3" fillId="0" borderId="0" xfId="1" applyFont="1" applyFill="1" applyAlignment="1">
      <alignment horizontal="left"/>
    </xf>
    <xf numFmtId="0" fontId="2" fillId="0" borderId="41" xfId="1" applyFont="1" applyFill="1" applyBorder="1" applyAlignment="1">
      <alignment horizontal="center" vertical="center" wrapText="1"/>
    </xf>
    <xf numFmtId="0" fontId="2" fillId="0" borderId="41" xfId="9" applyFont="1" applyBorder="1" applyAlignment="1">
      <alignment horizontal="center" vertical="center" wrapText="1"/>
    </xf>
    <xf numFmtId="3" fontId="3" fillId="0" borderId="41" xfId="1" applyNumberFormat="1" applyFont="1" applyFill="1" applyBorder="1" applyAlignment="1">
      <alignment vertical="center" wrapText="1"/>
    </xf>
    <xf numFmtId="0" fontId="2" fillId="0" borderId="41" xfId="1" applyFont="1" applyFill="1" applyBorder="1" applyAlignment="1">
      <alignment horizontal="center" vertical="center"/>
    </xf>
    <xf numFmtId="0" fontId="3" fillId="0" borderId="41" xfId="1" applyFont="1" applyFill="1" applyBorder="1" applyAlignment="1">
      <alignment horizontal="center" vertical="center"/>
    </xf>
    <xf numFmtId="1" fontId="3" fillId="0" borderId="41" xfId="1" applyNumberFormat="1" applyFont="1" applyFill="1" applyBorder="1" applyAlignment="1" applyProtection="1">
      <alignment horizontal="center" vertical="center" wrapText="1"/>
      <protection locked="0"/>
    </xf>
    <xf numFmtId="0" fontId="2" fillId="0" borderId="41" xfId="8" applyFont="1" applyFill="1" applyBorder="1" applyAlignment="1" applyProtection="1">
      <alignment horizontal="center" vertical="center" wrapText="1"/>
      <protection locked="0"/>
    </xf>
    <xf numFmtId="1" fontId="3" fillId="0" borderId="41" xfId="8" applyNumberFormat="1" applyFont="1" applyFill="1" applyBorder="1" applyAlignment="1" applyProtection="1">
      <alignment horizontal="center" vertical="center" wrapText="1"/>
      <protection locked="0"/>
    </xf>
    <xf numFmtId="3" fontId="2" fillId="0" borderId="41" xfId="8" applyNumberFormat="1" applyFont="1" applyFill="1" applyBorder="1" applyAlignment="1" applyProtection="1">
      <alignment vertical="center" wrapText="1"/>
      <protection locked="0"/>
    </xf>
    <xf numFmtId="3" fontId="3" fillId="0" borderId="41" xfId="8" applyNumberFormat="1" applyFont="1" applyFill="1" applyBorder="1" applyAlignment="1" applyProtection="1">
      <alignment vertical="center" wrapText="1"/>
      <protection locked="0"/>
    </xf>
    <xf numFmtId="3" fontId="2" fillId="0" borderId="41" xfId="8" applyNumberFormat="1" applyFont="1" applyFill="1" applyBorder="1" applyAlignment="1" applyProtection="1">
      <alignment horizontal="center" vertical="center" wrapText="1"/>
      <protection locked="0"/>
    </xf>
    <xf numFmtId="3" fontId="3" fillId="0" borderId="41" xfId="4" applyNumberFormat="1" applyFont="1" applyFill="1" applyBorder="1" applyAlignment="1" applyProtection="1">
      <alignment horizontal="center" vertical="center" wrapText="1"/>
      <protection locked="0"/>
    </xf>
    <xf numFmtId="3" fontId="2" fillId="0" borderId="41" xfId="4" applyNumberFormat="1" applyFont="1" applyFill="1" applyBorder="1" applyAlignment="1" applyProtection="1">
      <alignment vertical="center" wrapText="1"/>
      <protection locked="0"/>
    </xf>
    <xf numFmtId="3" fontId="3" fillId="0" borderId="41" xfId="4" applyNumberFormat="1" applyFont="1" applyFill="1" applyBorder="1" applyAlignment="1" applyProtection="1">
      <alignment vertical="center" wrapText="1"/>
      <protection locked="0"/>
    </xf>
    <xf numFmtId="3" fontId="2" fillId="0" borderId="41" xfId="4" applyNumberFormat="1" applyFont="1" applyFill="1" applyBorder="1" applyAlignment="1" applyProtection="1">
      <alignment horizontal="center" vertical="center" wrapText="1"/>
      <protection locked="0"/>
    </xf>
    <xf numFmtId="0" fontId="2" fillId="0" borderId="68" xfId="1" applyFont="1" applyFill="1" applyBorder="1" applyAlignment="1" applyProtection="1">
      <alignment horizontal="center" vertical="center" wrapText="1"/>
      <protection locked="0"/>
    </xf>
    <xf numFmtId="3" fontId="2" fillId="3" borderId="41" xfId="4" applyNumberFormat="1" applyFont="1" applyFill="1" applyBorder="1" applyAlignment="1" applyProtection="1">
      <alignment vertical="center" wrapText="1"/>
      <protection locked="0"/>
    </xf>
    <xf numFmtId="0" fontId="2" fillId="0" borderId="103" xfId="8" applyFont="1" applyFill="1" applyBorder="1" applyAlignment="1" applyProtection="1">
      <alignment horizontal="right" vertical="top" wrapText="1"/>
      <protection locked="0"/>
    </xf>
    <xf numFmtId="0" fontId="2" fillId="0" borderId="103" xfId="8" applyFont="1" applyFill="1" applyBorder="1" applyAlignment="1" applyProtection="1">
      <alignment horizontal="left" vertical="top" wrapText="1"/>
      <protection locked="0"/>
    </xf>
    <xf numFmtId="1" fontId="2" fillId="0" borderId="0" xfId="8" applyNumberFormat="1" applyFont="1" applyFill="1" applyBorder="1" applyAlignment="1" applyProtection="1">
      <alignment wrapText="1"/>
      <protection locked="0"/>
    </xf>
    <xf numFmtId="3" fontId="2" fillId="0" borderId="0" xfId="8" applyNumberFormat="1" applyFont="1" applyFill="1" applyBorder="1" applyAlignment="1" applyProtection="1">
      <alignment wrapText="1"/>
      <protection locked="0"/>
    </xf>
    <xf numFmtId="3" fontId="2" fillId="0" borderId="103" xfId="8" applyNumberFormat="1" applyFont="1" applyFill="1" applyBorder="1" applyAlignment="1" applyProtection="1">
      <alignment wrapText="1"/>
      <protection locked="0"/>
    </xf>
    <xf numFmtId="49" fontId="3" fillId="0" borderId="93" xfId="1" applyNumberFormat="1" applyFont="1" applyFill="1" applyBorder="1" applyAlignment="1">
      <alignment horizontal="left"/>
    </xf>
    <xf numFmtId="3" fontId="26" fillId="0" borderId="93" xfId="1" applyNumberFormat="1" applyFont="1" applyFill="1" applyBorder="1" applyAlignment="1" applyProtection="1">
      <alignment wrapText="1"/>
      <protection locked="0"/>
    </xf>
    <xf numFmtId="3" fontId="3" fillId="0" borderId="41" xfId="1" applyNumberFormat="1" applyFont="1" applyFill="1" applyBorder="1" applyAlignment="1">
      <alignment horizontal="center" vertical="center" wrapText="1"/>
    </xf>
    <xf numFmtId="3" fontId="2" fillId="3" borderId="41" xfId="1" applyNumberFormat="1" applyFont="1" applyFill="1" applyBorder="1" applyAlignment="1" applyProtection="1">
      <alignment vertical="center" wrapText="1"/>
      <protection locked="0"/>
    </xf>
    <xf numFmtId="0" fontId="2" fillId="0" borderId="103" xfId="1" applyFont="1" applyFill="1" applyBorder="1" applyAlignment="1" applyProtection="1">
      <alignment horizontal="center" vertical="top" wrapText="1"/>
      <protection locked="0"/>
    </xf>
    <xf numFmtId="0" fontId="2" fillId="0" borderId="103" xfId="1" applyFont="1" applyFill="1" applyBorder="1" applyAlignment="1" applyProtection="1">
      <alignment horizontal="left" vertical="top" wrapText="1"/>
      <protection locked="0"/>
    </xf>
    <xf numFmtId="1" fontId="2" fillId="0" borderId="103" xfId="1" applyNumberFormat="1" applyFont="1" applyFill="1" applyBorder="1" applyAlignment="1" applyProtection="1">
      <alignment wrapText="1"/>
      <protection locked="0"/>
    </xf>
    <xf numFmtId="3" fontId="2" fillId="0" borderId="103" xfId="1" applyNumberFormat="1" applyFont="1" applyFill="1" applyBorder="1" applyAlignment="1" applyProtection="1">
      <alignment wrapText="1"/>
      <protection locked="0"/>
    </xf>
    <xf numFmtId="3" fontId="2" fillId="0" borderId="103" xfId="1" applyNumberFormat="1" applyFont="1" applyFill="1" applyBorder="1" applyAlignment="1" applyProtection="1">
      <alignment horizontal="center" vertical="center" wrapText="1"/>
      <protection locked="0"/>
    </xf>
    <xf numFmtId="0" fontId="2" fillId="0" borderId="0" xfId="1" applyFont="1" applyFill="1" applyBorder="1" applyAlignment="1">
      <alignment horizontal="left"/>
    </xf>
    <xf numFmtId="0" fontId="2" fillId="0" borderId="0" xfId="1" applyFont="1" applyFill="1" applyBorder="1" applyAlignment="1">
      <alignment horizontal="center"/>
    </xf>
    <xf numFmtId="0" fontId="3" fillId="0" borderId="93" xfId="1" applyFont="1" applyFill="1" applyBorder="1" applyAlignment="1">
      <alignment horizontal="center"/>
    </xf>
    <xf numFmtId="0" fontId="3" fillId="0" borderId="93" xfId="1" applyFont="1" applyFill="1" applyBorder="1" applyAlignment="1">
      <alignment horizontal="left"/>
    </xf>
    <xf numFmtId="1" fontId="2" fillId="0" borderId="0" xfId="8" applyNumberFormat="1" applyFont="1" applyFill="1" applyBorder="1" applyAlignment="1" applyProtection="1">
      <alignment horizontal="center" wrapText="1"/>
      <protection locked="0"/>
    </xf>
    <xf numFmtId="0" fontId="2" fillId="0" borderId="0" xfId="1" applyFont="1" applyFill="1" applyAlignment="1">
      <alignment horizontal="center"/>
    </xf>
    <xf numFmtId="1" fontId="2" fillId="0" borderId="0" xfId="1" applyNumberFormat="1" applyFont="1" applyFill="1" applyBorder="1" applyAlignment="1" applyProtection="1">
      <alignment wrapText="1"/>
      <protection locked="0"/>
    </xf>
    <xf numFmtId="0" fontId="3" fillId="0" borderId="0" xfId="1" applyFont="1" applyFill="1" applyAlignment="1">
      <alignment horizontal="center"/>
    </xf>
    <xf numFmtId="3" fontId="2" fillId="0" borderId="41" xfId="1" applyNumberFormat="1" applyFont="1" applyFill="1" applyBorder="1" applyAlignment="1">
      <alignment horizontal="center" vertical="center" wrapText="1"/>
    </xf>
    <xf numFmtId="3" fontId="2" fillId="0" borderId="41" xfId="1" applyNumberFormat="1" applyFont="1" applyFill="1" applyBorder="1" applyAlignment="1">
      <alignment vertical="center" wrapText="1"/>
    </xf>
    <xf numFmtId="1" fontId="3" fillId="0" borderId="0" xfId="1" applyNumberFormat="1" applyFont="1" applyFill="1" applyBorder="1" applyAlignment="1" applyProtection="1">
      <alignment horizontal="center" wrapText="1"/>
      <protection locked="0"/>
    </xf>
    <xf numFmtId="3" fontId="2" fillId="0" borderId="0" xfId="1" applyNumberFormat="1" applyFont="1" applyFill="1" applyBorder="1" applyAlignment="1" applyProtection="1">
      <alignment wrapText="1"/>
      <protection locked="0"/>
    </xf>
    <xf numFmtId="3" fontId="2" fillId="0" borderId="41" xfId="1" applyNumberFormat="1" applyFont="1" applyFill="1" applyBorder="1" applyAlignment="1">
      <alignment horizontal="right" vertical="center" wrapText="1"/>
    </xf>
    <xf numFmtId="3" fontId="2" fillId="3" borderId="41" xfId="1" applyNumberFormat="1" applyFont="1" applyFill="1" applyBorder="1" applyAlignment="1">
      <alignment horizontal="right" vertical="center" wrapText="1"/>
    </xf>
    <xf numFmtId="0" fontId="2" fillId="0" borderId="0" xfId="1" applyFont="1" applyFill="1" applyBorder="1" applyAlignment="1" applyProtection="1">
      <alignment horizontal="center" vertical="top"/>
      <protection locked="0"/>
    </xf>
    <xf numFmtId="0" fontId="2" fillId="0" borderId="0" xfId="1" applyFont="1" applyFill="1" applyBorder="1" applyAlignment="1" applyProtection="1">
      <alignment horizontal="left" vertical="top" wrapText="1"/>
      <protection locked="0"/>
    </xf>
    <xf numFmtId="3" fontId="2" fillId="0" borderId="0" xfId="1" applyNumberFormat="1" applyFont="1" applyFill="1" applyBorder="1" applyAlignment="1" applyProtection="1">
      <alignment horizontal="center" vertical="center" wrapText="1"/>
      <protection locked="0"/>
    </xf>
    <xf numFmtId="0" fontId="14" fillId="0" borderId="103" xfId="1" applyFont="1" applyFill="1" applyBorder="1"/>
    <xf numFmtId="3" fontId="14" fillId="0" borderId="103" xfId="1" applyNumberFormat="1" applyFont="1" applyFill="1" applyBorder="1"/>
    <xf numFmtId="0" fontId="3" fillId="0" borderId="0" xfId="1" applyFont="1"/>
    <xf numFmtId="0" fontId="27" fillId="0" borderId="0" xfId="1" applyFont="1"/>
    <xf numFmtId="0" fontId="27" fillId="0" borderId="0" xfId="1" applyFont="1" applyBorder="1"/>
    <xf numFmtId="0" fontId="14" fillId="0" borderId="0" xfId="1" applyFont="1" applyFill="1"/>
    <xf numFmtId="0" fontId="14" fillId="0" borderId="0" xfId="1" applyFont="1" applyFill="1" applyBorder="1"/>
    <xf numFmtId="0" fontId="2" fillId="6" borderId="0" xfId="1" applyFont="1" applyFill="1"/>
    <xf numFmtId="0" fontId="27" fillId="0" borderId="0" xfId="8" applyFont="1"/>
    <xf numFmtId="0" fontId="2" fillId="0" borderId="0" xfId="8" applyFont="1"/>
    <xf numFmtId="0" fontId="3" fillId="0" borderId="0" xfId="8" applyFont="1"/>
    <xf numFmtId="0" fontId="28" fillId="0" borderId="0" xfId="10" applyFont="1"/>
    <xf numFmtId="0" fontId="2" fillId="0" borderId="15" xfId="1" applyFont="1" applyFill="1" applyBorder="1" applyAlignment="1" applyProtection="1">
      <alignment horizontal="center" vertical="center" wrapText="1"/>
    </xf>
    <xf numFmtId="0" fontId="3" fillId="0" borderId="40" xfId="5" applyFont="1" applyFill="1" applyBorder="1" applyAlignment="1">
      <alignment horizontal="center" vertical="center"/>
    </xf>
    <xf numFmtId="0" fontId="2" fillId="0" borderId="0" xfId="7" applyFont="1" applyFill="1" applyBorder="1" applyAlignment="1">
      <alignment horizontal="left" vertical="center" wrapText="1"/>
    </xf>
    <xf numFmtId="0" fontId="2" fillId="0" borderId="40" xfId="5" applyFont="1" applyFill="1" applyBorder="1" applyAlignment="1">
      <alignment horizontal="center" vertical="center"/>
    </xf>
    <xf numFmtId="0" fontId="2" fillId="0" borderId="41" xfId="5" applyFont="1" applyFill="1" applyBorder="1" applyAlignment="1">
      <alignment horizontal="left" vertical="center" wrapText="1"/>
    </xf>
    <xf numFmtId="0" fontId="2" fillId="0" borderId="0" xfId="10" applyFont="1" applyAlignment="1">
      <alignment vertical="center"/>
    </xf>
    <xf numFmtId="0" fontId="2" fillId="0" borderId="0" xfId="10" applyFont="1" applyAlignment="1">
      <alignment horizontal="left" vertical="center"/>
    </xf>
    <xf numFmtId="0" fontId="9" fillId="0" borderId="0" xfId="10" applyFont="1" applyAlignment="1">
      <alignment horizontal="center" vertical="center"/>
    </xf>
    <xf numFmtId="0" fontId="10" fillId="0" borderId="0" xfId="11" applyFont="1" applyBorder="1" applyAlignment="1" applyProtection="1">
      <protection locked="0"/>
    </xf>
    <xf numFmtId="0" fontId="2" fillId="0" borderId="0" xfId="11" applyFont="1" applyBorder="1" applyAlignment="1" applyProtection="1">
      <protection locked="0"/>
    </xf>
    <xf numFmtId="49" fontId="3" fillId="0" borderId="93" xfId="11" applyNumberFormat="1" applyFont="1" applyBorder="1" applyAlignment="1" applyProtection="1">
      <protection locked="0"/>
    </xf>
    <xf numFmtId="0" fontId="2" fillId="0" borderId="41" xfId="10" applyFont="1" applyBorder="1" applyAlignment="1">
      <alignment horizontal="center" vertical="center" wrapText="1"/>
    </xf>
    <xf numFmtId="3" fontId="3" fillId="0" borderId="41" xfId="10" applyNumberFormat="1" applyFont="1" applyBorder="1" applyAlignment="1">
      <alignment vertical="center" wrapText="1"/>
    </xf>
    <xf numFmtId="3" fontId="3" fillId="0" borderId="86" xfId="10" applyNumberFormat="1" applyFont="1" applyBorder="1" applyAlignment="1">
      <alignment vertical="center" wrapText="1"/>
    </xf>
    <xf numFmtId="0" fontId="2" fillId="0" borderId="41" xfId="10" applyFont="1" applyBorder="1" applyAlignment="1" applyProtection="1">
      <alignment horizontal="center" vertical="center" wrapText="1"/>
      <protection locked="0"/>
    </xf>
    <xf numFmtId="3" fontId="2" fillId="0" borderId="41" xfId="10" applyNumberFormat="1" applyFont="1" applyFill="1" applyBorder="1" applyAlignment="1">
      <alignment horizontal="left" vertical="center" wrapText="1"/>
    </xf>
    <xf numFmtId="0" fontId="3" fillId="0" borderId="41" xfId="11" applyFont="1" applyBorder="1" applyAlignment="1" applyProtection="1">
      <alignment horizontal="center" vertical="center" wrapText="1"/>
      <protection locked="0"/>
    </xf>
    <xf numFmtId="3" fontId="2" fillId="0" borderId="41" xfId="10" applyNumberFormat="1" applyFont="1" applyBorder="1" applyAlignment="1" applyProtection="1">
      <alignment horizontal="right" vertical="center" wrapText="1"/>
      <protection locked="0"/>
    </xf>
    <xf numFmtId="3" fontId="2" fillId="0" borderId="41" xfId="10" applyNumberFormat="1" applyFont="1" applyBorder="1" applyAlignment="1" applyProtection="1">
      <alignment horizontal="left" vertical="center" wrapText="1"/>
      <protection locked="0"/>
    </xf>
    <xf numFmtId="3" fontId="2" fillId="0" borderId="41" xfId="11" applyNumberFormat="1" applyFont="1" applyBorder="1" applyAlignment="1" applyProtection="1">
      <alignment horizontal="center" vertical="center" wrapText="1"/>
      <protection locked="0"/>
    </xf>
    <xf numFmtId="3" fontId="2" fillId="0" borderId="0" xfId="10" applyNumberFormat="1" applyFont="1" applyAlignment="1">
      <alignment vertical="center"/>
    </xf>
    <xf numFmtId="3" fontId="2" fillId="0" borderId="41" xfId="10" applyNumberFormat="1" applyFont="1" applyFill="1" applyBorder="1" applyAlignment="1">
      <alignment vertical="center" wrapText="1"/>
    </xf>
    <xf numFmtId="3" fontId="2" fillId="6" borderId="41" xfId="10" applyNumberFormat="1" applyFont="1" applyFill="1" applyBorder="1" applyAlignment="1" applyProtection="1">
      <alignment horizontal="right" vertical="center" wrapText="1"/>
      <protection locked="0"/>
    </xf>
    <xf numFmtId="3" fontId="2" fillId="6" borderId="41" xfId="10" applyNumberFormat="1" applyFont="1" applyFill="1" applyBorder="1" applyAlignment="1" applyProtection="1">
      <alignment horizontal="left" vertical="center" wrapText="1"/>
      <protection locked="0"/>
    </xf>
    <xf numFmtId="3" fontId="2" fillId="0" borderId="68" xfId="10" applyNumberFormat="1" applyFont="1" applyBorder="1" applyAlignment="1" applyProtection="1">
      <alignment horizontal="right" vertical="center" wrapText="1"/>
      <protection locked="0"/>
    </xf>
    <xf numFmtId="3" fontId="2" fillId="6" borderId="68" xfId="10" applyNumberFormat="1" applyFont="1" applyFill="1" applyBorder="1" applyAlignment="1" applyProtection="1">
      <alignment horizontal="right" vertical="center" wrapText="1"/>
      <protection locked="0"/>
    </xf>
    <xf numFmtId="3" fontId="2" fillId="0" borderId="41" xfId="1" applyNumberFormat="1" applyFont="1" applyFill="1" applyBorder="1" applyAlignment="1" applyProtection="1">
      <alignment horizontal="left" vertical="center" wrapText="1"/>
      <protection locked="0"/>
    </xf>
    <xf numFmtId="3" fontId="2" fillId="0" borderId="86" xfId="11" applyNumberFormat="1" applyFont="1" applyBorder="1" applyAlignment="1" applyProtection="1">
      <alignment horizontal="center" vertical="center" wrapText="1"/>
      <protection locked="0"/>
    </xf>
    <xf numFmtId="3" fontId="2" fillId="0" borderId="68" xfId="11" applyNumberFormat="1" applyFont="1" applyBorder="1" applyAlignment="1" applyProtection="1">
      <alignment vertical="center" wrapText="1"/>
      <protection locked="0"/>
    </xf>
    <xf numFmtId="0" fontId="2" fillId="0" borderId="41" xfId="10" applyFont="1" applyFill="1" applyBorder="1" applyAlignment="1">
      <alignment vertical="center" wrapText="1"/>
    </xf>
    <xf numFmtId="0" fontId="2" fillId="0" borderId="0" xfId="10" applyFont="1" applyFill="1" applyAlignment="1">
      <alignment vertical="center" wrapText="1"/>
    </xf>
    <xf numFmtId="0" fontId="2" fillId="6" borderId="0" xfId="10" applyFont="1" applyFill="1" applyAlignment="1">
      <alignment vertical="center"/>
    </xf>
    <xf numFmtId="0" fontId="2" fillId="0" borderId="0" xfId="11" applyFont="1" applyBorder="1"/>
    <xf numFmtId="0" fontId="2" fillId="0" borderId="93" xfId="11" applyFont="1" applyBorder="1"/>
    <xf numFmtId="0" fontId="2" fillId="0" borderId="41" xfId="1" applyFont="1" applyFill="1" applyBorder="1" applyAlignment="1" applyProtection="1">
      <alignment horizontal="left" vertical="center" wrapText="1"/>
    </xf>
    <xf numFmtId="3" fontId="2" fillId="0" borderId="41" xfId="10" applyNumberFormat="1" applyFont="1" applyFill="1" applyBorder="1" applyAlignment="1" applyProtection="1">
      <alignment horizontal="right" vertical="center" wrapText="1"/>
      <protection locked="0"/>
    </xf>
    <xf numFmtId="3" fontId="2" fillId="0" borderId="68" xfId="11" applyNumberFormat="1" applyFont="1" applyBorder="1" applyAlignment="1" applyProtection="1">
      <alignment horizontal="center" vertical="center" wrapText="1"/>
      <protection locked="0"/>
    </xf>
    <xf numFmtId="0" fontId="2" fillId="0" borderId="41" xfId="1" applyFont="1" applyFill="1" applyBorder="1" applyAlignment="1">
      <alignment vertical="center" wrapText="1"/>
    </xf>
    <xf numFmtId="3" fontId="2" fillId="3" borderId="41" xfId="10" applyNumberFormat="1" applyFont="1" applyFill="1" applyBorder="1" applyAlignment="1" applyProtection="1">
      <alignment horizontal="right" vertical="center" wrapText="1"/>
      <protection locked="0"/>
    </xf>
    <xf numFmtId="0" fontId="2" fillId="0" borderId="41" xfId="11" applyFont="1" applyBorder="1" applyAlignment="1">
      <alignment horizontal="center" vertical="center" wrapText="1"/>
    </xf>
    <xf numFmtId="0" fontId="2" fillId="0" borderId="0" xfId="11" applyFont="1"/>
    <xf numFmtId="0" fontId="2" fillId="0" borderId="0" xfId="11" applyFont="1" applyBorder="1" applyAlignment="1">
      <alignment wrapText="1"/>
    </xf>
    <xf numFmtId="0" fontId="2" fillId="0" borderId="0" xfId="11" applyFont="1" applyProtection="1">
      <protection locked="0"/>
    </xf>
    <xf numFmtId="0" fontId="2" fillId="0" borderId="0" xfId="11" applyFont="1" applyFill="1" applyBorder="1" applyAlignment="1" applyProtection="1">
      <alignment horizontal="left" vertical="center" wrapText="1"/>
    </xf>
    <xf numFmtId="0" fontId="3" fillId="0" borderId="0" xfId="11" applyFont="1"/>
    <xf numFmtId="0" fontId="2" fillId="0" borderId="0" xfId="11" applyFont="1" applyFill="1"/>
    <xf numFmtId="0" fontId="3" fillId="0" borderId="0" xfId="11" applyFont="1" applyFill="1"/>
    <xf numFmtId="0" fontId="2" fillId="0" borderId="0" xfId="1" applyFont="1" applyFill="1" applyAlignment="1"/>
    <xf numFmtId="3" fontId="29" fillId="0" borderId="25" xfId="1" applyNumberFormat="1" applyFont="1" applyFill="1" applyBorder="1" applyAlignment="1" applyProtection="1">
      <alignment horizontal="left" vertical="center" wrapText="1"/>
      <protection locked="0"/>
    </xf>
    <xf numFmtId="0" fontId="2" fillId="6" borderId="39" xfId="1" applyFont="1" applyFill="1" applyBorder="1" applyAlignment="1" applyProtection="1">
      <alignment vertical="center"/>
    </xf>
    <xf numFmtId="3" fontId="2" fillId="0" borderId="25" xfId="1" applyNumberFormat="1" applyFont="1" applyFill="1" applyBorder="1" applyAlignment="1" applyProtection="1">
      <alignment horizontal="justify" vertical="center" wrapText="1"/>
      <protection locked="0"/>
    </xf>
    <xf numFmtId="0" fontId="29" fillId="0" borderId="39" xfId="1" applyFont="1" applyFill="1" applyBorder="1" applyAlignment="1" applyProtection="1">
      <alignment horizontal="center" vertical="center" wrapText="1"/>
    </xf>
    <xf numFmtId="0" fontId="29" fillId="0" borderId="39" xfId="1" applyFont="1" applyFill="1" applyBorder="1" applyAlignment="1" applyProtection="1">
      <alignment horizontal="left" vertical="center" wrapText="1"/>
    </xf>
    <xf numFmtId="3" fontId="29" fillId="0" borderId="39" xfId="1" applyNumberFormat="1" applyFont="1" applyFill="1" applyBorder="1" applyAlignment="1" applyProtection="1">
      <alignment vertical="center"/>
    </xf>
    <xf numFmtId="3" fontId="29" fillId="0" borderId="40" xfId="1" applyNumberFormat="1" applyFont="1" applyFill="1" applyBorder="1" applyAlignment="1" applyProtection="1">
      <alignment vertical="center"/>
      <protection locked="0"/>
    </xf>
    <xf numFmtId="3" fontId="29" fillId="0" borderId="42" xfId="1" applyNumberFormat="1" applyFont="1" applyFill="1" applyBorder="1" applyAlignment="1" applyProtection="1">
      <alignment vertical="center"/>
    </xf>
    <xf numFmtId="3" fontId="29" fillId="0" borderId="40" xfId="1" applyNumberFormat="1" applyFont="1" applyFill="1" applyBorder="1" applyAlignment="1" applyProtection="1">
      <alignment horizontal="right" vertical="center"/>
      <protection locked="0"/>
    </xf>
    <xf numFmtId="3" fontId="29" fillId="0" borderId="41" xfId="1" applyNumberFormat="1" applyFont="1" applyFill="1" applyBorder="1" applyAlignment="1" applyProtection="1">
      <alignment horizontal="right" vertical="center"/>
      <protection locked="0"/>
    </xf>
    <xf numFmtId="3" fontId="29" fillId="0" borderId="42" xfId="1" applyNumberFormat="1" applyFont="1" applyFill="1" applyBorder="1" applyAlignment="1" applyProtection="1">
      <alignment horizontal="justify" vertical="center" wrapText="1"/>
      <protection locked="0"/>
    </xf>
    <xf numFmtId="3" fontId="2" fillId="0" borderId="68" xfId="4" applyNumberFormat="1" applyFont="1" applyFill="1" applyBorder="1" applyProtection="1">
      <protection locked="0"/>
    </xf>
    <xf numFmtId="3" fontId="2" fillId="0" borderId="41" xfId="3" applyNumberFormat="1" applyFont="1" applyFill="1" applyBorder="1" applyAlignment="1" applyProtection="1">
      <alignment horizontal="center" vertical="center" wrapText="1"/>
      <protection locked="0"/>
    </xf>
    <xf numFmtId="3" fontId="13" fillId="0" borderId="41" xfId="1" applyNumberFormat="1" applyFont="1" applyFill="1" applyBorder="1" applyAlignment="1" applyProtection="1">
      <alignment horizontal="right" vertical="center"/>
      <protection locked="0"/>
    </xf>
    <xf numFmtId="3" fontId="13" fillId="0" borderId="42" xfId="1" applyNumberFormat="1" applyFont="1" applyFill="1" applyBorder="1" applyAlignment="1" applyProtection="1">
      <alignment horizontal="left" vertical="center" wrapText="1"/>
      <protection locked="0"/>
    </xf>
    <xf numFmtId="3" fontId="2" fillId="3" borderId="23" xfId="1" applyNumberFormat="1" applyFont="1" applyFill="1" applyBorder="1" applyAlignment="1" applyProtection="1">
      <alignment horizontal="right" vertical="center"/>
      <protection locked="0"/>
    </xf>
    <xf numFmtId="3" fontId="2" fillId="3" borderId="68" xfId="5" applyNumberFormat="1" applyFont="1" applyFill="1" applyBorder="1" applyAlignment="1">
      <alignment horizontal="right" vertical="center"/>
    </xf>
    <xf numFmtId="0" fontId="1" fillId="0" borderId="0" xfId="4"/>
    <xf numFmtId="0" fontId="14" fillId="0" borderId="116" xfId="1" applyFont="1" applyFill="1" applyBorder="1" applyAlignment="1">
      <alignment wrapText="1"/>
    </xf>
    <xf numFmtId="0" fontId="5" fillId="0" borderId="116" xfId="1" applyFont="1" applyFill="1" applyBorder="1" applyAlignment="1">
      <alignment horizontal="right" vertical="justify" wrapText="1"/>
    </xf>
    <xf numFmtId="3" fontId="5" fillId="0" borderId="116" xfId="1" applyNumberFormat="1" applyFont="1" applyBorder="1" applyAlignment="1">
      <alignment wrapText="1"/>
    </xf>
    <xf numFmtId="0" fontId="1" fillId="0" borderId="116" xfId="1" applyFont="1" applyBorder="1" applyAlignment="1">
      <alignment wrapText="1"/>
    </xf>
    <xf numFmtId="0" fontId="1" fillId="0" borderId="116" xfId="1" applyFont="1" applyFill="1" applyBorder="1" applyAlignment="1">
      <alignment wrapText="1"/>
    </xf>
    <xf numFmtId="0" fontId="9" fillId="0" borderId="117" xfId="1" applyFont="1" applyFill="1" applyBorder="1" applyAlignment="1">
      <alignment horizontal="center" vertical="center" wrapText="1"/>
    </xf>
    <xf numFmtId="0" fontId="9" fillId="0" borderId="118" xfId="1" applyFont="1" applyFill="1" applyBorder="1" applyAlignment="1">
      <alignment horizontal="center" vertical="center" wrapText="1"/>
    </xf>
    <xf numFmtId="3" fontId="9" fillId="0" borderId="118" xfId="1" applyNumberFormat="1" applyFont="1" applyFill="1" applyBorder="1" applyAlignment="1">
      <alignment horizontal="center" vertical="center" wrapText="1"/>
    </xf>
    <xf numFmtId="0" fontId="9" fillId="0" borderId="119" xfId="1" applyFont="1" applyFill="1" applyBorder="1" applyAlignment="1">
      <alignment horizontal="center" vertical="center" wrapText="1"/>
    </xf>
    <xf numFmtId="0" fontId="9" fillId="0" borderId="120" xfId="1" applyFont="1" applyFill="1" applyBorder="1" applyAlignment="1">
      <alignment horizontal="center" vertical="center" wrapText="1"/>
    </xf>
    <xf numFmtId="0" fontId="9" fillId="0" borderId="121" xfId="1" applyFont="1" applyFill="1" applyBorder="1" applyAlignment="1">
      <alignment horizontal="center" vertical="center" wrapText="1"/>
    </xf>
    <xf numFmtId="0" fontId="9" fillId="0" borderId="122" xfId="1" applyFont="1" applyFill="1" applyBorder="1" applyAlignment="1">
      <alignment horizontal="center" vertical="center" wrapText="1"/>
    </xf>
    <xf numFmtId="0" fontId="9" fillId="0" borderId="123" xfId="1" applyFont="1" applyFill="1" applyBorder="1" applyAlignment="1">
      <alignment vertical="center" wrapText="1"/>
    </xf>
    <xf numFmtId="0" fontId="9" fillId="0" borderId="43" xfId="1" applyFont="1" applyFill="1" applyBorder="1" applyAlignment="1">
      <alignment vertical="center" wrapText="1"/>
    </xf>
    <xf numFmtId="0" fontId="9" fillId="0" borderId="43" xfId="1" applyFont="1" applyFill="1" applyBorder="1" applyAlignment="1">
      <alignment horizontal="center" vertical="center" wrapText="1"/>
    </xf>
    <xf numFmtId="3" fontId="11" fillId="0" borderId="43" xfId="1" applyNumberFormat="1" applyFont="1" applyFill="1" applyBorder="1" applyAlignment="1">
      <alignment wrapText="1"/>
    </xf>
    <xf numFmtId="3" fontId="11" fillId="0" borderId="124" xfId="1" applyNumberFormat="1" applyFont="1" applyFill="1" applyBorder="1" applyAlignment="1">
      <alignment wrapText="1"/>
    </xf>
    <xf numFmtId="0" fontId="9" fillId="0" borderId="125" xfId="1" applyFont="1" applyFill="1" applyBorder="1" applyAlignment="1">
      <alignment vertical="center" wrapText="1"/>
    </xf>
    <xf numFmtId="0" fontId="9" fillId="0" borderId="63" xfId="1" applyFont="1" applyFill="1" applyBorder="1" applyAlignment="1">
      <alignment vertical="center" wrapText="1"/>
    </xf>
    <xf numFmtId="0" fontId="9" fillId="7" borderId="63" xfId="1" applyFont="1" applyFill="1" applyBorder="1" applyAlignment="1">
      <alignment horizontal="left" vertical="center" wrapText="1"/>
    </xf>
    <xf numFmtId="10" fontId="9" fillId="7" borderId="63" xfId="1" applyNumberFormat="1" applyFont="1" applyFill="1" applyBorder="1" applyAlignment="1">
      <alignment wrapText="1"/>
    </xf>
    <xf numFmtId="10" fontId="9" fillId="7" borderId="98" xfId="1" applyNumberFormat="1" applyFont="1" applyFill="1" applyBorder="1" applyAlignment="1">
      <alignment wrapText="1"/>
    </xf>
    <xf numFmtId="10" fontId="9" fillId="10" borderId="124" xfId="1" applyNumberFormat="1" applyFont="1" applyFill="1" applyBorder="1" applyAlignment="1">
      <alignment wrapText="1"/>
    </xf>
    <xf numFmtId="3" fontId="11" fillId="0" borderId="63" xfId="1" applyNumberFormat="1" applyFont="1" applyFill="1" applyBorder="1" applyAlignment="1">
      <alignment wrapText="1"/>
    </xf>
    <xf numFmtId="3" fontId="11" fillId="0" borderId="98" xfId="1" applyNumberFormat="1" applyFont="1" applyFill="1" applyBorder="1" applyAlignment="1">
      <alignment wrapText="1"/>
    </xf>
    <xf numFmtId="3" fontId="15" fillId="0" borderId="63" xfId="1" applyNumberFormat="1" applyFont="1" applyBorder="1" applyAlignment="1">
      <alignment wrapText="1"/>
    </xf>
    <xf numFmtId="3" fontId="15" fillId="0" borderId="98" xfId="1" applyNumberFormat="1" applyFont="1" applyBorder="1" applyAlignment="1">
      <alignment wrapText="1"/>
    </xf>
    <xf numFmtId="3" fontId="15" fillId="0" borderId="124" xfId="1" applyNumberFormat="1" applyFont="1" applyFill="1" applyBorder="1" applyAlignment="1">
      <alignment wrapText="1"/>
    </xf>
    <xf numFmtId="10" fontId="10" fillId="0" borderId="63" xfId="1" applyNumberFormat="1" applyFont="1" applyFill="1" applyBorder="1" applyAlignment="1">
      <alignment wrapText="1"/>
    </xf>
    <xf numFmtId="10" fontId="10" fillId="0" borderId="98" xfId="1" applyNumberFormat="1" applyFont="1" applyFill="1" applyBorder="1" applyAlignment="1">
      <alignment wrapText="1"/>
    </xf>
    <xf numFmtId="10" fontId="10" fillId="0" borderId="124" xfId="1" applyNumberFormat="1" applyFont="1" applyFill="1" applyBorder="1" applyAlignment="1">
      <alignment wrapText="1"/>
    </xf>
    <xf numFmtId="0" fontId="9" fillId="0" borderId="126" xfId="1" applyFont="1" applyFill="1" applyBorder="1" applyAlignment="1">
      <alignment vertical="center" wrapText="1"/>
    </xf>
    <xf numFmtId="0" fontId="9" fillId="0" borderId="11" xfId="1" applyFont="1" applyFill="1" applyBorder="1" applyAlignment="1">
      <alignment vertical="center" wrapText="1"/>
    </xf>
    <xf numFmtId="0" fontId="9" fillId="0" borderId="11" xfId="1" applyFont="1" applyFill="1" applyBorder="1" applyAlignment="1">
      <alignment horizontal="center" vertical="center" wrapText="1"/>
    </xf>
    <xf numFmtId="3" fontId="11" fillId="0" borderId="11" xfId="1" applyNumberFormat="1" applyFont="1" applyFill="1" applyBorder="1" applyAlignment="1">
      <alignment wrapText="1"/>
    </xf>
    <xf numFmtId="3" fontId="11" fillId="0" borderId="127" xfId="1" applyNumberFormat="1" applyFont="1" applyFill="1" applyBorder="1" applyAlignment="1">
      <alignment wrapText="1"/>
    </xf>
    <xf numFmtId="3" fontId="9" fillId="11" borderId="128" xfId="1" applyNumberFormat="1" applyFont="1" applyFill="1" applyBorder="1" applyAlignment="1">
      <alignment horizontal="center" vertical="center" wrapText="1"/>
    </xf>
    <xf numFmtId="0" fontId="9" fillId="12" borderId="129" xfId="1" applyFont="1" applyFill="1" applyBorder="1" applyAlignment="1">
      <alignment horizontal="center" vertical="center" wrapText="1"/>
    </xf>
    <xf numFmtId="3" fontId="9" fillId="12" borderId="129" xfId="1" applyNumberFormat="1" applyFont="1" applyFill="1" applyBorder="1" applyAlignment="1">
      <alignment horizontal="center" vertical="center" wrapText="1"/>
    </xf>
    <xf numFmtId="3" fontId="9" fillId="12" borderId="130" xfId="1" applyNumberFormat="1" applyFont="1" applyFill="1" applyBorder="1" applyAlignment="1">
      <alignment horizontal="center" vertical="center" wrapText="1"/>
    </xf>
    <xf numFmtId="3" fontId="9" fillId="0" borderId="131" xfId="1" applyNumberFormat="1" applyFont="1" applyFill="1" applyBorder="1" applyAlignment="1">
      <alignment horizontal="center" wrapText="1"/>
    </xf>
    <xf numFmtId="0" fontId="9" fillId="0" borderId="132" xfId="1" applyFont="1" applyFill="1" applyBorder="1" applyAlignment="1">
      <alignment horizontal="center" wrapText="1"/>
    </xf>
    <xf numFmtId="0" fontId="9" fillId="0" borderId="132" xfId="1" applyFont="1" applyFill="1" applyBorder="1" applyAlignment="1">
      <alignment horizontal="center" vertical="center" wrapText="1"/>
    </xf>
    <xf numFmtId="3" fontId="15" fillId="0" borderId="133" xfId="1" applyNumberFormat="1" applyFont="1" applyFill="1" applyBorder="1" applyAlignment="1">
      <alignment wrapText="1"/>
    </xf>
    <xf numFmtId="3" fontId="15" fillId="0" borderId="132" xfId="1" applyNumberFormat="1" applyFont="1" applyFill="1" applyBorder="1" applyAlignment="1">
      <alignment wrapText="1"/>
    </xf>
    <xf numFmtId="3" fontId="15" fillId="0" borderId="134" xfId="1" applyNumberFormat="1" applyFont="1" applyFill="1" applyBorder="1" applyAlignment="1">
      <alignment wrapText="1"/>
    </xf>
    <xf numFmtId="3" fontId="9" fillId="0" borderId="135" xfId="1" applyNumberFormat="1" applyFont="1" applyFill="1" applyBorder="1" applyAlignment="1">
      <alignment horizontal="center" wrapText="1"/>
    </xf>
    <xf numFmtId="0" fontId="9" fillId="0" borderId="15" xfId="1" applyFont="1" applyFill="1" applyBorder="1" applyAlignment="1">
      <alignment horizontal="center" wrapText="1"/>
    </xf>
    <xf numFmtId="0" fontId="15" fillId="0" borderId="15" xfId="1" applyFont="1" applyFill="1" applyBorder="1" applyAlignment="1">
      <alignment horizontal="center" vertical="center" wrapText="1"/>
    </xf>
    <xf numFmtId="3" fontId="15" fillId="0" borderId="76" xfId="1" applyNumberFormat="1" applyFont="1" applyFill="1" applyBorder="1" applyAlignment="1">
      <alignment horizontal="right" wrapText="1"/>
    </xf>
    <xf numFmtId="3" fontId="15" fillId="0" borderId="4" xfId="1" applyNumberFormat="1" applyFont="1" applyFill="1" applyBorder="1" applyAlignment="1">
      <alignment horizontal="right" wrapText="1"/>
    </xf>
    <xf numFmtId="3" fontId="15" fillId="0" borderId="15" xfId="1" applyNumberFormat="1" applyFont="1" applyFill="1" applyBorder="1" applyAlignment="1">
      <alignment horizontal="right" wrapText="1"/>
    </xf>
    <xf numFmtId="3" fontId="15" fillId="0" borderId="15" xfId="1" applyNumberFormat="1" applyFont="1" applyFill="1" applyBorder="1" applyAlignment="1">
      <alignment wrapText="1"/>
    </xf>
    <xf numFmtId="3" fontId="15" fillId="0" borderId="136" xfId="1" applyNumberFormat="1" applyFont="1" applyFill="1" applyBorder="1" applyAlignment="1">
      <alignment wrapText="1"/>
    </xf>
    <xf numFmtId="0" fontId="15" fillId="0" borderId="132" xfId="1" applyFont="1" applyFill="1" applyBorder="1" applyAlignment="1">
      <alignment wrapText="1"/>
    </xf>
    <xf numFmtId="3" fontId="15" fillId="0" borderId="133" xfId="1" applyNumberFormat="1" applyFont="1" applyFill="1" applyBorder="1" applyAlignment="1">
      <alignment horizontal="right" wrapText="1"/>
    </xf>
    <xf numFmtId="3" fontId="15" fillId="0" borderId="132" xfId="1" applyNumberFormat="1" applyFont="1" applyFill="1" applyBorder="1" applyAlignment="1">
      <alignment horizontal="right" wrapText="1"/>
    </xf>
    <xf numFmtId="3" fontId="15" fillId="0" borderId="134" xfId="1" applyNumberFormat="1" applyFont="1" applyFill="1" applyBorder="1" applyAlignment="1">
      <alignment horizontal="right" wrapText="1"/>
    </xf>
    <xf numFmtId="3" fontId="9" fillId="0" borderId="137" xfId="1" applyNumberFormat="1" applyFont="1" applyFill="1" applyBorder="1" applyAlignment="1">
      <alignment horizontal="center" wrapText="1"/>
    </xf>
    <xf numFmtId="0" fontId="9" fillId="0" borderId="138" xfId="1" applyFont="1" applyFill="1" applyBorder="1" applyAlignment="1">
      <alignment horizontal="center" vertical="center" wrapText="1"/>
    </xf>
    <xf numFmtId="0" fontId="15" fillId="0" borderId="138" xfId="1" applyFont="1" applyFill="1" applyBorder="1" applyAlignment="1">
      <alignment horizontal="center" vertical="center" wrapText="1"/>
    </xf>
    <xf numFmtId="3" fontId="15" fillId="0" borderId="139" xfId="1" applyNumberFormat="1" applyFont="1" applyFill="1" applyBorder="1" applyAlignment="1">
      <alignment horizontal="right" wrapText="1"/>
    </xf>
    <xf numFmtId="3" fontId="15" fillId="0" borderId="138" xfId="1" applyNumberFormat="1" applyFont="1" applyFill="1" applyBorder="1" applyAlignment="1">
      <alignment horizontal="right" wrapText="1"/>
    </xf>
    <xf numFmtId="3" fontId="15" fillId="0" borderId="140" xfId="1" applyNumberFormat="1" applyFont="1" applyFill="1" applyBorder="1" applyAlignment="1">
      <alignment horizontal="right" wrapText="1"/>
    </xf>
    <xf numFmtId="0" fontId="9" fillId="0" borderId="15" xfId="1" applyFont="1" applyFill="1" applyBorder="1" applyAlignment="1">
      <alignment horizontal="center" vertical="center" wrapText="1"/>
    </xf>
    <xf numFmtId="3" fontId="15" fillId="0" borderId="4" xfId="1" applyNumberFormat="1" applyFont="1" applyFill="1" applyBorder="1" applyAlignment="1">
      <alignment wrapText="1"/>
    </xf>
    <xf numFmtId="0" fontId="9" fillId="0" borderId="138" xfId="1" applyFont="1" applyFill="1" applyBorder="1" applyAlignment="1">
      <alignment horizontal="center" wrapText="1"/>
    </xf>
    <xf numFmtId="3" fontId="15" fillId="0" borderId="138" xfId="1" applyNumberFormat="1" applyFont="1" applyFill="1" applyBorder="1" applyAlignment="1">
      <alignment wrapText="1"/>
    </xf>
    <xf numFmtId="3" fontId="15" fillId="0" borderId="139" xfId="1" applyNumberFormat="1" applyFont="1" applyFill="1" applyBorder="1" applyAlignment="1">
      <alignment wrapText="1"/>
    </xf>
    <xf numFmtId="3" fontId="15" fillId="0" borderId="140" xfId="1" applyNumberFormat="1" applyFont="1" applyFill="1" applyBorder="1" applyAlignment="1">
      <alignment wrapText="1"/>
    </xf>
    <xf numFmtId="3" fontId="9" fillId="0" borderId="141" xfId="1" applyNumberFormat="1" applyFont="1" applyFill="1" applyBorder="1" applyAlignment="1">
      <alignment horizontal="center" wrapText="1"/>
    </xf>
    <xf numFmtId="0" fontId="9" fillId="0" borderId="142" xfId="1" applyFont="1" applyFill="1" applyBorder="1" applyAlignment="1">
      <alignment horizontal="center" wrapText="1"/>
    </xf>
    <xf numFmtId="0" fontId="9" fillId="0" borderId="142" xfId="1" applyFont="1" applyFill="1" applyBorder="1" applyAlignment="1">
      <alignment horizontal="center" vertical="center" wrapText="1"/>
    </xf>
    <xf numFmtId="3" fontId="15" fillId="0" borderId="143" xfId="1" applyNumberFormat="1" applyFont="1" applyFill="1" applyBorder="1" applyAlignment="1">
      <alignment wrapText="1"/>
    </xf>
    <xf numFmtId="3" fontId="15" fillId="0" borderId="142" xfId="1" applyNumberFormat="1" applyFont="1" applyFill="1" applyBorder="1" applyAlignment="1">
      <alignment wrapText="1"/>
    </xf>
    <xf numFmtId="3" fontId="15" fillId="0" borderId="144" xfId="1" applyNumberFormat="1" applyFont="1" applyFill="1" applyBorder="1" applyAlignment="1">
      <alignment wrapText="1"/>
    </xf>
    <xf numFmtId="3" fontId="9" fillId="0" borderId="145" xfId="1" applyNumberFormat="1" applyFont="1" applyFill="1" applyBorder="1" applyAlignment="1">
      <alignment horizontal="center" wrapText="1"/>
    </xf>
    <xf numFmtId="0" fontId="9" fillId="0" borderId="146" xfId="1" applyFont="1" applyFill="1" applyBorder="1" applyAlignment="1">
      <alignment horizontal="center" wrapText="1"/>
    </xf>
    <xf numFmtId="0" fontId="15" fillId="0" borderId="146" xfId="1" applyFont="1" applyFill="1" applyBorder="1" applyAlignment="1">
      <alignment horizontal="center" vertical="center" wrapText="1"/>
    </xf>
    <xf numFmtId="3" fontId="15" fillId="0" borderId="147" xfId="1" applyNumberFormat="1" applyFont="1" applyFill="1" applyBorder="1" applyAlignment="1">
      <alignment wrapText="1"/>
    </xf>
    <xf numFmtId="3" fontId="15" fillId="0" borderId="146" xfId="1" applyNumberFormat="1" applyFont="1" applyFill="1" applyBorder="1" applyAlignment="1">
      <alignment wrapText="1"/>
    </xf>
    <xf numFmtId="3" fontId="15" fillId="0" borderId="148" xfId="1" applyNumberFormat="1" applyFont="1" applyFill="1" applyBorder="1" applyAlignment="1">
      <alignment wrapText="1"/>
    </xf>
    <xf numFmtId="0" fontId="9" fillId="0" borderId="146" xfId="1" applyFont="1" applyFill="1" applyBorder="1" applyAlignment="1">
      <alignment horizontal="center" vertical="center" wrapText="1"/>
    </xf>
    <xf numFmtId="0" fontId="15" fillId="0" borderId="146" xfId="1" applyFont="1" applyFill="1" applyBorder="1" applyAlignment="1">
      <alignment horizontal="center" wrapText="1"/>
    </xf>
    <xf numFmtId="3" fontId="15" fillId="0" borderId="146" xfId="1" applyNumberFormat="1" applyFont="1" applyFill="1" applyBorder="1" applyAlignment="1">
      <alignment horizontal="right" wrapText="1"/>
    </xf>
    <xf numFmtId="3" fontId="15" fillId="0" borderId="147" xfId="1" applyNumberFormat="1" applyFont="1" applyFill="1" applyBorder="1" applyAlignment="1">
      <alignment horizontal="right" wrapText="1"/>
    </xf>
    <xf numFmtId="3" fontId="15" fillId="0" borderId="148" xfId="1" applyNumberFormat="1" applyFont="1" applyFill="1" applyBorder="1" applyAlignment="1">
      <alignment horizontal="right" wrapText="1"/>
    </xf>
    <xf numFmtId="0" fontId="1" fillId="0" borderId="0" xfId="1" applyFill="1" applyBorder="1" applyAlignment="1">
      <alignment wrapText="1"/>
    </xf>
    <xf numFmtId="3" fontId="15" fillId="0" borderId="136" xfId="1" applyNumberFormat="1" applyFont="1" applyFill="1" applyBorder="1" applyAlignment="1">
      <alignment horizontal="right" wrapText="1"/>
    </xf>
    <xf numFmtId="3" fontId="9" fillId="0" borderId="117" xfId="1" applyNumberFormat="1" applyFont="1" applyFill="1" applyBorder="1" applyAlignment="1">
      <alignment horizontal="center" wrapText="1"/>
    </xf>
    <xf numFmtId="0" fontId="9" fillId="0" borderId="118" xfId="1" applyFont="1" applyFill="1" applyBorder="1" applyAlignment="1">
      <alignment horizontal="center" wrapText="1"/>
    </xf>
    <xf numFmtId="3" fontId="15" fillId="0" borderId="121" xfId="1" applyNumberFormat="1" applyFont="1" applyFill="1" applyBorder="1" applyAlignment="1">
      <alignment wrapText="1"/>
    </xf>
    <xf numFmtId="3" fontId="15" fillId="0" borderId="118" xfId="1" applyNumberFormat="1" applyFont="1" applyFill="1" applyBorder="1" applyAlignment="1">
      <alignment wrapText="1"/>
    </xf>
    <xf numFmtId="3" fontId="15" fillId="0" borderId="122" xfId="1" applyNumberFormat="1" applyFont="1" applyFill="1" applyBorder="1" applyAlignment="1">
      <alignment wrapText="1"/>
    </xf>
    <xf numFmtId="3" fontId="9" fillId="0" borderId="149" xfId="1" applyNumberFormat="1" applyFont="1" applyFill="1" applyBorder="1" applyAlignment="1">
      <alignment horizontal="center" wrapText="1"/>
    </xf>
    <xf numFmtId="0" fontId="9" fillId="0" borderId="150" xfId="1" applyFont="1" applyFill="1" applyBorder="1" applyAlignment="1">
      <alignment horizontal="center" wrapText="1"/>
    </xf>
    <xf numFmtId="3" fontId="15" fillId="0" borderId="151" xfId="1" applyNumberFormat="1" applyFont="1" applyFill="1" applyBorder="1" applyAlignment="1">
      <alignment wrapText="1"/>
    </xf>
    <xf numFmtId="3" fontId="15" fillId="0" borderId="150" xfId="1" applyNumberFormat="1" applyFont="1" applyFill="1" applyBorder="1" applyAlignment="1">
      <alignment wrapText="1"/>
    </xf>
    <xf numFmtId="3" fontId="15" fillId="0" borderId="152" xfId="1" applyNumberFormat="1" applyFont="1" applyFill="1" applyBorder="1" applyAlignment="1">
      <alignment wrapText="1"/>
    </xf>
    <xf numFmtId="3" fontId="9" fillId="11" borderId="128" xfId="1" applyNumberFormat="1" applyFont="1" applyFill="1" applyBorder="1" applyAlignment="1">
      <alignment horizontal="center" wrapText="1"/>
    </xf>
    <xf numFmtId="0" fontId="9" fillId="12" borderId="146" xfId="1" applyFont="1" applyFill="1" applyBorder="1" applyAlignment="1">
      <alignment horizontal="center" vertical="center" wrapText="1"/>
    </xf>
    <xf numFmtId="3" fontId="9" fillId="12" borderId="116" xfId="1" applyNumberFormat="1" applyFont="1" applyFill="1" applyBorder="1" applyAlignment="1">
      <alignment horizontal="center" vertical="center" wrapText="1"/>
    </xf>
    <xf numFmtId="3" fontId="15" fillId="11" borderId="147" xfId="1" applyNumberFormat="1" applyFont="1" applyFill="1" applyBorder="1" applyAlignment="1">
      <alignment wrapText="1"/>
    </xf>
    <xf numFmtId="3" fontId="15" fillId="11" borderId="146" xfId="1" applyNumberFormat="1" applyFont="1" applyFill="1" applyBorder="1" applyAlignment="1">
      <alignment wrapText="1"/>
    </xf>
    <xf numFmtId="3" fontId="15" fillId="11" borderId="153" xfId="1" applyNumberFormat="1" applyFont="1" applyFill="1" applyBorder="1" applyAlignment="1">
      <alignment wrapText="1"/>
    </xf>
    <xf numFmtId="3" fontId="15" fillId="11" borderId="129" xfId="1" applyNumberFormat="1" applyFont="1" applyFill="1" applyBorder="1" applyAlignment="1">
      <alignment wrapText="1"/>
    </xf>
    <xf numFmtId="3" fontId="15" fillId="11" borderId="154" xfId="1" applyNumberFormat="1" applyFont="1" applyFill="1" applyBorder="1" applyAlignment="1">
      <alignment wrapText="1"/>
    </xf>
    <xf numFmtId="3" fontId="9" fillId="6" borderId="131" xfId="1" applyNumberFormat="1" applyFont="1" applyFill="1" applyBorder="1" applyAlignment="1">
      <alignment horizontal="center" wrapText="1"/>
    </xf>
    <xf numFmtId="0" fontId="9" fillId="0" borderId="133" xfId="1" applyFont="1" applyFill="1" applyBorder="1" applyAlignment="1">
      <alignment horizontal="center" wrapText="1"/>
    </xf>
    <xf numFmtId="3" fontId="15" fillId="0" borderId="70" xfId="1" applyNumberFormat="1" applyFont="1" applyFill="1" applyBorder="1" applyAlignment="1">
      <alignment wrapText="1"/>
    </xf>
    <xf numFmtId="3" fontId="15" fillId="0" borderId="55" xfId="1" applyNumberFormat="1" applyFont="1" applyFill="1" applyBorder="1" applyAlignment="1">
      <alignment wrapText="1"/>
    </xf>
    <xf numFmtId="3" fontId="9" fillId="6" borderId="145" xfId="1" applyNumberFormat="1" applyFont="1" applyFill="1" applyBorder="1" applyAlignment="1">
      <alignment horizontal="center" wrapText="1"/>
    </xf>
    <xf numFmtId="0" fontId="9" fillId="6" borderId="132" xfId="1" applyFont="1" applyFill="1" applyBorder="1" applyAlignment="1">
      <alignment horizontal="center" wrapText="1"/>
    </xf>
    <xf numFmtId="3" fontId="15" fillId="6" borderId="133" xfId="1" applyNumberFormat="1" applyFont="1" applyFill="1" applyBorder="1" applyAlignment="1">
      <alignment wrapText="1"/>
    </xf>
    <xf numFmtId="3" fontId="15" fillId="6" borderId="132" xfId="1" applyNumberFormat="1" applyFont="1" applyFill="1" applyBorder="1" applyAlignment="1">
      <alignment wrapText="1"/>
    </xf>
    <xf numFmtId="0" fontId="9" fillId="6" borderId="146" xfId="1" applyFont="1" applyFill="1" applyBorder="1" applyAlignment="1">
      <alignment horizontal="center" vertical="center" wrapText="1"/>
    </xf>
    <xf numFmtId="0" fontId="15" fillId="6" borderId="146" xfId="1" applyFont="1" applyFill="1" applyBorder="1" applyAlignment="1">
      <alignment horizontal="center" wrapText="1"/>
    </xf>
    <xf numFmtId="3" fontId="15" fillId="6" borderId="7" xfId="1" applyNumberFormat="1" applyFont="1" applyFill="1" applyBorder="1" applyAlignment="1">
      <alignment wrapText="1"/>
    </xf>
    <xf numFmtId="3" fontId="15" fillId="6" borderId="147" xfId="1" applyNumberFormat="1" applyFont="1" applyFill="1" applyBorder="1" applyAlignment="1">
      <alignment wrapText="1"/>
    </xf>
    <xf numFmtId="3" fontId="15" fillId="6" borderId="146" xfId="1" applyNumberFormat="1" applyFont="1" applyFill="1" applyBorder="1" applyAlignment="1">
      <alignment wrapText="1"/>
    </xf>
    <xf numFmtId="0" fontId="9" fillId="6" borderId="146" xfId="1" applyFont="1" applyFill="1" applyBorder="1" applyAlignment="1">
      <alignment horizontal="center" wrapText="1"/>
    </xf>
    <xf numFmtId="0" fontId="31" fillId="0" borderId="132" xfId="1" applyFont="1" applyFill="1" applyBorder="1" applyAlignment="1">
      <alignment horizontal="center" vertical="center" wrapText="1"/>
    </xf>
    <xf numFmtId="0" fontId="15" fillId="6" borderId="138" xfId="1" applyFont="1" applyFill="1" applyBorder="1" applyAlignment="1">
      <alignment horizontal="center" wrapText="1"/>
    </xf>
    <xf numFmtId="0" fontId="1" fillId="6" borderId="0" xfId="1" applyFill="1" applyBorder="1" applyAlignment="1">
      <alignment wrapText="1"/>
    </xf>
    <xf numFmtId="0" fontId="15" fillId="6" borderId="15" xfId="1" applyFont="1" applyFill="1" applyBorder="1" applyAlignment="1">
      <alignment horizontal="center" wrapText="1"/>
    </xf>
    <xf numFmtId="3" fontId="15" fillId="6" borderId="15" xfId="1" applyNumberFormat="1" applyFont="1" applyFill="1" applyBorder="1" applyAlignment="1">
      <alignment wrapText="1"/>
    </xf>
    <xf numFmtId="3" fontId="15" fillId="6" borderId="4" xfId="1" applyNumberFormat="1" applyFont="1" applyFill="1" applyBorder="1" applyAlignment="1">
      <alignment wrapText="1"/>
    </xf>
    <xf numFmtId="3" fontId="15" fillId="6" borderId="138" xfId="1" applyNumberFormat="1" applyFont="1" applyFill="1" applyBorder="1" applyAlignment="1">
      <alignment wrapText="1"/>
    </xf>
    <xf numFmtId="3" fontId="15" fillId="6" borderId="139" xfId="1" applyNumberFormat="1" applyFont="1" applyFill="1" applyBorder="1" applyAlignment="1">
      <alignment wrapText="1"/>
    </xf>
    <xf numFmtId="0" fontId="9" fillId="0" borderId="155" xfId="1" applyFont="1" applyFill="1" applyBorder="1" applyAlignment="1">
      <alignment horizontal="center" wrapText="1"/>
    </xf>
    <xf numFmtId="0" fontId="15" fillId="0" borderId="156" xfId="1" applyFont="1" applyFill="1" applyBorder="1" applyAlignment="1">
      <alignment horizontal="center" wrapText="1"/>
    </xf>
    <xf numFmtId="0" fontId="15" fillId="0" borderId="138" xfId="1" applyFont="1" applyFill="1" applyBorder="1" applyAlignment="1">
      <alignment horizontal="center" wrapText="1"/>
    </xf>
    <xf numFmtId="3" fontId="9" fillId="0" borderId="131" xfId="4" applyNumberFormat="1" applyFont="1" applyFill="1" applyBorder="1" applyAlignment="1">
      <alignment horizontal="center" vertical="center"/>
    </xf>
    <xf numFmtId="0" fontId="9" fillId="0" borderId="132" xfId="4" applyFont="1" applyFill="1" applyBorder="1" applyAlignment="1">
      <alignment horizontal="center" vertical="center"/>
    </xf>
    <xf numFmtId="3" fontId="15" fillId="0" borderId="132" xfId="4" applyNumberFormat="1" applyFont="1" applyFill="1" applyBorder="1"/>
    <xf numFmtId="3" fontId="15" fillId="0" borderId="157" xfId="4" applyNumberFormat="1" applyFont="1" applyFill="1" applyBorder="1"/>
    <xf numFmtId="3" fontId="9" fillId="0" borderId="137" xfId="1" applyNumberFormat="1" applyFont="1" applyFill="1" applyBorder="1" applyAlignment="1">
      <alignment horizontal="center" vertical="center" wrapText="1"/>
    </xf>
    <xf numFmtId="3" fontId="15" fillId="0" borderId="158" xfId="1" applyNumberFormat="1" applyFont="1" applyFill="1" applyBorder="1" applyAlignment="1">
      <alignment wrapText="1"/>
    </xf>
    <xf numFmtId="0" fontId="9" fillId="6" borderId="142" xfId="1" applyFont="1" applyFill="1" applyBorder="1" applyAlignment="1">
      <alignment horizontal="center" wrapText="1"/>
    </xf>
    <xf numFmtId="3" fontId="15" fillId="6" borderId="143" xfId="1" applyNumberFormat="1" applyFont="1" applyFill="1" applyBorder="1" applyAlignment="1">
      <alignment wrapText="1"/>
    </xf>
    <xf numFmtId="3" fontId="15" fillId="6" borderId="142" xfId="1" applyNumberFormat="1" applyFont="1" applyFill="1" applyBorder="1" applyAlignment="1">
      <alignment wrapText="1"/>
    </xf>
    <xf numFmtId="3" fontId="9" fillId="6" borderId="137" xfId="1" applyNumberFormat="1" applyFont="1" applyFill="1" applyBorder="1" applyAlignment="1">
      <alignment horizontal="center" wrapText="1"/>
    </xf>
    <xf numFmtId="0" fontId="9" fillId="6" borderId="138" xfId="1" applyFont="1" applyFill="1" applyBorder="1" applyAlignment="1">
      <alignment horizontal="center" wrapText="1"/>
    </xf>
    <xf numFmtId="3" fontId="15" fillId="0" borderId="138" xfId="1" applyNumberFormat="1" applyFont="1" applyBorder="1" applyAlignment="1">
      <alignment wrapText="1"/>
    </xf>
    <xf numFmtId="3" fontId="9" fillId="11" borderId="145" xfId="1" applyNumberFormat="1" applyFont="1" applyFill="1" applyBorder="1" applyAlignment="1">
      <alignment horizontal="center" wrapText="1"/>
    </xf>
    <xf numFmtId="0" fontId="9" fillId="12" borderId="146" xfId="1" applyFont="1" applyFill="1" applyBorder="1" applyAlignment="1">
      <alignment horizontal="center" wrapText="1"/>
    </xf>
    <xf numFmtId="3" fontId="9" fillId="11" borderId="129" xfId="1" applyNumberFormat="1" applyFont="1" applyFill="1" applyBorder="1" applyAlignment="1">
      <alignment horizontal="center" vertical="center" wrapText="1"/>
    </xf>
    <xf numFmtId="0" fontId="9" fillId="6" borderId="132" xfId="1" applyFont="1" applyFill="1" applyBorder="1" applyAlignment="1">
      <alignment horizontal="center" vertical="center" wrapText="1"/>
    </xf>
    <xf numFmtId="0" fontId="15" fillId="6" borderId="146" xfId="1" applyFont="1" applyFill="1" applyBorder="1" applyAlignment="1">
      <alignment horizontal="center" vertical="center" wrapText="1"/>
    </xf>
    <xf numFmtId="3" fontId="9" fillId="6" borderId="128" xfId="1" applyNumberFormat="1" applyFont="1" applyFill="1" applyBorder="1" applyAlignment="1">
      <alignment horizontal="center" wrapText="1"/>
    </xf>
    <xf numFmtId="0" fontId="9" fillId="6" borderId="129" xfId="1" applyFont="1" applyFill="1" applyBorder="1" applyAlignment="1">
      <alignment horizontal="center" wrapText="1"/>
    </xf>
    <xf numFmtId="3" fontId="15" fillId="6" borderId="153" xfId="1" applyNumberFormat="1" applyFont="1" applyFill="1" applyBorder="1" applyAlignment="1">
      <alignment wrapText="1"/>
    </xf>
    <xf numFmtId="3" fontId="15" fillId="6" borderId="129" xfId="1" applyNumberFormat="1" applyFont="1" applyFill="1" applyBorder="1" applyAlignment="1">
      <alignment wrapText="1"/>
    </xf>
    <xf numFmtId="3" fontId="15" fillId="0" borderId="129" xfId="1" applyNumberFormat="1" applyFont="1" applyFill="1" applyBorder="1" applyAlignment="1">
      <alignment wrapText="1"/>
    </xf>
    <xf numFmtId="3" fontId="15" fillId="0" borderId="153" xfId="1" applyNumberFormat="1" applyFont="1" applyFill="1" applyBorder="1" applyAlignment="1">
      <alignment wrapText="1"/>
    </xf>
    <xf numFmtId="3" fontId="15" fillId="0" borderId="154" xfId="1" applyNumberFormat="1" applyFont="1" applyFill="1" applyBorder="1" applyAlignment="1">
      <alignment wrapText="1"/>
    </xf>
    <xf numFmtId="3" fontId="9" fillId="0" borderId="159" xfId="1" applyNumberFormat="1" applyFont="1" applyFill="1" applyBorder="1" applyAlignment="1">
      <alignment horizontal="center" wrapText="1"/>
    </xf>
    <xf numFmtId="0" fontId="32" fillId="0" borderId="132" xfId="1" applyFont="1" applyFill="1" applyBorder="1" applyAlignment="1">
      <alignment wrapText="1"/>
    </xf>
    <xf numFmtId="0" fontId="32" fillId="0" borderId="133" xfId="1" applyFont="1" applyFill="1" applyBorder="1" applyAlignment="1">
      <alignment wrapText="1"/>
    </xf>
    <xf numFmtId="0" fontId="32" fillId="0" borderId="134" xfId="1" applyFont="1" applyFill="1" applyBorder="1" applyAlignment="1">
      <alignment wrapText="1"/>
    </xf>
    <xf numFmtId="3" fontId="9" fillId="6" borderId="149" xfId="1" applyNumberFormat="1" applyFont="1" applyFill="1" applyBorder="1" applyAlignment="1">
      <alignment horizontal="center" wrapText="1"/>
    </xf>
    <xf numFmtId="0" fontId="9" fillId="6" borderId="160" xfId="1" applyFont="1" applyFill="1" applyBorder="1" applyAlignment="1">
      <alignment horizontal="center" wrapText="1"/>
    </xf>
    <xf numFmtId="0" fontId="9" fillId="6" borderId="159" xfId="1" applyFont="1" applyFill="1" applyBorder="1" applyAlignment="1">
      <alignment horizontal="center" wrapText="1"/>
    </xf>
    <xf numFmtId="0" fontId="9" fillId="6" borderId="156" xfId="1" applyFont="1" applyFill="1" applyBorder="1" applyAlignment="1">
      <alignment horizontal="center" wrapText="1"/>
    </xf>
    <xf numFmtId="0" fontId="9" fillId="0" borderId="128" xfId="1" applyFont="1" applyFill="1" applyBorder="1" applyAlignment="1">
      <alignment vertical="center" wrapText="1"/>
    </xf>
    <xf numFmtId="0" fontId="9" fillId="0" borderId="129" xfId="1" applyFont="1" applyFill="1" applyBorder="1" applyAlignment="1">
      <alignment vertical="center" wrapText="1"/>
    </xf>
    <xf numFmtId="0" fontId="15" fillId="0" borderId="161" xfId="1" applyFont="1" applyFill="1" applyBorder="1" applyAlignment="1">
      <alignment horizontal="center" wrapText="1"/>
    </xf>
    <xf numFmtId="3" fontId="15" fillId="0" borderId="130" xfId="1" applyNumberFormat="1" applyFont="1" applyFill="1" applyBorder="1" applyAlignment="1">
      <alignment wrapText="1"/>
    </xf>
    <xf numFmtId="0" fontId="15" fillId="0" borderId="0" xfId="1" applyFont="1" applyFill="1" applyBorder="1" applyAlignment="1">
      <alignment wrapText="1"/>
    </xf>
    <xf numFmtId="3" fontId="15" fillId="0" borderId="0" xfId="1" applyNumberFormat="1" applyFont="1" applyFill="1" applyBorder="1" applyAlignment="1">
      <alignment wrapText="1"/>
    </xf>
    <xf numFmtId="3" fontId="15" fillId="0" borderId="0" xfId="1" applyNumberFormat="1" applyFont="1" applyBorder="1" applyAlignment="1">
      <alignment wrapText="1"/>
    </xf>
    <xf numFmtId="0" fontId="32" fillId="0" borderId="0" xfId="1" applyFont="1" applyBorder="1" applyAlignment="1">
      <alignment wrapText="1"/>
    </xf>
    <xf numFmtId="0" fontId="32" fillId="0" borderId="162" xfId="1" applyFont="1" applyBorder="1" applyAlignment="1">
      <alignment wrapText="1"/>
    </xf>
    <xf numFmtId="0" fontId="32" fillId="0" borderId="162" xfId="1" applyFont="1" applyFill="1" applyBorder="1" applyAlignment="1">
      <alignment wrapText="1"/>
    </xf>
    <xf numFmtId="0" fontId="1" fillId="0" borderId="0" xfId="1" applyBorder="1" applyAlignment="1">
      <alignment wrapText="1"/>
    </xf>
    <xf numFmtId="0" fontId="15" fillId="0" borderId="0" xfId="1" applyFont="1" applyBorder="1" applyAlignment="1">
      <alignment wrapText="1"/>
    </xf>
    <xf numFmtId="0" fontId="15" fillId="11" borderId="0" xfId="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4" applyNumberFormat="1" applyFill="1"/>
    <xf numFmtId="0" fontId="1" fillId="0" borderId="0" xfId="4" applyFill="1"/>
    <xf numFmtId="1" fontId="1" fillId="0" borderId="0" xfId="4" applyNumberFormat="1" applyFill="1"/>
    <xf numFmtId="1" fontId="1" fillId="0" borderId="0" xfId="4" applyNumberFormat="1"/>
    <xf numFmtId="0" fontId="2" fillId="0" borderId="15" xfId="1" applyFont="1" applyFill="1" applyBorder="1" applyAlignment="1" applyProtection="1">
      <alignment horizontal="center" vertical="center" wrapText="1"/>
    </xf>
    <xf numFmtId="0" fontId="2" fillId="0" borderId="109" xfId="4" applyFont="1" applyBorder="1" applyAlignment="1">
      <alignment horizontal="center" vertical="center" wrapText="1"/>
    </xf>
    <xf numFmtId="3" fontId="2" fillId="9" borderId="41" xfId="1" applyNumberFormat="1" applyFont="1" applyFill="1" applyBorder="1" applyAlignment="1" applyProtection="1">
      <alignment vertical="center"/>
      <protection locked="0"/>
    </xf>
    <xf numFmtId="0" fontId="5" fillId="0" borderId="0" xfId="4" applyFont="1" applyAlignment="1">
      <alignment vertical="center"/>
    </xf>
    <xf numFmtId="0" fontId="2" fillId="0" borderId="0" xfId="4" applyFont="1" applyAlignment="1"/>
    <xf numFmtId="0" fontId="9" fillId="0" borderId="0" xfId="4" applyFont="1" applyAlignment="1">
      <alignment horizontal="center"/>
    </xf>
    <xf numFmtId="0" fontId="10" fillId="0" borderId="0" xfId="4" applyFont="1" applyAlignment="1"/>
    <xf numFmtId="0" fontId="10" fillId="0" borderId="0" xfId="4" applyFont="1" applyAlignment="1">
      <alignment vertical="center"/>
    </xf>
    <xf numFmtId="0" fontId="2" fillId="0" borderId="0" xfId="4" applyFont="1" applyAlignment="1">
      <alignment vertical="center"/>
    </xf>
    <xf numFmtId="0" fontId="35" fillId="0" borderId="0" xfId="4" applyFont="1" applyAlignment="1">
      <alignment vertical="center"/>
    </xf>
    <xf numFmtId="0" fontId="36" fillId="0" borderId="0" xfId="4" applyFont="1" applyAlignment="1"/>
    <xf numFmtId="0" fontId="2" fillId="0" borderId="68" xfId="4" applyFont="1" applyBorder="1" applyAlignment="1" applyProtection="1">
      <alignment vertical="center" wrapText="1"/>
      <protection locked="0"/>
    </xf>
    <xf numFmtId="3" fontId="3" fillId="0" borderId="41" xfId="4" applyNumberFormat="1" applyFont="1" applyBorder="1" applyAlignment="1" applyProtection="1">
      <alignment horizontal="center" vertical="center" wrapText="1"/>
      <protection locked="0"/>
    </xf>
    <xf numFmtId="3" fontId="2" fillId="0" borderId="41" xfId="4" applyNumberFormat="1" applyFont="1" applyBorder="1"/>
    <xf numFmtId="3" fontId="3" fillId="0" borderId="68" xfId="4" applyNumberFormat="1" applyFont="1" applyBorder="1" applyAlignment="1" applyProtection="1">
      <alignment horizontal="center" vertical="center" wrapText="1"/>
      <protection locked="0"/>
    </xf>
    <xf numFmtId="3" fontId="2" fillId="0" borderId="68" xfId="4" applyNumberFormat="1" applyFont="1" applyFill="1" applyBorder="1" applyAlignment="1" applyProtection="1">
      <alignment vertical="center" wrapText="1"/>
      <protection locked="0"/>
    </xf>
    <xf numFmtId="0" fontId="2" fillId="0" borderId="109" xfId="4" applyFont="1" applyBorder="1" applyAlignment="1" applyProtection="1">
      <alignment horizontal="left" vertical="center" wrapText="1"/>
      <protection locked="0"/>
    </xf>
    <xf numFmtId="3" fontId="2" fillId="0" borderId="103" xfId="4" applyNumberFormat="1" applyFont="1" applyFill="1" applyBorder="1" applyAlignment="1" applyProtection="1">
      <alignment vertical="center" wrapText="1"/>
      <protection locked="0"/>
    </xf>
    <xf numFmtId="0" fontId="2" fillId="0" borderId="41" xfId="4" applyFont="1" applyBorder="1" applyAlignment="1" applyProtection="1">
      <alignment horizontal="left" vertical="center" wrapText="1"/>
      <protection locked="0"/>
    </xf>
    <xf numFmtId="3" fontId="3" fillId="0" borderId="109" xfId="4" applyNumberFormat="1" applyFont="1" applyBorder="1" applyAlignment="1" applyProtection="1">
      <alignment horizontal="center" vertical="center" wrapText="1"/>
      <protection locked="0"/>
    </xf>
    <xf numFmtId="3" fontId="2" fillId="0" borderId="86" xfId="4" applyNumberFormat="1" applyFont="1" applyFill="1" applyBorder="1" applyAlignment="1" applyProtection="1">
      <alignment vertical="center" wrapText="1"/>
      <protection locked="0"/>
    </xf>
    <xf numFmtId="0" fontId="2" fillId="0" borderId="68" xfId="4" applyFont="1" applyBorder="1" applyAlignment="1" applyProtection="1">
      <alignment horizontal="center" wrapText="1"/>
      <protection locked="0"/>
    </xf>
    <xf numFmtId="0" fontId="2" fillId="0" borderId="41" xfId="4" applyFont="1" applyBorder="1" applyAlignment="1" applyProtection="1">
      <alignment horizontal="left" wrapText="1"/>
      <protection locked="0"/>
    </xf>
    <xf numFmtId="3" fontId="2" fillId="0" borderId="68" xfId="4" applyNumberFormat="1" applyFont="1" applyBorder="1" applyAlignment="1" applyProtection="1">
      <alignment wrapText="1"/>
      <protection locked="0"/>
    </xf>
    <xf numFmtId="3" fontId="2" fillId="0" borderId="68" xfId="4" applyNumberFormat="1" applyFont="1" applyBorder="1"/>
    <xf numFmtId="0" fontId="2" fillId="0" borderId="68" xfId="4" applyFont="1" applyBorder="1" applyAlignment="1" applyProtection="1">
      <alignment wrapText="1"/>
      <protection locked="0"/>
    </xf>
    <xf numFmtId="0" fontId="2" fillId="0" borderId="57" xfId="4" applyFont="1" applyBorder="1" applyAlignment="1" applyProtection="1">
      <alignment wrapText="1"/>
      <protection locked="0"/>
    </xf>
    <xf numFmtId="0" fontId="2" fillId="0" borderId="110" xfId="4" applyFont="1" applyBorder="1" applyAlignment="1" applyProtection="1">
      <alignment horizontal="left" wrapText="1"/>
      <protection locked="0"/>
    </xf>
    <xf numFmtId="3" fontId="2" fillId="0" borderId="57" xfId="4" applyNumberFormat="1" applyFont="1" applyBorder="1" applyAlignment="1" applyProtection="1">
      <alignment wrapText="1"/>
      <protection locked="0"/>
    </xf>
    <xf numFmtId="3" fontId="2" fillId="0" borderId="57" xfId="4" applyNumberFormat="1" applyFont="1" applyBorder="1"/>
    <xf numFmtId="0" fontId="2" fillId="0" borderId="109" xfId="4" applyFont="1" applyBorder="1" applyAlignment="1" applyProtection="1">
      <alignment horizontal="left" wrapText="1"/>
      <protection locked="0"/>
    </xf>
    <xf numFmtId="3" fontId="2" fillId="0" borderId="41" xfId="4" applyNumberFormat="1" applyFont="1" applyBorder="1" applyAlignment="1" applyProtection="1">
      <alignment horizontal="center" vertical="center" wrapText="1"/>
      <protection locked="0"/>
    </xf>
    <xf numFmtId="0" fontId="2" fillId="0" borderId="41" xfId="4" applyFont="1" applyBorder="1"/>
    <xf numFmtId="0" fontId="35" fillId="0" borderId="0" xfId="4" applyFont="1" applyAlignment="1">
      <alignment horizontal="left" vertical="center"/>
    </xf>
    <xf numFmtId="0" fontId="2" fillId="0" borderId="0" xfId="4" applyFont="1" applyFill="1" applyAlignment="1">
      <alignment horizontal="left" vertical="center"/>
    </xf>
    <xf numFmtId="0" fontId="29" fillId="0" borderId="41" xfId="4" applyFont="1" applyBorder="1" applyAlignment="1">
      <alignment vertical="center" wrapText="1"/>
    </xf>
    <xf numFmtId="0" fontId="2" fillId="0" borderId="41" xfId="4" applyFont="1" applyBorder="1" applyAlignment="1" applyProtection="1">
      <alignment horizontal="left"/>
      <protection locked="0"/>
    </xf>
    <xf numFmtId="0" fontId="2" fillId="6" borderId="41" xfId="4" applyFont="1" applyFill="1" applyBorder="1" applyAlignment="1" applyProtection="1">
      <alignment horizontal="center" wrapText="1"/>
      <protection locked="0"/>
    </xf>
    <xf numFmtId="0" fontId="2" fillId="6" borderId="109" xfId="4" applyFont="1" applyFill="1" applyBorder="1" applyAlignment="1" applyProtection="1">
      <alignment horizontal="left" vertical="center" wrapText="1"/>
      <protection locked="0"/>
    </xf>
    <xf numFmtId="3" fontId="3" fillId="6" borderId="41" xfId="4" applyNumberFormat="1" applyFont="1" applyFill="1" applyBorder="1" applyAlignment="1" applyProtection="1">
      <alignment horizontal="center" vertical="center" wrapText="1"/>
      <protection locked="0"/>
    </xf>
    <xf numFmtId="0" fontId="29" fillId="6" borderId="41" xfId="4" applyFont="1" applyFill="1" applyBorder="1" applyAlignment="1">
      <alignment vertical="center" wrapText="1"/>
    </xf>
    <xf numFmtId="3" fontId="2" fillId="6" borderId="41" xfId="4" applyNumberFormat="1" applyFont="1" applyFill="1" applyBorder="1" applyAlignment="1" applyProtection="1">
      <alignment vertical="center" wrapText="1"/>
      <protection locked="0"/>
    </xf>
    <xf numFmtId="0" fontId="2" fillId="6" borderId="41" xfId="4" applyFont="1" applyFill="1" applyBorder="1" applyAlignment="1">
      <alignment horizontal="right" vertical="center"/>
    </xf>
    <xf numFmtId="0" fontId="2" fillId="6" borderId="41" xfId="4" applyFont="1" applyFill="1" applyBorder="1" applyAlignment="1" applyProtection="1">
      <alignment horizontal="center" vertical="center" wrapText="1"/>
      <protection locked="0"/>
    </xf>
    <xf numFmtId="0" fontId="2" fillId="0" borderId="41" xfId="4" applyFont="1" applyFill="1" applyBorder="1"/>
    <xf numFmtId="0" fontId="2" fillId="6" borderId="0" xfId="4" applyFont="1" applyFill="1"/>
    <xf numFmtId="3" fontId="2" fillId="9" borderId="41" xfId="4" applyNumberFormat="1" applyFont="1" applyFill="1" applyBorder="1" applyAlignment="1" applyProtection="1">
      <alignment wrapText="1"/>
      <protection locked="0"/>
    </xf>
    <xf numFmtId="3" fontId="2" fillId="0" borderId="41" xfId="4" applyNumberFormat="1" applyFont="1" applyBorder="1" applyAlignment="1" applyProtection="1">
      <alignment vertical="center" wrapText="1"/>
      <protection locked="0"/>
    </xf>
    <xf numFmtId="3" fontId="2" fillId="0" borderId="68" xfId="4" applyNumberFormat="1" applyFont="1" applyBorder="1" applyAlignment="1" applyProtection="1">
      <alignment vertical="center" wrapText="1"/>
      <protection locked="0"/>
    </xf>
    <xf numFmtId="0" fontId="2" fillId="0" borderId="68" xfId="4" applyFont="1" applyBorder="1"/>
    <xf numFmtId="3" fontId="2" fillId="0" borderId="0" xfId="4" applyNumberFormat="1" applyFont="1" applyBorder="1" applyAlignment="1">
      <alignment wrapText="1"/>
    </xf>
    <xf numFmtId="0" fontId="3" fillId="0" borderId="0" xfId="7" applyFont="1" applyFill="1" applyBorder="1" applyAlignment="1">
      <alignment horizontal="left" vertical="center"/>
    </xf>
    <xf numFmtId="3" fontId="2" fillId="0" borderId="0" xfId="4" applyNumberFormat="1" applyFont="1"/>
    <xf numFmtId="0" fontId="3" fillId="0" borderId="0" xfId="4" applyFont="1"/>
    <xf numFmtId="0" fontId="2" fillId="0" borderId="0" xfId="7" applyFont="1"/>
    <xf numFmtId="0" fontId="5" fillId="0" borderId="41" xfId="4" applyFont="1" applyBorder="1"/>
    <xf numFmtId="3" fontId="3" fillId="0" borderId="57" xfId="4" applyNumberFormat="1" applyFont="1" applyFill="1" applyBorder="1" applyAlignment="1" applyProtection="1">
      <alignment horizontal="center" wrapText="1"/>
      <protection locked="0"/>
    </xf>
    <xf numFmtId="3" fontId="2" fillId="0" borderId="57" xfId="4" applyNumberFormat="1" applyFont="1" applyFill="1" applyBorder="1" applyAlignment="1" applyProtection="1">
      <alignment wrapText="1"/>
      <protection locked="0"/>
    </xf>
    <xf numFmtId="3" fontId="2" fillId="0" borderId="41" xfId="4" applyNumberFormat="1" applyFont="1" applyFill="1" applyBorder="1"/>
    <xf numFmtId="0" fontId="2" fillId="0" borderId="0" xfId="4" applyFont="1" applyBorder="1" applyAlignment="1" applyProtection="1">
      <alignment vertical="center" wrapText="1"/>
      <protection locked="0"/>
    </xf>
    <xf numFmtId="3" fontId="3" fillId="0" borderId="0" xfId="4" applyNumberFormat="1" applyFont="1" applyBorder="1" applyAlignment="1" applyProtection="1">
      <alignment horizontal="center" vertical="center" wrapText="1"/>
      <protection locked="0"/>
    </xf>
    <xf numFmtId="3" fontId="2" fillId="0" borderId="0" xfId="4" applyNumberFormat="1" applyFont="1" applyBorder="1" applyAlignment="1" applyProtection="1">
      <alignment vertical="center" wrapText="1"/>
      <protection locked="0"/>
    </xf>
    <xf numFmtId="3" fontId="2" fillId="0" borderId="0" xfId="4" applyNumberFormat="1" applyFont="1" applyBorder="1" applyAlignment="1" applyProtection="1">
      <alignment wrapText="1"/>
      <protection locked="0"/>
    </xf>
    <xf numFmtId="0" fontId="2" fillId="0" borderId="0" xfId="4" applyFont="1" applyBorder="1" applyAlignment="1" applyProtection="1">
      <alignment wrapText="1"/>
      <protection locked="0"/>
    </xf>
    <xf numFmtId="0" fontId="2" fillId="0" borderId="15" xfId="1" applyFont="1" applyFill="1" applyBorder="1" applyAlignment="1" applyProtection="1">
      <alignment horizontal="center" vertical="center" wrapText="1"/>
    </xf>
    <xf numFmtId="0" fontId="10" fillId="0" borderId="0" xfId="1" applyFont="1" applyAlignment="1"/>
    <xf numFmtId="49" fontId="3" fillId="0" borderId="0" xfId="1" applyNumberFormat="1" applyFont="1" applyFill="1" applyAlignment="1"/>
    <xf numFmtId="49" fontId="3" fillId="0" borderId="0" xfId="1" applyNumberFormat="1" applyFont="1" applyAlignment="1"/>
    <xf numFmtId="0" fontId="2" fillId="0" borderId="41" xfId="1" applyFont="1" applyBorder="1" applyAlignment="1">
      <alignment horizontal="center" vertical="center"/>
    </xf>
    <xf numFmtId="4" fontId="2" fillId="0" borderId="0" xfId="1" applyNumberFormat="1" applyFont="1"/>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49" fontId="3" fillId="0" borderId="0" xfId="1" applyNumberFormat="1" applyFont="1" applyFill="1" applyBorder="1" applyAlignment="1">
      <alignment horizontal="left"/>
    </xf>
    <xf numFmtId="0" fontId="3" fillId="0" borderId="0" xfId="1" applyFont="1" applyFill="1" applyBorder="1" applyAlignment="1">
      <alignment horizontal="center"/>
    </xf>
    <xf numFmtId="0" fontId="3" fillId="0" borderId="0" xfId="1" applyFont="1" applyFill="1" applyBorder="1" applyAlignment="1">
      <alignment horizontal="left"/>
    </xf>
    <xf numFmtId="0" fontId="3" fillId="0" borderId="0" xfId="1" applyFont="1" applyBorder="1" applyAlignment="1">
      <alignment horizontal="left"/>
    </xf>
    <xf numFmtId="3" fontId="2" fillId="0" borderId="0" xfId="1" applyNumberFormat="1" applyFont="1" applyBorder="1" applyAlignment="1" applyProtection="1">
      <alignment horizontal="center" vertical="top" wrapText="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left" vertical="top" wrapText="1"/>
      <protection locked="0"/>
    </xf>
    <xf numFmtId="1" fontId="2" fillId="0" borderId="0" xfId="1" applyNumberFormat="1" applyFont="1" applyFill="1" applyBorder="1" applyAlignment="1" applyProtection="1">
      <alignment horizontal="center" wrapText="1"/>
      <protection locked="0"/>
    </xf>
    <xf numFmtId="0" fontId="2" fillId="0" borderId="0" xfId="1" applyFont="1" applyBorder="1" applyAlignment="1">
      <alignment horizontal="center"/>
    </xf>
    <xf numFmtId="0" fontId="3" fillId="0" borderId="0" xfId="1" applyFont="1" applyBorder="1" applyAlignment="1">
      <alignment horizontal="center"/>
    </xf>
    <xf numFmtId="3" fontId="2" fillId="0" borderId="41" xfId="1" applyNumberFormat="1" applyFont="1" applyBorder="1" applyAlignment="1">
      <alignment horizontal="center" vertical="center" wrapText="1"/>
    </xf>
    <xf numFmtId="1" fontId="3" fillId="0" borderId="41" xfId="10" applyNumberFormat="1" applyFont="1" applyFill="1" applyBorder="1" applyAlignment="1" applyProtection="1">
      <alignment horizontal="center" vertical="center" wrapText="1"/>
      <protection locked="0"/>
    </xf>
    <xf numFmtId="3" fontId="2" fillId="0" borderId="41" xfId="10" applyNumberFormat="1" applyFont="1" applyFill="1" applyBorder="1" applyAlignment="1" applyProtection="1">
      <alignment vertical="center" wrapText="1"/>
      <protection locked="0"/>
    </xf>
    <xf numFmtId="3" fontId="2" fillId="0" borderId="41" xfId="10" applyNumberFormat="1" applyFont="1" applyFill="1" applyBorder="1" applyAlignment="1" applyProtection="1">
      <alignment horizontal="center" vertical="center" wrapText="1"/>
      <protection locked="0"/>
    </xf>
    <xf numFmtId="0" fontId="2" fillId="0" borderId="0" xfId="10" applyFont="1" applyBorder="1" applyAlignment="1" applyProtection="1">
      <alignment horizontal="right" vertical="top" wrapText="1"/>
      <protection locked="0"/>
    </xf>
    <xf numFmtId="0" fontId="2" fillId="0" borderId="0" xfId="10" applyFont="1" applyBorder="1" applyAlignment="1" applyProtection="1">
      <alignment horizontal="left" vertical="top" wrapText="1"/>
      <protection locked="0"/>
    </xf>
    <xf numFmtId="1" fontId="2" fillId="0" borderId="0" xfId="10" applyNumberFormat="1" applyFont="1" applyBorder="1" applyAlignment="1" applyProtection="1">
      <alignment horizontal="center" wrapText="1"/>
      <protection locked="0"/>
    </xf>
    <xf numFmtId="3" fontId="2" fillId="0" borderId="0" xfId="10" applyNumberFormat="1" applyFont="1" applyBorder="1" applyAlignment="1" applyProtection="1">
      <alignment wrapText="1"/>
      <protection locked="0"/>
    </xf>
    <xf numFmtId="0" fontId="2" fillId="0" borderId="0" xfId="1" applyFont="1" applyBorder="1" applyAlignment="1"/>
    <xf numFmtId="3" fontId="26" fillId="0" borderId="0" xfId="1" applyNumberFormat="1" applyFont="1" applyBorder="1" applyAlignment="1" applyProtection="1">
      <alignment horizontal="center" wrapText="1"/>
      <protection locked="0"/>
    </xf>
    <xf numFmtId="3" fontId="26" fillId="0" borderId="0" xfId="1" applyNumberFormat="1" applyFont="1" applyBorder="1" applyAlignment="1" applyProtection="1">
      <alignment wrapText="1"/>
      <protection locked="0"/>
    </xf>
    <xf numFmtId="3" fontId="2" fillId="0" borderId="68" xfId="1" applyNumberFormat="1" applyFont="1" applyFill="1" applyBorder="1" applyAlignment="1" applyProtection="1">
      <alignment vertical="center" wrapText="1"/>
      <protection locked="0"/>
    </xf>
    <xf numFmtId="0" fontId="2" fillId="0" borderId="41" xfId="1" applyFont="1" applyFill="1" applyBorder="1" applyAlignment="1" applyProtection="1">
      <alignment horizontal="center" vertical="center"/>
      <protection locked="0"/>
    </xf>
    <xf numFmtId="0" fontId="2" fillId="0" borderId="0" xfId="1" applyFont="1" applyBorder="1" applyAlignment="1">
      <alignment wrapText="1"/>
    </xf>
    <xf numFmtId="0" fontId="2" fillId="0" borderId="0" xfId="1" applyFont="1" applyBorder="1" applyAlignment="1">
      <alignment horizontal="center" wrapText="1"/>
    </xf>
    <xf numFmtId="3" fontId="2" fillId="0" borderId="0" xfId="1" applyNumberFormat="1" applyFont="1" applyBorder="1" applyAlignment="1">
      <alignment wrapText="1"/>
    </xf>
    <xf numFmtId="0" fontId="2" fillId="0" borderId="41" xfId="1" applyFont="1" applyFill="1" applyBorder="1" applyAlignment="1">
      <alignment vertical="center"/>
    </xf>
    <xf numFmtId="3" fontId="3" fillId="0" borderId="68" xfId="1" applyNumberFormat="1" applyFont="1" applyFill="1" applyBorder="1" applyAlignment="1">
      <alignment vertical="center" wrapText="1"/>
    </xf>
    <xf numFmtId="0" fontId="2" fillId="0" borderId="103" xfId="1" applyFont="1" applyBorder="1" applyAlignment="1">
      <alignment wrapText="1"/>
    </xf>
    <xf numFmtId="0" fontId="2" fillId="0" borderId="103" xfId="1" applyFont="1" applyBorder="1" applyAlignment="1">
      <alignment horizontal="center" wrapText="1"/>
    </xf>
    <xf numFmtId="3" fontId="2" fillId="0" borderId="68" xfId="1" applyNumberFormat="1" applyFont="1" applyFill="1" applyBorder="1" applyAlignment="1">
      <alignment vertical="center" wrapText="1"/>
    </xf>
    <xf numFmtId="2" fontId="2" fillId="0" borderId="41" xfId="1" applyNumberFormat="1" applyFont="1" applyFill="1" applyBorder="1" applyAlignment="1">
      <alignment horizontal="center" vertical="center" wrapText="1"/>
    </xf>
    <xf numFmtId="49" fontId="3" fillId="0" borderId="41" xfId="1" applyNumberFormat="1" applyFont="1" applyFill="1" applyBorder="1" applyAlignment="1" applyProtection="1">
      <alignment horizontal="center" vertical="center" wrapText="1"/>
      <protection locked="0"/>
    </xf>
    <xf numFmtId="1" fontId="2" fillId="0" borderId="0" xfId="1" applyNumberFormat="1" applyFont="1" applyBorder="1" applyAlignment="1" applyProtection="1">
      <alignment wrapText="1"/>
      <protection locked="0"/>
    </xf>
    <xf numFmtId="0" fontId="6" fillId="0" borderId="0" xfId="1" applyFont="1" applyAlignment="1">
      <alignment horizontal="center" vertical="center" wrapText="1"/>
    </xf>
    <xf numFmtId="3" fontId="6" fillId="0" borderId="0" xfId="1" applyNumberFormat="1" applyFont="1"/>
    <xf numFmtId="0" fontId="2" fillId="0" borderId="103" xfId="1" applyFont="1" applyBorder="1" applyAlignment="1" applyProtection="1">
      <alignment horizontal="right" vertical="top" wrapText="1"/>
      <protection locked="0"/>
    </xf>
    <xf numFmtId="0" fontId="2" fillId="0" borderId="103" xfId="1" applyFont="1" applyBorder="1" applyAlignment="1" applyProtection="1">
      <alignment horizontal="left" vertical="top" wrapText="1"/>
      <protection locked="0"/>
    </xf>
    <xf numFmtId="1" fontId="2" fillId="0" borderId="103" xfId="1" applyNumberFormat="1" applyFont="1" applyBorder="1" applyAlignment="1" applyProtection="1">
      <alignment horizontal="center" wrapText="1"/>
      <protection locked="0"/>
    </xf>
    <xf numFmtId="3" fontId="2" fillId="0" borderId="103" xfId="1" applyNumberFormat="1" applyFont="1" applyBorder="1" applyAlignment="1" applyProtection="1">
      <alignment wrapText="1"/>
      <protection locked="0"/>
    </xf>
    <xf numFmtId="0" fontId="2" fillId="0" borderId="103" xfId="1" applyFont="1" applyBorder="1"/>
    <xf numFmtId="3" fontId="2" fillId="0" borderId="0" xfId="1" applyNumberFormat="1" applyFont="1"/>
    <xf numFmtId="0" fontId="2" fillId="0" borderId="41" xfId="1" applyFont="1" applyBorder="1" applyAlignment="1">
      <alignment vertical="center"/>
    </xf>
    <xf numFmtId="3" fontId="3" fillId="0" borderId="41" xfId="1" applyNumberFormat="1" applyFont="1" applyBorder="1" applyAlignment="1">
      <alignment horizontal="center" vertical="center" wrapText="1"/>
    </xf>
    <xf numFmtId="0" fontId="2" fillId="0" borderId="0" xfId="10" applyFont="1"/>
    <xf numFmtId="0" fontId="14" fillId="0" borderId="0" xfId="1" applyFont="1" applyFill="1" applyBorder="1" applyAlignment="1">
      <alignment vertical="top" wrapText="1"/>
    </xf>
    <xf numFmtId="0" fontId="27" fillId="0" borderId="0" xfId="1" applyFont="1" applyFill="1"/>
    <xf numFmtId="0" fontId="3" fillId="6" borderId="22" xfId="1" applyFont="1" applyFill="1" applyBorder="1" applyAlignment="1" applyProtection="1">
      <alignment horizontal="left" vertical="center" wrapText="1"/>
    </xf>
    <xf numFmtId="3" fontId="2" fillId="6" borderId="22" xfId="1" applyNumberFormat="1" applyFont="1" applyFill="1" applyBorder="1" applyAlignment="1" applyProtection="1">
      <alignment vertical="center"/>
    </xf>
    <xf numFmtId="3" fontId="2" fillId="6" borderId="23" xfId="1" applyNumberFormat="1" applyFont="1" applyFill="1" applyBorder="1" applyAlignment="1" applyProtection="1">
      <alignment horizontal="right" vertical="center"/>
      <protection locked="0"/>
    </xf>
    <xf numFmtId="3" fontId="2" fillId="6" borderId="24" xfId="1" applyNumberFormat="1" applyFont="1" applyFill="1" applyBorder="1" applyAlignment="1" applyProtection="1">
      <alignment horizontal="right" vertical="center"/>
      <protection locked="0"/>
    </xf>
    <xf numFmtId="3" fontId="2" fillId="6" borderId="25" xfId="1" applyNumberFormat="1" applyFont="1" applyFill="1" applyBorder="1" applyAlignment="1" applyProtection="1">
      <alignment vertical="center"/>
    </xf>
    <xf numFmtId="3" fontId="2" fillId="6" borderId="23" xfId="1" applyNumberFormat="1" applyFont="1" applyFill="1" applyBorder="1" applyAlignment="1" applyProtection="1">
      <alignment horizontal="center" vertical="center"/>
    </xf>
    <xf numFmtId="3" fontId="2" fillId="6" borderId="24" xfId="1" applyNumberFormat="1" applyFont="1" applyFill="1" applyBorder="1" applyAlignment="1" applyProtection="1">
      <alignment horizontal="center" vertical="center"/>
    </xf>
    <xf numFmtId="3" fontId="2" fillId="6" borderId="25" xfId="1" applyNumberFormat="1" applyFont="1" applyFill="1" applyBorder="1" applyAlignment="1" applyProtection="1">
      <alignment horizontal="center" vertical="center"/>
    </xf>
    <xf numFmtId="3" fontId="29" fillId="6" borderId="25" xfId="1" applyNumberFormat="1" applyFont="1" applyFill="1" applyBorder="1" applyAlignment="1" applyProtection="1">
      <alignment horizontal="left" vertical="center" wrapText="1"/>
      <protection locked="0"/>
    </xf>
    <xf numFmtId="0" fontId="3" fillId="6" borderId="43" xfId="1" applyFont="1" applyFill="1" applyBorder="1" applyAlignment="1" applyProtection="1">
      <alignment horizontal="left" vertical="center" wrapText="1"/>
      <protection locked="0"/>
    </xf>
    <xf numFmtId="0" fontId="3" fillId="6" borderId="43" xfId="1" applyFont="1" applyFill="1" applyBorder="1" applyAlignment="1" applyProtection="1">
      <alignment horizontal="left" vertical="center" wrapText="1"/>
    </xf>
    <xf numFmtId="3" fontId="2" fillId="6" borderId="43" xfId="1" applyNumberFormat="1" applyFont="1" applyFill="1" applyBorder="1" applyAlignment="1" applyProtection="1">
      <alignment vertical="center"/>
    </xf>
    <xf numFmtId="3" fontId="2" fillId="6" borderId="44" xfId="1" applyNumberFormat="1" applyFont="1" applyFill="1" applyBorder="1" applyAlignment="1" applyProtection="1">
      <alignment horizontal="right" vertical="center"/>
      <protection locked="0"/>
    </xf>
    <xf numFmtId="3" fontId="2" fillId="6" borderId="45" xfId="1" applyNumberFormat="1" applyFont="1" applyFill="1" applyBorder="1" applyAlignment="1" applyProtection="1">
      <alignment horizontal="right" vertical="center"/>
      <protection locked="0"/>
    </xf>
    <xf numFmtId="3" fontId="2" fillId="6" borderId="46" xfId="1" applyNumberFormat="1" applyFont="1" applyFill="1" applyBorder="1" applyAlignment="1" applyProtection="1">
      <alignment vertical="center"/>
    </xf>
    <xf numFmtId="3" fontId="2" fillId="6" borderId="44" xfId="1" applyNumberFormat="1" applyFont="1" applyFill="1" applyBorder="1" applyAlignment="1" applyProtection="1">
      <alignment horizontal="center" vertical="center"/>
    </xf>
    <xf numFmtId="3" fontId="2" fillId="6" borderId="45" xfId="1" applyNumberFormat="1" applyFont="1" applyFill="1" applyBorder="1" applyAlignment="1" applyProtection="1">
      <alignment horizontal="center" vertical="center"/>
    </xf>
    <xf numFmtId="3" fontId="2" fillId="6" borderId="46" xfId="1" applyNumberFormat="1" applyFont="1" applyFill="1" applyBorder="1" applyAlignment="1" applyProtection="1">
      <alignment horizontal="center" vertical="center"/>
    </xf>
    <xf numFmtId="3" fontId="2" fillId="6" borderId="46"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0" borderId="0" xfId="1" applyFont="1" applyFill="1" applyBorder="1" applyAlignment="1">
      <alignment horizontal="left"/>
    </xf>
    <xf numFmtId="0" fontId="2" fillId="0" borderId="41" xfId="1" applyFont="1" applyFill="1" applyBorder="1" applyAlignment="1">
      <alignment horizontal="center" vertical="center" wrapText="1"/>
    </xf>
    <xf numFmtId="3" fontId="2" fillId="0" borderId="41" xfId="1" applyNumberFormat="1" applyFont="1" applyFill="1" applyBorder="1" applyAlignment="1" applyProtection="1">
      <alignment horizontal="center" vertical="center" wrapText="1"/>
      <protection locked="0"/>
    </xf>
    <xf numFmtId="0" fontId="2" fillId="0" borderId="41" xfId="1" applyFont="1" applyFill="1" applyBorder="1" applyAlignment="1" applyProtection="1">
      <alignment horizontal="center" vertical="center" wrapText="1"/>
      <protection locked="0"/>
    </xf>
    <xf numFmtId="0" fontId="2" fillId="0" borderId="0" xfId="1" applyFont="1" applyAlignment="1">
      <alignment horizontal="left"/>
    </xf>
    <xf numFmtId="0" fontId="2" fillId="0" borderId="68" xfId="1" applyFont="1" applyBorder="1" applyAlignment="1" applyProtection="1">
      <alignment horizontal="center" vertical="center" wrapText="1"/>
      <protection locked="0"/>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0" fontId="2" fillId="0" borderId="41" xfId="1" applyFont="1" applyBorder="1" applyAlignment="1" applyProtection="1">
      <alignment horizontal="center" vertical="center"/>
      <protection locked="0"/>
    </xf>
    <xf numFmtId="0" fontId="2" fillId="0" borderId="0" xfId="1" applyFont="1" applyAlignment="1">
      <alignment horizontal="right"/>
    </xf>
    <xf numFmtId="0" fontId="9" fillId="0" borderId="0" xfId="1" applyFont="1" applyAlignment="1">
      <alignment horizontal="center"/>
    </xf>
    <xf numFmtId="0" fontId="2" fillId="0" borderId="0" xfId="1" applyFont="1" applyBorder="1" applyAlignment="1">
      <alignment horizontal="left"/>
    </xf>
    <xf numFmtId="0" fontId="2" fillId="0" borderId="41" xfId="1" applyFont="1" applyBorder="1" applyAlignment="1">
      <alignment horizontal="center" vertical="center" wrapText="1"/>
    </xf>
    <xf numFmtId="3" fontId="2" fillId="0" borderId="68" xfId="1" applyNumberFormat="1" applyFont="1" applyFill="1" applyBorder="1" applyAlignment="1" applyProtection="1">
      <alignment horizontal="center" vertical="center" wrapText="1"/>
      <protection locked="0"/>
    </xf>
    <xf numFmtId="3" fontId="2" fillId="0" borderId="68" xfId="10" applyNumberFormat="1" applyFont="1" applyFill="1" applyBorder="1" applyAlignment="1" applyProtection="1">
      <alignment horizontal="center" vertical="center" wrapText="1"/>
      <protection locked="0"/>
    </xf>
    <xf numFmtId="3" fontId="2" fillId="0" borderId="41" xfId="1" applyNumberFormat="1" applyFont="1" applyFill="1" applyBorder="1" applyAlignment="1">
      <alignment horizontal="center" vertical="center" wrapText="1"/>
    </xf>
    <xf numFmtId="0" fontId="2" fillId="0" borderId="15" xfId="1" applyFont="1" applyFill="1" applyBorder="1" applyAlignment="1" applyProtection="1">
      <alignment horizontal="center" vertical="center" wrapText="1"/>
    </xf>
    <xf numFmtId="3" fontId="2" fillId="0" borderId="41" xfId="1" applyNumberFormat="1" applyFont="1" applyFill="1" applyBorder="1" applyAlignment="1" applyProtection="1">
      <alignment horizontal="center" vertical="center" wrapText="1"/>
      <protection locked="0"/>
    </xf>
    <xf numFmtId="0" fontId="2" fillId="0" borderId="41" xfId="4" applyFont="1" applyFill="1" applyBorder="1" applyAlignment="1" applyProtection="1">
      <alignment horizontal="left" vertical="center" wrapText="1"/>
      <protection locked="0"/>
    </xf>
    <xf numFmtId="0" fontId="2" fillId="0" borderId="0" xfId="4" applyFont="1" applyBorder="1" applyAlignment="1" applyProtection="1">
      <alignment horizontal="left" wrapText="1"/>
      <protection locked="0"/>
    </xf>
    <xf numFmtId="0" fontId="9" fillId="0" borderId="0" xfId="4" applyFont="1" applyBorder="1" applyAlignment="1">
      <alignment horizontal="center"/>
    </xf>
    <xf numFmtId="0" fontId="2" fillId="0" borderId="0" xfId="1" applyFont="1" applyAlignment="1">
      <alignment horizontal="right"/>
    </xf>
    <xf numFmtId="3" fontId="2" fillId="13" borderId="79" xfId="1" applyNumberFormat="1" applyFont="1" applyFill="1" applyBorder="1" applyAlignment="1" applyProtection="1">
      <alignment horizontal="right" vertical="center"/>
      <protection locked="0"/>
    </xf>
    <xf numFmtId="3" fontId="2" fillId="13" borderId="41" xfId="1" applyNumberFormat="1" applyFont="1" applyFill="1" applyBorder="1" applyAlignment="1" applyProtection="1">
      <alignment vertical="center"/>
      <protection locked="0"/>
    </xf>
    <xf numFmtId="3" fontId="3" fillId="13" borderId="41" xfId="1" applyNumberFormat="1" applyFont="1" applyFill="1" applyBorder="1" applyAlignment="1" applyProtection="1">
      <alignment vertical="center" wrapText="1"/>
      <protection locked="0"/>
    </xf>
    <xf numFmtId="3" fontId="2" fillId="0" borderId="0" xfId="1" applyNumberFormat="1" applyFont="1" applyBorder="1" applyAlignment="1">
      <alignment horizontal="center" wrapText="1"/>
    </xf>
    <xf numFmtId="1" fontId="3" fillId="0" borderId="41" xfId="1" applyNumberFormat="1" applyFont="1" applyFill="1" applyBorder="1" applyAlignment="1">
      <alignment horizontal="center" vertical="center" wrapText="1"/>
    </xf>
    <xf numFmtId="3" fontId="2" fillId="13" borderId="41" xfId="1" applyNumberFormat="1" applyFont="1" applyFill="1" applyBorder="1" applyAlignment="1" applyProtection="1">
      <alignment vertical="center" wrapText="1"/>
      <protection locked="0"/>
    </xf>
    <xf numFmtId="0" fontId="2" fillId="0" borderId="0" xfId="1" applyFont="1" applyBorder="1" applyAlignment="1" applyProtection="1">
      <alignment horizontal="center" vertical="top" wrapText="1"/>
      <protection locked="0"/>
    </xf>
    <xf numFmtId="0" fontId="2" fillId="0" borderId="0" xfId="1" quotePrefix="1" applyFont="1" applyFill="1" applyBorder="1" applyAlignment="1">
      <alignment horizontal="center" vertical="top" wrapText="1"/>
    </xf>
    <xf numFmtId="3" fontId="2" fillId="3" borderId="18" xfId="1" applyNumberFormat="1" applyFont="1" applyFill="1" applyBorder="1" applyAlignment="1" applyProtection="1">
      <alignment horizontal="right" vertical="center"/>
      <protection locked="0"/>
    </xf>
    <xf numFmtId="3" fontId="2" fillId="0" borderId="41" xfId="1" applyNumberFormat="1" applyFont="1" applyBorder="1" applyAlignment="1">
      <alignment horizontal="left" vertical="center" wrapText="1"/>
    </xf>
    <xf numFmtId="3" fontId="3" fillId="8" borderId="41" xfId="1" applyNumberFormat="1" applyFont="1" applyFill="1" applyBorder="1" applyAlignment="1">
      <alignment vertical="center"/>
    </xf>
    <xf numFmtId="3" fontId="2" fillId="3" borderId="79" xfId="1" applyNumberFormat="1" applyFont="1" applyFill="1" applyBorder="1" applyAlignment="1" applyProtection="1">
      <alignment horizontal="right" vertical="center"/>
      <protection locked="0"/>
    </xf>
    <xf numFmtId="3" fontId="2" fillId="3" borderId="18" xfId="1" applyNumberFormat="1" applyFont="1" applyFill="1" applyBorder="1" applyAlignment="1" applyProtection="1">
      <alignment vertical="center"/>
      <protection locked="0"/>
    </xf>
    <xf numFmtId="0" fontId="10" fillId="0" borderId="0" xfId="4" applyFont="1" applyBorder="1" applyAlignment="1" applyProtection="1">
      <protection locked="0"/>
    </xf>
    <xf numFmtId="49" fontId="3" fillId="0" borderId="93" xfId="4" applyNumberFormat="1" applyFont="1" applyFill="1" applyBorder="1" applyAlignment="1" applyProtection="1">
      <protection locked="0"/>
    </xf>
    <xf numFmtId="0" fontId="3" fillId="0" borderId="41" xfId="4" applyFont="1" applyBorder="1" applyAlignment="1">
      <alignment horizontal="right" vertical="center" wrapText="1"/>
    </xf>
    <xf numFmtId="3" fontId="3" fillId="0" borderId="41" xfId="4" applyNumberFormat="1" applyFont="1" applyBorder="1" applyAlignment="1">
      <alignment horizontal="right" vertical="center" wrapText="1"/>
    </xf>
    <xf numFmtId="3" fontId="3" fillId="0" borderId="41" xfId="4" applyNumberFormat="1" applyFont="1" applyBorder="1" applyAlignment="1">
      <alignment vertical="center" wrapText="1"/>
    </xf>
    <xf numFmtId="3" fontId="2" fillId="0" borderId="41" xfId="4" applyNumberFormat="1" applyFont="1" applyBorder="1" applyAlignment="1" applyProtection="1">
      <alignment horizontal="right" vertical="center" wrapText="1"/>
      <protection locked="0"/>
    </xf>
    <xf numFmtId="3" fontId="2" fillId="0" borderId="41" xfId="4" applyNumberFormat="1" applyFont="1" applyBorder="1" applyAlignment="1" applyProtection="1">
      <alignment horizontal="right" vertical="center"/>
      <protection locked="0"/>
    </xf>
    <xf numFmtId="3" fontId="2" fillId="0" borderId="41" xfId="4" applyNumberFormat="1" applyFont="1" applyBorder="1" applyAlignment="1" applyProtection="1">
      <alignment horizontal="left" vertical="center" wrapText="1"/>
      <protection locked="0"/>
    </xf>
    <xf numFmtId="3" fontId="3" fillId="0" borderId="41" xfId="4" applyNumberFormat="1" applyFont="1" applyFill="1" applyBorder="1" applyAlignment="1" applyProtection="1">
      <alignment horizontal="right" vertical="center"/>
      <protection locked="0"/>
    </xf>
    <xf numFmtId="3" fontId="2" fillId="3" borderId="41" xfId="4" applyNumberFormat="1" applyFont="1" applyFill="1" applyBorder="1" applyAlignment="1" applyProtection="1">
      <alignment horizontal="right" vertical="center"/>
      <protection locked="0"/>
    </xf>
    <xf numFmtId="0" fontId="3" fillId="0" borderId="41" xfId="4" applyFont="1" applyBorder="1" applyAlignment="1" applyProtection="1">
      <alignment horizontal="center" vertical="center" wrapText="1"/>
      <protection locked="0"/>
    </xf>
    <xf numFmtId="3" fontId="2" fillId="0" borderId="41" xfId="4" applyNumberFormat="1" applyFont="1" applyFill="1" applyBorder="1" applyAlignment="1" applyProtection="1">
      <alignment horizontal="right" vertical="center"/>
      <protection locked="0"/>
    </xf>
    <xf numFmtId="0" fontId="2" fillId="0" borderId="0" xfId="4" applyFont="1" applyBorder="1" applyAlignment="1" applyProtection="1">
      <alignment horizontal="center" vertical="center" wrapText="1"/>
      <protection locked="0"/>
    </xf>
    <xf numFmtId="0" fontId="2" fillId="0" borderId="0" xfId="4" applyFont="1" applyBorder="1" applyAlignment="1" applyProtection="1">
      <alignment horizontal="left" vertical="center" wrapText="1"/>
      <protection locked="0"/>
    </xf>
    <xf numFmtId="3" fontId="2" fillId="0" borderId="0" xfId="4" applyNumberFormat="1" applyFont="1" applyBorder="1" applyAlignment="1" applyProtection="1">
      <alignment horizontal="center" vertical="center" wrapText="1"/>
      <protection locked="0"/>
    </xf>
    <xf numFmtId="3" fontId="2" fillId="0" borderId="0" xfId="4" applyNumberFormat="1" applyFont="1" applyBorder="1" applyProtection="1">
      <protection locked="0"/>
    </xf>
    <xf numFmtId="3" fontId="2" fillId="0" borderId="0" xfId="4" applyNumberFormat="1" applyFont="1" applyBorder="1" applyAlignment="1" applyProtection="1">
      <alignment horizontal="center" vertical="center"/>
      <protection locked="0"/>
    </xf>
    <xf numFmtId="49" fontId="3" fillId="0" borderId="93" xfId="4" applyNumberFormat="1" applyFont="1" applyFill="1" applyBorder="1" applyAlignment="1">
      <alignment vertical="center"/>
    </xf>
    <xf numFmtId="3" fontId="3" fillId="0" borderId="41" xfId="4" applyNumberFormat="1" applyFont="1" applyFill="1" applyBorder="1" applyAlignment="1" applyProtection="1">
      <alignment horizontal="right" vertical="center" wrapText="1"/>
      <protection locked="0"/>
    </xf>
    <xf numFmtId="3" fontId="2" fillId="0" borderId="41" xfId="4" applyNumberFormat="1" applyFont="1" applyFill="1" applyBorder="1" applyAlignment="1" applyProtection="1">
      <alignment horizontal="right" vertical="center" wrapText="1"/>
      <protection locked="0"/>
    </xf>
    <xf numFmtId="3" fontId="2" fillId="0" borderId="41" xfId="4" applyNumberFormat="1" applyFont="1" applyFill="1" applyBorder="1" applyAlignment="1" applyProtection="1">
      <alignment horizontal="left" vertical="center" wrapText="1"/>
      <protection locked="0"/>
    </xf>
    <xf numFmtId="0" fontId="2" fillId="0" borderId="41" xfId="4" applyFont="1" applyFill="1" applyBorder="1" applyAlignment="1">
      <alignment horizontal="left" vertical="center" wrapText="1"/>
    </xf>
    <xf numFmtId="3" fontId="2" fillId="0" borderId="41" xfId="0" applyNumberFormat="1" applyFont="1" applyFill="1" applyBorder="1" applyAlignment="1" applyProtection="1">
      <alignment horizontal="center" vertical="center" wrapText="1"/>
      <protection locked="0"/>
    </xf>
    <xf numFmtId="3" fontId="2" fillId="0" borderId="0" xfId="4" applyNumberFormat="1" applyFont="1" applyBorder="1" applyAlignment="1" applyProtection="1">
      <alignment horizontal="left" vertical="center" wrapText="1"/>
      <protection locked="0"/>
    </xf>
    <xf numFmtId="49" fontId="3" fillId="0" borderId="93" xfId="4" applyNumberFormat="1" applyFont="1" applyFill="1" applyBorder="1" applyAlignment="1"/>
    <xf numFmtId="0" fontId="2" fillId="0" borderId="0" xfId="4" applyFont="1" applyBorder="1" applyAlignment="1">
      <alignment vertical="center"/>
    </xf>
    <xf numFmtId="3" fontId="2" fillId="0" borderId="41" xfId="4" applyNumberFormat="1" applyFont="1" applyBorder="1" applyAlignment="1">
      <alignment horizontal="right" vertical="center" wrapText="1"/>
    </xf>
    <xf numFmtId="0" fontId="2" fillId="0" borderId="41" xfId="4" applyFont="1" applyBorder="1" applyAlignment="1" applyProtection="1">
      <alignment horizontal="center" vertical="center"/>
      <protection locked="0"/>
    </xf>
    <xf numFmtId="3" fontId="2" fillId="0" borderId="41" xfId="1" applyNumberFormat="1" applyFont="1" applyFill="1" applyBorder="1" applyAlignment="1">
      <alignment horizontal="left" vertical="center" wrapText="1"/>
    </xf>
    <xf numFmtId="0" fontId="2" fillId="0" borderId="41" xfId="4" applyFont="1" applyFill="1" applyBorder="1" applyAlignment="1" applyProtection="1">
      <alignment horizontal="center" vertical="center"/>
      <protection locked="0"/>
    </xf>
    <xf numFmtId="3" fontId="2" fillId="3" borderId="41" xfId="4" applyNumberFormat="1" applyFont="1" applyFill="1" applyBorder="1" applyAlignment="1">
      <alignment horizontal="right" vertical="center" wrapText="1"/>
    </xf>
    <xf numFmtId="3" fontId="3" fillId="0" borderId="41" xfId="4" applyNumberFormat="1" applyFont="1" applyFill="1" applyBorder="1" applyAlignment="1" applyProtection="1">
      <alignment horizontal="center" vertical="center"/>
      <protection locked="0"/>
    </xf>
    <xf numFmtId="3" fontId="3" fillId="0" borderId="41" xfId="4" applyNumberFormat="1" applyFont="1" applyFill="1" applyBorder="1" applyAlignment="1">
      <alignment horizontal="right" vertical="center" wrapText="1"/>
    </xf>
    <xf numFmtId="3" fontId="2" fillId="0" borderId="41" xfId="4" applyNumberFormat="1" applyFont="1" applyBorder="1" applyAlignment="1">
      <alignment horizontal="left" vertical="center" wrapText="1"/>
    </xf>
    <xf numFmtId="0" fontId="3" fillId="0" borderId="0" xfId="4" applyFont="1" applyFill="1" applyAlignment="1">
      <alignment vertical="center"/>
    </xf>
    <xf numFmtId="0" fontId="2" fillId="0" borderId="0" xfId="4" applyFont="1" applyFill="1" applyAlignment="1">
      <alignment vertical="center"/>
    </xf>
    <xf numFmtId="0" fontId="2" fillId="0" borderId="0" xfId="4" applyFont="1" applyFill="1" applyBorder="1" applyAlignment="1" applyProtection="1">
      <alignment vertical="center" wrapText="1"/>
      <protection locked="0"/>
    </xf>
    <xf numFmtId="0" fontId="3" fillId="0" borderId="0" xfId="4" applyFont="1" applyFill="1" applyAlignment="1">
      <alignment horizontal="left" vertical="center"/>
    </xf>
    <xf numFmtId="0" fontId="2" fillId="0" borderId="0" xfId="4" applyFont="1" applyFill="1" applyBorder="1" applyAlignment="1">
      <alignment vertical="center"/>
    </xf>
    <xf numFmtId="0" fontId="2" fillId="0" borderId="0" xfId="4" applyFont="1" applyFill="1" applyBorder="1" applyAlignment="1" applyProtection="1">
      <alignment vertical="center"/>
      <protection locked="0"/>
    </xf>
    <xf numFmtId="0" fontId="2" fillId="0" borderId="0" xfId="4" applyFont="1" applyBorder="1" applyAlignment="1" applyProtection="1">
      <alignment horizontal="left" vertical="center"/>
      <protection locked="0"/>
    </xf>
    <xf numFmtId="0" fontId="3" fillId="0" borderId="0" xfId="4" applyFont="1" applyFill="1" applyBorder="1" applyAlignment="1" applyProtection="1">
      <alignment vertical="center" wrapText="1"/>
      <protection locked="0"/>
    </xf>
    <xf numFmtId="0" fontId="3" fillId="0" borderId="0" xfId="4" applyFont="1" applyFill="1" applyBorder="1" applyAlignment="1">
      <alignment vertical="center"/>
    </xf>
    <xf numFmtId="0" fontId="3" fillId="0" borderId="0" xfId="4" applyFont="1" applyFill="1" applyBorder="1" applyAlignment="1" applyProtection="1">
      <alignment vertical="center"/>
      <protection locked="0"/>
    </xf>
    <xf numFmtId="0" fontId="29" fillId="0" borderId="0" xfId="4" applyFont="1" applyFill="1" applyAlignment="1">
      <alignment vertical="center"/>
    </xf>
    <xf numFmtId="0" fontId="37" fillId="0" borderId="0" xfId="4" applyFont="1" applyFill="1" applyAlignment="1">
      <alignment vertical="center"/>
    </xf>
    <xf numFmtId="0" fontId="2" fillId="0" borderId="0" xfId="4" applyFont="1" applyFill="1" applyBorder="1" applyAlignment="1">
      <alignment horizontal="left" vertical="center"/>
    </xf>
    <xf numFmtId="0" fontId="3" fillId="0" borderId="0" xfId="4" applyFont="1" applyAlignment="1">
      <alignment vertical="top"/>
    </xf>
    <xf numFmtId="0" fontId="3" fillId="0" borderId="0" xfId="4" applyFont="1" applyAlignment="1"/>
    <xf numFmtId="0" fontId="3" fillId="0" borderId="0" xfId="1" applyFont="1" applyAlignment="1"/>
    <xf numFmtId="0" fontId="3" fillId="0" borderId="0" xfId="0" applyFont="1"/>
    <xf numFmtId="0" fontId="2" fillId="0" borderId="0" xfId="0" applyFont="1"/>
    <xf numFmtId="3" fontId="3" fillId="0" borderId="51" xfId="1" applyNumberFormat="1" applyFont="1" applyFill="1" applyBorder="1" applyAlignment="1" applyProtection="1">
      <alignment vertical="center"/>
    </xf>
    <xf numFmtId="3" fontId="3" fillId="0" borderId="54" xfId="1" applyNumberFormat="1" applyFont="1" applyFill="1" applyBorder="1" applyAlignment="1" applyProtection="1">
      <alignment vertical="center"/>
    </xf>
    <xf numFmtId="0" fontId="2" fillId="0" borderId="0" xfId="4" applyFont="1" applyAlignment="1">
      <alignment horizontal="right"/>
    </xf>
    <xf numFmtId="0" fontId="3" fillId="0" borderId="71" xfId="1" applyFont="1" applyFill="1" applyBorder="1" applyAlignment="1" applyProtection="1">
      <alignment horizontal="left" vertical="center"/>
    </xf>
    <xf numFmtId="0" fontId="3" fillId="0" borderId="72" xfId="1" applyFont="1" applyFill="1" applyBorder="1" applyAlignment="1" applyProtection="1">
      <alignment horizontal="left" vertical="center"/>
    </xf>
    <xf numFmtId="0" fontId="3" fillId="0" borderId="44" xfId="1" applyFont="1" applyFill="1" applyBorder="1" applyAlignment="1" applyProtection="1">
      <alignment horizontal="left" vertical="center"/>
    </xf>
    <xf numFmtId="0" fontId="3" fillId="0" borderId="46" xfId="1" applyFont="1" applyFill="1" applyBorder="1" applyAlignment="1" applyProtection="1">
      <alignment horizontal="left" vertical="center"/>
    </xf>
    <xf numFmtId="0" fontId="2" fillId="0" borderId="21" xfId="1" applyNumberFormat="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2"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textRotation="90"/>
    </xf>
    <xf numFmtId="0" fontId="2" fillId="0" borderId="22" xfId="1" applyFont="1" applyFill="1" applyBorder="1" applyAlignment="1" applyProtection="1">
      <alignment horizontal="center" vertical="center" textRotation="90"/>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xf>
    <xf numFmtId="0" fontId="2" fillId="0" borderId="25" xfId="1" applyFont="1" applyFill="1" applyBorder="1" applyAlignment="1" applyProtection="1">
      <alignment horizontal="center" vertical="center" textRotation="90"/>
    </xf>
    <xf numFmtId="0" fontId="2" fillId="0" borderId="21"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0" borderId="20" xfId="1" applyFont="1" applyFill="1" applyBorder="1" applyAlignment="1" applyProtection="1">
      <alignment horizontal="center" vertical="center" textRotation="90" wrapText="1"/>
    </xf>
    <xf numFmtId="0" fontId="2" fillId="0" borderId="79" xfId="1" applyFont="1" applyFill="1" applyBorder="1" applyAlignment="1" applyProtection="1">
      <alignment horizontal="center" vertical="center" textRotation="90" wrapText="1"/>
    </xf>
    <xf numFmtId="0" fontId="2" fillId="0" borderId="4" xfId="1" applyFont="1" applyFill="1" applyBorder="1" applyAlignment="1" applyProtection="1">
      <alignment horizontal="center" vertical="center" textRotation="90"/>
    </xf>
    <xf numFmtId="0" fontId="2" fillId="0" borderId="78" xfId="1" applyFont="1" applyFill="1" applyBorder="1" applyAlignment="1" applyProtection="1">
      <alignment horizontal="center" vertical="center" textRotation="90"/>
    </xf>
    <xf numFmtId="0" fontId="2" fillId="0" borderId="77" xfId="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textRotation="90" wrapText="1"/>
    </xf>
    <xf numFmtId="0" fontId="2" fillId="0" borderId="7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wrapText="1"/>
    </xf>
    <xf numFmtId="0" fontId="2" fillId="0" borderId="80" xfId="1" applyFont="1" applyFill="1" applyBorder="1" applyAlignment="1" applyProtection="1">
      <alignment horizontal="center" vertical="center" textRotation="90" wrapText="1"/>
    </xf>
    <xf numFmtId="0" fontId="2" fillId="0" borderId="76" xfId="1" applyFont="1" applyFill="1" applyBorder="1" applyAlignment="1" applyProtection="1">
      <alignment horizontal="center" vertical="center" textRotation="90" wrapText="1"/>
    </xf>
    <xf numFmtId="0" fontId="2" fillId="0" borderId="78" xfId="1" applyFont="1" applyFill="1" applyBorder="1" applyAlignment="1" applyProtection="1">
      <alignment horizontal="center" vertical="center" textRotation="90" wrapText="1"/>
    </xf>
    <xf numFmtId="0" fontId="2" fillId="0" borderId="68" xfId="1" applyFont="1" applyFill="1" applyBorder="1" applyAlignment="1" applyProtection="1">
      <alignment horizontal="center" vertical="center" textRotation="90" wrapText="1"/>
    </xf>
    <xf numFmtId="49" fontId="2" fillId="2" borderId="5" xfId="1" quotePrefix="1" applyNumberFormat="1" applyFont="1" applyFill="1" applyBorder="1" applyAlignment="1" applyProtection="1">
      <alignment horizontal="center" vertical="center"/>
      <protection locked="0"/>
    </xf>
    <xf numFmtId="0" fontId="3" fillId="0" borderId="48" xfId="5" applyFont="1" applyFill="1" applyBorder="1" applyAlignment="1">
      <alignment horizontal="center" vertical="center"/>
    </xf>
    <xf numFmtId="0" fontId="3" fillId="0" borderId="40" xfId="5" applyFont="1" applyFill="1" applyBorder="1" applyAlignment="1">
      <alignment horizontal="center" vertical="center"/>
    </xf>
    <xf numFmtId="0" fontId="3" fillId="0" borderId="49" xfId="5" applyFont="1" applyFill="1" applyBorder="1" applyAlignment="1">
      <alignment horizontal="center" vertical="center" wrapText="1"/>
    </xf>
    <xf numFmtId="0" fontId="3" fillId="0" borderId="41" xfId="5" applyFont="1" applyFill="1" applyBorder="1" applyAlignment="1">
      <alignment horizontal="center" vertical="center" wrapText="1"/>
    </xf>
    <xf numFmtId="0" fontId="2" fillId="0" borderId="49" xfId="5" applyFont="1" applyFill="1" applyBorder="1" applyAlignment="1">
      <alignment horizontal="center" vertical="center" wrapText="1"/>
    </xf>
    <xf numFmtId="0" fontId="2" fillId="0" borderId="41" xfId="5" applyFont="1" applyFill="1" applyBorder="1" applyAlignment="1">
      <alignment horizontal="center" vertical="center" wrapText="1"/>
    </xf>
    <xf numFmtId="49" fontId="2" fillId="0" borderId="49" xfId="5" applyNumberFormat="1" applyFont="1" applyFill="1" applyBorder="1" applyAlignment="1">
      <alignment horizontal="center" vertical="center" wrapText="1"/>
    </xf>
    <xf numFmtId="49" fontId="2" fillId="0" borderId="41" xfId="5" applyNumberFormat="1" applyFont="1" applyFill="1" applyBorder="1" applyAlignment="1">
      <alignment horizontal="center" vertical="center" wrapText="1"/>
    </xf>
    <xf numFmtId="49" fontId="2" fillId="0" borderId="50" xfId="5" applyNumberFormat="1" applyFont="1" applyFill="1" applyBorder="1" applyAlignment="1">
      <alignment horizontal="center" vertical="center" wrapText="1"/>
    </xf>
    <xf numFmtId="49" fontId="2" fillId="0" borderId="42" xfId="5" applyNumberFormat="1" applyFont="1" applyFill="1" applyBorder="1" applyAlignment="1">
      <alignment horizontal="center" vertical="center" wrapText="1"/>
    </xf>
    <xf numFmtId="0" fontId="2" fillId="0" borderId="47" xfId="1" applyFont="1" applyBorder="1" applyAlignment="1">
      <alignment horizontal="center" vertical="center" wrapText="1"/>
    </xf>
    <xf numFmtId="0" fontId="2" fillId="0" borderId="39" xfId="1" applyFont="1" applyBorder="1" applyAlignment="1">
      <alignment horizontal="center" vertical="center" wrapText="1"/>
    </xf>
    <xf numFmtId="3" fontId="5" fillId="0" borderId="0" xfId="5" applyNumberFormat="1" applyFont="1" applyAlignment="1">
      <alignment horizontal="center"/>
    </xf>
    <xf numFmtId="0" fontId="2" fillId="0" borderId="0" xfId="1" applyFont="1" applyFill="1" applyAlignment="1">
      <alignment horizontal="right"/>
    </xf>
    <xf numFmtId="0" fontId="16" fillId="0" borderId="0" xfId="5" applyFont="1" applyFill="1" applyAlignment="1">
      <alignment horizontal="center" wrapText="1"/>
    </xf>
    <xf numFmtId="49" fontId="2" fillId="0" borderId="48" xfId="5" applyNumberFormat="1" applyFont="1" applyFill="1" applyBorder="1" applyAlignment="1">
      <alignment horizontal="center" vertical="center" wrapText="1"/>
    </xf>
    <xf numFmtId="49" fontId="2" fillId="0" borderId="112" xfId="5" applyNumberFormat="1" applyFont="1" applyFill="1" applyBorder="1" applyAlignment="1">
      <alignment horizontal="center" vertical="center" wrapText="1"/>
    </xf>
    <xf numFmtId="49" fontId="2" fillId="0" borderId="3" xfId="5" applyNumberFormat="1" applyFont="1" applyFill="1" applyBorder="1" applyAlignment="1">
      <alignment horizontal="center" vertical="center" wrapText="1"/>
    </xf>
    <xf numFmtId="49" fontId="2" fillId="0" borderId="92" xfId="5" applyNumberFormat="1" applyFont="1" applyFill="1" applyBorder="1" applyAlignment="1">
      <alignment horizontal="center" vertical="center" wrapText="1"/>
    </xf>
    <xf numFmtId="3" fontId="2" fillId="0" borderId="48" xfId="5" applyNumberFormat="1" applyFont="1" applyFill="1" applyBorder="1" applyAlignment="1">
      <alignment horizontal="center" vertical="center" wrapText="1"/>
    </xf>
    <xf numFmtId="3" fontId="2" fillId="0" borderId="50" xfId="5" applyNumberFormat="1" applyFont="1" applyFill="1" applyBorder="1" applyAlignment="1">
      <alignment horizontal="center" vertical="center" wrapText="1"/>
    </xf>
    <xf numFmtId="0" fontId="2" fillId="0" borderId="4" xfId="7" applyFont="1" applyFill="1" applyBorder="1" applyAlignment="1">
      <alignment horizontal="left" vertical="center" wrapText="1"/>
    </xf>
    <xf numFmtId="0" fontId="2" fillId="0" borderId="0" xfId="7" applyFont="1" applyFill="1" applyBorder="1" applyAlignment="1">
      <alignment horizontal="left" vertical="center" wrapText="1"/>
    </xf>
    <xf numFmtId="0" fontId="3" fillId="0" borderId="5" xfId="5" applyFont="1" applyFill="1" applyBorder="1" applyAlignment="1">
      <alignment horizontal="right" vertical="center" wrapText="1"/>
    </xf>
    <xf numFmtId="0" fontId="3" fillId="0" borderId="6" xfId="5" applyFont="1" applyFill="1" applyBorder="1" applyAlignment="1">
      <alignment horizontal="right" vertical="center" wrapText="1"/>
    </xf>
    <xf numFmtId="0" fontId="2" fillId="0" borderId="85" xfId="5" applyFont="1" applyFill="1" applyBorder="1" applyAlignment="1">
      <alignment horizontal="left" vertical="center" wrapText="1"/>
    </xf>
    <xf numFmtId="0" fontId="2" fillId="0" borderId="5" xfId="5" applyFont="1" applyFill="1" applyBorder="1" applyAlignment="1">
      <alignment horizontal="left" vertical="center" wrapText="1"/>
    </xf>
    <xf numFmtId="0" fontId="2" fillId="0" borderId="4" xfId="5" applyFont="1" applyFill="1" applyBorder="1" applyAlignment="1">
      <alignment horizontal="left" vertical="center" wrapText="1"/>
    </xf>
    <xf numFmtId="0" fontId="2" fillId="0" borderId="0" xfId="5" applyFont="1" applyFill="1" applyBorder="1" applyAlignment="1">
      <alignment horizontal="left" vertical="center" wrapText="1"/>
    </xf>
    <xf numFmtId="0" fontId="2" fillId="0" borderId="40" xfId="5" applyFont="1" applyFill="1" applyBorder="1" applyAlignment="1">
      <alignment horizontal="center" vertical="center"/>
    </xf>
    <xf numFmtId="0" fontId="2" fillId="0" borderId="41" xfId="5" applyFont="1" applyFill="1" applyBorder="1" applyAlignment="1">
      <alignment horizontal="left" vertical="center" wrapText="1"/>
    </xf>
    <xf numFmtId="0" fontId="2" fillId="0" borderId="12" xfId="5" applyFont="1" applyFill="1" applyBorder="1" applyAlignment="1">
      <alignment horizontal="left" vertical="center" wrapText="1"/>
    </xf>
    <xf numFmtId="0" fontId="2" fillId="0" borderId="13" xfId="5" applyFont="1" applyFill="1" applyBorder="1" applyAlignment="1">
      <alignment horizontal="left" vertical="center" wrapText="1"/>
    </xf>
    <xf numFmtId="0" fontId="9" fillId="0" borderId="0" xfId="8" applyFont="1" applyAlignment="1">
      <alignment horizontal="center" vertical="center"/>
    </xf>
    <xf numFmtId="0" fontId="2" fillId="0" borderId="0" xfId="1" applyFont="1" applyFill="1" applyAlignment="1">
      <alignment horizontal="left"/>
    </xf>
    <xf numFmtId="0" fontId="2" fillId="0" borderId="41" xfId="1" applyFont="1" applyFill="1" applyBorder="1" applyAlignment="1">
      <alignment horizontal="center" vertical="center" wrapText="1"/>
    </xf>
    <xf numFmtId="0" fontId="3" fillId="0" borderId="41" xfId="1" applyFont="1" applyFill="1" applyBorder="1" applyAlignment="1">
      <alignment horizontal="right" vertical="center" wrapText="1"/>
    </xf>
    <xf numFmtId="0" fontId="2" fillId="0" borderId="0" xfId="1" applyFont="1" applyFill="1" applyBorder="1" applyAlignment="1">
      <alignment horizontal="left"/>
    </xf>
    <xf numFmtId="3" fontId="2" fillId="0" borderId="41" xfId="1" applyNumberFormat="1" applyFont="1" applyFill="1" applyBorder="1" applyAlignment="1" applyProtection="1">
      <alignment horizontal="center" vertical="center" wrapText="1"/>
      <protection locked="0"/>
    </xf>
    <xf numFmtId="0" fontId="2" fillId="0" borderId="41" xfId="8" applyFont="1" applyFill="1" applyBorder="1" applyAlignment="1" applyProtection="1">
      <alignment horizontal="left" vertical="center" wrapText="1"/>
      <protection locked="0"/>
    </xf>
    <xf numFmtId="0" fontId="2" fillId="0" borderId="41" xfId="4" applyFont="1" applyFill="1" applyBorder="1" applyAlignment="1" applyProtection="1">
      <alignment horizontal="left" vertical="center" wrapText="1"/>
      <protection locked="0"/>
    </xf>
    <xf numFmtId="0" fontId="2" fillId="0" borderId="113" xfId="4" applyFont="1" applyFill="1" applyBorder="1" applyAlignment="1" applyProtection="1">
      <alignment horizontal="left" vertical="center" wrapText="1"/>
      <protection locked="0"/>
    </xf>
    <xf numFmtId="0" fontId="2" fillId="0" borderId="102" xfId="4" applyFont="1" applyFill="1" applyBorder="1" applyAlignment="1" applyProtection="1">
      <alignment horizontal="left" vertical="center" wrapText="1"/>
      <protection locked="0"/>
    </xf>
    <xf numFmtId="0" fontId="2" fillId="0" borderId="41" xfId="1" applyFont="1" applyFill="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0" fontId="2" fillId="0" borderId="93" xfId="1" applyFont="1" applyFill="1" applyBorder="1" applyAlignment="1">
      <alignment horizontal="left"/>
    </xf>
    <xf numFmtId="0" fontId="2" fillId="0" borderId="109" xfId="1" applyFont="1" applyFill="1" applyBorder="1" applyAlignment="1" applyProtection="1">
      <alignment horizontal="left" vertical="center" wrapText="1"/>
      <protection locked="0"/>
    </xf>
    <xf numFmtId="0" fontId="2" fillId="0" borderId="86" xfId="1" applyFont="1" applyFill="1" applyBorder="1" applyAlignment="1" applyProtection="1">
      <alignment horizontal="left" vertical="center" wrapText="1"/>
      <protection locked="0"/>
    </xf>
    <xf numFmtId="0" fontId="2" fillId="0" borderId="0" xfId="1" applyFont="1" applyFill="1" applyAlignment="1">
      <alignment horizontal="left" wrapText="1"/>
    </xf>
    <xf numFmtId="0" fontId="2" fillId="0" borderId="0" xfId="11" applyFont="1" applyFill="1" applyAlignment="1">
      <alignment horizontal="left" wrapText="1"/>
    </xf>
    <xf numFmtId="0" fontId="2" fillId="0" borderId="68"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102" xfId="10" applyFont="1" applyBorder="1" applyAlignment="1">
      <alignment horizontal="center" vertical="center" wrapText="1"/>
    </xf>
    <xf numFmtId="0" fontId="2" fillId="0" borderId="91" xfId="10" applyFont="1" applyBorder="1" applyAlignment="1">
      <alignment horizontal="center" vertical="center" wrapText="1"/>
    </xf>
    <xf numFmtId="0" fontId="3" fillId="0" borderId="109" xfId="10" applyFont="1" applyBorder="1" applyAlignment="1">
      <alignment horizontal="right" vertical="center" wrapText="1"/>
    </xf>
    <xf numFmtId="0" fontId="3" fillId="0" borderId="5" xfId="10" applyFont="1" applyBorder="1" applyAlignment="1">
      <alignment horizontal="right" vertical="center" wrapText="1"/>
    </xf>
    <xf numFmtId="0" fontId="2" fillId="0" borderId="0" xfId="10" applyFont="1" applyAlignment="1">
      <alignment horizontal="left" vertical="center"/>
    </xf>
    <xf numFmtId="0" fontId="2" fillId="0" borderId="68" xfId="10" applyFont="1" applyBorder="1" applyAlignment="1">
      <alignment horizontal="center" vertical="center" wrapText="1"/>
    </xf>
    <xf numFmtId="0" fontId="2" fillId="0" borderId="57" xfId="10" applyFont="1" applyBorder="1" applyAlignment="1">
      <alignment horizontal="center" vertical="center" wrapText="1"/>
    </xf>
    <xf numFmtId="0" fontId="2" fillId="0" borderId="109" xfId="0" applyFont="1" applyBorder="1" applyAlignment="1">
      <alignment horizontal="center" vertical="center" wrapText="1"/>
    </xf>
    <xf numFmtId="0" fontId="2" fillId="0" borderId="86" xfId="0" applyFont="1" applyBorder="1" applyAlignment="1">
      <alignment horizontal="center" vertical="center" wrapText="1"/>
    </xf>
    <xf numFmtId="0" fontId="9" fillId="0" borderId="0" xfId="10" applyFont="1" applyAlignment="1">
      <alignment horizontal="center" vertical="center"/>
    </xf>
    <xf numFmtId="0" fontId="3" fillId="0" borderId="109" xfId="2" applyFont="1" applyBorder="1" applyAlignment="1">
      <alignment horizontal="right" wrapText="1"/>
    </xf>
    <xf numFmtId="0" fontId="3" fillId="0" borderId="5" xfId="2" applyFont="1" applyBorder="1" applyAlignment="1">
      <alignment horizontal="right" wrapText="1"/>
    </xf>
    <xf numFmtId="3" fontId="2" fillId="0" borderId="68" xfId="2" applyNumberFormat="1" applyFont="1" applyBorder="1" applyAlignment="1" applyProtection="1">
      <alignment horizontal="center" vertical="center" wrapText="1"/>
      <protection locked="0"/>
    </xf>
    <xf numFmtId="3" fontId="2" fillId="0" borderId="18" xfId="2" applyNumberFormat="1" applyFont="1" applyBorder="1" applyAlignment="1" applyProtection="1">
      <alignment horizontal="center" vertical="center" wrapText="1"/>
      <protection locked="0"/>
    </xf>
    <xf numFmtId="3" fontId="2" fillId="0" borderId="57" xfId="2" applyNumberFormat="1" applyFont="1" applyBorder="1" applyAlignment="1" applyProtection="1">
      <alignment horizontal="center" vertical="center" wrapText="1"/>
      <protection locked="0"/>
    </xf>
    <xf numFmtId="0" fontId="2" fillId="0" borderId="68" xfId="2" applyFont="1" applyBorder="1" applyAlignment="1" applyProtection="1">
      <alignment horizontal="center" vertical="center" wrapText="1"/>
      <protection locked="0"/>
    </xf>
    <xf numFmtId="0" fontId="2" fillId="0" borderId="57" xfId="2" applyFont="1" applyBorder="1" applyAlignment="1" applyProtection="1">
      <alignment horizontal="center" vertical="center" wrapText="1"/>
      <protection locked="0"/>
    </xf>
    <xf numFmtId="0" fontId="2" fillId="0" borderId="68" xfId="2" applyFont="1" applyBorder="1" applyAlignment="1" applyProtection="1">
      <alignment horizontal="left" vertical="center" wrapText="1"/>
      <protection locked="0"/>
    </xf>
    <xf numFmtId="0" fontId="2" fillId="0" borderId="57" xfId="2" applyFont="1" applyBorder="1" applyAlignment="1" applyProtection="1">
      <alignment horizontal="left" vertical="center" wrapText="1"/>
      <protection locked="0"/>
    </xf>
    <xf numFmtId="0" fontId="2" fillId="0" borderId="0" xfId="2" applyFont="1" applyAlignment="1">
      <alignment horizontal="left"/>
    </xf>
    <xf numFmtId="0" fontId="9" fillId="0" borderId="0" xfId="2" applyFont="1" applyAlignment="1">
      <alignment horizontal="center"/>
    </xf>
    <xf numFmtId="0" fontId="2" fillId="0" borderId="0" xfId="1" applyFont="1" applyFill="1" applyAlignment="1">
      <alignment horizontal="left" vertical="center" wrapText="1"/>
    </xf>
    <xf numFmtId="0" fontId="3" fillId="0" borderId="0" xfId="1" applyFont="1" applyFill="1" applyAlignment="1">
      <alignment horizontal="left" vertical="center"/>
    </xf>
    <xf numFmtId="0" fontId="2" fillId="0" borderId="41" xfId="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3" fontId="2" fillId="0" borderId="41" xfId="1" applyNumberFormat="1" applyFont="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18" xfId="1" applyFont="1" applyBorder="1" applyAlignment="1" applyProtection="1">
      <alignment horizontal="center" vertical="center" wrapText="1"/>
      <protection locked="0"/>
    </xf>
    <xf numFmtId="0" fontId="2" fillId="0" borderId="57" xfId="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2" fillId="0" borderId="57" xfId="1" applyFont="1" applyBorder="1" applyAlignment="1" applyProtection="1">
      <alignment horizontal="left" vertical="center" wrapText="1"/>
      <protection locked="0"/>
    </xf>
    <xf numFmtId="3" fontId="2" fillId="0" borderId="68"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57"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protection locked="0"/>
    </xf>
    <xf numFmtId="0" fontId="3" fillId="0" borderId="41" xfId="1" applyFont="1" applyBorder="1" applyAlignment="1">
      <alignment horizontal="right" vertical="center" wrapText="1"/>
    </xf>
    <xf numFmtId="3" fontId="2" fillId="6" borderId="68" xfId="1" applyNumberFormat="1" applyFont="1" applyFill="1" applyBorder="1" applyAlignment="1" applyProtection="1">
      <alignment horizontal="center" vertical="center" wrapText="1"/>
      <protection locked="0"/>
    </xf>
    <xf numFmtId="3" fontId="2" fillId="6" borderId="18" xfId="1" applyNumberFormat="1" applyFont="1" applyFill="1" applyBorder="1" applyAlignment="1" applyProtection="1">
      <alignment horizontal="center" vertical="center" wrapText="1"/>
      <protection locked="0"/>
    </xf>
    <xf numFmtId="3" fontId="2" fillId="6" borderId="57" xfId="1" applyNumberFormat="1" applyFont="1" applyFill="1" applyBorder="1" applyAlignment="1" applyProtection="1">
      <alignment horizontal="center" vertical="center" wrapText="1"/>
      <protection locked="0"/>
    </xf>
    <xf numFmtId="3" fontId="2" fillId="0" borderId="68" xfId="1" applyNumberFormat="1" applyFont="1" applyFill="1" applyBorder="1" applyAlignment="1" applyProtection="1">
      <alignment horizontal="left" vertical="center" wrapText="1"/>
      <protection locked="0"/>
    </xf>
    <xf numFmtId="3" fontId="2" fillId="0" borderId="57" xfId="1" applyNumberFormat="1" applyFont="1" applyFill="1" applyBorder="1" applyAlignment="1" applyProtection="1">
      <alignment horizontal="left" vertical="center" wrapText="1"/>
      <protection locked="0"/>
    </xf>
    <xf numFmtId="0" fontId="2" fillId="0" borderId="0" xfId="1" applyFont="1" applyAlignment="1">
      <alignment horizontal="left"/>
    </xf>
    <xf numFmtId="0" fontId="2" fillId="0" borderId="0" xfId="1" applyFont="1" applyBorder="1" applyAlignment="1">
      <alignment horizontal="left"/>
    </xf>
    <xf numFmtId="0" fontId="9" fillId="6" borderId="0" xfId="1" applyFont="1" applyFill="1" applyAlignment="1">
      <alignment horizontal="center"/>
    </xf>
    <xf numFmtId="0" fontId="2" fillId="0" borderId="68" xfId="4" applyFont="1" applyBorder="1" applyAlignment="1">
      <alignment horizontal="center" vertical="center" wrapText="1"/>
    </xf>
    <xf numFmtId="0" fontId="2" fillId="0" borderId="57" xfId="4" applyFont="1" applyBorder="1" applyAlignment="1">
      <alignment horizontal="center" vertical="center" wrapText="1"/>
    </xf>
    <xf numFmtId="0" fontId="2" fillId="0" borderId="68" xfId="1" applyFont="1" applyFill="1" applyBorder="1" applyAlignment="1">
      <alignment horizontal="center" vertical="center" wrapText="1"/>
    </xf>
    <xf numFmtId="0" fontId="2" fillId="0" borderId="57" xfId="1" applyFont="1" applyFill="1" applyBorder="1" applyAlignment="1">
      <alignment horizontal="center" vertical="center" wrapText="1"/>
    </xf>
    <xf numFmtId="0" fontId="2" fillId="0" borderId="0" xfId="4" applyFont="1" applyFill="1" applyBorder="1" applyAlignment="1" applyProtection="1">
      <alignment horizontal="left" vertical="center" wrapText="1"/>
      <protection locked="0"/>
    </xf>
    <xf numFmtId="0" fontId="2" fillId="0" borderId="0" xfId="4" applyFont="1" applyBorder="1" applyAlignment="1" applyProtection="1">
      <alignment horizontal="left" wrapText="1"/>
      <protection locked="0"/>
    </xf>
    <xf numFmtId="49" fontId="2" fillId="0" borderId="68" xfId="4" applyNumberFormat="1" applyFont="1" applyFill="1" applyBorder="1" applyAlignment="1" applyProtection="1">
      <alignment horizontal="center" vertical="center" wrapText="1"/>
      <protection locked="0"/>
    </xf>
    <xf numFmtId="49" fontId="2" fillId="0" borderId="18" xfId="4" applyNumberFormat="1" applyFont="1" applyFill="1" applyBorder="1" applyAlignment="1" applyProtection="1">
      <alignment horizontal="center" vertical="center" wrapText="1"/>
      <protection locked="0"/>
    </xf>
    <xf numFmtId="49" fontId="2" fillId="0" borderId="57" xfId="4" applyNumberFormat="1" applyFont="1" applyFill="1" applyBorder="1" applyAlignment="1" applyProtection="1">
      <alignment horizontal="center" vertical="center" wrapText="1"/>
      <protection locked="0"/>
    </xf>
    <xf numFmtId="0" fontId="2" fillId="0" borderId="68" xfId="4" applyFont="1" applyFill="1" applyBorder="1" applyAlignment="1" applyProtection="1">
      <alignment horizontal="center" vertical="center" wrapText="1"/>
      <protection locked="0"/>
    </xf>
    <xf numFmtId="0" fontId="2" fillId="0" borderId="18" xfId="4" applyFont="1" applyFill="1" applyBorder="1" applyAlignment="1" applyProtection="1">
      <alignment horizontal="center" vertical="center" wrapText="1"/>
      <protection locked="0"/>
    </xf>
    <xf numFmtId="0" fontId="2" fillId="0" borderId="57" xfId="4" applyFont="1" applyFill="1" applyBorder="1" applyAlignment="1" applyProtection="1">
      <alignment horizontal="center" vertical="center" wrapText="1"/>
      <protection locked="0"/>
    </xf>
    <xf numFmtId="3" fontId="2" fillId="0" borderId="68" xfId="3" applyNumberFormat="1" applyFont="1" applyFill="1" applyBorder="1" applyAlignment="1" applyProtection="1">
      <alignment horizontal="center" vertical="center" wrapText="1"/>
      <protection locked="0"/>
    </xf>
    <xf numFmtId="3" fontId="2" fillId="0" borderId="18" xfId="3" applyNumberFormat="1" applyFont="1" applyFill="1" applyBorder="1" applyAlignment="1" applyProtection="1">
      <alignment horizontal="center" vertical="center" wrapText="1"/>
      <protection locked="0"/>
    </xf>
    <xf numFmtId="3" fontId="2" fillId="0" borderId="57" xfId="3" applyNumberFormat="1" applyFont="1" applyFill="1" applyBorder="1" applyAlignment="1" applyProtection="1">
      <alignment horizontal="center" vertical="center" wrapText="1"/>
      <protection locked="0"/>
    </xf>
    <xf numFmtId="0" fontId="3" fillId="0" borderId="0" xfId="4" applyFont="1" applyFill="1" applyAlignment="1">
      <alignment horizontal="left"/>
    </xf>
    <xf numFmtId="0" fontId="2" fillId="0" borderId="68" xfId="3" applyFont="1" applyFill="1" applyBorder="1" applyAlignment="1">
      <alignment horizontal="center" vertical="center" wrapText="1"/>
    </xf>
    <xf numFmtId="0" fontId="2" fillId="0" borderId="57" xfId="3" applyFont="1" applyFill="1" applyBorder="1" applyAlignment="1">
      <alignment horizontal="center" vertical="center" wrapText="1"/>
    </xf>
    <xf numFmtId="3" fontId="2" fillId="0" borderId="41" xfId="3" applyNumberFormat="1" applyFont="1" applyFill="1" applyBorder="1" applyAlignment="1" applyProtection="1">
      <alignment horizontal="center" vertical="center" wrapText="1"/>
      <protection locked="0"/>
    </xf>
    <xf numFmtId="3" fontId="2" fillId="0" borderId="68" xfId="3" applyNumberFormat="1" applyFont="1" applyFill="1" applyBorder="1" applyAlignment="1">
      <alignment horizontal="center" vertical="center" wrapText="1"/>
    </xf>
    <xf numFmtId="3" fontId="2" fillId="0" borderId="18" xfId="3" applyNumberFormat="1" applyFont="1" applyFill="1" applyBorder="1" applyAlignment="1">
      <alignment horizontal="center" vertical="center" wrapText="1"/>
    </xf>
    <xf numFmtId="3" fontId="2" fillId="0" borderId="57" xfId="3" applyNumberFormat="1" applyFont="1" applyFill="1" applyBorder="1" applyAlignment="1">
      <alignment horizontal="center" vertical="center" wrapText="1"/>
    </xf>
    <xf numFmtId="0" fontId="2" fillId="0" borderId="68" xfId="4" quotePrefix="1" applyFont="1" applyFill="1" applyBorder="1" applyAlignment="1" applyProtection="1">
      <alignment horizontal="center" vertical="center" wrapText="1"/>
      <protection locked="0"/>
    </xf>
    <xf numFmtId="0" fontId="2" fillId="0" borderId="18" xfId="4" quotePrefix="1" applyFont="1" applyFill="1" applyBorder="1" applyAlignment="1" applyProtection="1">
      <alignment horizontal="center" vertical="center" wrapText="1"/>
      <protection locked="0"/>
    </xf>
    <xf numFmtId="0" fontId="2" fillId="0" borderId="57" xfId="4" quotePrefix="1" applyFont="1" applyFill="1" applyBorder="1" applyAlignment="1" applyProtection="1">
      <alignment horizontal="center" vertical="center" wrapText="1"/>
      <protection locked="0"/>
    </xf>
    <xf numFmtId="3" fontId="14" fillId="0" borderId="68" xfId="3" applyNumberFormat="1" applyFont="1" applyFill="1" applyBorder="1" applyAlignment="1">
      <alignment horizontal="center" vertical="center" wrapText="1"/>
    </xf>
    <xf numFmtId="3" fontId="14" fillId="0" borderId="18" xfId="3" applyNumberFormat="1" applyFont="1" applyFill="1" applyBorder="1" applyAlignment="1">
      <alignment horizontal="center" vertical="center" wrapText="1"/>
    </xf>
    <xf numFmtId="3" fontId="14" fillId="0" borderId="57" xfId="3" applyNumberFormat="1" applyFont="1" applyFill="1" applyBorder="1" applyAlignment="1">
      <alignment horizontal="center" vertical="center" wrapText="1"/>
    </xf>
    <xf numFmtId="49" fontId="2" fillId="0" borderId="68" xfId="4" applyNumberFormat="1" applyFont="1" applyBorder="1" applyAlignment="1" applyProtection="1">
      <alignment horizontal="center" vertical="center" wrapText="1"/>
      <protection locked="0"/>
    </xf>
    <xf numFmtId="49" fontId="2" fillId="0" borderId="18" xfId="4" applyNumberFormat="1" applyFont="1" applyBorder="1" applyAlignment="1" applyProtection="1">
      <alignment horizontal="center" vertical="center" wrapText="1"/>
      <protection locked="0"/>
    </xf>
    <xf numFmtId="49" fontId="2" fillId="0" borderId="57" xfId="4" applyNumberFormat="1" applyFont="1" applyBorder="1" applyAlignment="1" applyProtection="1">
      <alignment horizontal="center" vertical="center" wrapText="1"/>
      <protection locked="0"/>
    </xf>
    <xf numFmtId="0" fontId="2" fillId="0" borderId="68" xfId="4" applyFont="1" applyBorder="1" applyAlignment="1" applyProtection="1">
      <alignment horizontal="center" vertical="center" wrapText="1"/>
      <protection locked="0"/>
    </xf>
    <xf numFmtId="0" fontId="2" fillId="0" borderId="18" xfId="4" applyFont="1" applyBorder="1" applyAlignment="1" applyProtection="1">
      <alignment horizontal="center" vertical="center" wrapText="1"/>
      <protection locked="0"/>
    </xf>
    <xf numFmtId="0" fontId="2" fillId="0" borderId="57" xfId="4" applyFont="1" applyBorder="1" applyAlignment="1" applyProtection="1">
      <alignment horizontal="center" vertical="center" wrapText="1"/>
      <protection locked="0"/>
    </xf>
    <xf numFmtId="3" fontId="2" fillId="0" borderId="18" xfId="3" applyNumberFormat="1" applyFont="1" applyBorder="1" applyAlignment="1">
      <alignment horizontal="center" vertical="center" wrapText="1"/>
    </xf>
    <xf numFmtId="3" fontId="2" fillId="0" borderId="57" xfId="3" applyNumberFormat="1" applyFont="1" applyBorder="1" applyAlignment="1">
      <alignment horizontal="center" vertical="center" wrapText="1"/>
    </xf>
    <xf numFmtId="3" fontId="2" fillId="0" borderId="68" xfId="3" applyNumberFormat="1" applyFont="1" applyBorder="1" applyAlignment="1">
      <alignment horizontal="center" vertical="center" wrapText="1"/>
    </xf>
    <xf numFmtId="0" fontId="3" fillId="0" borderId="68" xfId="4" applyFont="1" applyBorder="1" applyAlignment="1" applyProtection="1">
      <alignment horizontal="center" vertical="center" wrapText="1"/>
      <protection locked="0"/>
    </xf>
    <xf numFmtId="0" fontId="3" fillId="0" borderId="18" xfId="4" applyFont="1" applyBorder="1" applyAlignment="1" applyProtection="1">
      <alignment horizontal="center" vertical="center" wrapText="1"/>
      <protection locked="0"/>
    </xf>
    <xf numFmtId="0" fontId="3" fillId="0" borderId="57" xfId="4" applyFont="1" applyBorder="1" applyAlignment="1" applyProtection="1">
      <alignment horizontal="center" vertical="center" wrapText="1"/>
      <protection locked="0"/>
    </xf>
    <xf numFmtId="0" fontId="9" fillId="0" borderId="0" xfId="4" applyFont="1" applyBorder="1" applyAlignment="1">
      <alignment horizontal="center"/>
    </xf>
    <xf numFmtId="0" fontId="2" fillId="0" borderId="0" xfId="4" applyFont="1" applyBorder="1" applyAlignment="1">
      <alignment horizontal="left"/>
    </xf>
    <xf numFmtId="0" fontId="2" fillId="0" borderId="109" xfId="4" applyFont="1" applyBorder="1" applyAlignment="1">
      <alignment horizontal="center" vertical="center" wrapText="1"/>
    </xf>
    <xf numFmtId="0" fontId="2" fillId="0" borderId="86" xfId="4" applyFont="1" applyBorder="1" applyAlignment="1">
      <alignment horizontal="center" vertical="center" wrapText="1"/>
    </xf>
    <xf numFmtId="0" fontId="3" fillId="0" borderId="110" xfId="4" applyFont="1" applyBorder="1" applyAlignment="1">
      <alignment horizontal="right" wrapText="1"/>
    </xf>
    <xf numFmtId="0" fontId="3" fillId="0" borderId="91" xfId="4" applyFont="1" applyBorder="1" applyAlignment="1">
      <alignment horizontal="right" wrapText="1"/>
    </xf>
    <xf numFmtId="49" fontId="3" fillId="0" borderId="93" xfId="4" applyNumberFormat="1" applyFont="1" applyBorder="1" applyAlignment="1" applyProtection="1">
      <alignment horizontal="center"/>
      <protection locked="0"/>
    </xf>
    <xf numFmtId="0" fontId="30" fillId="0" borderId="0" xfId="1" applyFont="1" applyBorder="1" applyAlignment="1">
      <alignment horizontal="center" wrapText="1"/>
    </xf>
    <xf numFmtId="0" fontId="9" fillId="0" borderId="63" xfId="1" applyFont="1" applyFill="1" applyBorder="1" applyAlignment="1">
      <alignment horizontal="left" vertical="center"/>
    </xf>
    <xf numFmtId="0" fontId="9" fillId="0" borderId="63" xfId="1" applyFont="1" applyFill="1" applyBorder="1" applyAlignment="1">
      <alignment horizontal="left" vertical="center" wrapText="1"/>
    </xf>
    <xf numFmtId="49" fontId="8" fillId="2" borderId="5" xfId="1" applyNumberFormat="1" applyFont="1" applyFill="1" applyBorder="1" applyAlignment="1" applyProtection="1">
      <alignment horizontal="center" vertical="center"/>
      <protection locked="0"/>
    </xf>
    <xf numFmtId="49" fontId="8" fillId="2" borderId="6" xfId="1" applyNumberFormat="1" applyFont="1" applyFill="1" applyBorder="1" applyAlignment="1" applyProtection="1">
      <alignment horizontal="center" vertical="center"/>
      <protection locked="0"/>
    </xf>
    <xf numFmtId="49" fontId="29" fillId="2" borderId="5" xfId="1" applyNumberFormat="1" applyFont="1" applyFill="1" applyBorder="1" applyAlignment="1" applyProtection="1">
      <alignment horizontal="center" vertical="center"/>
      <protection locked="0"/>
    </xf>
    <xf numFmtId="49" fontId="29" fillId="2" borderId="6" xfId="1" applyNumberFormat="1" applyFont="1" applyFill="1" applyBorder="1" applyAlignment="1" applyProtection="1">
      <alignment horizontal="center" vertical="center"/>
      <protection locked="0"/>
    </xf>
    <xf numFmtId="49" fontId="37" fillId="2" borderId="5" xfId="1" applyNumberFormat="1" applyFont="1" applyFill="1" applyBorder="1" applyAlignment="1" applyProtection="1">
      <alignment horizontal="center" vertical="center" wrapText="1"/>
      <protection locked="0"/>
    </xf>
    <xf numFmtId="49" fontId="37" fillId="2" borderId="6" xfId="1" applyNumberFormat="1" applyFont="1" applyFill="1" applyBorder="1" applyAlignment="1" applyProtection="1">
      <alignment horizontal="center" vertical="center" wrapText="1"/>
      <protection locked="0"/>
    </xf>
    <xf numFmtId="0" fontId="8" fillId="0" borderId="5" xfId="1" applyFont="1" applyBorder="1" applyAlignment="1" applyProtection="1">
      <alignment horizontal="center" vertical="center"/>
      <protection locked="0"/>
    </xf>
    <xf numFmtId="0" fontId="8" fillId="0" borderId="6" xfId="1" applyFont="1" applyBorder="1" applyAlignment="1" applyProtection="1">
      <alignment horizontal="center" vertical="center"/>
      <protection locked="0"/>
    </xf>
    <xf numFmtId="0" fontId="29" fillId="0" borderId="5" xfId="1" applyFont="1" applyBorder="1" applyAlignment="1" applyProtection="1">
      <alignment horizontal="center" vertical="center"/>
      <protection locked="0"/>
    </xf>
    <xf numFmtId="0" fontId="29" fillId="0" borderId="6" xfId="1" applyFont="1" applyBorder="1" applyAlignment="1" applyProtection="1">
      <alignment horizontal="center" vertical="center"/>
      <protection locked="0"/>
    </xf>
    <xf numFmtId="0" fontId="2" fillId="0" borderId="41" xfId="4" applyFont="1" applyBorder="1" applyAlignment="1" applyProtection="1">
      <alignment horizontal="left" vertical="center" wrapText="1"/>
      <protection locked="0"/>
    </xf>
    <xf numFmtId="3" fontId="2" fillId="0" borderId="41" xfId="1" applyNumberFormat="1" applyFont="1" applyFill="1" applyBorder="1" applyAlignment="1">
      <alignment horizontal="center" vertical="center" wrapText="1"/>
    </xf>
    <xf numFmtId="0" fontId="2" fillId="0" borderId="0" xfId="1" applyFont="1" applyAlignment="1">
      <alignment horizontal="left" wrapText="1"/>
    </xf>
    <xf numFmtId="0" fontId="2" fillId="0" borderId="41" xfId="0" applyFont="1" applyBorder="1" applyAlignment="1">
      <alignment horizontal="center" vertical="center" wrapText="1"/>
    </xf>
    <xf numFmtId="0" fontId="2" fillId="0" borderId="41" xfId="4" applyFont="1" applyBorder="1" applyAlignment="1">
      <alignment horizontal="center" vertical="center" wrapText="1"/>
    </xf>
    <xf numFmtId="0" fontId="3" fillId="0" borderId="41" xfId="4" applyFont="1" applyBorder="1" applyAlignment="1">
      <alignment horizontal="right" vertical="center" wrapText="1"/>
    </xf>
    <xf numFmtId="3" fontId="2" fillId="0" borderId="0" xfId="4" applyNumberFormat="1" applyFont="1" applyBorder="1" applyAlignment="1" applyProtection="1">
      <alignment horizontal="left" vertical="center" wrapText="1"/>
      <protection locked="0"/>
    </xf>
    <xf numFmtId="0" fontId="2" fillId="0" borderId="41" xfId="4" applyFont="1" applyFill="1" applyBorder="1" applyAlignment="1" applyProtection="1">
      <alignment horizontal="center" vertical="center" wrapText="1"/>
      <protection locked="0"/>
    </xf>
    <xf numFmtId="3" fontId="2" fillId="0" borderId="41" xfId="4" applyNumberFormat="1" applyFont="1" applyBorder="1" applyAlignment="1" applyProtection="1">
      <alignment horizontal="center" vertical="center" wrapText="1"/>
      <protection locked="0"/>
    </xf>
    <xf numFmtId="0" fontId="2" fillId="0" borderId="41" xfId="4" applyFont="1" applyBorder="1" applyAlignment="1" applyProtection="1">
      <alignment horizontal="center" vertical="center" wrapText="1"/>
      <protection locked="0"/>
    </xf>
    <xf numFmtId="3" fontId="2" fillId="0" borderId="41" xfId="4" applyNumberFormat="1" applyFont="1" applyBorder="1" applyAlignment="1" applyProtection="1">
      <alignment horizontal="center" vertical="center"/>
      <protection locked="0"/>
    </xf>
    <xf numFmtId="0" fontId="2" fillId="0" borderId="41" xfId="1" applyFont="1" applyBorder="1" applyAlignment="1">
      <alignment horizontal="center" vertical="center" wrapText="1"/>
    </xf>
    <xf numFmtId="0" fontId="2" fillId="0" borderId="0" xfId="1" applyFont="1" applyAlignment="1">
      <alignment horizontal="right"/>
    </xf>
    <xf numFmtId="0" fontId="9" fillId="0" borderId="0" xfId="1" applyFont="1" applyAlignment="1">
      <alignment horizontal="center"/>
    </xf>
    <xf numFmtId="0" fontId="2" fillId="0" borderId="113" xfId="1" applyFont="1" applyBorder="1" applyAlignment="1" applyProtection="1">
      <alignment horizontal="left" vertical="center" wrapText="1"/>
      <protection locked="0"/>
    </xf>
    <xf numFmtId="0" fontId="2" fillId="0" borderId="102" xfId="1" applyFont="1" applyBorder="1" applyAlignment="1" applyProtection="1">
      <alignment horizontal="left" vertical="center" wrapText="1"/>
      <protection locked="0"/>
    </xf>
    <xf numFmtId="0" fontId="2" fillId="0" borderId="163" xfId="1" applyFont="1" applyBorder="1" applyAlignment="1" applyProtection="1">
      <alignment horizontal="left" vertical="center" wrapText="1"/>
      <protection locked="0"/>
    </xf>
    <xf numFmtId="0" fontId="2" fillId="0" borderId="20" xfId="1" applyFont="1" applyBorder="1" applyAlignment="1" applyProtection="1">
      <alignment horizontal="left" vertical="center" wrapText="1"/>
      <protection locked="0"/>
    </xf>
    <xf numFmtId="3" fontId="2" fillId="0" borderId="68" xfId="1" applyNumberFormat="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110" xfId="1" applyFont="1" applyBorder="1" applyAlignment="1" applyProtection="1">
      <alignment horizontal="left" vertical="center" wrapText="1"/>
      <protection locked="0"/>
    </xf>
    <xf numFmtId="0" fontId="2" fillId="0" borderId="91" xfId="1" applyFont="1" applyBorder="1" applyAlignment="1" applyProtection="1">
      <alignment horizontal="left" vertical="center" wrapText="1"/>
      <protection locked="0"/>
    </xf>
    <xf numFmtId="3" fontId="2" fillId="0" borderId="57" xfId="1" applyNumberFormat="1" applyFont="1" applyFill="1" applyBorder="1" applyAlignment="1" applyProtection="1">
      <alignment horizontal="center" vertical="center" wrapText="1"/>
      <protection locked="0"/>
    </xf>
    <xf numFmtId="0" fontId="2" fillId="0" borderId="68" xfId="10" applyFont="1" applyBorder="1" applyAlignment="1" applyProtection="1">
      <alignment horizontal="center" vertical="center" wrapText="1"/>
      <protection locked="0"/>
    </xf>
    <xf numFmtId="0" fontId="2" fillId="0" borderId="57" xfId="10" applyFont="1" applyBorder="1" applyAlignment="1" applyProtection="1">
      <alignment horizontal="center" vertical="center" wrapText="1"/>
      <protection locked="0"/>
    </xf>
    <xf numFmtId="0" fontId="2" fillId="0" borderId="113" xfId="10" applyFont="1" applyFill="1" applyBorder="1" applyAlignment="1" applyProtection="1">
      <alignment horizontal="left" vertical="center" wrapText="1"/>
      <protection locked="0"/>
    </xf>
    <xf numFmtId="0" fontId="2" fillId="0" borderId="102" xfId="10" applyFont="1" applyFill="1" applyBorder="1" applyAlignment="1" applyProtection="1">
      <alignment horizontal="left" vertical="center" wrapText="1"/>
      <protection locked="0"/>
    </xf>
    <xf numFmtId="0" fontId="2" fillId="0" borderId="110" xfId="10" applyFont="1" applyFill="1" applyBorder="1" applyAlignment="1" applyProtection="1">
      <alignment horizontal="left" vertical="center" wrapText="1"/>
      <protection locked="0"/>
    </xf>
    <xf numFmtId="0" fontId="2" fillId="0" borderId="91" xfId="10" applyFont="1" applyFill="1" applyBorder="1" applyAlignment="1" applyProtection="1">
      <alignment horizontal="left" vertical="center" wrapText="1"/>
      <protection locked="0"/>
    </xf>
    <xf numFmtId="3" fontId="2" fillId="0" borderId="68" xfId="10" applyNumberFormat="1" applyFont="1" applyFill="1" applyBorder="1" applyAlignment="1" applyProtection="1">
      <alignment horizontal="center" vertical="center" wrapText="1"/>
      <protection locked="0"/>
    </xf>
    <xf numFmtId="3" fontId="2" fillId="0" borderId="57" xfId="10" applyNumberFormat="1" applyFont="1" applyFill="1" applyBorder="1" applyAlignment="1" applyProtection="1">
      <alignment horizontal="center" vertical="center" wrapText="1"/>
      <protection locked="0"/>
    </xf>
    <xf numFmtId="0" fontId="2" fillId="0" borderId="41" xfId="10" applyFont="1" applyFill="1" applyBorder="1" applyAlignment="1" applyProtection="1">
      <alignment horizontal="left" vertical="center" wrapText="1"/>
      <protection locked="0"/>
    </xf>
    <xf numFmtId="0" fontId="2" fillId="0" borderId="41" xfId="1" applyFont="1" applyFill="1" applyBorder="1" applyAlignment="1">
      <alignment horizontal="left" vertical="center"/>
    </xf>
    <xf numFmtId="0" fontId="2" fillId="0" borderId="41" xfId="1" quotePrefix="1" applyFont="1" applyFill="1" applyBorder="1" applyAlignment="1">
      <alignment horizontal="left" vertical="center" wrapText="1"/>
    </xf>
    <xf numFmtId="0" fontId="2" fillId="0" borderId="113" xfId="1" quotePrefix="1" applyFont="1" applyFill="1" applyBorder="1" applyAlignment="1" applyProtection="1">
      <alignment horizontal="left" vertical="center" wrapText="1"/>
      <protection locked="0"/>
    </xf>
    <xf numFmtId="0" fontId="2" fillId="0" borderId="102" xfId="1" quotePrefix="1" applyFont="1" applyFill="1" applyBorder="1" applyAlignment="1" applyProtection="1">
      <alignment horizontal="left" vertical="center" wrapText="1"/>
      <protection locked="0"/>
    </xf>
    <xf numFmtId="0" fontId="2" fillId="0" borderId="113" xfId="1" applyFont="1" applyFill="1" applyBorder="1" applyAlignment="1" applyProtection="1">
      <alignment horizontal="left" vertical="center" wrapText="1"/>
      <protection locked="0"/>
    </xf>
    <xf numFmtId="0" fontId="2" fillId="0" borderId="102" xfId="1" applyFont="1" applyFill="1" applyBorder="1" applyAlignment="1" applyProtection="1">
      <alignment horizontal="left" vertical="center" wrapText="1"/>
      <protection locked="0"/>
    </xf>
    <xf numFmtId="0" fontId="2" fillId="0" borderId="110" xfId="1" applyFont="1" applyFill="1" applyBorder="1" applyAlignment="1" applyProtection="1">
      <alignment horizontal="left" vertical="center" wrapText="1"/>
      <protection locked="0"/>
    </xf>
    <xf numFmtId="0" fontId="2" fillId="0" borderId="91" xfId="1" applyFont="1" applyFill="1" applyBorder="1" applyAlignment="1" applyProtection="1">
      <alignment horizontal="left" vertical="center" wrapText="1"/>
      <protection locked="0"/>
    </xf>
    <xf numFmtId="0" fontId="2" fillId="0" borderId="0" xfId="4" applyFont="1" applyAlignment="1">
      <alignment horizontal="left"/>
    </xf>
    <xf numFmtId="0" fontId="9" fillId="0" borderId="0" xfId="4" applyFont="1" applyAlignment="1">
      <alignment horizontal="center"/>
    </xf>
    <xf numFmtId="0" fontId="3" fillId="0" borderId="109" xfId="4" applyFont="1" applyBorder="1" applyAlignment="1">
      <alignment horizontal="right" wrapText="1"/>
    </xf>
    <xf numFmtId="0" fontId="3" fillId="0" borderId="5" xfId="4" applyFont="1" applyBorder="1" applyAlignment="1">
      <alignment horizontal="right" wrapText="1"/>
    </xf>
    <xf numFmtId="3" fontId="2" fillId="0" borderId="68" xfId="4" applyNumberFormat="1" applyFont="1" applyBorder="1" applyAlignment="1">
      <alignment horizontal="center" vertical="center" wrapText="1"/>
    </xf>
    <xf numFmtId="3" fontId="2" fillId="0" borderId="57" xfId="4" applyNumberFormat="1" applyFont="1" applyBorder="1" applyAlignment="1">
      <alignment horizontal="center" vertical="center" wrapText="1"/>
    </xf>
    <xf numFmtId="3" fontId="2" fillId="0" borderId="68" xfId="4" applyNumberFormat="1" applyFont="1" applyBorder="1" applyAlignment="1" applyProtection="1">
      <alignment horizontal="center" vertical="center" wrapText="1"/>
      <protection locked="0"/>
    </xf>
    <xf numFmtId="3" fontId="2" fillId="0" borderId="18" xfId="4" applyNumberFormat="1" applyFont="1" applyBorder="1" applyAlignment="1" applyProtection="1">
      <alignment horizontal="center" vertical="center" wrapText="1"/>
      <protection locked="0"/>
    </xf>
    <xf numFmtId="3" fontId="2" fillId="0" borderId="57" xfId="4" applyNumberFormat="1" applyFont="1" applyBorder="1" applyAlignment="1" applyProtection="1">
      <alignment horizontal="center" vertical="center" wrapText="1"/>
      <protection locked="0"/>
    </xf>
    <xf numFmtId="0" fontId="2" fillId="0" borderId="68" xfId="4" applyFont="1" applyBorder="1" applyAlignment="1" applyProtection="1">
      <alignment horizontal="left" vertical="center" wrapText="1"/>
      <protection locked="0"/>
    </xf>
    <xf numFmtId="0" fontId="2" fillId="0" borderId="18" xfId="4" applyFont="1" applyBorder="1" applyAlignment="1" applyProtection="1">
      <alignment horizontal="left" vertical="center" wrapText="1"/>
      <protection locked="0"/>
    </xf>
  </cellXfs>
  <cellStyles count="12">
    <cellStyle name="Normal" xfId="0" builtinId="0"/>
    <cellStyle name="Normal 11" xfId="4"/>
    <cellStyle name="Normal 2" xfId="1"/>
    <cellStyle name="Normal 2 3 2 2" xfId="7"/>
    <cellStyle name="Normal 3" xfId="2"/>
    <cellStyle name="Normal 3 2" xfId="6"/>
    <cellStyle name="Normal 3 2 2" xfId="10"/>
    <cellStyle name="Normal 3 2 2 2" xfId="3"/>
    <cellStyle name="Normal 3 2 2 2 2" xfId="5"/>
    <cellStyle name="Normal 3 3" xfId="8"/>
    <cellStyle name="Normal 4" xfId="9"/>
    <cellStyle name="Normal 4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22</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1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1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1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79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79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5" name="Picture 1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1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6" name="Picture 1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1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7" name="Picture 1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1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8" name="Picture 1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79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9" name="Picture 1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79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0" name="Picture 1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1"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2" name="Picture 2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3" name="Picture 2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4" name="Picture 2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5" name="Picture 2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6" name="Picture 2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7" name="Picture 2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32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8" name="Picture 2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753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9" name="Picture 2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753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0" name="Picture 29"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753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1" name="Picture 30"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7534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53</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230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53</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230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53</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230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3096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354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15" name="Picture 1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3249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16" name="Picture 1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3249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Q95" sqref="Q9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389</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390</v>
      </c>
      <c r="D6" s="1416"/>
      <c r="E6" s="1416"/>
      <c r="F6" s="1416"/>
      <c r="G6" s="1416"/>
      <c r="H6" s="1416"/>
      <c r="I6" s="1416"/>
      <c r="J6" s="1416"/>
      <c r="K6" s="1416"/>
      <c r="L6" s="1416"/>
      <c r="M6" s="1416"/>
      <c r="N6" s="1416"/>
      <c r="O6" s="1416"/>
      <c r="P6" s="1417"/>
      <c r="Q6" s="278"/>
    </row>
    <row r="7" spans="1:17" x14ac:dyDescent="0.25">
      <c r="A7" s="7" t="s">
        <v>10</v>
      </c>
      <c r="B7" s="8"/>
      <c r="C7" s="1421" t="s">
        <v>391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375898</v>
      </c>
      <c r="D20" s="32">
        <f>SUM(D21,D24,D25,D41,D43)</f>
        <v>2375898</v>
      </c>
      <c r="E20" s="33">
        <f t="shared" ref="E20:F20" si="1">SUM(E21,E24,E25,E41,E43)</f>
        <v>-2000000</v>
      </c>
      <c r="F20" s="34">
        <f t="shared" si="1"/>
        <v>375898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375898</v>
      </c>
      <c r="D24" s="518">
        <f>D51</f>
        <v>2375898</v>
      </c>
      <c r="E24" s="519">
        <f>E51</f>
        <v>-2000000</v>
      </c>
      <c r="F24" s="62">
        <f t="shared" si="9"/>
        <v>375898</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375898</v>
      </c>
      <c r="D50" s="159">
        <f>SUM(D51,D286)</f>
        <v>2375898</v>
      </c>
      <c r="E50" s="160">
        <f t="shared" ref="E50:F50" si="26">SUM(E51,E286)</f>
        <v>-2000000</v>
      </c>
      <c r="F50" s="161">
        <f t="shared" si="26"/>
        <v>375898</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375898</v>
      </c>
      <c r="D51" s="165">
        <f>SUM(D52,D194)</f>
        <v>2375898</v>
      </c>
      <c r="E51" s="166">
        <f t="shared" ref="E51:F51" si="30">SUM(E52,E194)</f>
        <v>-2000000</v>
      </c>
      <c r="F51" s="167">
        <f t="shared" si="30"/>
        <v>375898</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375898</v>
      </c>
      <c r="D52" s="173">
        <f>SUM(D53,D75,D173,D187)</f>
        <v>2375898</v>
      </c>
      <c r="E52" s="174">
        <f t="shared" ref="E52:F52" si="34">SUM(E53,E75,E173,E187)</f>
        <v>-2000000</v>
      </c>
      <c r="F52" s="175">
        <f t="shared" si="34"/>
        <v>375898</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516">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375898</v>
      </c>
      <c r="D75" s="179">
        <f>SUM(D76,D83,D130,D164,D165,D172)</f>
        <v>2375898</v>
      </c>
      <c r="E75" s="180">
        <f t="shared" ref="E75:F75" si="74">SUM(E76,E83,E130,E164,E165,E172)</f>
        <v>-2000000</v>
      </c>
      <c r="F75" s="181">
        <f t="shared" si="74"/>
        <v>375898</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1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370898</v>
      </c>
      <c r="D83" s="184">
        <f>SUM(D84,D89,D95,D103,D112,D116,D122,D128)</f>
        <v>2370898</v>
      </c>
      <c r="E83" s="185">
        <f t="shared" ref="E83:F83" si="98">SUM(E84,E89,E95,E103,E112,E116,E122,E128)</f>
        <v>-2000000</v>
      </c>
      <c r="F83" s="73">
        <f t="shared" si="98"/>
        <v>370898</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130</v>
      </c>
      <c r="D95" s="190">
        <f>SUM(D96:D102)</f>
        <v>130</v>
      </c>
      <c r="E95" s="191">
        <f t="shared" ref="E95:F95" si="119">SUM(E96:E102)</f>
        <v>0</v>
      </c>
      <c r="F95" s="55">
        <f t="shared" si="119"/>
        <v>130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9" t="s">
        <v>114</v>
      </c>
      <c r="C97" s="90">
        <f t="shared" si="102"/>
        <v>130</v>
      </c>
      <c r="D97" s="196">
        <v>130</v>
      </c>
      <c r="E97" s="197"/>
      <c r="F97" s="55">
        <f t="shared" si="123"/>
        <v>130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370768</v>
      </c>
      <c r="D122" s="190">
        <f>SUM(D123:D127)</f>
        <v>2370768</v>
      </c>
      <c r="E122" s="191">
        <f t="shared" ref="E122:F122" si="151">SUM(E123:E127)</f>
        <v>-2000000</v>
      </c>
      <c r="F122" s="55">
        <f t="shared" si="151"/>
        <v>370768</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customHeight="1" x14ac:dyDescent="0.25">
      <c r="A123" s="51">
        <v>2272</v>
      </c>
      <c r="B123" s="200" t="s">
        <v>140</v>
      </c>
      <c r="C123" s="90">
        <f t="shared" si="102"/>
        <v>2000</v>
      </c>
      <c r="D123" s="196">
        <v>2000</v>
      </c>
      <c r="E123" s="197"/>
      <c r="F123" s="55">
        <f t="shared" ref="F123:F127" si="155">D123+E123</f>
        <v>2000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customHeight="1" x14ac:dyDescent="0.25">
      <c r="A126" s="51">
        <v>2276</v>
      </c>
      <c r="B126" s="89" t="s">
        <v>143</v>
      </c>
      <c r="C126" s="90">
        <f t="shared" si="102"/>
        <v>105000</v>
      </c>
      <c r="D126" s="196">
        <v>105000</v>
      </c>
      <c r="E126" s="197"/>
      <c r="F126" s="55">
        <f t="shared" si="155"/>
        <v>105000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263768</v>
      </c>
      <c r="D127" s="196">
        <v>2263768</v>
      </c>
      <c r="E127" s="197">
        <v>-2000000</v>
      </c>
      <c r="F127" s="55">
        <f t="shared" si="155"/>
        <v>263768</v>
      </c>
      <c r="G127" s="53"/>
      <c r="H127" s="54"/>
      <c r="I127" s="55">
        <f t="shared" si="156"/>
        <v>0</v>
      </c>
      <c r="J127" s="53"/>
      <c r="K127" s="54"/>
      <c r="L127" s="55">
        <f t="shared" si="157"/>
        <v>0</v>
      </c>
      <c r="M127" s="53"/>
      <c r="N127" s="54"/>
      <c r="O127" s="55">
        <f t="shared" si="158"/>
        <v>0</v>
      </c>
      <c r="P127" s="57"/>
    </row>
    <row r="128" spans="1:16" ht="48" hidden="1" x14ac:dyDescent="0.25">
      <c r="A128" s="51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516">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182</v>
      </c>
      <c r="C165" s="70">
        <f t="shared" si="193"/>
        <v>5000</v>
      </c>
      <c r="D165" s="184">
        <f>SUM(D166,D171)</f>
        <v>5000</v>
      </c>
      <c r="E165" s="185">
        <f t="shared" ref="E165:O165" si="210">SUM(E166,E171)</f>
        <v>0</v>
      </c>
      <c r="F165" s="73">
        <f t="shared" si="210"/>
        <v>5000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516">
        <v>2510</v>
      </c>
      <c r="B166" s="82" t="s">
        <v>183</v>
      </c>
      <c r="C166" s="83">
        <f t="shared" si="193"/>
        <v>5000</v>
      </c>
      <c r="D166" s="194">
        <f>SUM(D167:D170)</f>
        <v>5000</v>
      </c>
      <c r="E166" s="195">
        <f t="shared" ref="E166:O166" si="211">SUM(E167:E170)</f>
        <v>0</v>
      </c>
      <c r="F166" s="134">
        <f t="shared" si="211"/>
        <v>5000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187</v>
      </c>
      <c r="C170" s="90">
        <f t="shared" si="193"/>
        <v>5000</v>
      </c>
      <c r="D170" s="196">
        <v>5000</v>
      </c>
      <c r="E170" s="197"/>
      <c r="F170" s="55">
        <f t="shared" si="212"/>
        <v>5000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1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1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1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1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1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1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1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1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1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1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1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375898</v>
      </c>
      <c r="D289" s="251">
        <f t="shared" ref="D289:O289" si="389">SUM(D286,D269,D230,D195,D187,D173,D75,D53,D283)</f>
        <v>2375898</v>
      </c>
      <c r="E289" s="252">
        <f t="shared" si="389"/>
        <v>-2000000</v>
      </c>
      <c r="F289" s="253">
        <f t="shared" si="389"/>
        <v>375898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hJ+qorGowAUhgc35hoEpvYc/B0vw97wMF71oQWyLhbJOHcb7RjuGUHv81tT4VgDg0NN1hjOwMcEwGRtDv7vpNw==" saltValue="R0wUzkDiUpilwDNUCHB3ng==" spinCount="100000" sheet="1" objects="1" scenarios="1" formatCells="0" formatColumns="0" formatRows="0" deleteColumns="0"/>
  <autoFilter ref="A18:P301">
    <filterColumn colId="2">
      <filters>
        <filter val="105 000"/>
        <filter val="130"/>
        <filter val="2 000"/>
        <filter val="263 768"/>
        <filter val="370 768"/>
        <filter val="370 898"/>
        <filter val="375 898"/>
        <filter val="5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2019.gada 20.jūnija saistošajiem noteikumiem Nr.22
(protokols Nr.8, 2.punkts)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S4" sqref="S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9.425781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333</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x14ac:dyDescent="0.25">
      <c r="A3" s="5" t="s">
        <v>2</v>
      </c>
      <c r="B3" s="6"/>
      <c r="C3" s="1421" t="s">
        <v>334</v>
      </c>
      <c r="D3" s="1421"/>
      <c r="E3" s="1421"/>
      <c r="F3" s="1421"/>
      <c r="G3" s="1421"/>
      <c r="H3" s="1421"/>
      <c r="I3" s="1421"/>
      <c r="J3" s="1421"/>
      <c r="K3" s="1421"/>
      <c r="L3" s="1421"/>
      <c r="M3" s="1421"/>
      <c r="N3" s="1421"/>
      <c r="O3" s="1421"/>
      <c r="P3" s="1422"/>
      <c r="Q3" s="278"/>
    </row>
    <row r="4" spans="1:17" ht="12.75" customHeight="1" x14ac:dyDescent="0.25">
      <c r="A4" s="5" t="s">
        <v>4</v>
      </c>
      <c r="B4" s="6"/>
      <c r="C4" s="1421" t="s">
        <v>335</v>
      </c>
      <c r="D4" s="1421"/>
      <c r="E4" s="1421"/>
      <c r="F4" s="1421"/>
      <c r="G4" s="1421"/>
      <c r="H4" s="1421"/>
      <c r="I4" s="1421"/>
      <c r="J4" s="1421"/>
      <c r="K4" s="1421"/>
      <c r="L4" s="1421"/>
      <c r="M4" s="1421"/>
      <c r="N4" s="1421"/>
      <c r="O4" s="1421"/>
      <c r="P4" s="1422"/>
      <c r="Q4" s="278"/>
    </row>
    <row r="5" spans="1:17" ht="12.75" customHeight="1" x14ac:dyDescent="0.25">
      <c r="A5" s="7" t="s">
        <v>6</v>
      </c>
      <c r="B5" s="8"/>
      <c r="C5" s="1416" t="s">
        <v>336</v>
      </c>
      <c r="D5" s="1416"/>
      <c r="E5" s="1416"/>
      <c r="F5" s="1416"/>
      <c r="G5" s="1416"/>
      <c r="H5" s="1416"/>
      <c r="I5" s="1416"/>
      <c r="J5" s="1416"/>
      <c r="K5" s="1416"/>
      <c r="L5" s="1416"/>
      <c r="M5" s="1416"/>
      <c r="N5" s="1416"/>
      <c r="O5" s="1416"/>
      <c r="P5" s="1417"/>
      <c r="Q5" s="278"/>
    </row>
    <row r="6" spans="1:17" ht="12.75" customHeight="1" x14ac:dyDescent="0.25">
      <c r="A6" s="7" t="s">
        <v>8</v>
      </c>
      <c r="B6" s="8"/>
      <c r="C6" s="1416" t="s">
        <v>9</v>
      </c>
      <c r="D6" s="1416"/>
      <c r="E6" s="1416"/>
      <c r="F6" s="1416"/>
      <c r="G6" s="1416"/>
      <c r="H6" s="1416"/>
      <c r="I6" s="1416"/>
      <c r="J6" s="1416"/>
      <c r="K6" s="1416"/>
      <c r="L6" s="1416"/>
      <c r="M6" s="1416"/>
      <c r="N6" s="1416"/>
      <c r="O6" s="1416"/>
      <c r="P6" s="1417"/>
      <c r="Q6" s="278"/>
    </row>
    <row r="7" spans="1:17" x14ac:dyDescent="0.25">
      <c r="A7" s="7" t="s">
        <v>10</v>
      </c>
      <c r="B7" s="8"/>
      <c r="C7" s="1421" t="s">
        <v>337</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338</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339</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420361</v>
      </c>
      <c r="D20" s="32">
        <f>SUM(D21,D24,D25,D41,D43)</f>
        <v>347793</v>
      </c>
      <c r="E20" s="33">
        <f t="shared" ref="E20:F20" si="1">SUM(E21,E24,E25,E41,E43)</f>
        <v>49244</v>
      </c>
      <c r="F20" s="34">
        <f t="shared" si="1"/>
        <v>397037</v>
      </c>
      <c r="G20" s="32">
        <f>SUM(G21,G24,G43)</f>
        <v>0</v>
      </c>
      <c r="H20" s="33">
        <f t="shared" ref="H20:I20" si="2">SUM(H21,H24,H43)</f>
        <v>0</v>
      </c>
      <c r="I20" s="34">
        <f t="shared" si="2"/>
        <v>0</v>
      </c>
      <c r="J20" s="32">
        <f>SUM(J21,J26,J43)</f>
        <v>22024</v>
      </c>
      <c r="K20" s="33">
        <f t="shared" ref="K20:L20" si="3">SUM(K21,K26,K43)</f>
        <v>1300</v>
      </c>
      <c r="L20" s="34">
        <f t="shared" si="3"/>
        <v>23324</v>
      </c>
      <c r="M20" s="32">
        <f>SUM(M21,M45)</f>
        <v>0</v>
      </c>
      <c r="N20" s="33">
        <f t="shared" ref="N20:O20" si="4">SUM(N21,N45)</f>
        <v>0</v>
      </c>
      <c r="O20" s="34">
        <f t="shared" si="4"/>
        <v>0</v>
      </c>
      <c r="P20" s="35"/>
    </row>
    <row r="21" spans="1:16" ht="12.75" thickTop="1" x14ac:dyDescent="0.25">
      <c r="A21" s="36"/>
      <c r="B21" s="37" t="s">
        <v>40</v>
      </c>
      <c r="C21" s="38">
        <f t="shared" si="0"/>
        <v>1999</v>
      </c>
      <c r="D21" s="39">
        <f>SUM(D22:D23)</f>
        <v>0</v>
      </c>
      <c r="E21" s="40">
        <f t="shared" ref="E21:F21" si="5">SUM(E22:E23)</f>
        <v>0</v>
      </c>
      <c r="F21" s="41">
        <f t="shared" si="5"/>
        <v>0</v>
      </c>
      <c r="G21" s="39">
        <f>SUM(G22:G23)</f>
        <v>0</v>
      </c>
      <c r="H21" s="40">
        <f t="shared" ref="H21:I21" si="6">SUM(H22:H23)</f>
        <v>0</v>
      </c>
      <c r="I21" s="41">
        <f t="shared" si="6"/>
        <v>0</v>
      </c>
      <c r="J21" s="39">
        <f>SUM(J22:J23)</f>
        <v>1999</v>
      </c>
      <c r="K21" s="40">
        <f t="shared" ref="K21:L21" si="7">SUM(K22:K23)</f>
        <v>0</v>
      </c>
      <c r="L21" s="41">
        <f t="shared" si="7"/>
        <v>1999</v>
      </c>
      <c r="M21" s="39">
        <f>SUM(M22:M23)</f>
        <v>0</v>
      </c>
      <c r="N21" s="40">
        <f t="shared" ref="N21:O21" si="8">SUM(N22:N23)</f>
        <v>0</v>
      </c>
      <c r="O21" s="41">
        <f t="shared" si="8"/>
        <v>0</v>
      </c>
      <c r="P21" s="42"/>
    </row>
    <row r="22" spans="1:16" ht="22.5" customHeight="1" x14ac:dyDescent="0.25">
      <c r="A22" s="280"/>
      <c r="B22" s="281" t="s">
        <v>41</v>
      </c>
      <c r="C22" s="282">
        <f t="shared" si="0"/>
        <v>215</v>
      </c>
      <c r="D22" s="283"/>
      <c r="E22" s="284"/>
      <c r="F22" s="285">
        <f>D22+E22</f>
        <v>0</v>
      </c>
      <c r="G22" s="283"/>
      <c r="H22" s="284"/>
      <c r="I22" s="285">
        <f>G22+H22</f>
        <v>0</v>
      </c>
      <c r="J22" s="283">
        <v>215</v>
      </c>
      <c r="K22" s="284"/>
      <c r="L22" s="285">
        <f>K22+J22</f>
        <v>215</v>
      </c>
      <c r="M22" s="283"/>
      <c r="N22" s="284"/>
      <c r="O22" s="285">
        <f>N22+M22</f>
        <v>0</v>
      </c>
      <c r="P22" s="286"/>
    </row>
    <row r="23" spans="1:16" ht="21" customHeight="1" x14ac:dyDescent="0.25">
      <c r="A23" s="287"/>
      <c r="B23" s="288" t="s">
        <v>42</v>
      </c>
      <c r="C23" s="289">
        <f t="shared" si="0"/>
        <v>1784</v>
      </c>
      <c r="D23" s="290"/>
      <c r="E23" s="291"/>
      <c r="F23" s="292">
        <f t="shared" ref="F23:F25" si="9">D23+E23</f>
        <v>0</v>
      </c>
      <c r="G23" s="290"/>
      <c r="H23" s="291"/>
      <c r="I23" s="292">
        <f t="shared" ref="I23:I24" si="10">G23+H23</f>
        <v>0</v>
      </c>
      <c r="J23" s="290">
        <v>1784</v>
      </c>
      <c r="K23" s="291"/>
      <c r="L23" s="293">
        <f>K23+J23</f>
        <v>1784</v>
      </c>
      <c r="M23" s="290"/>
      <c r="N23" s="291"/>
      <c r="O23" s="292">
        <f>N23+M23</f>
        <v>0</v>
      </c>
      <c r="P23" s="294"/>
    </row>
    <row r="24" spans="1:16" s="295" customFormat="1" ht="44.25" customHeight="1" thickBot="1" x14ac:dyDescent="0.3">
      <c r="A24" s="58">
        <v>19300</v>
      </c>
      <c r="B24" s="58" t="s">
        <v>43</v>
      </c>
      <c r="C24" s="59">
        <f>F24+I24</f>
        <v>397037</v>
      </c>
      <c r="D24" s="60">
        <v>347793</v>
      </c>
      <c r="E24" s="63">
        <v>49244</v>
      </c>
      <c r="F24" s="62">
        <f t="shared" si="9"/>
        <v>397037</v>
      </c>
      <c r="G24" s="60"/>
      <c r="H24" s="63"/>
      <c r="I24" s="62">
        <f t="shared" si="10"/>
        <v>0</v>
      </c>
      <c r="J24" s="64" t="s">
        <v>44</v>
      </c>
      <c r="K24" s="65" t="s">
        <v>44</v>
      </c>
      <c r="L24" s="66" t="s">
        <v>44</v>
      </c>
      <c r="M24" s="64" t="s">
        <v>44</v>
      </c>
      <c r="N24" s="65" t="s">
        <v>44</v>
      </c>
      <c r="O24" s="66" t="s">
        <v>44</v>
      </c>
      <c r="P24" s="67" t="s">
        <v>340</v>
      </c>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19000</v>
      </c>
      <c r="D26" s="74" t="s">
        <v>44</v>
      </c>
      <c r="E26" s="75" t="s">
        <v>44</v>
      </c>
      <c r="F26" s="76" t="s">
        <v>44</v>
      </c>
      <c r="G26" s="74" t="s">
        <v>44</v>
      </c>
      <c r="H26" s="75" t="s">
        <v>44</v>
      </c>
      <c r="I26" s="76" t="s">
        <v>44</v>
      </c>
      <c r="J26" s="78">
        <f>SUM(J27,J31,J33,J36)</f>
        <v>18207</v>
      </c>
      <c r="K26" s="79">
        <f t="shared" ref="K26:L26" si="11">SUM(K27,K31,K33,K36)</f>
        <v>793</v>
      </c>
      <c r="L26" s="80">
        <f t="shared" si="11"/>
        <v>19000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customHeight="1" x14ac:dyDescent="0.25">
      <c r="A36" s="81">
        <v>21390</v>
      </c>
      <c r="B36" s="69" t="s">
        <v>56</v>
      </c>
      <c r="C36" s="70">
        <f t="shared" si="16"/>
        <v>19000</v>
      </c>
      <c r="D36" s="74" t="s">
        <v>44</v>
      </c>
      <c r="E36" s="75" t="s">
        <v>44</v>
      </c>
      <c r="F36" s="76" t="s">
        <v>44</v>
      </c>
      <c r="G36" s="74" t="s">
        <v>44</v>
      </c>
      <c r="H36" s="75" t="s">
        <v>44</v>
      </c>
      <c r="I36" s="76" t="s">
        <v>44</v>
      </c>
      <c r="J36" s="78">
        <f>SUM(J37:J40)</f>
        <v>18207</v>
      </c>
      <c r="K36" s="79">
        <f t="shared" ref="K36:L36" si="19">SUM(K37:K40)</f>
        <v>793</v>
      </c>
      <c r="L36" s="80">
        <f t="shared" si="19"/>
        <v>19000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39" customHeight="1" x14ac:dyDescent="0.25">
      <c r="A40" s="108">
        <v>21399</v>
      </c>
      <c r="B40" s="109" t="s">
        <v>60</v>
      </c>
      <c r="C40" s="110">
        <f t="shared" si="16"/>
        <v>19000</v>
      </c>
      <c r="D40" s="111" t="s">
        <v>44</v>
      </c>
      <c r="E40" s="112" t="s">
        <v>44</v>
      </c>
      <c r="F40" s="113" t="s">
        <v>44</v>
      </c>
      <c r="G40" s="111" t="s">
        <v>44</v>
      </c>
      <c r="H40" s="112" t="s">
        <v>44</v>
      </c>
      <c r="I40" s="113" t="s">
        <v>44</v>
      </c>
      <c r="J40" s="114">
        <v>18207</v>
      </c>
      <c r="K40" s="115">
        <v>793</v>
      </c>
      <c r="L40" s="116">
        <f t="shared" si="20"/>
        <v>19000</v>
      </c>
      <c r="M40" s="117" t="s">
        <v>44</v>
      </c>
      <c r="N40" s="118" t="s">
        <v>44</v>
      </c>
      <c r="O40" s="116" t="s">
        <v>44</v>
      </c>
      <c r="P40" s="119" t="s">
        <v>341</v>
      </c>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x14ac:dyDescent="0.25">
      <c r="A43" s="81">
        <v>21490</v>
      </c>
      <c r="B43" s="69" t="s">
        <v>63</v>
      </c>
      <c r="C43" s="132">
        <f>F43+I43+L43</f>
        <v>2325</v>
      </c>
      <c r="D43" s="78">
        <f>D44</f>
        <v>0</v>
      </c>
      <c r="E43" s="79">
        <f t="shared" ref="E43:L43" si="22">E44</f>
        <v>0</v>
      </c>
      <c r="F43" s="80">
        <f t="shared" si="22"/>
        <v>0</v>
      </c>
      <c r="G43" s="78">
        <f t="shared" si="22"/>
        <v>0</v>
      </c>
      <c r="H43" s="79">
        <f t="shared" si="22"/>
        <v>0</v>
      </c>
      <c r="I43" s="80">
        <f t="shared" si="22"/>
        <v>0</v>
      </c>
      <c r="J43" s="78">
        <f t="shared" si="22"/>
        <v>1818</v>
      </c>
      <c r="K43" s="79">
        <f t="shared" si="22"/>
        <v>507</v>
      </c>
      <c r="L43" s="80">
        <f t="shared" si="22"/>
        <v>2325</v>
      </c>
      <c r="M43" s="78" t="s">
        <v>44</v>
      </c>
      <c r="N43" s="79" t="s">
        <v>44</v>
      </c>
      <c r="O43" s="80" t="s">
        <v>44</v>
      </c>
      <c r="P43" s="77"/>
    </row>
    <row r="44" spans="1:16" s="295" customFormat="1" ht="37.5" customHeight="1" x14ac:dyDescent="0.25">
      <c r="A44" s="51">
        <v>21499</v>
      </c>
      <c r="B44" s="89" t="s">
        <v>64</v>
      </c>
      <c r="C44" s="133">
        <f>F44+I44+L44</f>
        <v>2325</v>
      </c>
      <c r="D44" s="46"/>
      <c r="E44" s="47"/>
      <c r="F44" s="134">
        <f>D44+E44</f>
        <v>0</v>
      </c>
      <c r="G44" s="46"/>
      <c r="H44" s="47"/>
      <c r="I44" s="134">
        <f>G44+H44</f>
        <v>0</v>
      </c>
      <c r="J44" s="46">
        <v>1818</v>
      </c>
      <c r="K44" s="47">
        <v>507</v>
      </c>
      <c r="L44" s="48">
        <f>K44+J44</f>
        <v>2325</v>
      </c>
      <c r="M44" s="87" t="s">
        <v>44</v>
      </c>
      <c r="N44" s="88" t="s">
        <v>44</v>
      </c>
      <c r="O44" s="48" t="s">
        <v>44</v>
      </c>
      <c r="P44" s="49" t="s">
        <v>342</v>
      </c>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420361</v>
      </c>
      <c r="D50" s="159">
        <f>SUM(D51,D286)</f>
        <v>347793</v>
      </c>
      <c r="E50" s="160">
        <f t="shared" ref="E50:F50" si="26">SUM(E51,E286)</f>
        <v>49244</v>
      </c>
      <c r="F50" s="161">
        <f t="shared" si="26"/>
        <v>397037</v>
      </c>
      <c r="G50" s="159">
        <f>SUM(G51,G286)</f>
        <v>0</v>
      </c>
      <c r="H50" s="160">
        <f>SUM(H51,H286)</f>
        <v>0</v>
      </c>
      <c r="I50" s="161">
        <f t="shared" ref="I50" si="27">SUM(I51,I286)</f>
        <v>0</v>
      </c>
      <c r="J50" s="32">
        <f>SUM(J51,J286)</f>
        <v>22024</v>
      </c>
      <c r="K50" s="33">
        <f t="shared" ref="K50:L50" si="28">SUM(K51,K286)</f>
        <v>1300</v>
      </c>
      <c r="L50" s="34">
        <f t="shared" si="28"/>
        <v>23324</v>
      </c>
      <c r="M50" s="32">
        <f>SUM(M51,M286)</f>
        <v>0</v>
      </c>
      <c r="N50" s="33">
        <f t="shared" ref="N50:O50" si="29">SUM(N51,N286)</f>
        <v>0</v>
      </c>
      <c r="O50" s="34">
        <f t="shared" si="29"/>
        <v>0</v>
      </c>
      <c r="P50" s="35"/>
    </row>
    <row r="51" spans="1:16" s="28" customFormat="1" ht="36.75" thickTop="1" x14ac:dyDescent="0.25">
      <c r="A51" s="162"/>
      <c r="B51" s="163" t="s">
        <v>70</v>
      </c>
      <c r="C51" s="164">
        <f t="shared" si="0"/>
        <v>420361</v>
      </c>
      <c r="D51" s="165">
        <f>SUM(D52,D194)</f>
        <v>347793</v>
      </c>
      <c r="E51" s="166">
        <f t="shared" ref="E51:F51" si="30">SUM(E52,E194)</f>
        <v>49244</v>
      </c>
      <c r="F51" s="167">
        <f t="shared" si="30"/>
        <v>397037</v>
      </c>
      <c r="G51" s="165">
        <f>SUM(G52,G194)</f>
        <v>0</v>
      </c>
      <c r="H51" s="166">
        <f t="shared" ref="H51:I51" si="31">SUM(H52,H194)</f>
        <v>0</v>
      </c>
      <c r="I51" s="167">
        <f t="shared" si="31"/>
        <v>0</v>
      </c>
      <c r="J51" s="168">
        <f>SUM(J52,J194)</f>
        <v>22024</v>
      </c>
      <c r="K51" s="169">
        <f t="shared" ref="K51:L51" si="32">SUM(K52,K194)</f>
        <v>1300</v>
      </c>
      <c r="L51" s="170">
        <f t="shared" si="32"/>
        <v>23324</v>
      </c>
      <c r="M51" s="168">
        <f>SUM(M52,M194)</f>
        <v>0</v>
      </c>
      <c r="N51" s="169">
        <f t="shared" ref="N51:O51" si="33">SUM(N52,N194)</f>
        <v>0</v>
      </c>
      <c r="O51" s="170">
        <f t="shared" si="33"/>
        <v>0</v>
      </c>
      <c r="P51" s="171"/>
    </row>
    <row r="52" spans="1:16" s="28" customFormat="1" ht="24" x14ac:dyDescent="0.25">
      <c r="A52" s="24"/>
      <c r="B52" s="22" t="s">
        <v>71</v>
      </c>
      <c r="C52" s="172">
        <f t="shared" si="0"/>
        <v>416823</v>
      </c>
      <c r="D52" s="173">
        <f>SUM(D53,D75,D173,D187)</f>
        <v>345293</v>
      </c>
      <c r="E52" s="174">
        <f t="shared" ref="E52:F52" si="34">SUM(E53,E75,E173,E187)</f>
        <v>49244</v>
      </c>
      <c r="F52" s="175">
        <f t="shared" si="34"/>
        <v>394537</v>
      </c>
      <c r="G52" s="173">
        <f>SUM(G53,G75,G173,G187)</f>
        <v>0</v>
      </c>
      <c r="H52" s="174">
        <f t="shared" ref="H52:I52" si="35">SUM(H53,H75,H173,H187)</f>
        <v>0</v>
      </c>
      <c r="I52" s="175">
        <f t="shared" si="35"/>
        <v>0</v>
      </c>
      <c r="J52" s="173">
        <f>SUM(J53,J75,J173,J187)</f>
        <v>20986</v>
      </c>
      <c r="K52" s="174">
        <f t="shared" ref="K52:L52" si="36">SUM(K53,K75,K173,K187)</f>
        <v>1300</v>
      </c>
      <c r="L52" s="175">
        <f t="shared" si="36"/>
        <v>22286</v>
      </c>
      <c r="M52" s="173">
        <f>SUM(M53,M75,M173,M187)</f>
        <v>0</v>
      </c>
      <c r="N52" s="174">
        <f t="shared" ref="N52:O52" si="37">SUM(N53,N75,N173,N187)</f>
        <v>0</v>
      </c>
      <c r="O52" s="175">
        <f t="shared" si="37"/>
        <v>0</v>
      </c>
      <c r="P52" s="176"/>
    </row>
    <row r="53" spans="1:16" s="28" customFormat="1" x14ac:dyDescent="0.25">
      <c r="A53" s="177">
        <v>1000</v>
      </c>
      <c r="B53" s="177" t="s">
        <v>72</v>
      </c>
      <c r="C53" s="178">
        <f t="shared" si="0"/>
        <v>226233</v>
      </c>
      <c r="D53" s="179">
        <f>SUM(D54,D67)</f>
        <v>224216</v>
      </c>
      <c r="E53" s="180">
        <f t="shared" ref="E53:F53" si="38">SUM(E54,E67)</f>
        <v>2017</v>
      </c>
      <c r="F53" s="181">
        <f t="shared" si="38"/>
        <v>226233</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170046</v>
      </c>
      <c r="D54" s="184">
        <f>SUM(D55,D58,D66)</f>
        <v>168421</v>
      </c>
      <c r="E54" s="185">
        <f t="shared" ref="E54:F54" si="42">SUM(E55,E58,E66)</f>
        <v>1625</v>
      </c>
      <c r="F54" s="73">
        <f t="shared" si="42"/>
        <v>170046</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151105</v>
      </c>
      <c r="D55" s="187">
        <f>SUM(D56:D57)</f>
        <v>152639</v>
      </c>
      <c r="E55" s="188">
        <f t="shared" ref="E55:F55" si="46">SUM(E56:E57)</f>
        <v>-1534</v>
      </c>
      <c r="F55" s="141">
        <f t="shared" si="46"/>
        <v>151105</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s="296" customFormat="1" ht="29.25" customHeight="1" x14ac:dyDescent="0.25">
      <c r="A57" s="51">
        <v>1119</v>
      </c>
      <c r="B57" s="89" t="s">
        <v>76</v>
      </c>
      <c r="C57" s="90">
        <f t="shared" si="0"/>
        <v>151105</v>
      </c>
      <c r="D57" s="53">
        <v>152639</v>
      </c>
      <c r="E57" s="54">
        <v>-1534</v>
      </c>
      <c r="F57" s="55">
        <f t="shared" si="50"/>
        <v>151105</v>
      </c>
      <c r="G57" s="53"/>
      <c r="H57" s="54"/>
      <c r="I57" s="55">
        <f t="shared" si="51"/>
        <v>0</v>
      </c>
      <c r="J57" s="53"/>
      <c r="K57" s="54"/>
      <c r="L57" s="55">
        <f t="shared" si="52"/>
        <v>0</v>
      </c>
      <c r="M57" s="53"/>
      <c r="N57" s="54"/>
      <c r="O57" s="55">
        <f t="shared" si="53"/>
        <v>0</v>
      </c>
      <c r="P57" s="57" t="s">
        <v>343</v>
      </c>
    </row>
    <row r="58" spans="1:16" x14ac:dyDescent="0.25">
      <c r="A58" s="189">
        <v>1140</v>
      </c>
      <c r="B58" s="89" t="s">
        <v>77</v>
      </c>
      <c r="C58" s="90">
        <f t="shared" si="0"/>
        <v>10938</v>
      </c>
      <c r="D58" s="190">
        <f>SUM(D59:D65)</f>
        <v>10009</v>
      </c>
      <c r="E58" s="191">
        <f>SUM(E59:E65)</f>
        <v>929</v>
      </c>
      <c r="F58" s="55">
        <f t="shared" ref="F58" si="54">SUM(F59:F65)</f>
        <v>10938</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8" customHeight="1" x14ac:dyDescent="0.25">
      <c r="A63" s="288">
        <v>1147</v>
      </c>
      <c r="B63" s="297" t="s">
        <v>82</v>
      </c>
      <c r="C63" s="298">
        <f t="shared" si="0"/>
        <v>2872</v>
      </c>
      <c r="D63" s="290">
        <v>2872</v>
      </c>
      <c r="E63" s="291"/>
      <c r="F63" s="292">
        <f t="shared" si="58"/>
        <v>2872</v>
      </c>
      <c r="G63" s="290"/>
      <c r="H63" s="291"/>
      <c r="I63" s="292">
        <f t="shared" si="59"/>
        <v>0</v>
      </c>
      <c r="J63" s="290"/>
      <c r="K63" s="291"/>
      <c r="L63" s="292">
        <f t="shared" si="60"/>
        <v>0</v>
      </c>
      <c r="M63" s="290"/>
      <c r="N63" s="291"/>
      <c r="O63" s="292">
        <f t="shared" si="61"/>
        <v>0</v>
      </c>
      <c r="P63" s="294"/>
    </row>
    <row r="64" spans="1:16" ht="27" customHeight="1" x14ac:dyDescent="0.25">
      <c r="A64" s="51">
        <v>1148</v>
      </c>
      <c r="B64" s="89" t="s">
        <v>83</v>
      </c>
      <c r="C64" s="90">
        <f t="shared" si="0"/>
        <v>8066</v>
      </c>
      <c r="D64" s="53">
        <v>7137</v>
      </c>
      <c r="E64" s="54">
        <v>929</v>
      </c>
      <c r="F64" s="55">
        <f t="shared" si="58"/>
        <v>8066</v>
      </c>
      <c r="G64" s="53"/>
      <c r="H64" s="54"/>
      <c r="I64" s="55">
        <f t="shared" si="59"/>
        <v>0</v>
      </c>
      <c r="J64" s="53"/>
      <c r="K64" s="54"/>
      <c r="L64" s="55">
        <f t="shared" si="60"/>
        <v>0</v>
      </c>
      <c r="M64" s="53"/>
      <c r="N64" s="54"/>
      <c r="O64" s="55">
        <f t="shared" si="61"/>
        <v>0</v>
      </c>
      <c r="P64" s="57" t="s">
        <v>344</v>
      </c>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42" customHeight="1" x14ac:dyDescent="0.25">
      <c r="A66" s="186">
        <v>1150</v>
      </c>
      <c r="B66" s="138" t="s">
        <v>85</v>
      </c>
      <c r="C66" s="143">
        <f t="shared" si="0"/>
        <v>8003</v>
      </c>
      <c r="D66" s="144">
        <v>5773</v>
      </c>
      <c r="E66" s="145">
        <v>2230</v>
      </c>
      <c r="F66" s="141">
        <f t="shared" si="58"/>
        <v>8003</v>
      </c>
      <c r="G66" s="144"/>
      <c r="H66" s="145"/>
      <c r="I66" s="141">
        <f t="shared" si="59"/>
        <v>0</v>
      </c>
      <c r="J66" s="144"/>
      <c r="K66" s="145"/>
      <c r="L66" s="141">
        <f t="shared" si="60"/>
        <v>0</v>
      </c>
      <c r="M66" s="144"/>
      <c r="N66" s="145"/>
      <c r="O66" s="141">
        <f t="shared" si="61"/>
        <v>0</v>
      </c>
      <c r="P66" s="129" t="s">
        <v>345</v>
      </c>
    </row>
    <row r="67" spans="1:16" ht="24" x14ac:dyDescent="0.25">
      <c r="A67" s="69">
        <v>1200</v>
      </c>
      <c r="B67" s="183" t="s">
        <v>86</v>
      </c>
      <c r="C67" s="70">
        <f t="shared" si="0"/>
        <v>56187</v>
      </c>
      <c r="D67" s="184">
        <f>SUM(D68:D69)</f>
        <v>55795</v>
      </c>
      <c r="E67" s="185">
        <f t="shared" ref="E67:F67" si="62">SUM(E68:E69)</f>
        <v>392</v>
      </c>
      <c r="F67" s="73">
        <f t="shared" si="62"/>
        <v>56187</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s="296" customFormat="1" ht="36" customHeight="1" x14ac:dyDescent="0.25">
      <c r="A68" s="279">
        <v>1210</v>
      </c>
      <c r="B68" s="82" t="s">
        <v>87</v>
      </c>
      <c r="C68" s="83">
        <f t="shared" si="0"/>
        <v>42791</v>
      </c>
      <c r="D68" s="46">
        <v>42399</v>
      </c>
      <c r="E68" s="47">
        <v>392</v>
      </c>
      <c r="F68" s="134">
        <f>D68+E68</f>
        <v>42791</v>
      </c>
      <c r="G68" s="46"/>
      <c r="H68" s="47"/>
      <c r="I68" s="134">
        <f>G68+H68</f>
        <v>0</v>
      </c>
      <c r="J68" s="46"/>
      <c r="K68" s="47"/>
      <c r="L68" s="134">
        <f>K68+J68</f>
        <v>0</v>
      </c>
      <c r="M68" s="46"/>
      <c r="N68" s="47"/>
      <c r="O68" s="134">
        <f>N68+M68</f>
        <v>0</v>
      </c>
      <c r="P68" s="129" t="s">
        <v>346</v>
      </c>
    </row>
    <row r="69" spans="1:16" ht="24" x14ac:dyDescent="0.25">
      <c r="A69" s="189">
        <v>1220</v>
      </c>
      <c r="B69" s="89" t="s">
        <v>88</v>
      </c>
      <c r="C69" s="90">
        <f t="shared" si="0"/>
        <v>13396</v>
      </c>
      <c r="D69" s="190">
        <f>SUM(D70:D74)</f>
        <v>13396</v>
      </c>
      <c r="E69" s="191">
        <f t="shared" ref="E69:F69" si="66">SUM(E70:E74)</f>
        <v>0</v>
      </c>
      <c r="F69" s="55">
        <f t="shared" si="66"/>
        <v>13396</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89</v>
      </c>
      <c r="C70" s="90">
        <f t="shared" si="0"/>
        <v>7583</v>
      </c>
      <c r="D70" s="53">
        <v>7583</v>
      </c>
      <c r="E70" s="54"/>
      <c r="F70" s="55">
        <f t="shared" ref="F70:F74" si="70">D70+E70</f>
        <v>7583</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92</v>
      </c>
      <c r="C73" s="90">
        <f t="shared" si="0"/>
        <v>4056</v>
      </c>
      <c r="D73" s="53">
        <v>4056</v>
      </c>
      <c r="E73" s="54"/>
      <c r="F73" s="55">
        <f t="shared" si="70"/>
        <v>4056</v>
      </c>
      <c r="G73" s="53"/>
      <c r="H73" s="54"/>
      <c r="I73" s="55">
        <f t="shared" si="71"/>
        <v>0</v>
      </c>
      <c r="J73" s="53"/>
      <c r="K73" s="54"/>
      <c r="L73" s="55">
        <f t="shared" si="72"/>
        <v>0</v>
      </c>
      <c r="M73" s="53"/>
      <c r="N73" s="54"/>
      <c r="O73" s="55">
        <f t="shared" si="73"/>
        <v>0</v>
      </c>
      <c r="P73" s="57"/>
    </row>
    <row r="74" spans="1:16" ht="48" customHeight="1" x14ac:dyDescent="0.25">
      <c r="A74" s="51">
        <v>1228</v>
      </c>
      <c r="B74" s="89" t="s">
        <v>93</v>
      </c>
      <c r="C74" s="90">
        <f t="shared" si="0"/>
        <v>1757</v>
      </c>
      <c r="D74" s="53">
        <v>1757</v>
      </c>
      <c r="E74" s="54"/>
      <c r="F74" s="55">
        <f t="shared" si="70"/>
        <v>1757</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190590</v>
      </c>
      <c r="D75" s="179">
        <f>SUM(D76,D83,D130,D164,D165,D172)</f>
        <v>121077</v>
      </c>
      <c r="E75" s="180">
        <f t="shared" ref="E75:F75" si="74">SUM(E76,E83,E130,E164,E165,E172)</f>
        <v>47227</v>
      </c>
      <c r="F75" s="181">
        <f t="shared" si="74"/>
        <v>168304</v>
      </c>
      <c r="G75" s="179">
        <f>SUM(G76,G83,G130,G164,G165,G172)</f>
        <v>0</v>
      </c>
      <c r="H75" s="180">
        <f t="shared" ref="H75:I75" si="75">SUM(H76,H83,H130,H164,H165,H172)</f>
        <v>0</v>
      </c>
      <c r="I75" s="181">
        <f t="shared" si="75"/>
        <v>0</v>
      </c>
      <c r="J75" s="179">
        <f>SUM(J76,J83,J130,J164,J165,J172)</f>
        <v>20986</v>
      </c>
      <c r="K75" s="180">
        <f t="shared" ref="K75:L75" si="76">SUM(K76,K83,K130,K164,K165,K172)</f>
        <v>1300</v>
      </c>
      <c r="L75" s="181">
        <f t="shared" si="76"/>
        <v>22286</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279">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161988</v>
      </c>
      <c r="D83" s="184">
        <f>SUM(D84,D89,D95,D103,D112,D116,D122,D128)</f>
        <v>101384</v>
      </c>
      <c r="E83" s="185">
        <f t="shared" ref="E83:F83" si="98">SUM(E84,E89,E95,E103,E112,E116,E122,E128)</f>
        <v>47227</v>
      </c>
      <c r="F83" s="73">
        <f t="shared" si="98"/>
        <v>148611</v>
      </c>
      <c r="G83" s="184">
        <f>SUM(G84,G89,G95,G103,G112,G116,G122,G128)</f>
        <v>0</v>
      </c>
      <c r="H83" s="185">
        <f t="shared" ref="H83:I83" si="99">SUM(H84,H89,H95,H103,H112,H116,H122,H128)</f>
        <v>0</v>
      </c>
      <c r="I83" s="73">
        <f t="shared" si="99"/>
        <v>0</v>
      </c>
      <c r="J83" s="184">
        <f>SUM(J84,J89,J95,J103,J112,J116,J122,J128)</f>
        <v>12077</v>
      </c>
      <c r="K83" s="185">
        <f t="shared" ref="K83:L83" si="100">SUM(K84,K89,K95,K103,K112,K116,K122,K128)</f>
        <v>1300</v>
      </c>
      <c r="L83" s="73">
        <f t="shared" si="100"/>
        <v>13377</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3892</v>
      </c>
      <c r="D84" s="187">
        <f>SUM(D85:D88)</f>
        <v>3032</v>
      </c>
      <c r="E84" s="188">
        <f t="shared" ref="E84:F84" si="103">SUM(E85:E88)</f>
        <v>0</v>
      </c>
      <c r="F84" s="141">
        <f t="shared" si="103"/>
        <v>3032</v>
      </c>
      <c r="G84" s="187">
        <f>SUM(G85:G88)</f>
        <v>0</v>
      </c>
      <c r="H84" s="188">
        <f t="shared" ref="H84:I84" si="104">SUM(H85:H88)</f>
        <v>0</v>
      </c>
      <c r="I84" s="141">
        <f t="shared" si="104"/>
        <v>0</v>
      </c>
      <c r="J84" s="187">
        <f>SUM(J85:J88)</f>
        <v>860</v>
      </c>
      <c r="K84" s="188">
        <f t="shared" ref="K84:L84" si="105">SUM(K85:K88)</f>
        <v>0</v>
      </c>
      <c r="L84" s="141">
        <f t="shared" si="105"/>
        <v>860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s="296" customFormat="1" ht="28.5" customHeight="1" x14ac:dyDescent="0.25">
      <c r="A87" s="288">
        <v>2214</v>
      </c>
      <c r="B87" s="297" t="s">
        <v>104</v>
      </c>
      <c r="C87" s="298">
        <f t="shared" si="102"/>
        <v>1239</v>
      </c>
      <c r="D87" s="299">
        <v>1032</v>
      </c>
      <c r="E87" s="300"/>
      <c r="F87" s="292">
        <f t="shared" si="107"/>
        <v>1032</v>
      </c>
      <c r="G87" s="290"/>
      <c r="H87" s="291"/>
      <c r="I87" s="292">
        <f t="shared" si="108"/>
        <v>0</v>
      </c>
      <c r="J87" s="290">
        <v>207</v>
      </c>
      <c r="K87" s="291"/>
      <c r="L87" s="292">
        <f t="shared" si="109"/>
        <v>207</v>
      </c>
      <c r="M87" s="290"/>
      <c r="N87" s="291"/>
      <c r="O87" s="292">
        <f t="shared" si="110"/>
        <v>0</v>
      </c>
      <c r="P87" s="301"/>
    </row>
    <row r="88" spans="1:16" s="296" customFormat="1" ht="24" customHeight="1" x14ac:dyDescent="0.25">
      <c r="A88" s="288">
        <v>2219</v>
      </c>
      <c r="B88" s="297" t="s">
        <v>105</v>
      </c>
      <c r="C88" s="298">
        <f t="shared" si="102"/>
        <v>2653</v>
      </c>
      <c r="D88" s="299">
        <v>2000</v>
      </c>
      <c r="E88" s="300"/>
      <c r="F88" s="292">
        <f t="shared" si="107"/>
        <v>2000</v>
      </c>
      <c r="G88" s="290"/>
      <c r="H88" s="291"/>
      <c r="I88" s="292">
        <f t="shared" si="108"/>
        <v>0</v>
      </c>
      <c r="J88" s="290">
        <v>653</v>
      </c>
      <c r="K88" s="291"/>
      <c r="L88" s="292">
        <f t="shared" si="109"/>
        <v>653</v>
      </c>
      <c r="M88" s="290"/>
      <c r="N88" s="291"/>
      <c r="O88" s="292">
        <f t="shared" si="110"/>
        <v>0</v>
      </c>
      <c r="P88" s="301"/>
    </row>
    <row r="89" spans="1:16" ht="24" x14ac:dyDescent="0.25">
      <c r="A89" s="189">
        <v>2220</v>
      </c>
      <c r="B89" s="89" t="s">
        <v>106</v>
      </c>
      <c r="C89" s="90">
        <f t="shared" si="102"/>
        <v>75916</v>
      </c>
      <c r="D89" s="190">
        <f>SUM(D90:D94)</f>
        <v>28347</v>
      </c>
      <c r="E89" s="191">
        <f t="shared" ref="E89:F89" si="111">SUM(E90:E94)</f>
        <v>44979</v>
      </c>
      <c r="F89" s="55">
        <f t="shared" si="111"/>
        <v>73326</v>
      </c>
      <c r="G89" s="190">
        <f>SUM(G90:G94)</f>
        <v>0</v>
      </c>
      <c r="H89" s="191">
        <f t="shared" ref="H89:I89" si="112">SUM(H90:H94)</f>
        <v>0</v>
      </c>
      <c r="I89" s="55">
        <f t="shared" si="112"/>
        <v>0</v>
      </c>
      <c r="J89" s="190">
        <f>SUM(J90:J94)</f>
        <v>2590</v>
      </c>
      <c r="K89" s="191">
        <f t="shared" ref="K89:L89" si="113">SUM(K90:K94)</f>
        <v>0</v>
      </c>
      <c r="L89" s="55">
        <f t="shared" si="113"/>
        <v>2590</v>
      </c>
      <c r="M89" s="190">
        <f>SUM(M90:M94)</f>
        <v>0</v>
      </c>
      <c r="N89" s="191">
        <f t="shared" ref="N89:O89" si="114">SUM(N90:N94)</f>
        <v>0</v>
      </c>
      <c r="O89" s="55">
        <f t="shared" si="114"/>
        <v>0</v>
      </c>
      <c r="P89" s="57"/>
    </row>
    <row r="90" spans="1:16" ht="21"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s="296" customFormat="1" ht="17.25" customHeight="1" x14ac:dyDescent="0.25">
      <c r="A91" s="288">
        <v>2222</v>
      </c>
      <c r="B91" s="297" t="s">
        <v>108</v>
      </c>
      <c r="C91" s="298">
        <f t="shared" si="102"/>
        <v>157</v>
      </c>
      <c r="D91" s="299">
        <v>141</v>
      </c>
      <c r="E91" s="300"/>
      <c r="F91" s="292">
        <f t="shared" si="115"/>
        <v>141</v>
      </c>
      <c r="G91" s="290"/>
      <c r="H91" s="291"/>
      <c r="I91" s="292">
        <f t="shared" si="116"/>
        <v>0</v>
      </c>
      <c r="J91" s="290">
        <v>16</v>
      </c>
      <c r="K91" s="291"/>
      <c r="L91" s="292">
        <f t="shared" si="117"/>
        <v>16</v>
      </c>
      <c r="M91" s="290"/>
      <c r="N91" s="291"/>
      <c r="O91" s="292">
        <f t="shared" si="118"/>
        <v>0</v>
      </c>
      <c r="P91" s="301"/>
    </row>
    <row r="92" spans="1:16" s="296" customFormat="1" ht="16.5" customHeight="1" x14ac:dyDescent="0.25">
      <c r="A92" s="288">
        <v>2223</v>
      </c>
      <c r="B92" s="297" t="s">
        <v>109</v>
      </c>
      <c r="C92" s="298">
        <f t="shared" si="102"/>
        <v>7561</v>
      </c>
      <c r="D92" s="299">
        <v>5487</v>
      </c>
      <c r="E92" s="300"/>
      <c r="F92" s="292">
        <f t="shared" si="115"/>
        <v>5487</v>
      </c>
      <c r="G92" s="290"/>
      <c r="H92" s="291"/>
      <c r="I92" s="292">
        <f t="shared" si="116"/>
        <v>0</v>
      </c>
      <c r="J92" s="290">
        <v>2074</v>
      </c>
      <c r="K92" s="291"/>
      <c r="L92" s="292">
        <f t="shared" si="117"/>
        <v>2074</v>
      </c>
      <c r="M92" s="290"/>
      <c r="N92" s="291"/>
      <c r="O92" s="292">
        <f t="shared" si="118"/>
        <v>0</v>
      </c>
      <c r="P92" s="301"/>
    </row>
    <row r="93" spans="1:16" s="296" customFormat="1" ht="53.25" customHeight="1" x14ac:dyDescent="0.25">
      <c r="A93" s="51">
        <v>2224</v>
      </c>
      <c r="B93" s="89" t="s">
        <v>110</v>
      </c>
      <c r="C93" s="90">
        <f t="shared" si="102"/>
        <v>68198</v>
      </c>
      <c r="D93" s="196">
        <v>22719</v>
      </c>
      <c r="E93" s="197">
        <v>44979</v>
      </c>
      <c r="F93" s="55">
        <f t="shared" si="115"/>
        <v>67698</v>
      </c>
      <c r="G93" s="53"/>
      <c r="H93" s="54"/>
      <c r="I93" s="55">
        <f t="shared" si="116"/>
        <v>0</v>
      </c>
      <c r="J93" s="53">
        <v>500</v>
      </c>
      <c r="K93" s="54"/>
      <c r="L93" s="55">
        <f t="shared" si="117"/>
        <v>500</v>
      </c>
      <c r="M93" s="53"/>
      <c r="N93" s="54"/>
      <c r="O93" s="55">
        <f t="shared" si="118"/>
        <v>0</v>
      </c>
      <c r="P93" s="129" t="s">
        <v>347</v>
      </c>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16110</v>
      </c>
      <c r="D95" s="190">
        <f>SUM(D96:D102)</f>
        <v>14914</v>
      </c>
      <c r="E95" s="191">
        <f t="shared" ref="E95:F95" si="119">SUM(E96:E102)</f>
        <v>0</v>
      </c>
      <c r="F95" s="55">
        <f t="shared" si="119"/>
        <v>14914</v>
      </c>
      <c r="G95" s="190">
        <f>SUM(G96:G102)</f>
        <v>0</v>
      </c>
      <c r="H95" s="191">
        <f t="shared" ref="H95:I95" si="120">SUM(H96:H102)</f>
        <v>0</v>
      </c>
      <c r="I95" s="55">
        <f t="shared" si="120"/>
        <v>0</v>
      </c>
      <c r="J95" s="190">
        <f>SUM(J96:J102)</f>
        <v>1196</v>
      </c>
      <c r="K95" s="191">
        <f t="shared" ref="K95:L95" si="121">SUM(K96:K102)</f>
        <v>0</v>
      </c>
      <c r="L95" s="55">
        <f t="shared" si="121"/>
        <v>1196</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117</v>
      </c>
      <c r="C100" s="90">
        <f t="shared" si="102"/>
        <v>292</v>
      </c>
      <c r="D100" s="196"/>
      <c r="E100" s="197"/>
      <c r="F100" s="55">
        <f t="shared" si="123"/>
        <v>0</v>
      </c>
      <c r="G100" s="53"/>
      <c r="H100" s="54"/>
      <c r="I100" s="55">
        <f t="shared" si="124"/>
        <v>0</v>
      </c>
      <c r="J100" s="53">
        <v>292</v>
      </c>
      <c r="K100" s="54"/>
      <c r="L100" s="55">
        <f t="shared" si="125"/>
        <v>292</v>
      </c>
      <c r="M100" s="53"/>
      <c r="N100" s="54"/>
      <c r="O100" s="55">
        <f t="shared" si="126"/>
        <v>0</v>
      </c>
      <c r="P100" s="57"/>
    </row>
    <row r="101" spans="1:16" ht="15.75" customHeight="1" x14ac:dyDescent="0.25">
      <c r="A101" s="51">
        <v>2236</v>
      </c>
      <c r="B101" s="89" t="s">
        <v>118</v>
      </c>
      <c r="C101" s="90">
        <f t="shared" si="102"/>
        <v>750</v>
      </c>
      <c r="D101" s="196"/>
      <c r="E101" s="197"/>
      <c r="F101" s="55">
        <f t="shared" si="123"/>
        <v>0</v>
      </c>
      <c r="G101" s="53"/>
      <c r="H101" s="54"/>
      <c r="I101" s="55">
        <f t="shared" si="124"/>
        <v>0</v>
      </c>
      <c r="J101" s="53">
        <v>750</v>
      </c>
      <c r="K101" s="54"/>
      <c r="L101" s="55">
        <f t="shared" si="125"/>
        <v>750</v>
      </c>
      <c r="M101" s="53"/>
      <c r="N101" s="54"/>
      <c r="O101" s="55">
        <f t="shared" si="126"/>
        <v>0</v>
      </c>
      <c r="P101" s="57"/>
    </row>
    <row r="102" spans="1:16" s="296" customFormat="1" ht="34.5" customHeight="1" x14ac:dyDescent="0.25">
      <c r="A102" s="288">
        <v>2239</v>
      </c>
      <c r="B102" s="297" t="s">
        <v>119</v>
      </c>
      <c r="C102" s="298">
        <f t="shared" si="102"/>
        <v>15068</v>
      </c>
      <c r="D102" s="299">
        <v>14914</v>
      </c>
      <c r="E102" s="300"/>
      <c r="F102" s="292">
        <f t="shared" si="123"/>
        <v>14914</v>
      </c>
      <c r="G102" s="290"/>
      <c r="H102" s="291"/>
      <c r="I102" s="292">
        <f t="shared" si="124"/>
        <v>0</v>
      </c>
      <c r="J102" s="290">
        <v>154</v>
      </c>
      <c r="K102" s="291"/>
      <c r="L102" s="292">
        <f t="shared" si="125"/>
        <v>154</v>
      </c>
      <c r="M102" s="290"/>
      <c r="N102" s="291"/>
      <c r="O102" s="292">
        <f t="shared" si="126"/>
        <v>0</v>
      </c>
      <c r="P102" s="301"/>
    </row>
    <row r="103" spans="1:16" ht="36" x14ac:dyDescent="0.25">
      <c r="A103" s="189">
        <v>2240</v>
      </c>
      <c r="B103" s="89" t="s">
        <v>120</v>
      </c>
      <c r="C103" s="90">
        <f t="shared" si="102"/>
        <v>34895</v>
      </c>
      <c r="D103" s="190">
        <f>SUM(D104:D111)</f>
        <v>29378</v>
      </c>
      <c r="E103" s="191">
        <f t="shared" ref="E103:F103" si="127">SUM(E104:E111)</f>
        <v>0</v>
      </c>
      <c r="F103" s="55">
        <f t="shared" si="127"/>
        <v>29378</v>
      </c>
      <c r="G103" s="190">
        <f>SUM(G104:G111)</f>
        <v>0</v>
      </c>
      <c r="H103" s="191">
        <f t="shared" ref="H103:I103" si="128">SUM(H104:H111)</f>
        <v>0</v>
      </c>
      <c r="I103" s="55">
        <f t="shared" si="128"/>
        <v>0</v>
      </c>
      <c r="J103" s="190">
        <f>SUM(J104:J111)</f>
        <v>5517</v>
      </c>
      <c r="K103" s="191">
        <f t="shared" ref="K103:L103" si="129">SUM(K104:K111)</f>
        <v>0</v>
      </c>
      <c r="L103" s="55">
        <f t="shared" si="129"/>
        <v>5517</v>
      </c>
      <c r="M103" s="190">
        <f>SUM(M104:M111)</f>
        <v>0</v>
      </c>
      <c r="N103" s="191">
        <f t="shared" ref="N103:O103" si="130">SUM(N104:N111)</f>
        <v>0</v>
      </c>
      <c r="O103" s="55">
        <f t="shared" si="130"/>
        <v>0</v>
      </c>
      <c r="P103" s="57"/>
    </row>
    <row r="104" spans="1:16" ht="15.75"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s="296" customFormat="1" ht="24.75" customHeight="1" x14ac:dyDescent="0.25">
      <c r="A105" s="288">
        <v>2242</v>
      </c>
      <c r="B105" s="297" t="s">
        <v>122</v>
      </c>
      <c r="C105" s="298">
        <f t="shared" si="102"/>
        <v>3330</v>
      </c>
      <c r="D105" s="299">
        <v>2627</v>
      </c>
      <c r="E105" s="300"/>
      <c r="F105" s="292">
        <f t="shared" si="131"/>
        <v>2627</v>
      </c>
      <c r="G105" s="290"/>
      <c r="H105" s="291"/>
      <c r="I105" s="292">
        <f t="shared" si="132"/>
        <v>0</v>
      </c>
      <c r="J105" s="290">
        <v>703</v>
      </c>
      <c r="K105" s="291"/>
      <c r="L105" s="292">
        <f t="shared" si="133"/>
        <v>703</v>
      </c>
      <c r="M105" s="290"/>
      <c r="N105" s="291"/>
      <c r="O105" s="292">
        <f t="shared" si="134"/>
        <v>0</v>
      </c>
      <c r="P105" s="301"/>
    </row>
    <row r="106" spans="1:16" s="296" customFormat="1" ht="24" customHeight="1" x14ac:dyDescent="0.25">
      <c r="A106" s="288">
        <v>2243</v>
      </c>
      <c r="B106" s="297" t="s">
        <v>123</v>
      </c>
      <c r="C106" s="298">
        <f t="shared" si="102"/>
        <v>3594</v>
      </c>
      <c r="D106" s="299">
        <v>3398</v>
      </c>
      <c r="E106" s="300"/>
      <c r="F106" s="292">
        <f t="shared" si="131"/>
        <v>3398</v>
      </c>
      <c r="G106" s="290"/>
      <c r="H106" s="291"/>
      <c r="I106" s="292">
        <f t="shared" si="132"/>
        <v>0</v>
      </c>
      <c r="J106" s="290">
        <v>196</v>
      </c>
      <c r="K106" s="291"/>
      <c r="L106" s="292">
        <f t="shared" si="133"/>
        <v>196</v>
      </c>
      <c r="M106" s="290"/>
      <c r="N106" s="291"/>
      <c r="O106" s="292">
        <f t="shared" si="134"/>
        <v>0</v>
      </c>
      <c r="P106" s="301"/>
    </row>
    <row r="107" spans="1:16" s="296" customFormat="1" ht="25.5" customHeight="1" x14ac:dyDescent="0.25">
      <c r="A107" s="288">
        <v>2244</v>
      </c>
      <c r="B107" s="297" t="s">
        <v>124</v>
      </c>
      <c r="C107" s="298">
        <f t="shared" si="102"/>
        <v>27971</v>
      </c>
      <c r="D107" s="299">
        <v>23353</v>
      </c>
      <c r="E107" s="300"/>
      <c r="F107" s="292">
        <f t="shared" si="131"/>
        <v>23353</v>
      </c>
      <c r="G107" s="290"/>
      <c r="H107" s="291"/>
      <c r="I107" s="292">
        <f t="shared" si="132"/>
        <v>0</v>
      </c>
      <c r="J107" s="290">
        <v>4618</v>
      </c>
      <c r="K107" s="291"/>
      <c r="L107" s="292">
        <f t="shared" si="133"/>
        <v>4618</v>
      </c>
      <c r="M107" s="290"/>
      <c r="N107" s="291"/>
      <c r="O107" s="292">
        <f t="shared" si="134"/>
        <v>0</v>
      </c>
      <c r="P107" s="301"/>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20.25" hidden="1" customHeight="1" x14ac:dyDescent="0.25">
      <c r="A109" s="288">
        <v>2247</v>
      </c>
      <c r="B109" s="297" t="s">
        <v>126</v>
      </c>
      <c r="C109" s="298">
        <f t="shared" si="102"/>
        <v>0</v>
      </c>
      <c r="D109" s="299"/>
      <c r="E109" s="300"/>
      <c r="F109" s="292">
        <f t="shared" si="131"/>
        <v>0</v>
      </c>
      <c r="G109" s="290"/>
      <c r="H109" s="291"/>
      <c r="I109" s="292">
        <f t="shared" si="132"/>
        <v>0</v>
      </c>
      <c r="J109" s="290">
        <v>0</v>
      </c>
      <c r="K109" s="291"/>
      <c r="L109" s="292">
        <f t="shared" si="133"/>
        <v>0</v>
      </c>
      <c r="M109" s="290"/>
      <c r="N109" s="291"/>
      <c r="O109" s="292">
        <f t="shared" si="134"/>
        <v>0</v>
      </c>
      <c r="P109" s="294"/>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7320</v>
      </c>
      <c r="D112" s="190">
        <f>SUM(D113:D115)</f>
        <v>6911</v>
      </c>
      <c r="E112" s="191">
        <f t="shared" ref="E112:F112" si="135">SUM(E113:E115)</f>
        <v>0</v>
      </c>
      <c r="F112" s="55">
        <f t="shared" si="135"/>
        <v>6911</v>
      </c>
      <c r="G112" s="190">
        <f>SUM(G113:G115)</f>
        <v>0</v>
      </c>
      <c r="H112" s="191">
        <f t="shared" ref="H112:I112" si="136">SUM(H113:H115)</f>
        <v>0</v>
      </c>
      <c r="I112" s="55">
        <f t="shared" si="136"/>
        <v>0</v>
      </c>
      <c r="J112" s="190">
        <f>SUM(J113:J115)</f>
        <v>409</v>
      </c>
      <c r="K112" s="191">
        <f t="shared" ref="K112:L112" si="137">SUM(K113:K115)</f>
        <v>0</v>
      </c>
      <c r="L112" s="55">
        <f t="shared" si="137"/>
        <v>409</v>
      </c>
      <c r="M112" s="190">
        <f>SUM(M113:M115)</f>
        <v>0</v>
      </c>
      <c r="N112" s="191">
        <f t="shared" ref="N112:O112" si="138">SUM(N113:N115)</f>
        <v>0</v>
      </c>
      <c r="O112" s="55">
        <f t="shared" si="138"/>
        <v>0</v>
      </c>
      <c r="P112" s="57"/>
    </row>
    <row r="113" spans="1:16" s="296" customFormat="1" ht="17.25" customHeight="1" x14ac:dyDescent="0.25">
      <c r="A113" s="288">
        <v>2251</v>
      </c>
      <c r="B113" s="297" t="s">
        <v>130</v>
      </c>
      <c r="C113" s="298">
        <f t="shared" si="102"/>
        <v>6274</v>
      </c>
      <c r="D113" s="299">
        <v>6124</v>
      </c>
      <c r="E113" s="300"/>
      <c r="F113" s="292">
        <f t="shared" ref="F113:F115" si="139">D113+E113</f>
        <v>6124</v>
      </c>
      <c r="G113" s="290"/>
      <c r="H113" s="291"/>
      <c r="I113" s="292">
        <f t="shared" ref="I113:I115" si="140">G113+H113</f>
        <v>0</v>
      </c>
      <c r="J113" s="290">
        <v>150</v>
      </c>
      <c r="K113" s="291"/>
      <c r="L113" s="292">
        <f t="shared" ref="L113:L115" si="141">K113+J113</f>
        <v>150</v>
      </c>
      <c r="M113" s="290"/>
      <c r="N113" s="291"/>
      <c r="O113" s="292">
        <f t="shared" ref="O113:O115" si="142">N113+M113</f>
        <v>0</v>
      </c>
      <c r="P113" s="301"/>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s="296" customFormat="1" ht="28.5" customHeight="1" x14ac:dyDescent="0.25">
      <c r="A115" s="288">
        <v>2259</v>
      </c>
      <c r="B115" s="297" t="s">
        <v>132</v>
      </c>
      <c r="C115" s="298">
        <f t="shared" si="102"/>
        <v>1046</v>
      </c>
      <c r="D115" s="299">
        <v>787</v>
      </c>
      <c r="E115" s="300"/>
      <c r="F115" s="292">
        <f t="shared" si="139"/>
        <v>787</v>
      </c>
      <c r="G115" s="290"/>
      <c r="H115" s="291"/>
      <c r="I115" s="292">
        <f t="shared" si="140"/>
        <v>0</v>
      </c>
      <c r="J115" s="290">
        <v>259</v>
      </c>
      <c r="K115" s="291"/>
      <c r="L115" s="292">
        <f t="shared" si="141"/>
        <v>259</v>
      </c>
      <c r="M115" s="290"/>
      <c r="N115" s="291"/>
      <c r="O115" s="292">
        <f t="shared" si="142"/>
        <v>0</v>
      </c>
      <c r="P115" s="301"/>
    </row>
    <row r="116" spans="1:16" x14ac:dyDescent="0.25">
      <c r="A116" s="189">
        <v>2260</v>
      </c>
      <c r="B116" s="89" t="s">
        <v>133</v>
      </c>
      <c r="C116" s="90">
        <f t="shared" si="102"/>
        <v>1248</v>
      </c>
      <c r="D116" s="190">
        <f>SUM(D117:D121)</f>
        <v>0</v>
      </c>
      <c r="E116" s="191">
        <f t="shared" ref="E116:F116" si="143">SUM(E117:E121)</f>
        <v>1248</v>
      </c>
      <c r="F116" s="55">
        <f t="shared" si="143"/>
        <v>1248</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21" customHeight="1" x14ac:dyDescent="0.25">
      <c r="A121" s="51">
        <v>2269</v>
      </c>
      <c r="B121" s="89" t="s">
        <v>138</v>
      </c>
      <c r="C121" s="90">
        <f t="shared" si="102"/>
        <v>1248</v>
      </c>
      <c r="D121" s="196"/>
      <c r="E121" s="197">
        <v>1248</v>
      </c>
      <c r="F121" s="55">
        <f t="shared" si="147"/>
        <v>1248</v>
      </c>
      <c r="G121" s="53"/>
      <c r="H121" s="54"/>
      <c r="I121" s="55">
        <f t="shared" si="148"/>
        <v>0</v>
      </c>
      <c r="J121" s="53"/>
      <c r="K121" s="54"/>
      <c r="L121" s="55">
        <f t="shared" si="149"/>
        <v>0</v>
      </c>
      <c r="M121" s="53"/>
      <c r="N121" s="54"/>
      <c r="O121" s="55">
        <f t="shared" si="150"/>
        <v>0</v>
      </c>
      <c r="P121" s="57" t="s">
        <v>348</v>
      </c>
    </row>
    <row r="122" spans="1:16" x14ac:dyDescent="0.25">
      <c r="A122" s="189">
        <v>2270</v>
      </c>
      <c r="B122" s="89" t="s">
        <v>139</v>
      </c>
      <c r="C122" s="90">
        <f t="shared" si="102"/>
        <v>22607</v>
      </c>
      <c r="D122" s="190">
        <f>SUM(D123:D127)</f>
        <v>18802</v>
      </c>
      <c r="E122" s="191">
        <f t="shared" ref="E122:F122" si="151">SUM(E123:E127)</f>
        <v>1000</v>
      </c>
      <c r="F122" s="55">
        <f t="shared" si="151"/>
        <v>19802</v>
      </c>
      <c r="G122" s="190">
        <f>SUM(G123:G127)</f>
        <v>0</v>
      </c>
      <c r="H122" s="191">
        <f t="shared" ref="H122:I122" si="152">SUM(H123:H127)</f>
        <v>0</v>
      </c>
      <c r="I122" s="55">
        <f t="shared" si="152"/>
        <v>0</v>
      </c>
      <c r="J122" s="190">
        <f>SUM(J123:J127)</f>
        <v>1505</v>
      </c>
      <c r="K122" s="191">
        <f t="shared" ref="K122:L122" si="153">SUM(K123:K127)</f>
        <v>1300</v>
      </c>
      <c r="L122" s="55">
        <f t="shared" si="153"/>
        <v>2805</v>
      </c>
      <c r="M122" s="190">
        <f>SUM(M123:M127)</f>
        <v>0</v>
      </c>
      <c r="N122" s="191">
        <f t="shared" ref="N122:O122" si="154">SUM(N123:N127)</f>
        <v>0</v>
      </c>
      <c r="O122" s="55">
        <f t="shared" si="154"/>
        <v>0</v>
      </c>
      <c r="P122" s="57"/>
    </row>
    <row r="123" spans="1:16" ht="23.25" customHeight="1" x14ac:dyDescent="0.25">
      <c r="A123" s="51">
        <v>2272</v>
      </c>
      <c r="B123" s="200" t="s">
        <v>140</v>
      </c>
      <c r="C123" s="90">
        <f t="shared" si="102"/>
        <v>164</v>
      </c>
      <c r="D123" s="196">
        <v>164</v>
      </c>
      <c r="E123" s="197"/>
      <c r="F123" s="55">
        <f t="shared" ref="F123:F127" si="155">D123+E123</f>
        <v>164</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s="296" customFormat="1" ht="27" customHeight="1" x14ac:dyDescent="0.25">
      <c r="A125" s="51">
        <v>2275</v>
      </c>
      <c r="B125" s="89" t="s">
        <v>142</v>
      </c>
      <c r="C125" s="90">
        <f t="shared" si="102"/>
        <v>749</v>
      </c>
      <c r="D125" s="196">
        <v>9749</v>
      </c>
      <c r="E125" s="197">
        <v>-9000</v>
      </c>
      <c r="F125" s="55">
        <f t="shared" si="155"/>
        <v>749</v>
      </c>
      <c r="G125" s="53"/>
      <c r="H125" s="54"/>
      <c r="I125" s="55">
        <f t="shared" si="156"/>
        <v>0</v>
      </c>
      <c r="J125" s="53"/>
      <c r="K125" s="54"/>
      <c r="L125" s="55">
        <f t="shared" si="157"/>
        <v>0</v>
      </c>
      <c r="M125" s="53"/>
      <c r="N125" s="54"/>
      <c r="O125" s="55">
        <f t="shared" si="158"/>
        <v>0</v>
      </c>
      <c r="P125" s="129" t="s">
        <v>349</v>
      </c>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s="296" customFormat="1" ht="30.75" customHeight="1" x14ac:dyDescent="0.25">
      <c r="A127" s="51">
        <v>2279</v>
      </c>
      <c r="B127" s="89" t="s">
        <v>144</v>
      </c>
      <c r="C127" s="90">
        <f t="shared" si="102"/>
        <v>21694</v>
      </c>
      <c r="D127" s="196">
        <v>8889</v>
      </c>
      <c r="E127" s="197">
        <v>10000</v>
      </c>
      <c r="F127" s="55">
        <f t="shared" si="155"/>
        <v>18889</v>
      </c>
      <c r="G127" s="53"/>
      <c r="H127" s="54"/>
      <c r="I127" s="55">
        <f t="shared" si="156"/>
        <v>0</v>
      </c>
      <c r="J127" s="53">
        <v>1505</v>
      </c>
      <c r="K127" s="54">
        <v>1300</v>
      </c>
      <c r="L127" s="55">
        <f t="shared" si="157"/>
        <v>2805</v>
      </c>
      <c r="M127" s="53"/>
      <c r="N127" s="54"/>
      <c r="O127" s="55">
        <f t="shared" si="158"/>
        <v>0</v>
      </c>
      <c r="P127" s="57" t="s">
        <v>350</v>
      </c>
    </row>
    <row r="128" spans="1:16" ht="48" hidden="1" x14ac:dyDescent="0.25">
      <c r="A128" s="279">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23992</v>
      </c>
      <c r="D130" s="184">
        <f>SUM(D131,D136,D140,D141,D144,D151,D159,D160,D163)</f>
        <v>18958</v>
      </c>
      <c r="E130" s="185">
        <f t="shared" ref="E130:F130" si="160">SUM(E131,E136,E140,E141,E144,E151,E159,E160,E163)</f>
        <v>0</v>
      </c>
      <c r="F130" s="73">
        <f t="shared" si="160"/>
        <v>18958</v>
      </c>
      <c r="G130" s="184">
        <f>SUM(G131,G136,G140,G141,G144,G151,G159,G160,G163)</f>
        <v>0</v>
      </c>
      <c r="H130" s="185">
        <f t="shared" ref="H130:I130" si="161">SUM(H131,H136,H140,H141,H144,H151,H159,H160,H163)</f>
        <v>0</v>
      </c>
      <c r="I130" s="73">
        <f t="shared" si="161"/>
        <v>0</v>
      </c>
      <c r="J130" s="184">
        <f>SUM(J131,J136,J140,J141,J144,J151,J159,J160,J163)</f>
        <v>5034</v>
      </c>
      <c r="K130" s="185">
        <f t="shared" ref="K130:L130" si="162">SUM(K131,K136,K140,K141,K144,K151,K159,K160,K163)</f>
        <v>0</v>
      </c>
      <c r="L130" s="73">
        <f t="shared" si="162"/>
        <v>5034</v>
      </c>
      <c r="M130" s="184">
        <f>SUM(M131,M136,M140,M141,M144,M151,M159,M160,M163)</f>
        <v>0</v>
      </c>
      <c r="N130" s="185">
        <f t="shared" ref="N130:O130" si="163">SUM(N131,N136,N140,N141,N144,N151,N159,N160,N163)</f>
        <v>0</v>
      </c>
      <c r="O130" s="73">
        <f t="shared" si="163"/>
        <v>0</v>
      </c>
      <c r="P130" s="77"/>
    </row>
    <row r="131" spans="1:16" ht="24" x14ac:dyDescent="0.25">
      <c r="A131" s="279">
        <v>2310</v>
      </c>
      <c r="B131" s="82" t="s">
        <v>148</v>
      </c>
      <c r="C131" s="83">
        <f t="shared" si="102"/>
        <v>3850</v>
      </c>
      <c r="D131" s="194">
        <f t="shared" ref="D131:O131" si="164">SUM(D132:D135)</f>
        <v>3224</v>
      </c>
      <c r="E131" s="195">
        <f t="shared" si="164"/>
        <v>0</v>
      </c>
      <c r="F131" s="134">
        <f t="shared" si="164"/>
        <v>3224</v>
      </c>
      <c r="G131" s="194">
        <f t="shared" si="164"/>
        <v>0</v>
      </c>
      <c r="H131" s="195">
        <f t="shared" si="164"/>
        <v>0</v>
      </c>
      <c r="I131" s="134">
        <f t="shared" si="164"/>
        <v>0</v>
      </c>
      <c r="J131" s="194">
        <f t="shared" si="164"/>
        <v>626</v>
      </c>
      <c r="K131" s="195">
        <f t="shared" si="164"/>
        <v>0</v>
      </c>
      <c r="L131" s="134">
        <f t="shared" si="164"/>
        <v>626</v>
      </c>
      <c r="M131" s="194">
        <f t="shared" si="164"/>
        <v>0</v>
      </c>
      <c r="N131" s="195">
        <f t="shared" si="164"/>
        <v>0</v>
      </c>
      <c r="O131" s="134">
        <f t="shared" si="164"/>
        <v>0</v>
      </c>
      <c r="P131" s="49"/>
    </row>
    <row r="132" spans="1:16" s="296" customFormat="1" ht="24" customHeight="1" x14ac:dyDescent="0.25">
      <c r="A132" s="288">
        <v>2311</v>
      </c>
      <c r="B132" s="297" t="s">
        <v>149</v>
      </c>
      <c r="C132" s="298">
        <f t="shared" si="102"/>
        <v>1500</v>
      </c>
      <c r="D132" s="299">
        <v>1224</v>
      </c>
      <c r="E132" s="300"/>
      <c r="F132" s="292">
        <f t="shared" ref="F132:F135" si="165">D132+E132</f>
        <v>1224</v>
      </c>
      <c r="G132" s="290"/>
      <c r="H132" s="291"/>
      <c r="I132" s="292">
        <f t="shared" ref="I132:I135" si="166">G132+H132</f>
        <v>0</v>
      </c>
      <c r="J132" s="290">
        <v>276</v>
      </c>
      <c r="K132" s="291"/>
      <c r="L132" s="292">
        <f t="shared" ref="L132:L135" si="167">K132+J132</f>
        <v>276</v>
      </c>
      <c r="M132" s="290"/>
      <c r="N132" s="291"/>
      <c r="O132" s="292">
        <f t="shared" ref="O132:O135" si="168">N132+M132</f>
        <v>0</v>
      </c>
      <c r="P132" s="301"/>
    </row>
    <row r="133" spans="1:16" s="296" customFormat="1" ht="24.75" customHeight="1" x14ac:dyDescent="0.25">
      <c r="A133" s="288">
        <v>2312</v>
      </c>
      <c r="B133" s="297" t="s">
        <v>150</v>
      </c>
      <c r="C133" s="298">
        <f t="shared" si="102"/>
        <v>2350</v>
      </c>
      <c r="D133" s="299">
        <v>2000</v>
      </c>
      <c r="E133" s="300">
        <v>0</v>
      </c>
      <c r="F133" s="292">
        <f t="shared" si="165"/>
        <v>2000</v>
      </c>
      <c r="G133" s="290"/>
      <c r="H133" s="291"/>
      <c r="I133" s="292">
        <f t="shared" si="166"/>
        <v>0</v>
      </c>
      <c r="J133" s="290">
        <v>350</v>
      </c>
      <c r="K133" s="291"/>
      <c r="L133" s="292">
        <f t="shared" si="167"/>
        <v>350</v>
      </c>
      <c r="M133" s="290"/>
      <c r="N133" s="291"/>
      <c r="O133" s="292">
        <f t="shared" si="168"/>
        <v>0</v>
      </c>
      <c r="P133" s="301"/>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153</v>
      </c>
      <c r="C136" s="90">
        <f t="shared" si="102"/>
        <v>14484</v>
      </c>
      <c r="D136" s="190">
        <f>SUM(D137:D139)</f>
        <v>11631</v>
      </c>
      <c r="E136" s="191">
        <f t="shared" ref="E136:F136" si="169">SUM(E137:E139)</f>
        <v>0</v>
      </c>
      <c r="F136" s="55">
        <f t="shared" si="169"/>
        <v>11631</v>
      </c>
      <c r="G136" s="190">
        <f>SUM(G137:G139)</f>
        <v>0</v>
      </c>
      <c r="H136" s="191">
        <f t="shared" ref="H136:I136" si="170">SUM(H137:H139)</f>
        <v>0</v>
      </c>
      <c r="I136" s="55">
        <f t="shared" si="170"/>
        <v>0</v>
      </c>
      <c r="J136" s="190">
        <f>SUM(J137:J139)</f>
        <v>2853</v>
      </c>
      <c r="K136" s="191">
        <f t="shared" ref="K136:L136" si="171">SUM(K137:K139)</f>
        <v>0</v>
      </c>
      <c r="L136" s="55">
        <f t="shared" si="171"/>
        <v>2853</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s="296" customFormat="1" ht="25.5" customHeight="1" x14ac:dyDescent="0.25">
      <c r="A138" s="288">
        <v>2322</v>
      </c>
      <c r="B138" s="297" t="s">
        <v>155</v>
      </c>
      <c r="C138" s="298">
        <f t="shared" si="102"/>
        <v>14484</v>
      </c>
      <c r="D138" s="299">
        <v>11631</v>
      </c>
      <c r="E138" s="300"/>
      <c r="F138" s="292">
        <f t="shared" si="173"/>
        <v>11631</v>
      </c>
      <c r="G138" s="290"/>
      <c r="H138" s="291"/>
      <c r="I138" s="292">
        <f t="shared" si="174"/>
        <v>0</v>
      </c>
      <c r="J138" s="290">
        <v>2853</v>
      </c>
      <c r="K138" s="291"/>
      <c r="L138" s="292">
        <f t="shared" si="175"/>
        <v>2853</v>
      </c>
      <c r="M138" s="290"/>
      <c r="N138" s="291"/>
      <c r="O138" s="292">
        <f t="shared" si="176"/>
        <v>0</v>
      </c>
      <c r="P138" s="301"/>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5658</v>
      </c>
      <c r="D144" s="187">
        <f>SUM(D145:D150)</f>
        <v>4103</v>
      </c>
      <c r="E144" s="188">
        <f t="shared" ref="E144:F144" si="185">SUM(E145:E150)</f>
        <v>0</v>
      </c>
      <c r="F144" s="141">
        <f t="shared" si="185"/>
        <v>4103</v>
      </c>
      <c r="G144" s="187">
        <f>SUM(G145:G150)</f>
        <v>0</v>
      </c>
      <c r="H144" s="188">
        <f t="shared" ref="H144:I144" si="186">SUM(H145:H150)</f>
        <v>0</v>
      </c>
      <c r="I144" s="141">
        <f t="shared" si="186"/>
        <v>0</v>
      </c>
      <c r="J144" s="187">
        <f>SUM(J145:J150)</f>
        <v>1555</v>
      </c>
      <c r="K144" s="188">
        <f t="shared" ref="K144:L144" si="187">SUM(K145:K150)</f>
        <v>0</v>
      </c>
      <c r="L144" s="141">
        <f t="shared" si="187"/>
        <v>1555</v>
      </c>
      <c r="M144" s="187">
        <f>SUM(M145:M150)</f>
        <v>0</v>
      </c>
      <c r="N144" s="188">
        <f t="shared" ref="N144:O144" si="188">SUM(N145:N150)</f>
        <v>0</v>
      </c>
      <c r="O144" s="141">
        <f t="shared" si="188"/>
        <v>0</v>
      </c>
      <c r="P144" s="129"/>
    </row>
    <row r="145" spans="1:16" ht="12" customHeight="1" x14ac:dyDescent="0.25">
      <c r="A145" s="44">
        <v>2351</v>
      </c>
      <c r="B145" s="82" t="s">
        <v>162</v>
      </c>
      <c r="C145" s="83">
        <f t="shared" si="102"/>
        <v>250</v>
      </c>
      <c r="D145" s="198"/>
      <c r="E145" s="199"/>
      <c r="F145" s="134">
        <f t="shared" ref="F145:F150" si="189">D145+E145</f>
        <v>0</v>
      </c>
      <c r="G145" s="46"/>
      <c r="H145" s="47"/>
      <c r="I145" s="134">
        <f t="shared" ref="I145:I150" si="190">G145+H145</f>
        <v>0</v>
      </c>
      <c r="J145" s="46">
        <v>250</v>
      </c>
      <c r="K145" s="47"/>
      <c r="L145" s="134">
        <f t="shared" ref="L145:L150" si="191">K145+J145</f>
        <v>250</v>
      </c>
      <c r="M145" s="46"/>
      <c r="N145" s="47"/>
      <c r="O145" s="134">
        <f t="shared" ref="O145:O150" si="192">N145+M145</f>
        <v>0</v>
      </c>
      <c r="P145" s="49"/>
    </row>
    <row r="146" spans="1:16" s="296" customFormat="1" ht="21.75" customHeight="1" x14ac:dyDescent="0.25">
      <c r="A146" s="288">
        <v>2352</v>
      </c>
      <c r="B146" s="297" t="s">
        <v>163</v>
      </c>
      <c r="C146" s="298">
        <f t="shared" si="102"/>
        <v>3969</v>
      </c>
      <c r="D146" s="299">
        <v>3238</v>
      </c>
      <c r="E146" s="300"/>
      <c r="F146" s="292">
        <f t="shared" si="189"/>
        <v>3238</v>
      </c>
      <c r="G146" s="290"/>
      <c r="H146" s="291"/>
      <c r="I146" s="292">
        <f t="shared" si="190"/>
        <v>0</v>
      </c>
      <c r="J146" s="290">
        <v>731</v>
      </c>
      <c r="K146" s="291"/>
      <c r="L146" s="292">
        <f t="shared" si="191"/>
        <v>731</v>
      </c>
      <c r="M146" s="290"/>
      <c r="N146" s="291"/>
      <c r="O146" s="292">
        <f t="shared" si="192"/>
        <v>0</v>
      </c>
      <c r="P146" s="301"/>
    </row>
    <row r="147" spans="1:16" s="296" customFormat="1" ht="23.25" customHeight="1" x14ac:dyDescent="0.25">
      <c r="A147" s="288">
        <v>2353</v>
      </c>
      <c r="B147" s="297" t="s">
        <v>164</v>
      </c>
      <c r="C147" s="298">
        <f t="shared" si="102"/>
        <v>989</v>
      </c>
      <c r="D147" s="299">
        <v>700</v>
      </c>
      <c r="E147" s="300"/>
      <c r="F147" s="292">
        <f t="shared" si="189"/>
        <v>700</v>
      </c>
      <c r="G147" s="290"/>
      <c r="H147" s="291"/>
      <c r="I147" s="292">
        <f t="shared" si="190"/>
        <v>0</v>
      </c>
      <c r="J147" s="290">
        <v>289</v>
      </c>
      <c r="K147" s="291"/>
      <c r="L147" s="292">
        <f t="shared" si="191"/>
        <v>289</v>
      </c>
      <c r="M147" s="290"/>
      <c r="N147" s="291"/>
      <c r="O147" s="292">
        <f t="shared" si="192"/>
        <v>0</v>
      </c>
      <c r="P147" s="301"/>
    </row>
    <row r="148" spans="1:16" s="296" customFormat="1" ht="27" customHeight="1" x14ac:dyDescent="0.25">
      <c r="A148" s="288">
        <v>2354</v>
      </c>
      <c r="B148" s="297" t="s">
        <v>165</v>
      </c>
      <c r="C148" s="298">
        <f t="shared" ref="C148:C211" si="193">F148+I148+L148+O148</f>
        <v>450</v>
      </c>
      <c r="D148" s="299">
        <v>165</v>
      </c>
      <c r="E148" s="300"/>
      <c r="F148" s="292">
        <f t="shared" si="189"/>
        <v>165</v>
      </c>
      <c r="G148" s="290"/>
      <c r="H148" s="291"/>
      <c r="I148" s="292">
        <f t="shared" si="190"/>
        <v>0</v>
      </c>
      <c r="J148" s="290">
        <v>285</v>
      </c>
      <c r="K148" s="291"/>
      <c r="L148" s="292">
        <f t="shared" si="191"/>
        <v>285</v>
      </c>
      <c r="M148" s="290"/>
      <c r="N148" s="291"/>
      <c r="O148" s="292">
        <f t="shared" si="192"/>
        <v>0</v>
      </c>
      <c r="P148" s="301"/>
    </row>
    <row r="149" spans="1:16" ht="20.25"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182</v>
      </c>
      <c r="C165" s="70">
        <f t="shared" si="193"/>
        <v>4610</v>
      </c>
      <c r="D165" s="184">
        <f>SUM(D166,D171)</f>
        <v>735</v>
      </c>
      <c r="E165" s="185">
        <f t="shared" ref="E165:O165" si="210">SUM(E166,E171)</f>
        <v>0</v>
      </c>
      <c r="F165" s="73">
        <f t="shared" si="210"/>
        <v>735</v>
      </c>
      <c r="G165" s="184">
        <f t="shared" si="210"/>
        <v>0</v>
      </c>
      <c r="H165" s="185">
        <f t="shared" si="210"/>
        <v>0</v>
      </c>
      <c r="I165" s="73">
        <f t="shared" si="210"/>
        <v>0</v>
      </c>
      <c r="J165" s="184">
        <f t="shared" si="210"/>
        <v>3875</v>
      </c>
      <c r="K165" s="185">
        <f t="shared" si="210"/>
        <v>0</v>
      </c>
      <c r="L165" s="73">
        <f t="shared" si="210"/>
        <v>3875</v>
      </c>
      <c r="M165" s="184">
        <f t="shared" si="210"/>
        <v>0</v>
      </c>
      <c r="N165" s="185">
        <f t="shared" si="210"/>
        <v>0</v>
      </c>
      <c r="O165" s="73">
        <f t="shared" si="210"/>
        <v>0</v>
      </c>
      <c r="P165" s="77"/>
    </row>
    <row r="166" spans="1:16" ht="23.25" customHeight="1" x14ac:dyDescent="0.25">
      <c r="A166" s="279">
        <v>2510</v>
      </c>
      <c r="B166" s="82" t="s">
        <v>183</v>
      </c>
      <c r="C166" s="83">
        <f t="shared" si="193"/>
        <v>4610</v>
      </c>
      <c r="D166" s="194">
        <f>SUM(D167:D170)</f>
        <v>735</v>
      </c>
      <c r="E166" s="195">
        <f t="shared" ref="E166:O166" si="211">SUM(E167:E170)</f>
        <v>0</v>
      </c>
      <c r="F166" s="134">
        <f t="shared" si="211"/>
        <v>735</v>
      </c>
      <c r="G166" s="194">
        <f t="shared" si="211"/>
        <v>0</v>
      </c>
      <c r="H166" s="195">
        <f t="shared" si="211"/>
        <v>0</v>
      </c>
      <c r="I166" s="134">
        <f t="shared" si="211"/>
        <v>0</v>
      </c>
      <c r="J166" s="194">
        <f t="shared" si="211"/>
        <v>3875</v>
      </c>
      <c r="K166" s="195">
        <f t="shared" si="211"/>
        <v>0</v>
      </c>
      <c r="L166" s="134">
        <f t="shared" si="211"/>
        <v>3875</v>
      </c>
      <c r="M166" s="194">
        <f t="shared" si="211"/>
        <v>0</v>
      </c>
      <c r="N166" s="195">
        <f t="shared" si="211"/>
        <v>0</v>
      </c>
      <c r="O166" s="134">
        <f t="shared" si="211"/>
        <v>0</v>
      </c>
      <c r="P166" s="49"/>
    </row>
    <row r="167" spans="1:16" s="296" customFormat="1" ht="23.25" customHeight="1" x14ac:dyDescent="0.25">
      <c r="A167" s="288">
        <v>2512</v>
      </c>
      <c r="B167" s="297" t="s">
        <v>184</v>
      </c>
      <c r="C167" s="298">
        <f t="shared" si="193"/>
        <v>3875</v>
      </c>
      <c r="D167" s="299"/>
      <c r="E167" s="300"/>
      <c r="F167" s="292">
        <f t="shared" ref="F167:F172" si="212">D167+E167</f>
        <v>0</v>
      </c>
      <c r="G167" s="290"/>
      <c r="H167" s="291"/>
      <c r="I167" s="292">
        <f t="shared" ref="I167:I172" si="213">G167+H167</f>
        <v>0</v>
      </c>
      <c r="J167" s="290">
        <v>3875</v>
      </c>
      <c r="K167" s="291"/>
      <c r="L167" s="292">
        <f t="shared" ref="L167:L172" si="214">K167+J167</f>
        <v>3875</v>
      </c>
      <c r="M167" s="290"/>
      <c r="N167" s="291"/>
      <c r="O167" s="292">
        <f t="shared" ref="O167:O172" si="215">N167+M167</f>
        <v>0</v>
      </c>
      <c r="P167" s="294"/>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s="296" customFormat="1" ht="27" customHeight="1" x14ac:dyDescent="0.25">
      <c r="A170" s="288">
        <v>2519</v>
      </c>
      <c r="B170" s="297" t="s">
        <v>187</v>
      </c>
      <c r="C170" s="298">
        <f t="shared" si="193"/>
        <v>735</v>
      </c>
      <c r="D170" s="299">
        <v>735</v>
      </c>
      <c r="E170" s="300"/>
      <c r="F170" s="292">
        <f t="shared" si="212"/>
        <v>735</v>
      </c>
      <c r="G170" s="290"/>
      <c r="H170" s="291"/>
      <c r="I170" s="292">
        <f t="shared" si="213"/>
        <v>0</v>
      </c>
      <c r="J170" s="290"/>
      <c r="K170" s="291"/>
      <c r="L170" s="292">
        <f t="shared" si="214"/>
        <v>0</v>
      </c>
      <c r="M170" s="290"/>
      <c r="N170" s="291"/>
      <c r="O170" s="292">
        <f t="shared" si="215"/>
        <v>0</v>
      </c>
      <c r="P170" s="294"/>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279">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9">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279">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279">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3538</v>
      </c>
      <c r="D194" s="173">
        <f t="shared" ref="D194:O194" si="259">SUM(D195,D230,D269,D283)</f>
        <v>2500</v>
      </c>
      <c r="E194" s="174">
        <f t="shared" si="259"/>
        <v>0</v>
      </c>
      <c r="F194" s="175">
        <f t="shared" si="259"/>
        <v>2500</v>
      </c>
      <c r="G194" s="173">
        <f t="shared" si="259"/>
        <v>0</v>
      </c>
      <c r="H194" s="174">
        <f t="shared" si="259"/>
        <v>0</v>
      </c>
      <c r="I194" s="175">
        <f t="shared" si="259"/>
        <v>0</v>
      </c>
      <c r="J194" s="173">
        <f t="shared" si="259"/>
        <v>1038</v>
      </c>
      <c r="K194" s="174">
        <f t="shared" si="259"/>
        <v>0</v>
      </c>
      <c r="L194" s="175">
        <f t="shared" si="259"/>
        <v>1038</v>
      </c>
      <c r="M194" s="173">
        <f t="shared" si="259"/>
        <v>0</v>
      </c>
      <c r="N194" s="174">
        <f t="shared" si="259"/>
        <v>0</v>
      </c>
      <c r="O194" s="175">
        <f t="shared" si="259"/>
        <v>0</v>
      </c>
      <c r="P194" s="176"/>
    </row>
    <row r="195" spans="1:16" x14ac:dyDescent="0.25">
      <c r="A195" s="177">
        <v>5000</v>
      </c>
      <c r="B195" s="177" t="s">
        <v>212</v>
      </c>
      <c r="C195" s="178">
        <f t="shared" si="193"/>
        <v>2500</v>
      </c>
      <c r="D195" s="179">
        <f>D196+D204</f>
        <v>2500</v>
      </c>
      <c r="E195" s="180">
        <f t="shared" ref="E195:F195" si="260">E196+E204</f>
        <v>0</v>
      </c>
      <c r="F195" s="181">
        <f t="shared" si="260"/>
        <v>2500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279">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2500</v>
      </c>
      <c r="D204" s="184">
        <f>D205+D215+D216+D225+D226+D227+D229</f>
        <v>2500</v>
      </c>
      <c r="E204" s="185">
        <f t="shared" ref="E204:F204" si="276">E205+E215+E216+E225+E226+E227+E229</f>
        <v>0</v>
      </c>
      <c r="F204" s="73">
        <f t="shared" si="276"/>
        <v>2500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x14ac:dyDescent="0.25">
      <c r="A227" s="189">
        <v>5260</v>
      </c>
      <c r="B227" s="89" t="s">
        <v>244</v>
      </c>
      <c r="C227" s="90">
        <f t="shared" si="288"/>
        <v>2500</v>
      </c>
      <c r="D227" s="190">
        <f>SUM(D228)</f>
        <v>2500</v>
      </c>
      <c r="E227" s="191">
        <f t="shared" ref="E227:F227" si="297">SUM(E228)</f>
        <v>0</v>
      </c>
      <c r="F227" s="55">
        <f t="shared" si="297"/>
        <v>2500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s="296" customFormat="1" ht="29.25" customHeight="1" x14ac:dyDescent="0.25">
      <c r="A228" s="288">
        <v>5269</v>
      </c>
      <c r="B228" s="297" t="s">
        <v>245</v>
      </c>
      <c r="C228" s="298">
        <f t="shared" si="288"/>
        <v>2500</v>
      </c>
      <c r="D228" s="299">
        <v>2500</v>
      </c>
      <c r="E228" s="300">
        <v>0</v>
      </c>
      <c r="F228" s="292">
        <f t="shared" ref="F228:F229" si="301">D228+E228</f>
        <v>2500</v>
      </c>
      <c r="G228" s="290"/>
      <c r="H228" s="291"/>
      <c r="I228" s="292">
        <f t="shared" ref="I228:I229" si="302">G228+H228</f>
        <v>0</v>
      </c>
      <c r="J228" s="290"/>
      <c r="K228" s="291"/>
      <c r="L228" s="292">
        <f t="shared" ref="L228:L229" si="303">K228+J228</f>
        <v>0</v>
      </c>
      <c r="M228" s="290"/>
      <c r="N228" s="291"/>
      <c r="O228" s="292">
        <f t="shared" ref="O228:O229" si="304">N228+M228</f>
        <v>0</v>
      </c>
      <c r="P228" s="301"/>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9">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9">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279">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279">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1038</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1038</v>
      </c>
      <c r="K269" s="230">
        <f t="shared" ref="K269:L269" si="357">SUM(K270,K281)</f>
        <v>0</v>
      </c>
      <c r="L269" s="231">
        <f t="shared" si="357"/>
        <v>1038</v>
      </c>
      <c r="M269" s="229">
        <f>SUM(M270,M281)</f>
        <v>0</v>
      </c>
      <c r="N269" s="230">
        <f t="shared" ref="N269:O269" si="358">SUM(N270,N281)</f>
        <v>0</v>
      </c>
      <c r="O269" s="231">
        <f t="shared" si="358"/>
        <v>0</v>
      </c>
      <c r="P269" s="232"/>
    </row>
    <row r="270" spans="1:16" ht="24" x14ac:dyDescent="0.25">
      <c r="A270" s="69">
        <v>7200</v>
      </c>
      <c r="B270" s="183" t="s">
        <v>287</v>
      </c>
      <c r="C270" s="70">
        <f t="shared" si="288"/>
        <v>1038</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1038</v>
      </c>
      <c r="K270" s="185">
        <f t="shared" ref="K270:L270" si="361">SUM(K271,K272,K275,K276,K280)</f>
        <v>0</v>
      </c>
      <c r="L270" s="73">
        <f t="shared" si="361"/>
        <v>1038</v>
      </c>
      <c r="M270" s="184">
        <f>SUM(M271,M272,M275,M276,M280)</f>
        <v>0</v>
      </c>
      <c r="N270" s="185">
        <f t="shared" ref="N270:O270" si="362">SUM(N271,N272,N275,N276,N280)</f>
        <v>0</v>
      </c>
      <c r="O270" s="73">
        <f t="shared" si="362"/>
        <v>0</v>
      </c>
      <c r="P270" s="77"/>
    </row>
    <row r="271" spans="1:16" ht="24" hidden="1" customHeight="1" x14ac:dyDescent="0.25">
      <c r="A271" s="279">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s="296" customFormat="1" ht="29.25" customHeight="1" x14ac:dyDescent="0.25">
      <c r="A275" s="302">
        <v>7230</v>
      </c>
      <c r="B275" s="297" t="s">
        <v>292</v>
      </c>
      <c r="C275" s="298">
        <f t="shared" si="288"/>
        <v>1038</v>
      </c>
      <c r="D275" s="299"/>
      <c r="E275" s="300"/>
      <c r="F275" s="292">
        <f t="shared" si="367"/>
        <v>0</v>
      </c>
      <c r="G275" s="290"/>
      <c r="H275" s="291"/>
      <c r="I275" s="292">
        <f t="shared" si="368"/>
        <v>0</v>
      </c>
      <c r="J275" s="290">
        <v>1038</v>
      </c>
      <c r="K275" s="291"/>
      <c r="L275" s="292">
        <f t="shared" si="369"/>
        <v>1038</v>
      </c>
      <c r="M275" s="290"/>
      <c r="N275" s="291"/>
      <c r="O275" s="292">
        <f t="shared" si="370"/>
        <v>0</v>
      </c>
      <c r="P275" s="294"/>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9">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420361</v>
      </c>
      <c r="D289" s="251">
        <f t="shared" ref="D289:O289" si="389">SUM(D286,D269,D230,D195,D187,D173,D75,D53,D283)</f>
        <v>347793</v>
      </c>
      <c r="E289" s="252">
        <f t="shared" si="389"/>
        <v>49244</v>
      </c>
      <c r="F289" s="253">
        <f t="shared" si="389"/>
        <v>397037</v>
      </c>
      <c r="G289" s="251">
        <f t="shared" si="389"/>
        <v>0</v>
      </c>
      <c r="H289" s="252">
        <f t="shared" si="389"/>
        <v>0</v>
      </c>
      <c r="I289" s="253">
        <f t="shared" si="389"/>
        <v>0</v>
      </c>
      <c r="J289" s="251">
        <f t="shared" si="389"/>
        <v>22024</v>
      </c>
      <c r="K289" s="252">
        <f t="shared" si="389"/>
        <v>1300</v>
      </c>
      <c r="L289" s="253">
        <f t="shared" si="389"/>
        <v>23324</v>
      </c>
      <c r="M289" s="251">
        <f t="shared" si="389"/>
        <v>0</v>
      </c>
      <c r="N289" s="252">
        <f t="shared" si="389"/>
        <v>0</v>
      </c>
      <c r="O289" s="253">
        <f t="shared" si="389"/>
        <v>0</v>
      </c>
      <c r="P289" s="254"/>
    </row>
    <row r="290" spans="1:16" s="28" customFormat="1" ht="13.5" thickTop="1" thickBot="1" x14ac:dyDescent="0.3">
      <c r="A290" s="1389" t="s">
        <v>309</v>
      </c>
      <c r="B290" s="1390"/>
      <c r="C290" s="255">
        <f t="shared" si="371"/>
        <v>-1999</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-1999</v>
      </c>
      <c r="K290" s="257">
        <f t="shared" ref="K290:L290" si="392">(K26+K43)-K51</f>
        <v>0</v>
      </c>
      <c r="L290" s="258">
        <f t="shared" si="392"/>
        <v>-1999</v>
      </c>
      <c r="M290" s="256">
        <f>M45-M51</f>
        <v>0</v>
      </c>
      <c r="N290" s="257">
        <f t="shared" ref="N290:O290" si="393">N45-N51</f>
        <v>0</v>
      </c>
      <c r="O290" s="258">
        <f t="shared" si="393"/>
        <v>0</v>
      </c>
      <c r="P290" s="259"/>
    </row>
    <row r="291" spans="1:16" s="28" customFormat="1" ht="12.75" thickTop="1" x14ac:dyDescent="0.25">
      <c r="A291" s="1391" t="s">
        <v>310</v>
      </c>
      <c r="B291" s="1392"/>
      <c r="C291" s="260">
        <f t="shared" si="371"/>
        <v>1999</v>
      </c>
      <c r="D291" s="261">
        <f t="shared" ref="D291:O291" si="394">SUM(D292,D293)-D300+D301</f>
        <v>0</v>
      </c>
      <c r="E291" s="262">
        <f t="shared" si="394"/>
        <v>0</v>
      </c>
      <c r="F291" s="263">
        <f t="shared" si="394"/>
        <v>0</v>
      </c>
      <c r="G291" s="261">
        <f t="shared" si="394"/>
        <v>0</v>
      </c>
      <c r="H291" s="262">
        <f t="shared" si="394"/>
        <v>0</v>
      </c>
      <c r="I291" s="263">
        <f t="shared" si="394"/>
        <v>0</v>
      </c>
      <c r="J291" s="261">
        <f t="shared" si="394"/>
        <v>1999</v>
      </c>
      <c r="K291" s="262">
        <f t="shared" si="394"/>
        <v>0</v>
      </c>
      <c r="L291" s="263">
        <f t="shared" si="394"/>
        <v>1999</v>
      </c>
      <c r="M291" s="261">
        <f t="shared" si="394"/>
        <v>0</v>
      </c>
      <c r="N291" s="262">
        <f t="shared" si="394"/>
        <v>0</v>
      </c>
      <c r="O291" s="263">
        <f t="shared" si="394"/>
        <v>0</v>
      </c>
      <c r="P291" s="264"/>
    </row>
    <row r="292" spans="1:16" s="28" customFormat="1" ht="12.75" thickBot="1" x14ac:dyDescent="0.3">
      <c r="A292" s="157" t="s">
        <v>311</v>
      </c>
      <c r="B292" s="157" t="s">
        <v>312</v>
      </c>
      <c r="C292" s="158">
        <f t="shared" si="371"/>
        <v>1999</v>
      </c>
      <c r="D292" s="159">
        <f t="shared" ref="D292:O292" si="395">D21-D286</f>
        <v>0</v>
      </c>
      <c r="E292" s="160">
        <f t="shared" si="395"/>
        <v>0</v>
      </c>
      <c r="F292" s="161">
        <f t="shared" si="395"/>
        <v>0</v>
      </c>
      <c r="G292" s="159">
        <f t="shared" si="395"/>
        <v>0</v>
      </c>
      <c r="H292" s="160">
        <f t="shared" si="395"/>
        <v>0</v>
      </c>
      <c r="I292" s="161">
        <f t="shared" si="395"/>
        <v>0</v>
      </c>
      <c r="J292" s="159">
        <f t="shared" si="395"/>
        <v>1999</v>
      </c>
      <c r="K292" s="160">
        <f t="shared" si="395"/>
        <v>0</v>
      </c>
      <c r="L292" s="161">
        <f t="shared" si="395"/>
        <v>1999</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JtfcuygAD8BNDoSngZDiQu6hiFNCz0YJrHcze3ivlr/9Xrt12zpRPH0y0pgTESlaFYbDET3Rq70b1j4Dq2Ti4w==" saltValue="qrBKCo6ZbE701LHbMadbWQ==" spinCount="100000" sheet="1" objects="1" scenarios="1" formatCells="0" formatColumns="0" formatRows="0" deleteColumns="0"/>
  <autoFilter ref="A18:P301">
    <filterColumn colId="2">
      <filters>
        <filter val="1 038"/>
        <filter val="1 046"/>
        <filter val="1 239"/>
        <filter val="1 248"/>
        <filter val="1 500"/>
        <filter val="1 757"/>
        <filter val="1 784"/>
        <filter val="1 999"/>
        <filter val="-1 999"/>
        <filter val="10 938"/>
        <filter val="13 396"/>
        <filter val="14 484"/>
        <filter val="15 068"/>
        <filter val="151 105"/>
        <filter val="157"/>
        <filter val="16 110"/>
        <filter val="161 988"/>
        <filter val="164"/>
        <filter val="170 046"/>
        <filter val="19 000"/>
        <filter val="190 590"/>
        <filter val="2 325"/>
        <filter val="2 350"/>
        <filter val="2 500"/>
        <filter val="2 653"/>
        <filter val="2 872"/>
        <filter val="21 694"/>
        <filter val="215"/>
        <filter val="22 607"/>
        <filter val="226 233"/>
        <filter val="23 992"/>
        <filter val="250"/>
        <filter val="27 971"/>
        <filter val="292"/>
        <filter val="3 330"/>
        <filter val="3 538"/>
        <filter val="3 594"/>
        <filter val="3 850"/>
        <filter val="3 875"/>
        <filter val="3 892"/>
        <filter val="3 969"/>
        <filter val="34 895"/>
        <filter val="397 037"/>
        <filter val="4 056"/>
        <filter val="4 610"/>
        <filter val="416 823"/>
        <filter val="42 791"/>
        <filter val="420 361"/>
        <filter val="450"/>
        <filter val="5 658"/>
        <filter val="56 187"/>
        <filter val="6 274"/>
        <filter val="68 198"/>
        <filter val="7 320"/>
        <filter val="7 561"/>
        <filter val="7 583"/>
        <filter val="735"/>
        <filter val="749"/>
        <filter val="75 916"/>
        <filter val="750"/>
        <filter val="8 003"/>
        <filter val="8 066"/>
        <filter val="98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2019.gada 20.jūnija saistošajiem noteikumiem Nr.22
(protokols Nr.8, 2.punkts)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14" sqref="T1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962</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963</v>
      </c>
      <c r="D6" s="1416"/>
      <c r="E6" s="1416"/>
      <c r="F6" s="1416"/>
      <c r="G6" s="1416"/>
      <c r="H6" s="1416"/>
      <c r="I6" s="1416"/>
      <c r="J6" s="1416"/>
      <c r="K6" s="1416"/>
      <c r="L6" s="1416"/>
      <c r="M6" s="1416"/>
      <c r="N6" s="1416"/>
      <c r="O6" s="1416"/>
      <c r="P6" s="1417"/>
      <c r="Q6" s="278"/>
    </row>
    <row r="7" spans="1:17" ht="25.5" customHeight="1" x14ac:dyDescent="0.25">
      <c r="A7" s="7" t="s">
        <v>10</v>
      </c>
      <c r="B7" s="8"/>
      <c r="C7" s="1421" t="s">
        <v>964</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958541</v>
      </c>
      <c r="D20" s="32">
        <f>SUM(D21,D24,D25,D41,D43)</f>
        <v>984230</v>
      </c>
      <c r="E20" s="33">
        <f t="shared" ref="E20:F20" si="1">SUM(E21,E24,E25,E41,E43)</f>
        <v>-25689</v>
      </c>
      <c r="F20" s="34">
        <f t="shared" si="1"/>
        <v>958541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3.5" customHeight="1" thickTop="1" thickBot="1" x14ac:dyDescent="0.3">
      <c r="A24" s="58">
        <v>19300</v>
      </c>
      <c r="B24" s="58" t="s">
        <v>43</v>
      </c>
      <c r="C24" s="59">
        <f>F24+I24</f>
        <v>958541</v>
      </c>
      <c r="D24" s="60">
        <f>D51</f>
        <v>984230</v>
      </c>
      <c r="E24" s="61">
        <v>-25689</v>
      </c>
      <c r="F24" s="62">
        <f t="shared" si="9"/>
        <v>958541</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958541</v>
      </c>
      <c r="D50" s="159">
        <f>SUM(D51,D286)</f>
        <v>984230</v>
      </c>
      <c r="E50" s="160">
        <f t="shared" ref="E50:F50" si="26">SUM(E51,E286)</f>
        <v>-25689</v>
      </c>
      <c r="F50" s="161">
        <f t="shared" si="26"/>
        <v>958541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958541</v>
      </c>
      <c r="D51" s="165">
        <f>SUM(D52,D194)</f>
        <v>984230</v>
      </c>
      <c r="E51" s="166">
        <f t="shared" ref="E51:F51" si="30">SUM(E52,E194)</f>
        <v>-25689</v>
      </c>
      <c r="F51" s="167">
        <f t="shared" si="30"/>
        <v>958541</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79330</v>
      </c>
      <c r="D52" s="173">
        <f>SUM(D53,D75,D173,D187)</f>
        <v>79330</v>
      </c>
      <c r="E52" s="174">
        <f t="shared" ref="E52:F52" si="34">SUM(E53,E75,E173,E187)</f>
        <v>0</v>
      </c>
      <c r="F52" s="175">
        <f t="shared" si="34"/>
        <v>79330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667">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79330</v>
      </c>
      <c r="D75" s="179">
        <f>SUM(D76,D83,D130,D164,D165,D172)</f>
        <v>79330</v>
      </c>
      <c r="E75" s="180">
        <f t="shared" ref="E75:F75" si="74">SUM(E76,E83,E130,E164,E165,E172)</f>
        <v>0</v>
      </c>
      <c r="F75" s="181">
        <f t="shared" si="74"/>
        <v>79330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6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40030</v>
      </c>
      <c r="D83" s="184">
        <f>SUM(D84,D89,D95,D103,D112,D116,D122,D128)</f>
        <v>40030</v>
      </c>
      <c r="E83" s="185">
        <f t="shared" ref="E83:F83" si="98">SUM(E84,E89,E95,E103,E112,E116,E122,E128)</f>
        <v>0</v>
      </c>
      <c r="F83" s="73">
        <f t="shared" si="98"/>
        <v>40030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38396</v>
      </c>
      <c r="D103" s="190">
        <f>SUM(D104:D111)</f>
        <v>38396</v>
      </c>
      <c r="E103" s="191">
        <f t="shared" ref="E103:F103" si="127">SUM(E104:E111)</f>
        <v>0</v>
      </c>
      <c r="F103" s="55">
        <f t="shared" si="127"/>
        <v>38396</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customHeight="1" x14ac:dyDescent="0.25">
      <c r="A104" s="51">
        <v>2241</v>
      </c>
      <c r="B104" s="89" t="s">
        <v>121</v>
      </c>
      <c r="C104" s="90">
        <f t="shared" si="102"/>
        <v>3000</v>
      </c>
      <c r="D104" s="196">
        <v>3000</v>
      </c>
      <c r="E104" s="197"/>
      <c r="F104" s="55">
        <f t="shared" ref="F104:F111" si="131">D104+E104</f>
        <v>3000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10396</v>
      </c>
      <c r="D106" s="196">
        <v>10396</v>
      </c>
      <c r="E106" s="197"/>
      <c r="F106" s="55">
        <f t="shared" si="131"/>
        <v>10396</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124</v>
      </c>
      <c r="C107" s="90">
        <f t="shared" si="102"/>
        <v>25000</v>
      </c>
      <c r="D107" s="196">
        <v>25000</v>
      </c>
      <c r="E107" s="197"/>
      <c r="F107" s="55">
        <f t="shared" si="131"/>
        <v>25000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1634</v>
      </c>
      <c r="D122" s="190">
        <f>SUM(D123:D127)</f>
        <v>1634</v>
      </c>
      <c r="E122" s="191">
        <f t="shared" ref="E122:F122" si="151">SUM(E123:E127)</f>
        <v>0</v>
      </c>
      <c r="F122" s="55">
        <f t="shared" si="151"/>
        <v>1634</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1634</v>
      </c>
      <c r="D127" s="196">
        <v>1634</v>
      </c>
      <c r="E127" s="197"/>
      <c r="F127" s="55">
        <f t="shared" si="155"/>
        <v>1634</v>
      </c>
      <c r="G127" s="53"/>
      <c r="H127" s="54"/>
      <c r="I127" s="55">
        <f t="shared" si="156"/>
        <v>0</v>
      </c>
      <c r="J127" s="53"/>
      <c r="K127" s="54"/>
      <c r="L127" s="55">
        <f t="shared" si="157"/>
        <v>0</v>
      </c>
      <c r="M127" s="53"/>
      <c r="N127" s="54"/>
      <c r="O127" s="55">
        <f t="shared" si="158"/>
        <v>0</v>
      </c>
      <c r="P127" s="57"/>
    </row>
    <row r="128" spans="1:16" ht="48" hidden="1" x14ac:dyDescent="0.25">
      <c r="A128" s="66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39300</v>
      </c>
      <c r="D130" s="184">
        <f>SUM(D131,D136,D140,D141,D144,D151,D159,D160,D163)</f>
        <v>39300</v>
      </c>
      <c r="E130" s="185">
        <f t="shared" ref="E130:F130" si="160">SUM(E131,E136,E140,E141,E144,E151,E159,E160,E163)</f>
        <v>0</v>
      </c>
      <c r="F130" s="73">
        <f t="shared" si="160"/>
        <v>39300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667">
        <v>2310</v>
      </c>
      <c r="B131" s="82" t="s">
        <v>148</v>
      </c>
      <c r="C131" s="83">
        <f t="shared" si="102"/>
        <v>39100</v>
      </c>
      <c r="D131" s="194">
        <f t="shared" ref="D131:O131" si="164">SUM(D132:D135)</f>
        <v>39100</v>
      </c>
      <c r="E131" s="195">
        <f t="shared" si="164"/>
        <v>0</v>
      </c>
      <c r="F131" s="134">
        <f t="shared" si="164"/>
        <v>39100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150</v>
      </c>
      <c r="C133" s="90">
        <f t="shared" si="102"/>
        <v>39100</v>
      </c>
      <c r="D133" s="196">
        <v>39100</v>
      </c>
      <c r="E133" s="197"/>
      <c r="F133" s="55">
        <f t="shared" si="165"/>
        <v>39100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180</v>
      </c>
      <c r="C163" s="143">
        <f t="shared" si="193"/>
        <v>200</v>
      </c>
      <c r="D163" s="202">
        <v>200</v>
      </c>
      <c r="E163" s="203"/>
      <c r="F163" s="141">
        <f t="shared" si="206"/>
        <v>200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66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6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6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67">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6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879211</v>
      </c>
      <c r="D194" s="173">
        <f>SUM(D195,D230,D269,D283)</f>
        <v>904900</v>
      </c>
      <c r="E194" s="174">
        <f t="shared" ref="E194:O194" si="259">SUM(E195,E230,E269,E283)</f>
        <v>-25689</v>
      </c>
      <c r="F194" s="175">
        <f t="shared" si="259"/>
        <v>879211</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879211</v>
      </c>
      <c r="D195" s="179">
        <f>D196+D204</f>
        <v>904900</v>
      </c>
      <c r="E195" s="180">
        <f t="shared" ref="E195:F195" si="260">E196+E204</f>
        <v>-25689</v>
      </c>
      <c r="F195" s="181">
        <f t="shared" si="260"/>
        <v>879211</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67">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879211</v>
      </c>
      <c r="D204" s="184">
        <f>D205+D215+D216+D225+D226+D227+D229</f>
        <v>904900</v>
      </c>
      <c r="E204" s="185">
        <f t="shared" ref="E204:F204" si="276">E205+E215+E216+E225+E226+E227+E229</f>
        <v>-25689</v>
      </c>
      <c r="F204" s="73">
        <f t="shared" si="276"/>
        <v>879211</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12592</v>
      </c>
      <c r="D216" s="190">
        <f>SUM(D217:D224)</f>
        <v>12592</v>
      </c>
      <c r="E216" s="191">
        <f t="shared" ref="E216:F216" si="289">SUM(E217:E224)</f>
        <v>0</v>
      </c>
      <c r="F216" s="55">
        <f t="shared" si="289"/>
        <v>12592</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241</v>
      </c>
      <c r="C224" s="90">
        <f t="shared" si="288"/>
        <v>12592</v>
      </c>
      <c r="D224" s="196">
        <v>12592</v>
      </c>
      <c r="E224" s="197"/>
      <c r="F224" s="55">
        <f t="shared" si="293"/>
        <v>12592</v>
      </c>
      <c r="G224" s="53"/>
      <c r="H224" s="54"/>
      <c r="I224" s="55">
        <f t="shared" si="294"/>
        <v>0</v>
      </c>
      <c r="J224" s="53"/>
      <c r="K224" s="54"/>
      <c r="L224" s="55">
        <f t="shared" si="295"/>
        <v>0</v>
      </c>
      <c r="M224" s="53"/>
      <c r="N224" s="54"/>
      <c r="O224" s="55">
        <f t="shared" si="296"/>
        <v>0</v>
      </c>
      <c r="P224" s="57"/>
    </row>
    <row r="225" spans="1:16" ht="41.25" customHeight="1" x14ac:dyDescent="0.25">
      <c r="A225" s="189">
        <v>5240</v>
      </c>
      <c r="B225" s="89" t="s">
        <v>242</v>
      </c>
      <c r="C225" s="90">
        <f t="shared" si="288"/>
        <v>548885</v>
      </c>
      <c r="D225" s="196">
        <v>574574</v>
      </c>
      <c r="E225" s="569">
        <v>-25689</v>
      </c>
      <c r="F225" s="55">
        <f t="shared" si="293"/>
        <v>548885</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243</v>
      </c>
      <c r="C226" s="90">
        <f t="shared" si="288"/>
        <v>317734</v>
      </c>
      <c r="D226" s="196">
        <v>317734</v>
      </c>
      <c r="E226" s="197"/>
      <c r="F226" s="55">
        <f t="shared" si="293"/>
        <v>317734</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667">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6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6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6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667">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67">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958541</v>
      </c>
      <c r="D289" s="251">
        <f t="shared" ref="D289:O289" si="389">SUM(D286,D269,D230,D195,D187,D173,D75,D53,D283)</f>
        <v>984230</v>
      </c>
      <c r="E289" s="252">
        <f t="shared" si="389"/>
        <v>-25689</v>
      </c>
      <c r="F289" s="253">
        <f t="shared" si="389"/>
        <v>958541</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NAv5UmvxRIDEisUbK+gvmQBBtEQ25CH0MCg0cR3Ns06sh5W97m26qkS9V8DuSblr9ZtnWAx8UJZOKu68ngAQw==" saltValue="6qGK21D/HGTV9BQ+h4CgKw==" spinCount="100000" sheet="1" objects="1" scenarios="1" formatCells="0" formatColumns="0" formatRows="0" deleteColumns="0"/>
  <autoFilter ref="A18:P301">
    <filterColumn colId="2">
      <filters>
        <filter val="1 634"/>
        <filter val="10 396"/>
        <filter val="12 592"/>
        <filter val="200"/>
        <filter val="25 000"/>
        <filter val="3 000"/>
        <filter val="317 734"/>
        <filter val="38 396"/>
        <filter val="39 100"/>
        <filter val="39 300"/>
        <filter val="40 030"/>
        <filter val="574 574"/>
        <filter val="79 330"/>
        <filter val="904 900"/>
        <filter val="984 23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2019.gada 20.jūnija saistošajiem noteikumiem Nr.22
(protokols Nr.8, 2.punkts)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8" sqref="T8:U8"/>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745</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495</v>
      </c>
      <c r="D6" s="1416"/>
      <c r="E6" s="1416"/>
      <c r="F6" s="1416"/>
      <c r="G6" s="1416"/>
      <c r="H6" s="1416"/>
      <c r="I6" s="1416"/>
      <c r="J6" s="1416"/>
      <c r="K6" s="1416"/>
      <c r="L6" s="1416"/>
      <c r="M6" s="1416"/>
      <c r="N6" s="1416"/>
      <c r="O6" s="1416"/>
      <c r="P6" s="1417"/>
      <c r="Q6" s="278"/>
    </row>
    <row r="7" spans="1:17" x14ac:dyDescent="0.25">
      <c r="A7" s="7" t="s">
        <v>10</v>
      </c>
      <c r="B7" s="8"/>
      <c r="C7" s="1421" t="s">
        <v>746</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988682</v>
      </c>
      <c r="D20" s="32">
        <f>SUM(D21,D24,D25,D41,D43)</f>
        <v>988682</v>
      </c>
      <c r="E20" s="33">
        <f t="shared" ref="E20:F20" si="1">SUM(E21,E24,E25,E41,E43)</f>
        <v>0</v>
      </c>
      <c r="F20" s="34">
        <f t="shared" si="1"/>
        <v>988682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988682</v>
      </c>
      <c r="D24" s="60">
        <f>D51</f>
        <v>988682</v>
      </c>
      <c r="E24" s="61">
        <f>-30000-23574+30000+23574-7006-28+1708+5326</f>
        <v>0</v>
      </c>
      <c r="F24" s="62">
        <f t="shared" si="9"/>
        <v>988682</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988682</v>
      </c>
      <c r="D50" s="159">
        <f>SUM(D51,D286)</f>
        <v>988682</v>
      </c>
      <c r="E50" s="160">
        <f t="shared" ref="E50:F50" si="26">SUM(E51,E286)</f>
        <v>0</v>
      </c>
      <c r="F50" s="161">
        <f t="shared" si="26"/>
        <v>988682</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988682</v>
      </c>
      <c r="D51" s="165">
        <f>SUM(D52,D194)</f>
        <v>988682</v>
      </c>
      <c r="E51" s="166">
        <f t="shared" ref="E51:F51" si="30">SUM(E52,E194)</f>
        <v>0</v>
      </c>
      <c r="F51" s="167">
        <f t="shared" si="30"/>
        <v>988682</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973573</v>
      </c>
      <c r="D52" s="173">
        <f>SUM(D53,D75,D173,D187)</f>
        <v>973573</v>
      </c>
      <c r="E52" s="174">
        <f t="shared" ref="E52:F52" si="34">SUM(E53,E75,E173,E187)</f>
        <v>0</v>
      </c>
      <c r="F52" s="175">
        <f t="shared" si="34"/>
        <v>973573</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72</v>
      </c>
      <c r="C53" s="178">
        <f t="shared" si="0"/>
        <v>74921</v>
      </c>
      <c r="D53" s="179">
        <f>SUM(D54,D67)</f>
        <v>74949</v>
      </c>
      <c r="E53" s="180">
        <f t="shared" ref="E53:F53" si="38">SUM(E54,E67)</f>
        <v>-28</v>
      </c>
      <c r="F53" s="181">
        <f t="shared" si="38"/>
        <v>74921</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t="15.75" customHeight="1" x14ac:dyDescent="0.25">
      <c r="A54" s="69">
        <v>1100</v>
      </c>
      <c r="B54" s="183" t="s">
        <v>73</v>
      </c>
      <c r="C54" s="70">
        <f t="shared" si="0"/>
        <v>70996</v>
      </c>
      <c r="D54" s="184">
        <f>SUM(D55,D58,D66)</f>
        <v>70996</v>
      </c>
      <c r="E54" s="185">
        <f t="shared" ref="E54:F54" si="42">SUM(E55,E58,E66)</f>
        <v>0</v>
      </c>
      <c r="F54" s="73">
        <f t="shared" si="42"/>
        <v>70996</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40.5" customHeight="1" x14ac:dyDescent="0.25">
      <c r="A66" s="186">
        <v>1150</v>
      </c>
      <c r="B66" s="138" t="s">
        <v>85</v>
      </c>
      <c r="C66" s="143">
        <f t="shared" si="0"/>
        <v>70996</v>
      </c>
      <c r="D66" s="144">
        <v>70996</v>
      </c>
      <c r="E66" s="145"/>
      <c r="F66" s="141">
        <f t="shared" si="58"/>
        <v>70996</v>
      </c>
      <c r="G66" s="144"/>
      <c r="H66" s="145"/>
      <c r="I66" s="141">
        <f t="shared" si="59"/>
        <v>0</v>
      </c>
      <c r="J66" s="144"/>
      <c r="K66" s="145"/>
      <c r="L66" s="141">
        <f t="shared" si="60"/>
        <v>0</v>
      </c>
      <c r="M66" s="144"/>
      <c r="N66" s="145"/>
      <c r="O66" s="141">
        <f t="shared" si="61"/>
        <v>0</v>
      </c>
      <c r="P66" s="129"/>
    </row>
    <row r="67" spans="1:16" ht="29.25" customHeight="1" x14ac:dyDescent="0.25">
      <c r="A67" s="69">
        <v>1200</v>
      </c>
      <c r="B67" s="183" t="s">
        <v>86</v>
      </c>
      <c r="C67" s="70">
        <f t="shared" si="0"/>
        <v>3925</v>
      </c>
      <c r="D67" s="184">
        <f>SUM(D68:D69)</f>
        <v>3953</v>
      </c>
      <c r="E67" s="185">
        <f t="shared" ref="E67:F67" si="62">SUM(E68:E69)</f>
        <v>-28</v>
      </c>
      <c r="F67" s="73">
        <f t="shared" si="62"/>
        <v>3925</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7.75" customHeight="1" x14ac:dyDescent="0.25">
      <c r="A68" s="546">
        <v>1210</v>
      </c>
      <c r="B68" s="82" t="s">
        <v>87</v>
      </c>
      <c r="C68" s="83">
        <f t="shared" si="0"/>
        <v>3925</v>
      </c>
      <c r="D68" s="46">
        <v>3953</v>
      </c>
      <c r="E68" s="1329">
        <v>-28</v>
      </c>
      <c r="F68" s="134">
        <f>D68+E68</f>
        <v>3925</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688965</v>
      </c>
      <c r="D75" s="179">
        <f>SUM(D76,D83,D130,D164,D165,D172)</f>
        <v>747837</v>
      </c>
      <c r="E75" s="180">
        <f t="shared" ref="E75:F75" si="74">SUM(E76,E83,E130,E164,E165,E172)</f>
        <v>-58872</v>
      </c>
      <c r="F75" s="181">
        <f t="shared" si="74"/>
        <v>688965</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ht="15.75" customHeight="1" x14ac:dyDescent="0.25">
      <c r="A83" s="69">
        <v>2200</v>
      </c>
      <c r="B83" s="183" t="s">
        <v>100</v>
      </c>
      <c r="C83" s="70">
        <f t="shared" si="0"/>
        <v>688682</v>
      </c>
      <c r="D83" s="184">
        <f>SUM(D84,D89,D95,D103,D112,D116,D122,D128)</f>
        <v>747554</v>
      </c>
      <c r="E83" s="185">
        <f t="shared" ref="E83:F83" si="98">SUM(E84,E89,E95,E103,E112,E116,E122,E128)</f>
        <v>-58872</v>
      </c>
      <c r="F83" s="73">
        <f t="shared" si="98"/>
        <v>688682</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8.25" customHeight="1" x14ac:dyDescent="0.25">
      <c r="A95" s="189">
        <v>2230</v>
      </c>
      <c r="B95" s="89" t="s">
        <v>112</v>
      </c>
      <c r="C95" s="90">
        <f t="shared" si="102"/>
        <v>4907</v>
      </c>
      <c r="D95" s="190">
        <f>SUM(D96:D102)</f>
        <v>4907</v>
      </c>
      <c r="E95" s="191">
        <f t="shared" ref="E95:F95" si="119">SUM(E96:E102)</f>
        <v>0</v>
      </c>
      <c r="F95" s="55">
        <f t="shared" si="119"/>
        <v>4907</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7" customHeight="1" x14ac:dyDescent="0.25">
      <c r="A96" s="51">
        <v>2231</v>
      </c>
      <c r="B96" s="89" t="s">
        <v>113</v>
      </c>
      <c r="C96" s="90">
        <f t="shared" si="102"/>
        <v>4907</v>
      </c>
      <c r="D96" s="196">
        <v>4907</v>
      </c>
      <c r="E96" s="197"/>
      <c r="F96" s="55">
        <f t="shared" ref="F96:F102" si="123">D96+E96</f>
        <v>4907</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t="16.5" customHeight="1" x14ac:dyDescent="0.25">
      <c r="A116" s="189">
        <v>2260</v>
      </c>
      <c r="B116" s="89" t="s">
        <v>133</v>
      </c>
      <c r="C116" s="90">
        <f t="shared" si="102"/>
        <v>3416</v>
      </c>
      <c r="D116" s="190">
        <f>SUM(D117:D121)</f>
        <v>3416</v>
      </c>
      <c r="E116" s="191">
        <f t="shared" ref="E116:F116" si="143">SUM(E117:E121)</f>
        <v>0</v>
      </c>
      <c r="F116" s="55">
        <f t="shared" si="143"/>
        <v>3416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5.75" customHeight="1" x14ac:dyDescent="0.25">
      <c r="A117" s="51">
        <v>2261</v>
      </c>
      <c r="B117" s="89" t="s">
        <v>134</v>
      </c>
      <c r="C117" s="90">
        <f t="shared" si="102"/>
        <v>742</v>
      </c>
      <c r="D117" s="196">
        <v>742</v>
      </c>
      <c r="E117" s="197"/>
      <c r="F117" s="55">
        <f t="shared" ref="F117:F121" si="147">D117+E117</f>
        <v>742</v>
      </c>
      <c r="G117" s="53"/>
      <c r="H117" s="54"/>
      <c r="I117" s="55">
        <f t="shared" ref="I117:I121" si="148">G117+H117</f>
        <v>0</v>
      </c>
      <c r="J117" s="53"/>
      <c r="K117" s="54"/>
      <c r="L117" s="55">
        <f t="shared" ref="L117:L121" si="149">K117+J117</f>
        <v>0</v>
      </c>
      <c r="M117" s="53"/>
      <c r="N117" s="54"/>
      <c r="O117" s="55">
        <f t="shared" ref="O117:O121" si="150">N117+M117</f>
        <v>0</v>
      </c>
      <c r="P117" s="57"/>
    </row>
    <row r="118" spans="1:16" ht="15.75" customHeight="1" x14ac:dyDescent="0.25">
      <c r="A118" s="51">
        <v>2262</v>
      </c>
      <c r="B118" s="89" t="s">
        <v>135</v>
      </c>
      <c r="C118" s="90">
        <f t="shared" si="102"/>
        <v>551</v>
      </c>
      <c r="D118" s="196">
        <v>551</v>
      </c>
      <c r="E118" s="197"/>
      <c r="F118" s="55">
        <f t="shared" si="147"/>
        <v>551</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137</v>
      </c>
      <c r="C120" s="90">
        <f t="shared" si="102"/>
        <v>2123</v>
      </c>
      <c r="D120" s="196">
        <v>2123</v>
      </c>
      <c r="E120" s="197"/>
      <c r="F120" s="55">
        <f t="shared" si="147"/>
        <v>2123</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t="15.75" customHeight="1" x14ac:dyDescent="0.25">
      <c r="A122" s="189">
        <v>2270</v>
      </c>
      <c r="B122" s="89" t="s">
        <v>139</v>
      </c>
      <c r="C122" s="90">
        <f t="shared" si="102"/>
        <v>680359</v>
      </c>
      <c r="D122" s="190">
        <f>SUM(D123:D127)</f>
        <v>739231</v>
      </c>
      <c r="E122" s="191">
        <f t="shared" ref="E122:F122" si="151">SUM(E123:E127)</f>
        <v>-58872</v>
      </c>
      <c r="F122" s="55">
        <f t="shared" si="151"/>
        <v>680359</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7.75" customHeight="1" x14ac:dyDescent="0.25">
      <c r="A125" s="51">
        <v>2275</v>
      </c>
      <c r="B125" s="89" t="s">
        <v>142</v>
      </c>
      <c r="C125" s="90">
        <f t="shared" si="102"/>
        <v>95680</v>
      </c>
      <c r="D125" s="196">
        <v>156260</v>
      </c>
      <c r="E125" s="569">
        <f>-30000-23574-7006</f>
        <v>-60580</v>
      </c>
      <c r="F125" s="55">
        <f t="shared" si="155"/>
        <v>95680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9.25" customHeight="1" x14ac:dyDescent="0.25">
      <c r="A127" s="51">
        <v>2279</v>
      </c>
      <c r="B127" s="89" t="s">
        <v>144</v>
      </c>
      <c r="C127" s="90">
        <f t="shared" si="102"/>
        <v>584679</v>
      </c>
      <c r="D127" s="196">
        <v>582971</v>
      </c>
      <c r="E127" s="569">
        <v>1708</v>
      </c>
      <c r="F127" s="55">
        <f t="shared" si="155"/>
        <v>584679</v>
      </c>
      <c r="G127" s="53"/>
      <c r="H127" s="54"/>
      <c r="I127" s="55">
        <f t="shared" si="156"/>
        <v>0</v>
      </c>
      <c r="J127" s="53"/>
      <c r="K127" s="54"/>
      <c r="L127" s="55">
        <f t="shared" si="157"/>
        <v>0</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283</v>
      </c>
      <c r="D130" s="184">
        <f>SUM(D131,D136,D140,D141,D144,D151,D159,D160,D163)</f>
        <v>283</v>
      </c>
      <c r="E130" s="185">
        <f t="shared" ref="E130:F130" si="160">SUM(E131,E136,E140,E141,E144,E151,E159,E160,E163)</f>
        <v>0</v>
      </c>
      <c r="F130" s="73">
        <f t="shared" si="160"/>
        <v>283</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75" customHeight="1" x14ac:dyDescent="0.25">
      <c r="A131" s="546">
        <v>2310</v>
      </c>
      <c r="B131" s="82" t="s">
        <v>148</v>
      </c>
      <c r="C131" s="83">
        <f t="shared" si="102"/>
        <v>283</v>
      </c>
      <c r="D131" s="194">
        <f t="shared" ref="D131:O131" si="164">SUM(D132:D135)</f>
        <v>283</v>
      </c>
      <c r="E131" s="195">
        <f t="shared" si="164"/>
        <v>0</v>
      </c>
      <c r="F131" s="134">
        <f t="shared" si="164"/>
        <v>283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9.75" customHeight="1" x14ac:dyDescent="0.25">
      <c r="A135" s="51">
        <v>2314</v>
      </c>
      <c r="B135" s="89" t="s">
        <v>152</v>
      </c>
      <c r="C135" s="90">
        <f t="shared" si="102"/>
        <v>283</v>
      </c>
      <c r="D135" s="196">
        <v>283</v>
      </c>
      <c r="E135" s="197"/>
      <c r="F135" s="55">
        <f t="shared" si="165"/>
        <v>283</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190</v>
      </c>
      <c r="C173" s="178">
        <f t="shared" si="193"/>
        <v>209687</v>
      </c>
      <c r="D173" s="179">
        <f>SUM(D174,D184)</f>
        <v>150787</v>
      </c>
      <c r="E173" s="180">
        <f t="shared" ref="E173:F173" si="216">SUM(E174,E184)</f>
        <v>58900</v>
      </c>
      <c r="F173" s="181">
        <f t="shared" si="216"/>
        <v>209687</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8.5" customHeight="1" x14ac:dyDescent="0.25">
      <c r="A174" s="69">
        <v>3200</v>
      </c>
      <c r="B174" s="207" t="s">
        <v>191</v>
      </c>
      <c r="C174" s="70">
        <f t="shared" si="193"/>
        <v>209687</v>
      </c>
      <c r="D174" s="184">
        <f>SUM(D175,D179)</f>
        <v>150787</v>
      </c>
      <c r="E174" s="185">
        <f t="shared" ref="E174:O174" si="220">SUM(E175,E179)</f>
        <v>58900</v>
      </c>
      <c r="F174" s="73">
        <f t="shared" si="220"/>
        <v>209687</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40.5" customHeight="1" x14ac:dyDescent="0.25">
      <c r="A175" s="546">
        <v>3260</v>
      </c>
      <c r="B175" s="82" t="s">
        <v>192</v>
      </c>
      <c r="C175" s="83">
        <f t="shared" si="193"/>
        <v>209687</v>
      </c>
      <c r="D175" s="194">
        <f>SUM(D176:D178)</f>
        <v>150787</v>
      </c>
      <c r="E175" s="195">
        <f t="shared" ref="E175:F175" si="221">SUM(E176:E178)</f>
        <v>58900</v>
      </c>
      <c r="F175" s="134">
        <f t="shared" si="221"/>
        <v>209687</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7" customHeight="1" x14ac:dyDescent="0.25">
      <c r="A176" s="51">
        <v>3261</v>
      </c>
      <c r="B176" s="89" t="s">
        <v>193</v>
      </c>
      <c r="C176" s="90">
        <f t="shared" si="193"/>
        <v>5000</v>
      </c>
      <c r="D176" s="196">
        <v>5000</v>
      </c>
      <c r="E176" s="197"/>
      <c r="F176" s="55">
        <f t="shared" ref="F176:F178" si="225">D176+E176</f>
        <v>5000</v>
      </c>
      <c r="G176" s="53"/>
      <c r="H176" s="54"/>
      <c r="I176" s="55">
        <f t="shared" ref="I176:I178" si="226">G176+H176</f>
        <v>0</v>
      </c>
      <c r="J176" s="53"/>
      <c r="K176" s="54"/>
      <c r="L176" s="55">
        <f t="shared" ref="L176:L178" si="227">K176+J176</f>
        <v>0</v>
      </c>
      <c r="M176" s="53"/>
      <c r="N176" s="54"/>
      <c r="O176" s="55">
        <f t="shared" ref="O176:O178" si="228">N176+M176</f>
        <v>0</v>
      </c>
      <c r="P176" s="57"/>
    </row>
    <row r="177" spans="1:16" ht="40.5" customHeight="1" x14ac:dyDescent="0.25">
      <c r="A177" s="51">
        <v>3262</v>
      </c>
      <c r="B177" s="89" t="s">
        <v>194</v>
      </c>
      <c r="C177" s="90">
        <f t="shared" si="193"/>
        <v>17699</v>
      </c>
      <c r="D177" s="196">
        <v>17699</v>
      </c>
      <c r="E177" s="197"/>
      <c r="F177" s="55">
        <f t="shared" si="225"/>
        <v>17699</v>
      </c>
      <c r="G177" s="53"/>
      <c r="H177" s="54"/>
      <c r="I177" s="55">
        <f t="shared" si="226"/>
        <v>0</v>
      </c>
      <c r="J177" s="53"/>
      <c r="K177" s="54"/>
      <c r="L177" s="55">
        <f t="shared" si="227"/>
        <v>0</v>
      </c>
      <c r="M177" s="53"/>
      <c r="N177" s="54"/>
      <c r="O177" s="55">
        <f t="shared" si="228"/>
        <v>0</v>
      </c>
      <c r="P177" s="57"/>
    </row>
    <row r="178" spans="1:16" ht="29.25" customHeight="1" x14ac:dyDescent="0.25">
      <c r="A178" s="51">
        <v>3263</v>
      </c>
      <c r="B178" s="89" t="s">
        <v>195</v>
      </c>
      <c r="C178" s="90">
        <f t="shared" si="193"/>
        <v>186988</v>
      </c>
      <c r="D178" s="196">
        <v>128088</v>
      </c>
      <c r="E178" s="569">
        <f>30000+23574+5326</f>
        <v>58900</v>
      </c>
      <c r="F178" s="55">
        <f t="shared" si="225"/>
        <v>186988</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15109</v>
      </c>
      <c r="D194" s="173">
        <f>SUM(D195,D230,D269,D283)</f>
        <v>15109</v>
      </c>
      <c r="E194" s="174">
        <f t="shared" ref="E194:O194" si="259">SUM(E195,E230,E269,E283)</f>
        <v>0</v>
      </c>
      <c r="F194" s="175">
        <f t="shared" si="259"/>
        <v>15109</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10843</v>
      </c>
      <c r="D195" s="179">
        <f>D196+D204</f>
        <v>10843</v>
      </c>
      <c r="E195" s="180">
        <f t="shared" ref="E195:F195" si="260">E196+E204</f>
        <v>0</v>
      </c>
      <c r="F195" s="181">
        <f t="shared" si="260"/>
        <v>10843</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ht="15" customHeight="1" x14ac:dyDescent="0.25">
      <c r="A204" s="69">
        <v>5200</v>
      </c>
      <c r="B204" s="183" t="s">
        <v>221</v>
      </c>
      <c r="C204" s="70">
        <f t="shared" si="193"/>
        <v>10843</v>
      </c>
      <c r="D204" s="184">
        <f>D205+D215+D216+D225+D226+D227+D229</f>
        <v>10843</v>
      </c>
      <c r="E204" s="185">
        <f t="shared" ref="E204:F204" si="276">E205+E215+E216+E225+E226+E227+E229</f>
        <v>0</v>
      </c>
      <c r="F204" s="73">
        <f t="shared" si="276"/>
        <v>10843</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v>0</v>
      </c>
      <c r="E224" s="197"/>
      <c r="F224" s="55">
        <f t="shared" si="293"/>
        <v>0</v>
      </c>
      <c r="G224" s="53"/>
      <c r="H224" s="54"/>
      <c r="I224" s="55">
        <f t="shared" si="294"/>
        <v>0</v>
      </c>
      <c r="J224" s="53"/>
      <c r="K224" s="54"/>
      <c r="L224" s="55">
        <f t="shared" si="295"/>
        <v>0</v>
      </c>
      <c r="M224" s="53"/>
      <c r="N224" s="54"/>
      <c r="O224" s="55">
        <f t="shared" si="296"/>
        <v>0</v>
      </c>
      <c r="P224" s="57"/>
    </row>
    <row r="225" spans="1:16" ht="27.75" customHeight="1" x14ac:dyDescent="0.25">
      <c r="A225" s="189">
        <v>5240</v>
      </c>
      <c r="B225" s="89" t="s">
        <v>242</v>
      </c>
      <c r="C225" s="90">
        <f t="shared" si="288"/>
        <v>10843</v>
      </c>
      <c r="D225" s="196">
        <v>10843</v>
      </c>
      <c r="E225" s="197"/>
      <c r="F225" s="55">
        <f t="shared" si="293"/>
        <v>10843</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247</v>
      </c>
      <c r="C230" s="178">
        <f t="shared" si="288"/>
        <v>4266</v>
      </c>
      <c r="D230" s="179">
        <f>D231+D251+D259</f>
        <v>4266</v>
      </c>
      <c r="E230" s="180">
        <f t="shared" ref="E230:F230" si="305">E231+E251+E259</f>
        <v>0</v>
      </c>
      <c r="F230" s="181">
        <f t="shared" si="305"/>
        <v>4266</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276</v>
      </c>
      <c r="C259" s="70">
        <f t="shared" si="288"/>
        <v>4266</v>
      </c>
      <c r="D259" s="184">
        <f>SUM(D260,D264)</f>
        <v>4266</v>
      </c>
      <c r="E259" s="185">
        <f t="shared" ref="E259:O259" si="341">SUM(E260,E264)</f>
        <v>0</v>
      </c>
      <c r="F259" s="73">
        <f t="shared" si="341"/>
        <v>4266</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x14ac:dyDescent="0.25">
      <c r="A264" s="189">
        <v>6420</v>
      </c>
      <c r="B264" s="89" t="s">
        <v>281</v>
      </c>
      <c r="C264" s="90">
        <f t="shared" si="288"/>
        <v>4266</v>
      </c>
      <c r="D264" s="190">
        <f>SUM(D265:D268)</f>
        <v>4266</v>
      </c>
      <c r="E264" s="191">
        <f t="shared" ref="E264:F264" si="347">SUM(E265:E268)</f>
        <v>0</v>
      </c>
      <c r="F264" s="55">
        <f t="shared" si="347"/>
        <v>4266</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9" t="s">
        <v>283</v>
      </c>
      <c r="C266" s="90">
        <f t="shared" si="288"/>
        <v>3508</v>
      </c>
      <c r="D266" s="196">
        <v>3508</v>
      </c>
      <c r="E266" s="197"/>
      <c r="F266" s="55">
        <f t="shared" si="351"/>
        <v>3508</v>
      </c>
      <c r="G266" s="53"/>
      <c r="H266" s="54"/>
      <c r="I266" s="55">
        <f t="shared" si="352"/>
        <v>0</v>
      </c>
      <c r="J266" s="53"/>
      <c r="K266" s="54"/>
      <c r="L266" s="55">
        <f t="shared" si="353"/>
        <v>0</v>
      </c>
      <c r="M266" s="53"/>
      <c r="N266" s="54"/>
      <c r="O266" s="55">
        <f t="shared" si="354"/>
        <v>0</v>
      </c>
      <c r="P266" s="57"/>
    </row>
    <row r="267" spans="1:16" ht="13.5" customHeight="1" x14ac:dyDescent="0.25">
      <c r="A267" s="51">
        <v>6423</v>
      </c>
      <c r="B267" s="89" t="s">
        <v>284</v>
      </c>
      <c r="C267" s="90">
        <f t="shared" si="288"/>
        <v>758</v>
      </c>
      <c r="D267" s="196">
        <v>758</v>
      </c>
      <c r="E267" s="197"/>
      <c r="F267" s="55">
        <f t="shared" si="351"/>
        <v>758</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988682</v>
      </c>
      <c r="D289" s="251">
        <f t="shared" ref="D289:O289" si="389">SUM(D286,D269,D230,D195,D187,D173,D75,D53,D283)</f>
        <v>988682</v>
      </c>
      <c r="E289" s="252">
        <f t="shared" si="389"/>
        <v>0</v>
      </c>
      <c r="F289" s="253">
        <f t="shared" si="389"/>
        <v>988682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E07NliZDCvSg+UnTWPpAlcRbyp4r1RvLZPFAmXSa40bJHYV9n+9vp3VOwZMRbfZmWPz3O3DsBJ+OWeTsBYGSbQ==" saltValue="nYA+dVYhGgOMxZIQSYHOjw==" spinCount="100000" sheet="1" objects="1" scenarios="1" formatCells="0" formatColumns="0" formatRows="0" deleteColumns="0"/>
  <autoFilter ref="A18:P301">
    <filterColumn colId="2">
      <filters>
        <filter val="10 843"/>
        <filter val="126 260"/>
        <filter val="15 109"/>
        <filter val="158 088"/>
        <filter val="17 699"/>
        <filter val="180 787"/>
        <filter val="2 123"/>
        <filter val="283"/>
        <filter val="3 416"/>
        <filter val="3 508"/>
        <filter val="3 953"/>
        <filter val="4 266"/>
        <filter val="4 907"/>
        <filter val="5 000"/>
        <filter val="551"/>
        <filter val="582 971"/>
        <filter val="70 996"/>
        <filter val="709 231"/>
        <filter val="717 554"/>
        <filter val="717 837"/>
        <filter val="74 949"/>
        <filter val="742"/>
        <filter val="758"/>
        <filter val="973 573"/>
        <filter val="988 68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2019.gada 20.jūnija saistošajiem noteikumiem Nr.22
(protokols Nr.8, 2.punkts)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3" sqref="U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828</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820</v>
      </c>
      <c r="D3" s="1421"/>
      <c r="E3" s="1421"/>
      <c r="F3" s="1421"/>
      <c r="G3" s="1421"/>
      <c r="H3" s="1421"/>
      <c r="I3" s="1421"/>
      <c r="J3" s="1421"/>
      <c r="K3" s="1421"/>
      <c r="L3" s="1421"/>
      <c r="M3" s="1421"/>
      <c r="N3" s="1421"/>
      <c r="O3" s="1421"/>
      <c r="P3" s="1422"/>
      <c r="Q3" s="278"/>
    </row>
    <row r="4" spans="1:17" ht="12.75" customHeight="1" x14ac:dyDescent="0.25">
      <c r="A4" s="5" t="s">
        <v>4</v>
      </c>
      <c r="B4" s="6"/>
      <c r="C4" s="1421" t="s">
        <v>821</v>
      </c>
      <c r="D4" s="1421"/>
      <c r="E4" s="1421"/>
      <c r="F4" s="1421"/>
      <c r="G4" s="1421"/>
      <c r="H4" s="1421"/>
      <c r="I4" s="1421"/>
      <c r="J4" s="1421"/>
      <c r="K4" s="1421"/>
      <c r="L4" s="1421"/>
      <c r="M4" s="1421"/>
      <c r="N4" s="1421"/>
      <c r="O4" s="1421"/>
      <c r="P4" s="1422"/>
      <c r="Q4" s="278"/>
    </row>
    <row r="5" spans="1:17" ht="12.75" customHeight="1" x14ac:dyDescent="0.25">
      <c r="A5" s="7" t="s">
        <v>6</v>
      </c>
      <c r="B5" s="8"/>
      <c r="C5" s="1416" t="s">
        <v>822</v>
      </c>
      <c r="D5" s="1416"/>
      <c r="E5" s="1416"/>
      <c r="F5" s="1416"/>
      <c r="G5" s="1416"/>
      <c r="H5" s="1416"/>
      <c r="I5" s="1416"/>
      <c r="J5" s="1416"/>
      <c r="K5" s="1416"/>
      <c r="L5" s="1416"/>
      <c r="M5" s="1416"/>
      <c r="N5" s="1416"/>
      <c r="O5" s="1416"/>
      <c r="P5" s="1417"/>
      <c r="Q5" s="278"/>
    </row>
    <row r="6" spans="1:17" ht="12.75" customHeight="1" x14ac:dyDescent="0.25">
      <c r="A6" s="7" t="s">
        <v>8</v>
      </c>
      <c r="B6" s="8"/>
      <c r="C6" s="1416" t="s">
        <v>823</v>
      </c>
      <c r="D6" s="1416"/>
      <c r="E6" s="1416"/>
      <c r="F6" s="1416"/>
      <c r="G6" s="1416"/>
      <c r="H6" s="1416"/>
      <c r="I6" s="1416"/>
      <c r="J6" s="1416"/>
      <c r="K6" s="1416"/>
      <c r="L6" s="1416"/>
      <c r="M6" s="1416"/>
      <c r="N6" s="1416"/>
      <c r="O6" s="1416"/>
      <c r="P6" s="1417"/>
      <c r="Q6" s="278"/>
    </row>
    <row r="7" spans="1:17" x14ac:dyDescent="0.25">
      <c r="A7" s="7" t="s">
        <v>10</v>
      </c>
      <c r="B7" s="8"/>
      <c r="C7" s="1421" t="s">
        <v>829</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c r="D9" s="1416"/>
      <c r="E9" s="1416"/>
      <c r="F9" s="1416"/>
      <c r="G9" s="1416"/>
      <c r="H9" s="1416"/>
      <c r="I9" s="1416"/>
      <c r="J9" s="1416"/>
      <c r="K9" s="1416"/>
      <c r="L9" s="1416"/>
      <c r="M9" s="1416"/>
      <c r="N9" s="1416"/>
      <c r="O9" s="1416"/>
      <c r="P9" s="1417"/>
      <c r="Q9" s="278"/>
    </row>
    <row r="10" spans="1:17" ht="12.75" customHeight="1" x14ac:dyDescent="0.25">
      <c r="A10" s="7"/>
      <c r="B10" s="8" t="s">
        <v>15</v>
      </c>
      <c r="C10" s="664"/>
      <c r="D10" s="664"/>
      <c r="E10" s="664"/>
      <c r="F10" s="664"/>
      <c r="G10" s="664"/>
      <c r="H10" s="664"/>
      <c r="I10" s="664"/>
      <c r="J10" s="664"/>
      <c r="K10" s="664"/>
      <c r="L10" s="664"/>
      <c r="M10" s="664"/>
      <c r="N10" s="664"/>
      <c r="O10" s="664"/>
      <c r="P10" s="665"/>
      <c r="Q10" s="278"/>
    </row>
    <row r="11" spans="1:17" ht="12.75" customHeight="1" x14ac:dyDescent="0.25">
      <c r="A11" s="7"/>
      <c r="B11" s="8" t="s">
        <v>16</v>
      </c>
      <c r="C11" s="1423" t="s">
        <v>824</v>
      </c>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600</v>
      </c>
      <c r="D20" s="32">
        <f>SUM(D21,D24,D25,D41,D43)</f>
        <v>0</v>
      </c>
      <c r="E20" s="33">
        <f t="shared" ref="E20:F20" si="1">SUM(E21,E24,E25,E41,E43)</f>
        <v>600</v>
      </c>
      <c r="F20" s="34">
        <f t="shared" si="1"/>
        <v>600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3"/>
      <c r="F24" s="62">
        <f t="shared" si="9"/>
        <v>0</v>
      </c>
      <c r="G24" s="60"/>
      <c r="H24" s="63"/>
      <c r="I24" s="62">
        <f t="shared" si="10"/>
        <v>0</v>
      </c>
      <c r="J24" s="64" t="s">
        <v>44</v>
      </c>
      <c r="K24" s="65" t="s">
        <v>44</v>
      </c>
      <c r="L24" s="66" t="s">
        <v>44</v>
      </c>
      <c r="M24" s="64" t="s">
        <v>44</v>
      </c>
      <c r="N24" s="65" t="s">
        <v>44</v>
      </c>
      <c r="O24" s="66" t="s">
        <v>44</v>
      </c>
      <c r="P24" s="67"/>
    </row>
    <row r="25" spans="1:16" s="28" customFormat="1" ht="24.75" customHeight="1" thickTop="1" x14ac:dyDescent="0.25">
      <c r="A25" s="68">
        <v>18620</v>
      </c>
      <c r="B25" s="69" t="s">
        <v>45</v>
      </c>
      <c r="C25" s="70">
        <f>F25</f>
        <v>600</v>
      </c>
      <c r="D25" s="71"/>
      <c r="E25" s="72">
        <v>600</v>
      </c>
      <c r="F25" s="73">
        <f t="shared" si="9"/>
        <v>600</v>
      </c>
      <c r="G25" s="74" t="s">
        <v>44</v>
      </c>
      <c r="H25" s="75" t="s">
        <v>44</v>
      </c>
      <c r="I25" s="76" t="s">
        <v>44</v>
      </c>
      <c r="J25" s="74" t="s">
        <v>44</v>
      </c>
      <c r="K25" s="75" t="s">
        <v>44</v>
      </c>
      <c r="L25" s="76" t="s">
        <v>44</v>
      </c>
      <c r="M25" s="74" t="s">
        <v>44</v>
      </c>
      <c r="N25" s="75" t="s">
        <v>44</v>
      </c>
      <c r="O25" s="76" t="s">
        <v>44</v>
      </c>
      <c r="P25" s="77" t="s">
        <v>825</v>
      </c>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600</v>
      </c>
      <c r="D50" s="159">
        <f>SUM(D51,D286)</f>
        <v>0</v>
      </c>
      <c r="E50" s="160">
        <f t="shared" ref="E50:F50" si="26">SUM(E51,E286)</f>
        <v>600</v>
      </c>
      <c r="F50" s="161">
        <f t="shared" si="26"/>
        <v>600</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600</v>
      </c>
      <c r="D51" s="165">
        <f>SUM(D52,D194)</f>
        <v>0</v>
      </c>
      <c r="E51" s="166">
        <f t="shared" ref="E51:F51" si="30">SUM(E52,E194)</f>
        <v>600</v>
      </c>
      <c r="F51" s="167">
        <f t="shared" si="30"/>
        <v>600</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600</v>
      </c>
      <c r="D52" s="173">
        <f>SUM(D53,D75,D173,D187)</f>
        <v>0</v>
      </c>
      <c r="E52" s="174">
        <f t="shared" ref="E52:F52" si="34">SUM(E53,E75,E173,E187)</f>
        <v>600</v>
      </c>
      <c r="F52" s="175">
        <f t="shared" si="34"/>
        <v>600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72</v>
      </c>
      <c r="C53" s="178">
        <f t="shared" si="0"/>
        <v>600</v>
      </c>
      <c r="D53" s="179">
        <f>SUM(D54,D67)</f>
        <v>0</v>
      </c>
      <c r="E53" s="180">
        <f t="shared" ref="E53:F53" si="38">SUM(E54,E67)</f>
        <v>600</v>
      </c>
      <c r="F53" s="181">
        <f t="shared" si="38"/>
        <v>600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571</v>
      </c>
      <c r="D54" s="184">
        <f>SUM(D55,D58,D66)</f>
        <v>0</v>
      </c>
      <c r="E54" s="185">
        <f t="shared" ref="E54:F54" si="42">SUM(E55,E58,E66)</f>
        <v>571</v>
      </c>
      <c r="F54" s="73">
        <f t="shared" si="42"/>
        <v>571</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85</v>
      </c>
      <c r="C66" s="143">
        <f t="shared" si="0"/>
        <v>571</v>
      </c>
      <c r="D66" s="144"/>
      <c r="E66" s="145">
        <v>571</v>
      </c>
      <c r="F66" s="141">
        <f t="shared" si="58"/>
        <v>571</v>
      </c>
      <c r="G66" s="144"/>
      <c r="H66" s="145"/>
      <c r="I66" s="141">
        <f t="shared" si="59"/>
        <v>0</v>
      </c>
      <c r="J66" s="144"/>
      <c r="K66" s="145"/>
      <c r="L66" s="141">
        <f t="shared" si="60"/>
        <v>0</v>
      </c>
      <c r="M66" s="144"/>
      <c r="N66" s="145"/>
      <c r="O66" s="141">
        <f t="shared" si="61"/>
        <v>0</v>
      </c>
      <c r="P66" s="129" t="s">
        <v>826</v>
      </c>
    </row>
    <row r="67" spans="1:16" ht="24" x14ac:dyDescent="0.25">
      <c r="A67" s="69">
        <v>1200</v>
      </c>
      <c r="B67" s="183" t="s">
        <v>86</v>
      </c>
      <c r="C67" s="70">
        <f t="shared" si="0"/>
        <v>29</v>
      </c>
      <c r="D67" s="184">
        <f>SUM(D68:D69)</f>
        <v>0</v>
      </c>
      <c r="E67" s="185">
        <f t="shared" ref="E67:F67" si="62">SUM(E68:E69)</f>
        <v>29</v>
      </c>
      <c r="F67" s="73">
        <f t="shared" si="62"/>
        <v>29</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
      <c r="A68" s="546">
        <v>1210</v>
      </c>
      <c r="B68" s="82" t="s">
        <v>87</v>
      </c>
      <c r="C68" s="83">
        <f t="shared" si="0"/>
        <v>29</v>
      </c>
      <c r="D68" s="46"/>
      <c r="E68" s="47">
        <v>29</v>
      </c>
      <c r="F68" s="134">
        <f>D68+E68</f>
        <v>29</v>
      </c>
      <c r="G68" s="46"/>
      <c r="H68" s="47"/>
      <c r="I68" s="134">
        <f>G68+H68</f>
        <v>0</v>
      </c>
      <c r="J68" s="46"/>
      <c r="K68" s="47"/>
      <c r="L68" s="134">
        <f>K68+J68</f>
        <v>0</v>
      </c>
      <c r="M68" s="46"/>
      <c r="N68" s="47"/>
      <c r="O68" s="134">
        <f>N68+M68</f>
        <v>0</v>
      </c>
      <c r="P68" s="666" t="s">
        <v>827</v>
      </c>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94</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100</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546">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600</v>
      </c>
      <c r="D289" s="251">
        <f t="shared" ref="D289:O289" si="389">SUM(D286,D269,D230,D195,D187,D173,D75,D53,D283)</f>
        <v>0</v>
      </c>
      <c r="E289" s="252">
        <f t="shared" si="389"/>
        <v>600</v>
      </c>
      <c r="F289" s="253">
        <f t="shared" si="389"/>
        <v>600</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EpDblu4mwAoiYyRw8Qv0ADWGqgXR1Cqh/rH/7lNnM0nqT/yUpUUyoHC/Bl9qVaFIew7/AFMQ9WNFWNUlej0aw==" saltValue="KAqJGIGrXksNOxlr0KeqhQ==" spinCount="100000" sheet="1" objects="1" scenarios="1" formatCells="0" formatColumns="0" formatRows="0" deleteColumns="0"/>
  <autoFilter ref="A18:P301">
    <filterColumn colId="2">
      <filters>
        <filter val="29"/>
        <filter val="571"/>
        <filter val="600"/>
      </filters>
    </filterColumn>
  </autoFilter>
  <mergeCells count="31">
    <mergeCell ref="C7:P7"/>
    <mergeCell ref="A2:P2"/>
    <mergeCell ref="C3:P3"/>
    <mergeCell ref="C4:P4"/>
    <mergeCell ref="C5:P5"/>
    <mergeCell ref="C6:P6"/>
    <mergeCell ref="C14:P14"/>
    <mergeCell ref="P16:P17"/>
    <mergeCell ref="M16:M17"/>
    <mergeCell ref="N16:N17"/>
    <mergeCell ref="O16:O17"/>
    <mergeCell ref="C8:P8"/>
    <mergeCell ref="C9:P9"/>
    <mergeCell ref="C11:P11"/>
    <mergeCell ref="C12:P12"/>
    <mergeCell ref="C13:P13"/>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20.jūnija saistošajiem noteikumiem Nr.22
(protokols Nr.8, 2.punkts)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6" sqref="S4:S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478</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479</v>
      </c>
      <c r="D3" s="1421"/>
      <c r="E3" s="1421"/>
      <c r="F3" s="1421"/>
      <c r="G3" s="1421"/>
      <c r="H3" s="1421"/>
      <c r="I3" s="1421"/>
      <c r="J3" s="1421"/>
      <c r="K3" s="1421"/>
      <c r="L3" s="1421"/>
      <c r="M3" s="1421"/>
      <c r="N3" s="1421"/>
      <c r="O3" s="1421"/>
      <c r="P3" s="1422"/>
      <c r="Q3" s="278"/>
    </row>
    <row r="4" spans="1:17" ht="12.75" customHeight="1" x14ac:dyDescent="0.25">
      <c r="A4" s="5" t="s">
        <v>4</v>
      </c>
      <c r="B4" s="6"/>
      <c r="C4" s="1421" t="s">
        <v>480</v>
      </c>
      <c r="D4" s="1421"/>
      <c r="E4" s="1421"/>
      <c r="F4" s="1421"/>
      <c r="G4" s="1421"/>
      <c r="H4" s="1421"/>
      <c r="I4" s="1421"/>
      <c r="J4" s="1421"/>
      <c r="K4" s="1421"/>
      <c r="L4" s="1421"/>
      <c r="M4" s="1421"/>
      <c r="N4" s="1421"/>
      <c r="O4" s="1421"/>
      <c r="P4" s="1422"/>
      <c r="Q4" s="278"/>
    </row>
    <row r="5" spans="1:17" ht="12.75" customHeight="1" x14ac:dyDescent="0.25">
      <c r="A5" s="7" t="s">
        <v>6</v>
      </c>
      <c r="B5" s="8"/>
      <c r="C5" s="1416" t="s">
        <v>481</v>
      </c>
      <c r="D5" s="1416"/>
      <c r="E5" s="1416"/>
      <c r="F5" s="1416"/>
      <c r="G5" s="1416"/>
      <c r="H5" s="1416"/>
      <c r="I5" s="1416"/>
      <c r="J5" s="1416"/>
      <c r="K5" s="1416"/>
      <c r="L5" s="1416"/>
      <c r="M5" s="1416"/>
      <c r="N5" s="1416"/>
      <c r="O5" s="1416"/>
      <c r="P5" s="1417"/>
      <c r="Q5" s="278"/>
    </row>
    <row r="6" spans="1:17" ht="12.75" customHeight="1" x14ac:dyDescent="0.25">
      <c r="A6" s="7" t="s">
        <v>8</v>
      </c>
      <c r="B6" s="8"/>
      <c r="C6" s="1416" t="s">
        <v>482</v>
      </c>
      <c r="D6" s="1416"/>
      <c r="E6" s="1416"/>
      <c r="F6" s="1416"/>
      <c r="G6" s="1416"/>
      <c r="H6" s="1416"/>
      <c r="I6" s="1416"/>
      <c r="J6" s="1416"/>
      <c r="K6" s="1416"/>
      <c r="L6" s="1416"/>
      <c r="M6" s="1416"/>
      <c r="N6" s="1416"/>
      <c r="O6" s="1416"/>
      <c r="P6" s="1417"/>
      <c r="Q6" s="278"/>
    </row>
    <row r="7" spans="1:17" ht="25.5" customHeight="1" x14ac:dyDescent="0.25">
      <c r="A7" s="7" t="s">
        <v>10</v>
      </c>
      <c r="B7" s="8"/>
      <c r="C7" s="1421" t="s">
        <v>493</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483</v>
      </c>
      <c r="D9" s="1416"/>
      <c r="E9" s="1416"/>
      <c r="F9" s="1416"/>
      <c r="G9" s="1416"/>
      <c r="H9" s="1416"/>
      <c r="I9" s="1416"/>
      <c r="J9" s="1416"/>
      <c r="K9" s="1416"/>
      <c r="L9" s="1416"/>
      <c r="M9" s="1416"/>
      <c r="N9" s="1416"/>
      <c r="O9" s="1416"/>
      <c r="P9" s="1417"/>
      <c r="Q9" s="278"/>
    </row>
    <row r="10" spans="1:17" ht="12.75" customHeight="1" x14ac:dyDescent="0.25">
      <c r="A10" s="7"/>
      <c r="B10" s="8" t="s">
        <v>15</v>
      </c>
      <c r="C10" s="1416" t="s">
        <v>484</v>
      </c>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485</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1024737</v>
      </c>
      <c r="D20" s="32">
        <f>SUM(D21,D24,D25,D41,D43)</f>
        <v>993681</v>
      </c>
      <c r="E20" s="33">
        <f t="shared" ref="E20:F20" si="1">SUM(E21,E24,E25,E41,E43)</f>
        <v>0</v>
      </c>
      <c r="F20" s="34">
        <f t="shared" si="1"/>
        <v>993681</v>
      </c>
      <c r="G20" s="32">
        <f>SUM(G21,G24,G43)</f>
        <v>9522</v>
      </c>
      <c r="H20" s="33">
        <f t="shared" ref="H20:I20" si="2">SUM(H21,H24,H43)</f>
        <v>1202</v>
      </c>
      <c r="I20" s="34">
        <f t="shared" si="2"/>
        <v>10724</v>
      </c>
      <c r="J20" s="32">
        <f>SUM(J21,J26,J43)</f>
        <v>20118</v>
      </c>
      <c r="K20" s="33">
        <f t="shared" ref="K20:L20" si="3">SUM(K21,K26,K43)</f>
        <v>214</v>
      </c>
      <c r="L20" s="34">
        <f t="shared" si="3"/>
        <v>20332</v>
      </c>
      <c r="M20" s="32">
        <f>SUM(M21,M45)</f>
        <v>0</v>
      </c>
      <c r="N20" s="33">
        <f t="shared" ref="N20:O20" si="4">SUM(N21,N45)</f>
        <v>0</v>
      </c>
      <c r="O20" s="34">
        <f t="shared" si="4"/>
        <v>0</v>
      </c>
      <c r="P20" s="35"/>
    </row>
    <row r="21" spans="1:16" ht="12.75" thickTop="1" x14ac:dyDescent="0.25">
      <c r="A21" s="36"/>
      <c r="B21" s="37" t="s">
        <v>40</v>
      </c>
      <c r="C21" s="38">
        <f t="shared" si="0"/>
        <v>1951</v>
      </c>
      <c r="D21" s="39">
        <f>SUM(D22:D23)</f>
        <v>0</v>
      </c>
      <c r="E21" s="40">
        <f t="shared" ref="E21:F21" si="5">SUM(E22:E23)</f>
        <v>0</v>
      </c>
      <c r="F21" s="41">
        <f t="shared" si="5"/>
        <v>0</v>
      </c>
      <c r="G21" s="39">
        <f>SUM(G22:G23)</f>
        <v>0</v>
      </c>
      <c r="H21" s="40">
        <f t="shared" ref="H21:I21" si="6">SUM(H22:H23)</f>
        <v>0</v>
      </c>
      <c r="I21" s="41">
        <f t="shared" si="6"/>
        <v>0</v>
      </c>
      <c r="J21" s="39">
        <f>SUM(J22:J23)</f>
        <v>1951</v>
      </c>
      <c r="K21" s="40">
        <f t="shared" ref="K21:L21" si="7">SUM(K22:K23)</f>
        <v>0</v>
      </c>
      <c r="L21" s="41">
        <f t="shared" si="7"/>
        <v>1951</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1951</v>
      </c>
      <c r="D23" s="53"/>
      <c r="E23" s="54"/>
      <c r="F23" s="55">
        <f t="shared" ref="F23:F25" si="9">D23+E23</f>
        <v>0</v>
      </c>
      <c r="G23" s="53"/>
      <c r="H23" s="54"/>
      <c r="I23" s="55">
        <f t="shared" ref="I23:I24" si="10">G23+H23</f>
        <v>0</v>
      </c>
      <c r="J23" s="53">
        <v>1951</v>
      </c>
      <c r="K23" s="54"/>
      <c r="L23" s="56">
        <f>K23+J23</f>
        <v>1951</v>
      </c>
      <c r="M23" s="53"/>
      <c r="N23" s="54"/>
      <c r="O23" s="55">
        <f>N23+M23</f>
        <v>0</v>
      </c>
      <c r="P23" s="57"/>
    </row>
    <row r="24" spans="1:16" s="28" customFormat="1" ht="32.25" customHeight="1" thickBot="1" x14ac:dyDescent="0.3">
      <c r="A24" s="58">
        <v>19300</v>
      </c>
      <c r="B24" s="58" t="s">
        <v>43</v>
      </c>
      <c r="C24" s="59">
        <f>F24+I24</f>
        <v>1004405</v>
      </c>
      <c r="D24" s="60">
        <v>993681</v>
      </c>
      <c r="E24" s="63"/>
      <c r="F24" s="62">
        <f t="shared" si="9"/>
        <v>993681</v>
      </c>
      <c r="G24" s="60">
        <v>9522</v>
      </c>
      <c r="H24" s="63">
        <v>1202</v>
      </c>
      <c r="I24" s="62">
        <f t="shared" si="10"/>
        <v>10724</v>
      </c>
      <c r="J24" s="64" t="s">
        <v>44</v>
      </c>
      <c r="K24" s="65" t="s">
        <v>44</v>
      </c>
      <c r="L24" s="66" t="s">
        <v>44</v>
      </c>
      <c r="M24" s="64" t="s">
        <v>44</v>
      </c>
      <c r="N24" s="65" t="s">
        <v>44</v>
      </c>
      <c r="O24" s="66" t="s">
        <v>44</v>
      </c>
      <c r="P24" s="67" t="s">
        <v>486</v>
      </c>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18067</v>
      </c>
      <c r="D26" s="74" t="s">
        <v>44</v>
      </c>
      <c r="E26" s="75" t="s">
        <v>44</v>
      </c>
      <c r="F26" s="76" t="s">
        <v>44</v>
      </c>
      <c r="G26" s="74" t="s">
        <v>44</v>
      </c>
      <c r="H26" s="75" t="s">
        <v>44</v>
      </c>
      <c r="I26" s="76" t="s">
        <v>44</v>
      </c>
      <c r="J26" s="78">
        <f>SUM(J27,J31,J33,J36)</f>
        <v>18067</v>
      </c>
      <c r="K26" s="79">
        <f t="shared" ref="K26:L26" si="11">SUM(K27,K31,K33,K36)</f>
        <v>0</v>
      </c>
      <c r="L26" s="80">
        <f t="shared" si="11"/>
        <v>18067</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customHeight="1" x14ac:dyDescent="0.25">
      <c r="A33" s="81">
        <v>21380</v>
      </c>
      <c r="B33" s="69" t="s">
        <v>53</v>
      </c>
      <c r="C33" s="70">
        <f t="shared" si="16"/>
        <v>15137</v>
      </c>
      <c r="D33" s="74" t="s">
        <v>44</v>
      </c>
      <c r="E33" s="75" t="s">
        <v>44</v>
      </c>
      <c r="F33" s="76" t="s">
        <v>44</v>
      </c>
      <c r="G33" s="74" t="s">
        <v>44</v>
      </c>
      <c r="H33" s="75" t="s">
        <v>44</v>
      </c>
      <c r="I33" s="76" t="s">
        <v>44</v>
      </c>
      <c r="J33" s="78">
        <f>SUM(J34:J35)</f>
        <v>15137</v>
      </c>
      <c r="K33" s="79">
        <f t="shared" ref="K33:L33" si="17">SUM(K34:K35)</f>
        <v>0</v>
      </c>
      <c r="L33" s="80">
        <f t="shared" si="17"/>
        <v>15137</v>
      </c>
      <c r="M33" s="78" t="s">
        <v>44</v>
      </c>
      <c r="N33" s="79" t="s">
        <v>44</v>
      </c>
      <c r="O33" s="80" t="s">
        <v>44</v>
      </c>
      <c r="P33" s="77"/>
    </row>
    <row r="34" spans="1:16" ht="12" customHeight="1" x14ac:dyDescent="0.25">
      <c r="A34" s="44">
        <v>21381</v>
      </c>
      <c r="B34" s="82" t="s">
        <v>54</v>
      </c>
      <c r="C34" s="83">
        <f t="shared" si="16"/>
        <v>14836</v>
      </c>
      <c r="D34" s="84" t="s">
        <v>44</v>
      </c>
      <c r="E34" s="85" t="s">
        <v>44</v>
      </c>
      <c r="F34" s="86" t="s">
        <v>44</v>
      </c>
      <c r="G34" s="84" t="s">
        <v>44</v>
      </c>
      <c r="H34" s="85" t="s">
        <v>44</v>
      </c>
      <c r="I34" s="86" t="s">
        <v>44</v>
      </c>
      <c r="J34" s="46">
        <v>14836</v>
      </c>
      <c r="K34" s="47"/>
      <c r="L34" s="48">
        <f t="shared" ref="L34:L35" si="18">K34+J34</f>
        <v>14836</v>
      </c>
      <c r="M34" s="87" t="s">
        <v>44</v>
      </c>
      <c r="N34" s="88" t="s">
        <v>44</v>
      </c>
      <c r="O34" s="48" t="s">
        <v>44</v>
      </c>
      <c r="P34" s="49"/>
    </row>
    <row r="35" spans="1:16" ht="24" customHeight="1" x14ac:dyDescent="0.25">
      <c r="A35" s="51">
        <v>21383</v>
      </c>
      <c r="B35" s="89" t="s">
        <v>55</v>
      </c>
      <c r="C35" s="90">
        <f t="shared" si="16"/>
        <v>301</v>
      </c>
      <c r="D35" s="91" t="s">
        <v>44</v>
      </c>
      <c r="E35" s="92" t="s">
        <v>44</v>
      </c>
      <c r="F35" s="93" t="s">
        <v>44</v>
      </c>
      <c r="G35" s="91" t="s">
        <v>44</v>
      </c>
      <c r="H35" s="92" t="s">
        <v>44</v>
      </c>
      <c r="I35" s="93" t="s">
        <v>44</v>
      </c>
      <c r="J35" s="53">
        <v>301</v>
      </c>
      <c r="K35" s="54"/>
      <c r="L35" s="56">
        <f t="shared" si="18"/>
        <v>301</v>
      </c>
      <c r="M35" s="94" t="s">
        <v>44</v>
      </c>
      <c r="N35" s="95" t="s">
        <v>44</v>
      </c>
      <c r="O35" s="56" t="s">
        <v>44</v>
      </c>
      <c r="P35" s="57"/>
    </row>
    <row r="36" spans="1:16" s="28" customFormat="1" ht="25.5" customHeight="1" x14ac:dyDescent="0.25">
      <c r="A36" s="81">
        <v>21390</v>
      </c>
      <c r="B36" s="69" t="s">
        <v>56</v>
      </c>
      <c r="C36" s="70">
        <f t="shared" si="16"/>
        <v>2930</v>
      </c>
      <c r="D36" s="74" t="s">
        <v>44</v>
      </c>
      <c r="E36" s="75" t="s">
        <v>44</v>
      </c>
      <c r="F36" s="76" t="s">
        <v>44</v>
      </c>
      <c r="G36" s="74" t="s">
        <v>44</v>
      </c>
      <c r="H36" s="75" t="s">
        <v>44</v>
      </c>
      <c r="I36" s="76" t="s">
        <v>44</v>
      </c>
      <c r="J36" s="78">
        <f>SUM(J37:J40)</f>
        <v>2930</v>
      </c>
      <c r="K36" s="79">
        <f t="shared" ref="K36:L36" si="19">SUM(K37:K40)</f>
        <v>0</v>
      </c>
      <c r="L36" s="80">
        <f t="shared" si="19"/>
        <v>2930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customHeight="1" x14ac:dyDescent="0.25">
      <c r="A38" s="51">
        <v>21393</v>
      </c>
      <c r="B38" s="89" t="s">
        <v>58</v>
      </c>
      <c r="C38" s="90">
        <f t="shared" si="16"/>
        <v>1480</v>
      </c>
      <c r="D38" s="91" t="s">
        <v>44</v>
      </c>
      <c r="E38" s="92" t="s">
        <v>44</v>
      </c>
      <c r="F38" s="93" t="s">
        <v>44</v>
      </c>
      <c r="G38" s="91" t="s">
        <v>44</v>
      </c>
      <c r="H38" s="92" t="s">
        <v>44</v>
      </c>
      <c r="I38" s="93" t="s">
        <v>44</v>
      </c>
      <c r="J38" s="53">
        <v>1480</v>
      </c>
      <c r="K38" s="54"/>
      <c r="L38" s="56">
        <f t="shared" si="20"/>
        <v>1480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customHeight="1" x14ac:dyDescent="0.25">
      <c r="A40" s="108">
        <v>21399</v>
      </c>
      <c r="B40" s="109" t="s">
        <v>60</v>
      </c>
      <c r="C40" s="110">
        <f t="shared" si="16"/>
        <v>1450</v>
      </c>
      <c r="D40" s="111" t="s">
        <v>44</v>
      </c>
      <c r="E40" s="112" t="s">
        <v>44</v>
      </c>
      <c r="F40" s="113" t="s">
        <v>44</v>
      </c>
      <c r="G40" s="111" t="s">
        <v>44</v>
      </c>
      <c r="H40" s="112" t="s">
        <v>44</v>
      </c>
      <c r="I40" s="113" t="s">
        <v>44</v>
      </c>
      <c r="J40" s="114">
        <v>1450</v>
      </c>
      <c r="K40" s="115"/>
      <c r="L40" s="116">
        <f t="shared" si="20"/>
        <v>1450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x14ac:dyDescent="0.25">
      <c r="A43" s="81">
        <v>21490</v>
      </c>
      <c r="B43" s="69" t="s">
        <v>63</v>
      </c>
      <c r="C43" s="132">
        <f>F43+I43+L43</f>
        <v>314</v>
      </c>
      <c r="D43" s="78">
        <f>D44</f>
        <v>0</v>
      </c>
      <c r="E43" s="79">
        <f t="shared" ref="E43:L43" si="22">E44</f>
        <v>0</v>
      </c>
      <c r="F43" s="80">
        <f t="shared" si="22"/>
        <v>0</v>
      </c>
      <c r="G43" s="78">
        <f t="shared" si="22"/>
        <v>0</v>
      </c>
      <c r="H43" s="79">
        <f t="shared" si="22"/>
        <v>0</v>
      </c>
      <c r="I43" s="80">
        <f t="shared" si="22"/>
        <v>0</v>
      </c>
      <c r="J43" s="78">
        <f t="shared" si="22"/>
        <v>100</v>
      </c>
      <c r="K43" s="79">
        <f t="shared" si="22"/>
        <v>214</v>
      </c>
      <c r="L43" s="80">
        <f t="shared" si="22"/>
        <v>314</v>
      </c>
      <c r="M43" s="78" t="s">
        <v>44</v>
      </c>
      <c r="N43" s="79" t="s">
        <v>44</v>
      </c>
      <c r="O43" s="80" t="s">
        <v>44</v>
      </c>
      <c r="P43" s="77"/>
    </row>
    <row r="44" spans="1:16" s="28" customFormat="1" ht="32.25" customHeight="1" x14ac:dyDescent="0.25">
      <c r="A44" s="51">
        <v>21499</v>
      </c>
      <c r="B44" s="89" t="s">
        <v>64</v>
      </c>
      <c r="C44" s="133">
        <f>F44+I44+L44</f>
        <v>314</v>
      </c>
      <c r="D44" s="46"/>
      <c r="E44" s="47"/>
      <c r="F44" s="134">
        <f>D44+E44</f>
        <v>0</v>
      </c>
      <c r="G44" s="46"/>
      <c r="H44" s="47"/>
      <c r="I44" s="134">
        <f>G44+H44</f>
        <v>0</v>
      </c>
      <c r="J44" s="46">
        <v>100</v>
      </c>
      <c r="K44" s="47">
        <v>214</v>
      </c>
      <c r="L44" s="48">
        <f>K44+J44</f>
        <v>314</v>
      </c>
      <c r="M44" s="87" t="s">
        <v>44</v>
      </c>
      <c r="N44" s="88" t="s">
        <v>44</v>
      </c>
      <c r="O44" s="48" t="s">
        <v>44</v>
      </c>
      <c r="P44" s="49" t="s">
        <v>487</v>
      </c>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1024737</v>
      </c>
      <c r="D50" s="159">
        <f>SUM(D51,D286)</f>
        <v>993681</v>
      </c>
      <c r="E50" s="160">
        <f t="shared" ref="E50:F50" si="26">SUM(E51,E286)</f>
        <v>0</v>
      </c>
      <c r="F50" s="161">
        <f t="shared" si="26"/>
        <v>993681</v>
      </c>
      <c r="G50" s="159">
        <f>SUM(G51,G286)</f>
        <v>9522</v>
      </c>
      <c r="H50" s="160">
        <f>SUM(H51,H286)</f>
        <v>1202</v>
      </c>
      <c r="I50" s="161">
        <f t="shared" ref="I50" si="27">SUM(I51,I286)</f>
        <v>10724</v>
      </c>
      <c r="J50" s="32">
        <f>SUM(J51,J286)</f>
        <v>20118</v>
      </c>
      <c r="K50" s="33">
        <f t="shared" ref="K50:L50" si="28">SUM(K51,K286)</f>
        <v>214</v>
      </c>
      <c r="L50" s="34">
        <f t="shared" si="28"/>
        <v>20332</v>
      </c>
      <c r="M50" s="32">
        <f>SUM(M51,M286)</f>
        <v>0</v>
      </c>
      <c r="N50" s="33">
        <f t="shared" ref="N50:O50" si="29">SUM(N51,N286)</f>
        <v>0</v>
      </c>
      <c r="O50" s="34">
        <f t="shared" si="29"/>
        <v>0</v>
      </c>
      <c r="P50" s="35"/>
    </row>
    <row r="51" spans="1:16" s="28" customFormat="1" ht="36.75" thickTop="1" x14ac:dyDescent="0.25">
      <c r="A51" s="162"/>
      <c r="B51" s="163" t="s">
        <v>70</v>
      </c>
      <c r="C51" s="164">
        <f t="shared" si="0"/>
        <v>1024737</v>
      </c>
      <c r="D51" s="165">
        <f>SUM(D52,D194)</f>
        <v>993681</v>
      </c>
      <c r="E51" s="166">
        <f t="shared" ref="E51:F51" si="30">SUM(E52,E194)</f>
        <v>0</v>
      </c>
      <c r="F51" s="167">
        <f t="shared" si="30"/>
        <v>993681</v>
      </c>
      <c r="G51" s="165">
        <f>SUM(G52,G194)</f>
        <v>9522</v>
      </c>
      <c r="H51" s="166">
        <f t="shared" ref="H51:I51" si="31">SUM(H52,H194)</f>
        <v>1202</v>
      </c>
      <c r="I51" s="167">
        <f t="shared" si="31"/>
        <v>10724</v>
      </c>
      <c r="J51" s="168">
        <f>SUM(J52,J194)</f>
        <v>20118</v>
      </c>
      <c r="K51" s="169">
        <f t="shared" ref="K51:L51" si="32">SUM(K52,K194)</f>
        <v>214</v>
      </c>
      <c r="L51" s="170">
        <f t="shared" si="32"/>
        <v>20332</v>
      </c>
      <c r="M51" s="168">
        <f>SUM(M52,M194)</f>
        <v>0</v>
      </c>
      <c r="N51" s="169">
        <f t="shared" ref="N51:O51" si="33">SUM(N52,N194)</f>
        <v>0</v>
      </c>
      <c r="O51" s="170">
        <f t="shared" si="33"/>
        <v>0</v>
      </c>
      <c r="P51" s="171"/>
    </row>
    <row r="52" spans="1:16" s="28" customFormat="1" ht="24" x14ac:dyDescent="0.25">
      <c r="A52" s="24"/>
      <c r="B52" s="22" t="s">
        <v>71</v>
      </c>
      <c r="C52" s="172">
        <f t="shared" si="0"/>
        <v>986412</v>
      </c>
      <c r="D52" s="173">
        <f>SUM(D53,D75,D173,D187)</f>
        <v>955781</v>
      </c>
      <c r="E52" s="174">
        <f t="shared" ref="E52:F52" si="34">SUM(E53,E75,E173,E187)</f>
        <v>345</v>
      </c>
      <c r="F52" s="175">
        <f t="shared" si="34"/>
        <v>956126</v>
      </c>
      <c r="G52" s="173">
        <f>SUM(G53,G75,G173,G187)</f>
        <v>9522</v>
      </c>
      <c r="H52" s="174">
        <f t="shared" ref="H52:I52" si="35">SUM(H53,H75,H173,H187)</f>
        <v>1202</v>
      </c>
      <c r="I52" s="175">
        <f t="shared" si="35"/>
        <v>10724</v>
      </c>
      <c r="J52" s="173">
        <f>SUM(J53,J75,J173,J187)</f>
        <v>19348</v>
      </c>
      <c r="K52" s="174">
        <f t="shared" ref="K52:L52" si="36">SUM(K53,K75,K173,K187)</f>
        <v>214</v>
      </c>
      <c r="L52" s="175">
        <f t="shared" si="36"/>
        <v>19562</v>
      </c>
      <c r="M52" s="173">
        <f>SUM(M53,M75,M173,M187)</f>
        <v>0</v>
      </c>
      <c r="N52" s="174">
        <f t="shared" ref="N52:O52" si="37">SUM(N53,N75,N173,N187)</f>
        <v>0</v>
      </c>
      <c r="O52" s="175">
        <f t="shared" si="37"/>
        <v>0</v>
      </c>
      <c r="P52" s="176"/>
    </row>
    <row r="53" spans="1:16" s="28" customFormat="1" x14ac:dyDescent="0.25">
      <c r="A53" s="177">
        <v>1000</v>
      </c>
      <c r="B53" s="177" t="s">
        <v>72</v>
      </c>
      <c r="C53" s="178">
        <f t="shared" si="0"/>
        <v>883412</v>
      </c>
      <c r="D53" s="179">
        <f>SUM(D54,D67)</f>
        <v>872474</v>
      </c>
      <c r="E53" s="180">
        <f t="shared" ref="E53:F53" si="38">SUM(E54,E67)</f>
        <v>0</v>
      </c>
      <c r="F53" s="181">
        <f t="shared" si="38"/>
        <v>872474</v>
      </c>
      <c r="G53" s="179">
        <f>SUM(G54,G67)</f>
        <v>9522</v>
      </c>
      <c r="H53" s="180">
        <f t="shared" ref="H53:I53" si="39">SUM(H54,H67)</f>
        <v>1202</v>
      </c>
      <c r="I53" s="181">
        <f t="shared" si="39"/>
        <v>10724</v>
      </c>
      <c r="J53" s="179">
        <f>SUM(J54,J67)</f>
        <v>0</v>
      </c>
      <c r="K53" s="180">
        <f t="shared" ref="K53:L53" si="40">SUM(K54,K67)</f>
        <v>214</v>
      </c>
      <c r="L53" s="181">
        <f t="shared" si="40"/>
        <v>214</v>
      </c>
      <c r="M53" s="179">
        <f>SUM(M54,M67)</f>
        <v>0</v>
      </c>
      <c r="N53" s="180">
        <f t="shared" ref="N53:O53" si="41">SUM(N54,N67)</f>
        <v>0</v>
      </c>
      <c r="O53" s="181">
        <f t="shared" si="41"/>
        <v>0</v>
      </c>
      <c r="P53" s="182"/>
    </row>
    <row r="54" spans="1:16" x14ac:dyDescent="0.25">
      <c r="A54" s="69">
        <v>1100</v>
      </c>
      <c r="B54" s="183" t="s">
        <v>73</v>
      </c>
      <c r="C54" s="70">
        <f t="shared" si="0"/>
        <v>667005</v>
      </c>
      <c r="D54" s="184">
        <f>SUM(D55,D58,D66)</f>
        <v>658320</v>
      </c>
      <c r="E54" s="185">
        <f t="shared" ref="E54:F54" si="42">SUM(E55,E58,E66)</f>
        <v>0</v>
      </c>
      <c r="F54" s="73">
        <f t="shared" si="42"/>
        <v>658320</v>
      </c>
      <c r="G54" s="184">
        <f>SUM(G55,G58,G66)</f>
        <v>7674</v>
      </c>
      <c r="H54" s="185">
        <f t="shared" ref="H54:I54" si="43">SUM(H55,H58,H66)</f>
        <v>1011</v>
      </c>
      <c r="I54" s="73">
        <f t="shared" si="43"/>
        <v>8685</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620578</v>
      </c>
      <c r="D55" s="187">
        <f>SUM(D56:D57)</f>
        <v>611893</v>
      </c>
      <c r="E55" s="188">
        <f t="shared" ref="E55:F55" si="46">SUM(E56:E57)</f>
        <v>0</v>
      </c>
      <c r="F55" s="141">
        <f t="shared" si="46"/>
        <v>611893</v>
      </c>
      <c r="G55" s="187">
        <f>SUM(G56:G57)</f>
        <v>7674</v>
      </c>
      <c r="H55" s="188">
        <f t="shared" ref="H55:I55" si="47">SUM(H56:H57)</f>
        <v>1011</v>
      </c>
      <c r="I55" s="141">
        <f t="shared" si="47"/>
        <v>8685</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5.5" customHeight="1" x14ac:dyDescent="0.25">
      <c r="A57" s="51">
        <v>1119</v>
      </c>
      <c r="B57" s="89" t="s">
        <v>76</v>
      </c>
      <c r="C57" s="90">
        <f t="shared" si="0"/>
        <v>620578</v>
      </c>
      <c r="D57" s="53">
        <v>611893</v>
      </c>
      <c r="E57" s="54"/>
      <c r="F57" s="55">
        <f t="shared" si="50"/>
        <v>611893</v>
      </c>
      <c r="G57" s="53">
        <v>7674</v>
      </c>
      <c r="H57" s="54">
        <v>1011</v>
      </c>
      <c r="I57" s="55">
        <f t="shared" si="51"/>
        <v>8685</v>
      </c>
      <c r="J57" s="53"/>
      <c r="K57" s="54"/>
      <c r="L57" s="55">
        <f t="shared" si="52"/>
        <v>0</v>
      </c>
      <c r="M57" s="53"/>
      <c r="N57" s="54"/>
      <c r="O57" s="55">
        <f t="shared" si="53"/>
        <v>0</v>
      </c>
      <c r="P57" s="57" t="s">
        <v>488</v>
      </c>
    </row>
    <row r="58" spans="1:16" x14ac:dyDescent="0.25">
      <c r="A58" s="189">
        <v>1140</v>
      </c>
      <c r="B58" s="89" t="s">
        <v>77</v>
      </c>
      <c r="C58" s="90">
        <f t="shared" si="0"/>
        <v>46427</v>
      </c>
      <c r="D58" s="190">
        <f>SUM(D59:D65)</f>
        <v>46427</v>
      </c>
      <c r="E58" s="191">
        <f>SUM(E59:E65)</f>
        <v>0</v>
      </c>
      <c r="F58" s="55">
        <f t="shared" ref="F58" si="54">SUM(F59:F65)</f>
        <v>46427</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82</v>
      </c>
      <c r="C63" s="90">
        <f t="shared" si="0"/>
        <v>14598</v>
      </c>
      <c r="D63" s="53">
        <v>14598</v>
      </c>
      <c r="E63" s="54"/>
      <c r="F63" s="55">
        <f t="shared" si="58"/>
        <v>14598</v>
      </c>
      <c r="G63" s="53"/>
      <c r="H63" s="54"/>
      <c r="I63" s="55">
        <f t="shared" si="59"/>
        <v>0</v>
      </c>
      <c r="J63" s="53"/>
      <c r="K63" s="54"/>
      <c r="L63" s="55">
        <f t="shared" si="60"/>
        <v>0</v>
      </c>
      <c r="M63" s="53"/>
      <c r="N63" s="54"/>
      <c r="O63" s="55">
        <f t="shared" si="61"/>
        <v>0</v>
      </c>
      <c r="P63" s="57"/>
    </row>
    <row r="64" spans="1:16" ht="12" customHeight="1" x14ac:dyDescent="0.25">
      <c r="A64" s="51">
        <v>1148</v>
      </c>
      <c r="B64" s="89" t="s">
        <v>83</v>
      </c>
      <c r="C64" s="90">
        <f t="shared" si="0"/>
        <v>31829</v>
      </c>
      <c r="D64" s="53">
        <v>31829</v>
      </c>
      <c r="E64" s="54"/>
      <c r="F64" s="55">
        <f t="shared" si="58"/>
        <v>31829</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216407</v>
      </c>
      <c r="D67" s="184">
        <f>SUM(D68:D69)</f>
        <v>214154</v>
      </c>
      <c r="E67" s="185">
        <f t="shared" ref="E67:F67" si="62">SUM(E68:E69)</f>
        <v>0</v>
      </c>
      <c r="F67" s="73">
        <f t="shared" si="62"/>
        <v>214154</v>
      </c>
      <c r="G67" s="184">
        <f>SUM(G68:G69)</f>
        <v>1848</v>
      </c>
      <c r="H67" s="185">
        <f t="shared" ref="H67:I67" si="63">SUM(H68:H69)</f>
        <v>191</v>
      </c>
      <c r="I67" s="73">
        <f t="shared" si="63"/>
        <v>2039</v>
      </c>
      <c r="J67" s="184">
        <f>SUM(J68:J69)</f>
        <v>0</v>
      </c>
      <c r="K67" s="185">
        <f t="shared" ref="K67:L67" si="64">SUM(K68:K69)</f>
        <v>214</v>
      </c>
      <c r="L67" s="73">
        <f t="shared" si="64"/>
        <v>214</v>
      </c>
      <c r="M67" s="184">
        <f>SUM(M68:M69)</f>
        <v>0</v>
      </c>
      <c r="N67" s="185">
        <f t="shared" ref="N67:O67" si="65">SUM(N68:N69)</f>
        <v>0</v>
      </c>
      <c r="O67" s="73">
        <f t="shared" si="65"/>
        <v>0</v>
      </c>
      <c r="P67" s="77"/>
    </row>
    <row r="68" spans="1:16" ht="35.25" customHeight="1" x14ac:dyDescent="0.25">
      <c r="A68" s="546">
        <v>1210</v>
      </c>
      <c r="B68" s="82" t="s">
        <v>87</v>
      </c>
      <c r="C68" s="83">
        <f t="shared" si="0"/>
        <v>167342</v>
      </c>
      <c r="D68" s="46">
        <v>165303</v>
      </c>
      <c r="E68" s="47"/>
      <c r="F68" s="134">
        <f>D68+E68</f>
        <v>165303</v>
      </c>
      <c r="G68" s="46">
        <v>1848</v>
      </c>
      <c r="H68" s="47">
        <v>191</v>
      </c>
      <c r="I68" s="134">
        <f>G68+H68</f>
        <v>2039</v>
      </c>
      <c r="J68" s="46"/>
      <c r="K68" s="47"/>
      <c r="L68" s="134">
        <f>K68+J68</f>
        <v>0</v>
      </c>
      <c r="M68" s="46"/>
      <c r="N68" s="47"/>
      <c r="O68" s="134">
        <f>N68+M68</f>
        <v>0</v>
      </c>
      <c r="P68" s="57" t="s">
        <v>489</v>
      </c>
    </row>
    <row r="69" spans="1:16" ht="24" x14ac:dyDescent="0.25">
      <c r="A69" s="189">
        <v>1220</v>
      </c>
      <c r="B69" s="89" t="s">
        <v>88</v>
      </c>
      <c r="C69" s="90">
        <f t="shared" si="0"/>
        <v>49065</v>
      </c>
      <c r="D69" s="190">
        <f>SUM(D70:D74)</f>
        <v>48851</v>
      </c>
      <c r="E69" s="191">
        <f t="shared" ref="E69:F69" si="66">SUM(E70:E74)</f>
        <v>0</v>
      </c>
      <c r="F69" s="55">
        <f t="shared" si="66"/>
        <v>48851</v>
      </c>
      <c r="G69" s="190">
        <f>SUM(G70:G74)</f>
        <v>0</v>
      </c>
      <c r="H69" s="191">
        <f t="shared" ref="H69:I69" si="67">SUM(H70:H74)</f>
        <v>0</v>
      </c>
      <c r="I69" s="55">
        <f t="shared" si="67"/>
        <v>0</v>
      </c>
      <c r="J69" s="190">
        <f>SUM(J70:J74)</f>
        <v>0</v>
      </c>
      <c r="K69" s="191">
        <f t="shared" ref="K69:L69" si="68">SUM(K70:K74)</f>
        <v>214</v>
      </c>
      <c r="L69" s="55">
        <f t="shared" si="68"/>
        <v>214</v>
      </c>
      <c r="M69" s="190">
        <f>SUM(M70:M74)</f>
        <v>0</v>
      </c>
      <c r="N69" s="191">
        <f t="shared" ref="N69:O69" si="69">SUM(N70:N74)</f>
        <v>0</v>
      </c>
      <c r="O69" s="55">
        <f t="shared" si="69"/>
        <v>0</v>
      </c>
      <c r="P69" s="57"/>
    </row>
    <row r="70" spans="1:16" ht="48" customHeight="1" x14ac:dyDescent="0.25">
      <c r="A70" s="51">
        <v>1221</v>
      </c>
      <c r="B70" s="89" t="s">
        <v>89</v>
      </c>
      <c r="C70" s="90">
        <f t="shared" si="0"/>
        <v>28145</v>
      </c>
      <c r="D70" s="53">
        <v>28145</v>
      </c>
      <c r="E70" s="54"/>
      <c r="F70" s="55">
        <f t="shared" ref="F70:F74" si="70">D70+E70</f>
        <v>28145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9.75" customHeight="1" x14ac:dyDescent="0.25">
      <c r="A73" s="51">
        <v>1227</v>
      </c>
      <c r="B73" s="89" t="s">
        <v>92</v>
      </c>
      <c r="C73" s="90">
        <f t="shared" si="0"/>
        <v>19637</v>
      </c>
      <c r="D73" s="53">
        <v>19423</v>
      </c>
      <c r="E73" s="54"/>
      <c r="F73" s="55">
        <f t="shared" si="70"/>
        <v>19423</v>
      </c>
      <c r="G73" s="53"/>
      <c r="H73" s="54"/>
      <c r="I73" s="55">
        <f t="shared" si="71"/>
        <v>0</v>
      </c>
      <c r="J73" s="53">
        <v>0</v>
      </c>
      <c r="K73" s="54">
        <v>214</v>
      </c>
      <c r="L73" s="55">
        <f t="shared" si="72"/>
        <v>214</v>
      </c>
      <c r="M73" s="53"/>
      <c r="N73" s="54"/>
      <c r="O73" s="55">
        <f t="shared" si="73"/>
        <v>0</v>
      </c>
      <c r="P73" s="57" t="s">
        <v>490</v>
      </c>
    </row>
    <row r="74" spans="1:16" ht="48" customHeight="1" x14ac:dyDescent="0.25">
      <c r="A74" s="51">
        <v>1228</v>
      </c>
      <c r="B74" s="89" t="s">
        <v>93</v>
      </c>
      <c r="C74" s="90">
        <f t="shared" si="0"/>
        <v>1283</v>
      </c>
      <c r="D74" s="53">
        <v>1283</v>
      </c>
      <c r="E74" s="54"/>
      <c r="F74" s="55">
        <f t="shared" si="70"/>
        <v>1283</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103000</v>
      </c>
      <c r="D75" s="179">
        <f>SUM(D76,D83,D130,D164,D165,D172)</f>
        <v>83307</v>
      </c>
      <c r="E75" s="180">
        <f t="shared" ref="E75:F75" si="74">SUM(E76,E83,E130,E164,E165,E172)</f>
        <v>345</v>
      </c>
      <c r="F75" s="181">
        <f t="shared" si="74"/>
        <v>83652</v>
      </c>
      <c r="G75" s="179">
        <f>SUM(G76,G83,G130,G164,G165,G172)</f>
        <v>0</v>
      </c>
      <c r="H75" s="180">
        <f t="shared" ref="H75:I75" si="75">SUM(H76,H83,H130,H164,H165,H172)</f>
        <v>0</v>
      </c>
      <c r="I75" s="181">
        <f t="shared" si="75"/>
        <v>0</v>
      </c>
      <c r="J75" s="179">
        <f>SUM(J76,J83,J130,J164,J165,J172)</f>
        <v>19348</v>
      </c>
      <c r="K75" s="180">
        <f t="shared" ref="K75:L75" si="76">SUM(K76,K83,K130,K164,K165,K172)</f>
        <v>0</v>
      </c>
      <c r="L75" s="181">
        <f t="shared" si="76"/>
        <v>19348</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90459</v>
      </c>
      <c r="D83" s="184">
        <f>SUM(D84,D89,D95,D103,D112,D116,D122,D128)</f>
        <v>74249</v>
      </c>
      <c r="E83" s="185">
        <f t="shared" ref="E83:F83" si="98">SUM(E84,E89,E95,E103,E112,E116,E122,E128)</f>
        <v>345</v>
      </c>
      <c r="F83" s="73">
        <f t="shared" si="98"/>
        <v>74594</v>
      </c>
      <c r="G83" s="184">
        <f>SUM(G84,G89,G95,G103,G112,G116,G122,G128)</f>
        <v>0</v>
      </c>
      <c r="H83" s="185">
        <f t="shared" ref="H83:I83" si="99">SUM(H84,H89,H95,H103,H112,H116,H122,H128)</f>
        <v>0</v>
      </c>
      <c r="I83" s="73">
        <f t="shared" si="99"/>
        <v>0</v>
      </c>
      <c r="J83" s="184">
        <f>SUM(J84,J89,J95,J103,J112,J116,J122,J128)</f>
        <v>15865</v>
      </c>
      <c r="K83" s="185">
        <f t="shared" ref="K83:L83" si="100">SUM(K84,K89,K95,K103,K112,K116,K122,K128)</f>
        <v>0</v>
      </c>
      <c r="L83" s="73">
        <f t="shared" si="100"/>
        <v>15865</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3520</v>
      </c>
      <c r="D84" s="187">
        <f>SUM(D85:D88)</f>
        <v>3075</v>
      </c>
      <c r="E84" s="188">
        <f t="shared" ref="E84:F84" si="103">SUM(E85:E88)</f>
        <v>345</v>
      </c>
      <c r="F84" s="141">
        <f t="shared" si="103"/>
        <v>3420</v>
      </c>
      <c r="G84" s="187">
        <f>SUM(G85:G88)</f>
        <v>0</v>
      </c>
      <c r="H84" s="188">
        <f t="shared" ref="H84:I84" si="104">SUM(H85:H88)</f>
        <v>0</v>
      </c>
      <c r="I84" s="141">
        <f t="shared" si="104"/>
        <v>0</v>
      </c>
      <c r="J84" s="187">
        <f>SUM(J85:J88)</f>
        <v>100</v>
      </c>
      <c r="K84" s="188">
        <f t="shared" ref="K84:L84" si="105">SUM(K85:K88)</f>
        <v>0</v>
      </c>
      <c r="L84" s="141">
        <f t="shared" si="105"/>
        <v>100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9.75" customHeight="1" x14ac:dyDescent="0.25">
      <c r="A86" s="51">
        <v>2212</v>
      </c>
      <c r="B86" s="89" t="s">
        <v>103</v>
      </c>
      <c r="C86" s="90">
        <f t="shared" si="102"/>
        <v>2946</v>
      </c>
      <c r="D86" s="196">
        <v>2551</v>
      </c>
      <c r="E86" s="197">
        <v>345</v>
      </c>
      <c r="F86" s="55">
        <f t="shared" si="107"/>
        <v>2896</v>
      </c>
      <c r="G86" s="53"/>
      <c r="H86" s="54"/>
      <c r="I86" s="55">
        <f t="shared" si="108"/>
        <v>0</v>
      </c>
      <c r="J86" s="53">
        <v>50</v>
      </c>
      <c r="K86" s="54"/>
      <c r="L86" s="55">
        <f t="shared" si="109"/>
        <v>50</v>
      </c>
      <c r="M86" s="53"/>
      <c r="N86" s="54"/>
      <c r="O86" s="55">
        <f t="shared" si="110"/>
        <v>0</v>
      </c>
      <c r="P86" s="57" t="s">
        <v>491</v>
      </c>
    </row>
    <row r="87" spans="1:16" ht="24" customHeight="1" x14ac:dyDescent="0.25">
      <c r="A87" s="51">
        <v>2214</v>
      </c>
      <c r="B87" s="89" t="s">
        <v>104</v>
      </c>
      <c r="C87" s="90">
        <f t="shared" si="102"/>
        <v>508</v>
      </c>
      <c r="D87" s="196">
        <v>458</v>
      </c>
      <c r="E87" s="197"/>
      <c r="F87" s="55">
        <f t="shared" si="107"/>
        <v>458</v>
      </c>
      <c r="G87" s="53"/>
      <c r="H87" s="54"/>
      <c r="I87" s="55">
        <f t="shared" si="108"/>
        <v>0</v>
      </c>
      <c r="J87" s="53">
        <v>50</v>
      </c>
      <c r="K87" s="54"/>
      <c r="L87" s="55">
        <f t="shared" si="109"/>
        <v>50</v>
      </c>
      <c r="M87" s="53"/>
      <c r="N87" s="54"/>
      <c r="O87" s="55">
        <f t="shared" si="110"/>
        <v>0</v>
      </c>
      <c r="P87" s="57"/>
    </row>
    <row r="88" spans="1:16" ht="12" customHeight="1" x14ac:dyDescent="0.25">
      <c r="A88" s="51">
        <v>2219</v>
      </c>
      <c r="B88" s="89" t="s">
        <v>105</v>
      </c>
      <c r="C88" s="90">
        <f t="shared" si="102"/>
        <v>66</v>
      </c>
      <c r="D88" s="196">
        <v>66</v>
      </c>
      <c r="E88" s="197"/>
      <c r="F88" s="55">
        <f t="shared" si="107"/>
        <v>66</v>
      </c>
      <c r="G88" s="53"/>
      <c r="H88" s="54"/>
      <c r="I88" s="55">
        <f t="shared" si="108"/>
        <v>0</v>
      </c>
      <c r="J88" s="53"/>
      <c r="K88" s="54"/>
      <c r="L88" s="55">
        <f t="shared" si="109"/>
        <v>0</v>
      </c>
      <c r="M88" s="53"/>
      <c r="N88" s="54"/>
      <c r="O88" s="55">
        <f t="shared" si="110"/>
        <v>0</v>
      </c>
      <c r="P88" s="57"/>
    </row>
    <row r="89" spans="1:16" ht="24" x14ac:dyDescent="0.25">
      <c r="A89" s="189">
        <v>2220</v>
      </c>
      <c r="B89" s="89" t="s">
        <v>106</v>
      </c>
      <c r="C89" s="90">
        <f t="shared" si="102"/>
        <v>70859</v>
      </c>
      <c r="D89" s="190">
        <f>SUM(D90:D94)</f>
        <v>58977</v>
      </c>
      <c r="E89" s="191">
        <f t="shared" ref="E89:F89" si="111">SUM(E90:E94)</f>
        <v>0</v>
      </c>
      <c r="F89" s="55">
        <f t="shared" si="111"/>
        <v>58977</v>
      </c>
      <c r="G89" s="190">
        <f>SUM(G90:G94)</f>
        <v>0</v>
      </c>
      <c r="H89" s="191">
        <f t="shared" ref="H89:I89" si="112">SUM(H90:H94)</f>
        <v>0</v>
      </c>
      <c r="I89" s="55">
        <f t="shared" si="112"/>
        <v>0</v>
      </c>
      <c r="J89" s="190">
        <f>SUM(J90:J94)</f>
        <v>11882</v>
      </c>
      <c r="K89" s="191">
        <f t="shared" ref="K89:L89" si="113">SUM(K90:K94)</f>
        <v>0</v>
      </c>
      <c r="L89" s="55">
        <f t="shared" si="113"/>
        <v>11882</v>
      </c>
      <c r="M89" s="190">
        <f>SUM(M90:M94)</f>
        <v>0</v>
      </c>
      <c r="N89" s="191">
        <f t="shared" ref="N89:O89" si="114">SUM(N90:N94)</f>
        <v>0</v>
      </c>
      <c r="O89" s="55">
        <f t="shared" si="114"/>
        <v>0</v>
      </c>
      <c r="P89" s="57"/>
    </row>
    <row r="90" spans="1:16" ht="24" customHeight="1" x14ac:dyDescent="0.25">
      <c r="A90" s="51">
        <v>2221</v>
      </c>
      <c r="B90" s="89" t="s">
        <v>107</v>
      </c>
      <c r="C90" s="90">
        <f t="shared" si="102"/>
        <v>34721</v>
      </c>
      <c r="D90" s="196">
        <v>29076</v>
      </c>
      <c r="E90" s="197"/>
      <c r="F90" s="55">
        <f t="shared" ref="F90:F94" si="115">D90+E90</f>
        <v>29076</v>
      </c>
      <c r="G90" s="53"/>
      <c r="H90" s="54"/>
      <c r="I90" s="55">
        <f t="shared" ref="I90:I94" si="116">G90+H90</f>
        <v>0</v>
      </c>
      <c r="J90" s="53">
        <v>5645</v>
      </c>
      <c r="K90" s="54"/>
      <c r="L90" s="55">
        <f t="shared" ref="L90:L94" si="117">K90+J90</f>
        <v>5645</v>
      </c>
      <c r="M90" s="53"/>
      <c r="N90" s="54"/>
      <c r="O90" s="55">
        <f t="shared" ref="O90:O94" si="118">N90+M90</f>
        <v>0</v>
      </c>
      <c r="P90" s="57"/>
    </row>
    <row r="91" spans="1:16" ht="12" customHeight="1" x14ac:dyDescent="0.25">
      <c r="A91" s="51">
        <v>2222</v>
      </c>
      <c r="B91" s="89" t="s">
        <v>108</v>
      </c>
      <c r="C91" s="90">
        <f t="shared" si="102"/>
        <v>3350</v>
      </c>
      <c r="D91" s="196">
        <v>2565</v>
      </c>
      <c r="E91" s="197"/>
      <c r="F91" s="55">
        <f t="shared" si="115"/>
        <v>2565</v>
      </c>
      <c r="G91" s="53"/>
      <c r="H91" s="54"/>
      <c r="I91" s="55">
        <f t="shared" si="116"/>
        <v>0</v>
      </c>
      <c r="J91" s="53">
        <v>785</v>
      </c>
      <c r="K91" s="54"/>
      <c r="L91" s="55">
        <f t="shared" si="117"/>
        <v>785</v>
      </c>
      <c r="M91" s="53"/>
      <c r="N91" s="54"/>
      <c r="O91" s="55">
        <f t="shared" si="118"/>
        <v>0</v>
      </c>
      <c r="P91" s="57"/>
    </row>
    <row r="92" spans="1:16" ht="12" customHeight="1" x14ac:dyDescent="0.25">
      <c r="A92" s="51">
        <v>2223</v>
      </c>
      <c r="B92" s="89" t="s">
        <v>109</v>
      </c>
      <c r="C92" s="90">
        <f t="shared" si="102"/>
        <v>31453</v>
      </c>
      <c r="D92" s="196">
        <v>26581</v>
      </c>
      <c r="E92" s="197"/>
      <c r="F92" s="55">
        <f t="shared" si="115"/>
        <v>26581</v>
      </c>
      <c r="G92" s="53"/>
      <c r="H92" s="54"/>
      <c r="I92" s="55">
        <f t="shared" si="116"/>
        <v>0</v>
      </c>
      <c r="J92" s="53">
        <v>4872</v>
      </c>
      <c r="K92" s="54"/>
      <c r="L92" s="55">
        <f t="shared" si="117"/>
        <v>4872</v>
      </c>
      <c r="M92" s="53"/>
      <c r="N92" s="54"/>
      <c r="O92" s="55">
        <f t="shared" si="118"/>
        <v>0</v>
      </c>
      <c r="P92" s="57"/>
    </row>
    <row r="93" spans="1:16" ht="48" customHeight="1" x14ac:dyDescent="0.25">
      <c r="A93" s="51">
        <v>2224</v>
      </c>
      <c r="B93" s="89" t="s">
        <v>110</v>
      </c>
      <c r="C93" s="90">
        <f t="shared" si="102"/>
        <v>1335</v>
      </c>
      <c r="D93" s="196">
        <v>755</v>
      </c>
      <c r="E93" s="197"/>
      <c r="F93" s="55">
        <f t="shared" si="115"/>
        <v>755</v>
      </c>
      <c r="G93" s="53"/>
      <c r="H93" s="54"/>
      <c r="I93" s="55">
        <f t="shared" si="116"/>
        <v>0</v>
      </c>
      <c r="J93" s="53">
        <v>580</v>
      </c>
      <c r="K93" s="54"/>
      <c r="L93" s="55">
        <f t="shared" si="117"/>
        <v>580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2207</v>
      </c>
      <c r="D95" s="190">
        <f>SUM(D96:D102)</f>
        <v>1600</v>
      </c>
      <c r="E95" s="191">
        <f t="shared" ref="E95:F95" si="119">SUM(E96:E102)</f>
        <v>0</v>
      </c>
      <c r="F95" s="55">
        <f t="shared" si="119"/>
        <v>1600</v>
      </c>
      <c r="G95" s="190">
        <f>SUM(G96:G102)</f>
        <v>0</v>
      </c>
      <c r="H95" s="191">
        <f t="shared" ref="H95:I95" si="120">SUM(H96:H102)</f>
        <v>0</v>
      </c>
      <c r="I95" s="55">
        <f t="shared" si="120"/>
        <v>0</v>
      </c>
      <c r="J95" s="190">
        <f>SUM(J96:J102)</f>
        <v>607</v>
      </c>
      <c r="K95" s="191">
        <f t="shared" ref="K95:L95" si="121">SUM(K96:K102)</f>
        <v>0</v>
      </c>
      <c r="L95" s="55">
        <f t="shared" si="121"/>
        <v>607</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9" t="s">
        <v>118</v>
      </c>
      <c r="C101" s="90">
        <f t="shared" si="102"/>
        <v>562</v>
      </c>
      <c r="D101" s="196"/>
      <c r="E101" s="197"/>
      <c r="F101" s="55">
        <f t="shared" si="123"/>
        <v>0</v>
      </c>
      <c r="G101" s="53"/>
      <c r="H101" s="54"/>
      <c r="I101" s="55">
        <f t="shared" si="124"/>
        <v>0</v>
      </c>
      <c r="J101" s="53">
        <v>562</v>
      </c>
      <c r="K101" s="54"/>
      <c r="L101" s="55">
        <f t="shared" si="125"/>
        <v>562</v>
      </c>
      <c r="M101" s="53"/>
      <c r="N101" s="54"/>
      <c r="O101" s="55">
        <f t="shared" si="126"/>
        <v>0</v>
      </c>
      <c r="P101" s="57"/>
    </row>
    <row r="102" spans="1:16" ht="24" customHeight="1" x14ac:dyDescent="0.25">
      <c r="A102" s="51">
        <v>2239</v>
      </c>
      <c r="B102" s="89" t="s">
        <v>119</v>
      </c>
      <c r="C102" s="90">
        <f t="shared" si="102"/>
        <v>1645</v>
      </c>
      <c r="D102" s="196">
        <v>1600</v>
      </c>
      <c r="E102" s="197"/>
      <c r="F102" s="55">
        <f t="shared" si="123"/>
        <v>1600</v>
      </c>
      <c r="G102" s="53"/>
      <c r="H102" s="54"/>
      <c r="I102" s="55">
        <f t="shared" si="124"/>
        <v>0</v>
      </c>
      <c r="J102" s="53">
        <v>45</v>
      </c>
      <c r="K102" s="54"/>
      <c r="L102" s="55">
        <f t="shared" si="125"/>
        <v>45</v>
      </c>
      <c r="M102" s="53"/>
      <c r="N102" s="54"/>
      <c r="O102" s="55">
        <f t="shared" si="126"/>
        <v>0</v>
      </c>
      <c r="P102" s="57"/>
    </row>
    <row r="103" spans="1:16" ht="36" x14ac:dyDescent="0.25">
      <c r="A103" s="189">
        <v>2240</v>
      </c>
      <c r="B103" s="89" t="s">
        <v>120</v>
      </c>
      <c r="C103" s="90">
        <f t="shared" si="102"/>
        <v>13439</v>
      </c>
      <c r="D103" s="190">
        <f>SUM(D104:D111)</f>
        <v>10518</v>
      </c>
      <c r="E103" s="191">
        <f t="shared" ref="E103:F103" si="127">SUM(E104:E111)</f>
        <v>0</v>
      </c>
      <c r="F103" s="55">
        <f t="shared" si="127"/>
        <v>10518</v>
      </c>
      <c r="G103" s="190">
        <f>SUM(G104:G111)</f>
        <v>0</v>
      </c>
      <c r="H103" s="191">
        <f t="shared" ref="H103:I103" si="128">SUM(H104:H111)</f>
        <v>0</v>
      </c>
      <c r="I103" s="55">
        <f t="shared" si="128"/>
        <v>0</v>
      </c>
      <c r="J103" s="190">
        <f>SUM(J104:J111)</f>
        <v>2921</v>
      </c>
      <c r="K103" s="191">
        <f t="shared" ref="K103:L103" si="129">SUM(K104:K111)</f>
        <v>0</v>
      </c>
      <c r="L103" s="55">
        <f t="shared" si="129"/>
        <v>2921</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1565</v>
      </c>
      <c r="D106" s="196">
        <v>485</v>
      </c>
      <c r="E106" s="197"/>
      <c r="F106" s="55">
        <f t="shared" si="131"/>
        <v>485</v>
      </c>
      <c r="G106" s="53"/>
      <c r="H106" s="54"/>
      <c r="I106" s="55">
        <f t="shared" si="132"/>
        <v>0</v>
      </c>
      <c r="J106" s="53">
        <v>1080</v>
      </c>
      <c r="K106" s="54"/>
      <c r="L106" s="55">
        <f t="shared" si="133"/>
        <v>1080</v>
      </c>
      <c r="M106" s="53"/>
      <c r="N106" s="54"/>
      <c r="O106" s="55">
        <f t="shared" si="134"/>
        <v>0</v>
      </c>
      <c r="P106" s="57"/>
    </row>
    <row r="107" spans="1:16" ht="12" customHeight="1" x14ac:dyDescent="0.25">
      <c r="A107" s="51">
        <v>2244</v>
      </c>
      <c r="B107" s="89" t="s">
        <v>124</v>
      </c>
      <c r="C107" s="90">
        <f t="shared" si="102"/>
        <v>9324</v>
      </c>
      <c r="D107" s="196">
        <v>8433</v>
      </c>
      <c r="E107" s="197"/>
      <c r="F107" s="55">
        <f t="shared" si="131"/>
        <v>8433</v>
      </c>
      <c r="G107" s="53"/>
      <c r="H107" s="54"/>
      <c r="I107" s="55">
        <f t="shared" si="132"/>
        <v>0</v>
      </c>
      <c r="J107" s="53">
        <v>891</v>
      </c>
      <c r="K107" s="54"/>
      <c r="L107" s="55">
        <f t="shared" si="133"/>
        <v>891</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128</v>
      </c>
      <c r="C111" s="90">
        <f t="shared" si="102"/>
        <v>2550</v>
      </c>
      <c r="D111" s="196">
        <v>1600</v>
      </c>
      <c r="E111" s="197"/>
      <c r="F111" s="55">
        <f t="shared" si="131"/>
        <v>1600</v>
      </c>
      <c r="G111" s="53"/>
      <c r="H111" s="54"/>
      <c r="I111" s="55">
        <f t="shared" si="132"/>
        <v>0</v>
      </c>
      <c r="J111" s="53">
        <v>950</v>
      </c>
      <c r="K111" s="54"/>
      <c r="L111" s="55">
        <f t="shared" si="133"/>
        <v>950</v>
      </c>
      <c r="M111" s="53"/>
      <c r="N111" s="54"/>
      <c r="O111" s="55">
        <f t="shared" si="134"/>
        <v>0</v>
      </c>
      <c r="P111" s="57"/>
    </row>
    <row r="112" spans="1:16" x14ac:dyDescent="0.25">
      <c r="A112" s="189">
        <v>2250</v>
      </c>
      <c r="B112" s="89" t="s">
        <v>129</v>
      </c>
      <c r="C112" s="90">
        <f t="shared" si="102"/>
        <v>150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150</v>
      </c>
      <c r="K112" s="191">
        <f t="shared" ref="K112:L112" si="137">SUM(K113:K115)</f>
        <v>0</v>
      </c>
      <c r="L112" s="55">
        <f t="shared" si="137"/>
        <v>150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132</v>
      </c>
      <c r="C115" s="90">
        <f t="shared" si="102"/>
        <v>150</v>
      </c>
      <c r="D115" s="196"/>
      <c r="E115" s="197"/>
      <c r="F115" s="55">
        <f t="shared" si="139"/>
        <v>0</v>
      </c>
      <c r="G115" s="53"/>
      <c r="H115" s="54"/>
      <c r="I115" s="55">
        <f t="shared" si="140"/>
        <v>0</v>
      </c>
      <c r="J115" s="53">
        <v>150</v>
      </c>
      <c r="K115" s="54"/>
      <c r="L115" s="55">
        <f t="shared" si="141"/>
        <v>150</v>
      </c>
      <c r="M115" s="53"/>
      <c r="N115" s="54"/>
      <c r="O115" s="55">
        <f t="shared" si="142"/>
        <v>0</v>
      </c>
      <c r="P115" s="57"/>
    </row>
    <row r="116" spans="1:16" x14ac:dyDescent="0.25">
      <c r="A116" s="189">
        <v>2260</v>
      </c>
      <c r="B116" s="89" t="s">
        <v>133</v>
      </c>
      <c r="C116" s="90">
        <f t="shared" si="102"/>
        <v>234</v>
      </c>
      <c r="D116" s="190">
        <f>SUM(D117:D121)</f>
        <v>79</v>
      </c>
      <c r="E116" s="191">
        <f t="shared" ref="E116:F116" si="143">SUM(E117:E121)</f>
        <v>0</v>
      </c>
      <c r="F116" s="55">
        <f t="shared" si="143"/>
        <v>79</v>
      </c>
      <c r="G116" s="190">
        <f>SUM(G117:G121)</f>
        <v>0</v>
      </c>
      <c r="H116" s="191">
        <f t="shared" ref="H116:I116" si="144">SUM(H117:H121)</f>
        <v>0</v>
      </c>
      <c r="I116" s="55">
        <f t="shared" si="144"/>
        <v>0</v>
      </c>
      <c r="J116" s="190">
        <f>SUM(J117:J121)</f>
        <v>155</v>
      </c>
      <c r="K116" s="191">
        <f t="shared" ref="K116:L116" si="145">SUM(K117:K121)</f>
        <v>0</v>
      </c>
      <c r="L116" s="55">
        <f t="shared" si="145"/>
        <v>155</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137</v>
      </c>
      <c r="C120" s="90">
        <f t="shared" si="102"/>
        <v>140</v>
      </c>
      <c r="D120" s="196"/>
      <c r="E120" s="197"/>
      <c r="F120" s="55">
        <f t="shared" si="147"/>
        <v>0</v>
      </c>
      <c r="G120" s="53"/>
      <c r="H120" s="54"/>
      <c r="I120" s="55">
        <f t="shared" si="148"/>
        <v>0</v>
      </c>
      <c r="J120" s="53">
        <v>140</v>
      </c>
      <c r="K120" s="54"/>
      <c r="L120" s="55">
        <f t="shared" si="149"/>
        <v>140</v>
      </c>
      <c r="M120" s="53"/>
      <c r="N120" s="54"/>
      <c r="O120" s="55">
        <f t="shared" si="150"/>
        <v>0</v>
      </c>
      <c r="P120" s="57"/>
    </row>
    <row r="121" spans="1:16" ht="12" customHeight="1" x14ac:dyDescent="0.25">
      <c r="A121" s="51">
        <v>2269</v>
      </c>
      <c r="B121" s="89" t="s">
        <v>138</v>
      </c>
      <c r="C121" s="90">
        <f t="shared" si="102"/>
        <v>94</v>
      </c>
      <c r="D121" s="196">
        <v>79</v>
      </c>
      <c r="E121" s="197"/>
      <c r="F121" s="55">
        <f t="shared" si="147"/>
        <v>79</v>
      </c>
      <c r="G121" s="53"/>
      <c r="H121" s="54"/>
      <c r="I121" s="55">
        <f t="shared" si="148"/>
        <v>0</v>
      </c>
      <c r="J121" s="53">
        <v>15</v>
      </c>
      <c r="K121" s="54"/>
      <c r="L121" s="55">
        <f t="shared" si="149"/>
        <v>15</v>
      </c>
      <c r="M121" s="53"/>
      <c r="N121" s="54"/>
      <c r="O121" s="55">
        <f t="shared" si="150"/>
        <v>0</v>
      </c>
      <c r="P121" s="57"/>
    </row>
    <row r="122" spans="1:16" x14ac:dyDescent="0.25">
      <c r="A122" s="189">
        <v>2270</v>
      </c>
      <c r="B122" s="89" t="s">
        <v>139</v>
      </c>
      <c r="C122" s="90">
        <f t="shared" si="102"/>
        <v>50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50</v>
      </c>
      <c r="K122" s="191">
        <f t="shared" ref="K122:L122" si="153">SUM(K123:K127)</f>
        <v>0</v>
      </c>
      <c r="L122" s="55">
        <f t="shared" si="153"/>
        <v>50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1.5" customHeight="1" x14ac:dyDescent="0.25">
      <c r="A127" s="51">
        <v>2279</v>
      </c>
      <c r="B127" s="89" t="s">
        <v>144</v>
      </c>
      <c r="C127" s="90">
        <f t="shared" si="102"/>
        <v>50</v>
      </c>
      <c r="D127" s="196"/>
      <c r="E127" s="197"/>
      <c r="F127" s="55">
        <f t="shared" si="155"/>
        <v>0</v>
      </c>
      <c r="G127" s="53"/>
      <c r="H127" s="54"/>
      <c r="I127" s="55">
        <f t="shared" si="156"/>
        <v>0</v>
      </c>
      <c r="J127" s="53">
        <v>50</v>
      </c>
      <c r="K127" s="54"/>
      <c r="L127" s="55">
        <f t="shared" si="157"/>
        <v>50</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12541</v>
      </c>
      <c r="D130" s="184">
        <f>SUM(D131,D136,D140,D141,D144,D151,D159,D160,D163)</f>
        <v>9058</v>
      </c>
      <c r="E130" s="185">
        <f t="shared" ref="E130:F130" si="160">SUM(E131,E136,E140,E141,E144,E151,E159,E160,E163)</f>
        <v>0</v>
      </c>
      <c r="F130" s="73">
        <f t="shared" si="160"/>
        <v>9058</v>
      </c>
      <c r="G130" s="184">
        <f>SUM(G131,G136,G140,G141,G144,G151,G159,G160,G163)</f>
        <v>0</v>
      </c>
      <c r="H130" s="185">
        <f t="shared" ref="H130:I130" si="161">SUM(H131,H136,H140,H141,H144,H151,H159,H160,H163)</f>
        <v>0</v>
      </c>
      <c r="I130" s="73">
        <f t="shared" si="161"/>
        <v>0</v>
      </c>
      <c r="J130" s="184">
        <f>SUM(J131,J136,J140,J141,J144,J151,J159,J160,J163)</f>
        <v>3483</v>
      </c>
      <c r="K130" s="185">
        <f t="shared" ref="K130:L130" si="162">SUM(K131,K136,K140,K141,K144,K151,K159,K160,K163)</f>
        <v>0</v>
      </c>
      <c r="L130" s="73">
        <f t="shared" si="162"/>
        <v>3483</v>
      </c>
      <c r="M130" s="184">
        <f>SUM(M131,M136,M140,M141,M144,M151,M159,M160,M163)</f>
        <v>0</v>
      </c>
      <c r="N130" s="185">
        <f t="shared" ref="N130:O130" si="163">SUM(N131,N136,N140,N141,N144,N151,N159,N160,N163)</f>
        <v>0</v>
      </c>
      <c r="O130" s="73">
        <f t="shared" si="163"/>
        <v>0</v>
      </c>
      <c r="P130" s="77"/>
    </row>
    <row r="131" spans="1:16" ht="24" x14ac:dyDescent="0.25">
      <c r="A131" s="546">
        <v>2310</v>
      </c>
      <c r="B131" s="82" t="s">
        <v>148</v>
      </c>
      <c r="C131" s="83">
        <f t="shared" si="102"/>
        <v>4941</v>
      </c>
      <c r="D131" s="194">
        <f t="shared" ref="D131:O131" si="164">SUM(D132:D135)</f>
        <v>3401</v>
      </c>
      <c r="E131" s="195">
        <f t="shared" si="164"/>
        <v>0</v>
      </c>
      <c r="F131" s="134">
        <f t="shared" si="164"/>
        <v>3401</v>
      </c>
      <c r="G131" s="194">
        <f t="shared" si="164"/>
        <v>0</v>
      </c>
      <c r="H131" s="195">
        <f t="shared" si="164"/>
        <v>0</v>
      </c>
      <c r="I131" s="134">
        <f t="shared" si="164"/>
        <v>0</v>
      </c>
      <c r="J131" s="194">
        <f t="shared" si="164"/>
        <v>1540</v>
      </c>
      <c r="K131" s="195">
        <f t="shared" si="164"/>
        <v>0</v>
      </c>
      <c r="L131" s="134">
        <f t="shared" si="164"/>
        <v>1540</v>
      </c>
      <c r="M131" s="194">
        <f t="shared" si="164"/>
        <v>0</v>
      </c>
      <c r="N131" s="195">
        <f t="shared" si="164"/>
        <v>0</v>
      </c>
      <c r="O131" s="134">
        <f t="shared" si="164"/>
        <v>0</v>
      </c>
      <c r="P131" s="49"/>
    </row>
    <row r="132" spans="1:16" ht="12" customHeight="1" x14ac:dyDescent="0.25">
      <c r="A132" s="51">
        <v>2311</v>
      </c>
      <c r="B132" s="89" t="s">
        <v>149</v>
      </c>
      <c r="C132" s="90">
        <f t="shared" si="102"/>
        <v>1431</v>
      </c>
      <c r="D132" s="196">
        <v>1271</v>
      </c>
      <c r="E132" s="197"/>
      <c r="F132" s="55">
        <f t="shared" ref="F132:F135" si="165">D132+E132</f>
        <v>1271</v>
      </c>
      <c r="G132" s="53"/>
      <c r="H132" s="54"/>
      <c r="I132" s="55">
        <f t="shared" ref="I132:I135" si="166">G132+H132</f>
        <v>0</v>
      </c>
      <c r="J132" s="53">
        <v>160</v>
      </c>
      <c r="K132" s="54"/>
      <c r="L132" s="55">
        <f t="shared" ref="L132:L135" si="167">K132+J132</f>
        <v>160</v>
      </c>
      <c r="M132" s="53"/>
      <c r="N132" s="54"/>
      <c r="O132" s="55">
        <f t="shared" ref="O132:O135" si="168">N132+M132</f>
        <v>0</v>
      </c>
      <c r="P132" s="57"/>
    </row>
    <row r="133" spans="1:16" ht="15" customHeight="1" x14ac:dyDescent="0.25">
      <c r="A133" s="51">
        <v>2312</v>
      </c>
      <c r="B133" s="89" t="s">
        <v>150</v>
      </c>
      <c r="C133" s="90">
        <f t="shared" si="102"/>
        <v>3330</v>
      </c>
      <c r="D133" s="196">
        <v>2130</v>
      </c>
      <c r="E133" s="197"/>
      <c r="F133" s="55">
        <f t="shared" si="165"/>
        <v>2130</v>
      </c>
      <c r="G133" s="53"/>
      <c r="H133" s="54"/>
      <c r="I133" s="55">
        <f t="shared" si="166"/>
        <v>0</v>
      </c>
      <c r="J133" s="53">
        <v>1200</v>
      </c>
      <c r="K133" s="54"/>
      <c r="L133" s="55">
        <f t="shared" si="167"/>
        <v>1200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180</v>
      </c>
      <c r="D135" s="196"/>
      <c r="E135" s="197"/>
      <c r="F135" s="55">
        <f t="shared" si="165"/>
        <v>0</v>
      </c>
      <c r="G135" s="53"/>
      <c r="H135" s="54"/>
      <c r="I135" s="55">
        <f t="shared" si="166"/>
        <v>0</v>
      </c>
      <c r="J135" s="53">
        <v>180</v>
      </c>
      <c r="K135" s="54"/>
      <c r="L135" s="55">
        <f t="shared" si="167"/>
        <v>180</v>
      </c>
      <c r="M135" s="53"/>
      <c r="N135" s="54"/>
      <c r="O135" s="55">
        <f t="shared" si="168"/>
        <v>0</v>
      </c>
      <c r="P135" s="57"/>
    </row>
    <row r="136" spans="1:16" x14ac:dyDescent="0.25">
      <c r="A136" s="189">
        <v>2320</v>
      </c>
      <c r="B136" s="89" t="s">
        <v>153</v>
      </c>
      <c r="C136" s="90">
        <f t="shared" si="102"/>
        <v>1457</v>
      </c>
      <c r="D136" s="190">
        <f>SUM(D137:D139)</f>
        <v>1457</v>
      </c>
      <c r="E136" s="191">
        <f t="shared" ref="E136:F136" si="169">SUM(E137:E139)</f>
        <v>0</v>
      </c>
      <c r="F136" s="55">
        <f t="shared" si="169"/>
        <v>1457</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1457</v>
      </c>
      <c r="D138" s="196">
        <v>1457</v>
      </c>
      <c r="E138" s="197"/>
      <c r="F138" s="55">
        <f t="shared" si="173"/>
        <v>1457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5713</v>
      </c>
      <c r="D144" s="187">
        <f>SUM(D145:D150)</f>
        <v>4200</v>
      </c>
      <c r="E144" s="188">
        <f t="shared" ref="E144:F144" si="185">SUM(E145:E150)</f>
        <v>0</v>
      </c>
      <c r="F144" s="141">
        <f t="shared" si="185"/>
        <v>4200</v>
      </c>
      <c r="G144" s="187">
        <f>SUM(G145:G150)</f>
        <v>0</v>
      </c>
      <c r="H144" s="188">
        <f t="shared" ref="H144:I144" si="186">SUM(H145:H150)</f>
        <v>0</v>
      </c>
      <c r="I144" s="141">
        <f t="shared" si="186"/>
        <v>0</v>
      </c>
      <c r="J144" s="187">
        <f>SUM(J145:J150)</f>
        <v>1513</v>
      </c>
      <c r="K144" s="188">
        <f t="shared" ref="K144:L144" si="187">SUM(K145:K150)</f>
        <v>0</v>
      </c>
      <c r="L144" s="141">
        <f t="shared" si="187"/>
        <v>1513</v>
      </c>
      <c r="M144" s="187">
        <f>SUM(M145:M150)</f>
        <v>0</v>
      </c>
      <c r="N144" s="188">
        <f t="shared" ref="N144:O144" si="188">SUM(N145:N150)</f>
        <v>0</v>
      </c>
      <c r="O144" s="141">
        <f t="shared" si="188"/>
        <v>0</v>
      </c>
      <c r="P144" s="129"/>
    </row>
    <row r="145" spans="1:16" ht="12" customHeight="1" x14ac:dyDescent="0.25">
      <c r="A145" s="44">
        <v>2351</v>
      </c>
      <c r="B145" s="82" t="s">
        <v>162</v>
      </c>
      <c r="C145" s="83">
        <f t="shared" si="102"/>
        <v>400</v>
      </c>
      <c r="D145" s="198">
        <v>300</v>
      </c>
      <c r="E145" s="199"/>
      <c r="F145" s="134">
        <f t="shared" ref="F145:F150" si="189">D145+E145</f>
        <v>300</v>
      </c>
      <c r="G145" s="46"/>
      <c r="H145" s="47"/>
      <c r="I145" s="134">
        <f t="shared" ref="I145:I150" si="190">G145+H145</f>
        <v>0</v>
      </c>
      <c r="J145" s="46">
        <v>100</v>
      </c>
      <c r="K145" s="47"/>
      <c r="L145" s="134">
        <f t="shared" ref="L145:L150" si="191">K145+J145</f>
        <v>100</v>
      </c>
      <c r="M145" s="46"/>
      <c r="N145" s="47"/>
      <c r="O145" s="134">
        <f t="shared" ref="O145:O150" si="192">N145+M145</f>
        <v>0</v>
      </c>
      <c r="P145" s="49"/>
    </row>
    <row r="146" spans="1:16" ht="15.75" customHeight="1" x14ac:dyDescent="0.25">
      <c r="A146" s="51">
        <v>2352</v>
      </c>
      <c r="B146" s="89" t="s">
        <v>163</v>
      </c>
      <c r="C146" s="90">
        <f t="shared" si="102"/>
        <v>5131</v>
      </c>
      <c r="D146" s="196">
        <v>3900</v>
      </c>
      <c r="E146" s="197"/>
      <c r="F146" s="55">
        <f t="shared" si="189"/>
        <v>3900</v>
      </c>
      <c r="G146" s="53"/>
      <c r="H146" s="54"/>
      <c r="I146" s="55">
        <f t="shared" si="190"/>
        <v>0</v>
      </c>
      <c r="J146" s="53">
        <v>1231</v>
      </c>
      <c r="K146" s="54"/>
      <c r="L146" s="55">
        <f t="shared" si="191"/>
        <v>1231</v>
      </c>
      <c r="M146" s="53"/>
      <c r="N146" s="54"/>
      <c r="O146" s="55">
        <f t="shared" si="192"/>
        <v>0</v>
      </c>
      <c r="P146" s="57"/>
    </row>
    <row r="147" spans="1:16" ht="24" customHeight="1" x14ac:dyDescent="0.25">
      <c r="A147" s="51">
        <v>2353</v>
      </c>
      <c r="B147" s="89" t="s">
        <v>164</v>
      </c>
      <c r="C147" s="90">
        <f t="shared" si="102"/>
        <v>150</v>
      </c>
      <c r="D147" s="196"/>
      <c r="E147" s="197"/>
      <c r="F147" s="55">
        <f t="shared" si="189"/>
        <v>0</v>
      </c>
      <c r="G147" s="53"/>
      <c r="H147" s="54"/>
      <c r="I147" s="55">
        <f t="shared" si="190"/>
        <v>0</v>
      </c>
      <c r="J147" s="53">
        <v>150</v>
      </c>
      <c r="K147" s="54"/>
      <c r="L147" s="55">
        <f t="shared" si="191"/>
        <v>150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32</v>
      </c>
      <c r="D149" s="196"/>
      <c r="E149" s="197"/>
      <c r="F149" s="55">
        <f t="shared" si="189"/>
        <v>0</v>
      </c>
      <c r="G149" s="53"/>
      <c r="H149" s="54"/>
      <c r="I149" s="55">
        <f t="shared" si="190"/>
        <v>0</v>
      </c>
      <c r="J149" s="53">
        <v>32</v>
      </c>
      <c r="K149" s="54"/>
      <c r="L149" s="55">
        <f t="shared" si="191"/>
        <v>32</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180</v>
      </c>
      <c r="C163" s="143">
        <f t="shared" si="193"/>
        <v>430</v>
      </c>
      <c r="D163" s="202"/>
      <c r="E163" s="203"/>
      <c r="F163" s="141">
        <f t="shared" si="206"/>
        <v>0</v>
      </c>
      <c r="G163" s="144"/>
      <c r="H163" s="145"/>
      <c r="I163" s="141">
        <f t="shared" si="207"/>
        <v>0</v>
      </c>
      <c r="J163" s="144">
        <v>430</v>
      </c>
      <c r="K163" s="145"/>
      <c r="L163" s="141">
        <f t="shared" si="208"/>
        <v>430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38325</v>
      </c>
      <c r="D194" s="173">
        <f t="shared" ref="D194:O194" si="259">SUM(D195,D230,D269,D283)</f>
        <v>37900</v>
      </c>
      <c r="E194" s="174">
        <f t="shared" si="259"/>
        <v>-345</v>
      </c>
      <c r="F194" s="175">
        <f t="shared" si="259"/>
        <v>37555</v>
      </c>
      <c r="G194" s="173">
        <f t="shared" si="259"/>
        <v>0</v>
      </c>
      <c r="H194" s="174">
        <f t="shared" si="259"/>
        <v>0</v>
      </c>
      <c r="I194" s="175">
        <f t="shared" si="259"/>
        <v>0</v>
      </c>
      <c r="J194" s="173">
        <f t="shared" si="259"/>
        <v>770</v>
      </c>
      <c r="K194" s="174">
        <f t="shared" si="259"/>
        <v>0</v>
      </c>
      <c r="L194" s="175">
        <f t="shared" si="259"/>
        <v>770</v>
      </c>
      <c r="M194" s="173">
        <f t="shared" si="259"/>
        <v>0</v>
      </c>
      <c r="N194" s="174">
        <f t="shared" si="259"/>
        <v>0</v>
      </c>
      <c r="O194" s="175">
        <f t="shared" si="259"/>
        <v>0</v>
      </c>
      <c r="P194" s="176"/>
    </row>
    <row r="195" spans="1:16" x14ac:dyDescent="0.25">
      <c r="A195" s="177">
        <v>5000</v>
      </c>
      <c r="B195" s="177" t="s">
        <v>212</v>
      </c>
      <c r="C195" s="178">
        <f t="shared" si="193"/>
        <v>38325</v>
      </c>
      <c r="D195" s="179">
        <f>D196+D204</f>
        <v>37900</v>
      </c>
      <c r="E195" s="180">
        <f t="shared" ref="E195:F195" si="260">E196+E204</f>
        <v>-345</v>
      </c>
      <c r="F195" s="181">
        <f t="shared" si="260"/>
        <v>37555</v>
      </c>
      <c r="G195" s="179">
        <f>G196+G204</f>
        <v>0</v>
      </c>
      <c r="H195" s="180">
        <f t="shared" ref="H195:I195" si="261">H196+H204</f>
        <v>0</v>
      </c>
      <c r="I195" s="181">
        <f t="shared" si="261"/>
        <v>0</v>
      </c>
      <c r="J195" s="179">
        <f>J196+J204</f>
        <v>770</v>
      </c>
      <c r="K195" s="180">
        <f t="shared" ref="K195:L195" si="262">K196+K204</f>
        <v>0</v>
      </c>
      <c r="L195" s="181">
        <f t="shared" si="262"/>
        <v>770</v>
      </c>
      <c r="M195" s="179">
        <f>M196+M204</f>
        <v>0</v>
      </c>
      <c r="N195" s="180">
        <f t="shared" ref="N195:O195" si="263">N196+N204</f>
        <v>0</v>
      </c>
      <c r="O195" s="181">
        <f t="shared" si="263"/>
        <v>0</v>
      </c>
      <c r="P195" s="182"/>
    </row>
    <row r="196" spans="1:16" x14ac:dyDescent="0.25">
      <c r="A196" s="69">
        <v>5100</v>
      </c>
      <c r="B196" s="183" t="s">
        <v>213</v>
      </c>
      <c r="C196" s="70">
        <f t="shared" si="193"/>
        <v>970</v>
      </c>
      <c r="D196" s="184">
        <f>D197+D198+D201+D202+D203</f>
        <v>200</v>
      </c>
      <c r="E196" s="185">
        <f t="shared" ref="E196:F196" si="264">E197+E198+E201+E202+E203</f>
        <v>0</v>
      </c>
      <c r="F196" s="73">
        <f t="shared" si="264"/>
        <v>200</v>
      </c>
      <c r="G196" s="184">
        <f>G197+G198+G201+G202+G203</f>
        <v>0</v>
      </c>
      <c r="H196" s="185">
        <f t="shared" ref="H196:I196" si="265">H197+H198+H201+H202+H203</f>
        <v>0</v>
      </c>
      <c r="I196" s="73">
        <f t="shared" si="265"/>
        <v>0</v>
      </c>
      <c r="J196" s="184">
        <f>J197+J198+J201+J202+J203</f>
        <v>770</v>
      </c>
      <c r="K196" s="185">
        <f t="shared" ref="K196:L196" si="266">K197+K198+K201+K202+K203</f>
        <v>0</v>
      </c>
      <c r="L196" s="73">
        <f t="shared" si="266"/>
        <v>770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215</v>
      </c>
      <c r="C198" s="90">
        <f t="shared" si="193"/>
        <v>970</v>
      </c>
      <c r="D198" s="190">
        <f>D199+D200</f>
        <v>200</v>
      </c>
      <c r="E198" s="191">
        <f t="shared" ref="E198:F198" si="268">E199+E200</f>
        <v>0</v>
      </c>
      <c r="F198" s="55">
        <f t="shared" si="268"/>
        <v>200</v>
      </c>
      <c r="G198" s="190">
        <f>G199+G200</f>
        <v>0</v>
      </c>
      <c r="H198" s="191">
        <f t="shared" ref="H198:I198" si="269">H199+H200</f>
        <v>0</v>
      </c>
      <c r="I198" s="55">
        <f t="shared" si="269"/>
        <v>0</v>
      </c>
      <c r="J198" s="190">
        <f>J199+J200</f>
        <v>770</v>
      </c>
      <c r="K198" s="191">
        <f t="shared" ref="K198:L198" si="270">K199+K200</f>
        <v>0</v>
      </c>
      <c r="L198" s="55">
        <f t="shared" si="270"/>
        <v>770</v>
      </c>
      <c r="M198" s="190">
        <f>M199+M200</f>
        <v>0</v>
      </c>
      <c r="N198" s="191">
        <f t="shared" ref="N198:O198" si="271">N199+N200</f>
        <v>0</v>
      </c>
      <c r="O198" s="55">
        <f t="shared" si="271"/>
        <v>0</v>
      </c>
      <c r="P198" s="57"/>
    </row>
    <row r="199" spans="1:16" ht="18.75" customHeight="1" x14ac:dyDescent="0.2">
      <c r="A199" s="51">
        <v>5121</v>
      </c>
      <c r="B199" s="89" t="s">
        <v>216</v>
      </c>
      <c r="C199" s="90">
        <f t="shared" si="193"/>
        <v>970</v>
      </c>
      <c r="D199" s="196">
        <v>200</v>
      </c>
      <c r="E199" s="197"/>
      <c r="F199" s="55">
        <f t="shared" ref="F199:F203" si="272">D199+E199</f>
        <v>200</v>
      </c>
      <c r="G199" s="53"/>
      <c r="H199" s="54"/>
      <c r="I199" s="55">
        <f t="shared" ref="I199:I203" si="273">G199+H199</f>
        <v>0</v>
      </c>
      <c r="J199" s="53">
        <v>770</v>
      </c>
      <c r="K199" s="54"/>
      <c r="L199" s="55">
        <f t="shared" ref="L199:L203" si="274">K199+J199</f>
        <v>770</v>
      </c>
      <c r="M199" s="53"/>
      <c r="N199" s="54"/>
      <c r="O199" s="55">
        <f t="shared" ref="O199:O203" si="275">N199+M199</f>
        <v>0</v>
      </c>
      <c r="P199" s="570"/>
    </row>
    <row r="200" spans="1:16" ht="24" hidden="1" customHeight="1" x14ac:dyDescent="0.2">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0"/>
    </row>
    <row r="201" spans="1:16" ht="12" hidden="1" customHeight="1" x14ac:dyDescent="0.2">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1"/>
    </row>
    <row r="202" spans="1:16" ht="12" hidden="1" customHeight="1" x14ac:dyDescent="0.2">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2"/>
    </row>
    <row r="203" spans="1:16" ht="24" hidden="1" customHeight="1" x14ac:dyDescent="0.2">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3"/>
    </row>
    <row r="204" spans="1:16" x14ac:dyDescent="0.25">
      <c r="A204" s="69">
        <v>5200</v>
      </c>
      <c r="B204" s="183" t="s">
        <v>221</v>
      </c>
      <c r="C204" s="70">
        <f t="shared" si="193"/>
        <v>37355</v>
      </c>
      <c r="D204" s="184">
        <f>D205+D215+D216+D225+D226+D227+D229</f>
        <v>37700</v>
      </c>
      <c r="E204" s="185">
        <f t="shared" ref="E204:F204" si="276">E205+E215+E216+E225+E226+E227+E229</f>
        <v>-345</v>
      </c>
      <c r="F204" s="73">
        <f t="shared" si="276"/>
        <v>37355</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37355</v>
      </c>
      <c r="D216" s="190">
        <f>SUM(D217:D224)</f>
        <v>37700</v>
      </c>
      <c r="E216" s="191">
        <f t="shared" ref="E216:F216" si="289">SUM(E217:E224)</f>
        <v>-345</v>
      </c>
      <c r="F216" s="55">
        <f t="shared" si="289"/>
        <v>37355</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x14ac:dyDescent="0.25">
      <c r="A223" s="51">
        <v>5238</v>
      </c>
      <c r="B223" s="89" t="s">
        <v>240</v>
      </c>
      <c r="C223" s="90">
        <f t="shared" si="288"/>
        <v>1700</v>
      </c>
      <c r="D223" s="196">
        <v>1700</v>
      </c>
      <c r="E223" s="197"/>
      <c r="F223" s="55">
        <f t="shared" si="293"/>
        <v>1700</v>
      </c>
      <c r="G223" s="53"/>
      <c r="H223" s="54"/>
      <c r="I223" s="55">
        <f t="shared" si="294"/>
        <v>0</v>
      </c>
      <c r="J223" s="53"/>
      <c r="K223" s="54"/>
      <c r="L223" s="55">
        <f t="shared" si="295"/>
        <v>0</v>
      </c>
      <c r="M223" s="53"/>
      <c r="N223" s="54"/>
      <c r="O223" s="55">
        <f t="shared" si="296"/>
        <v>0</v>
      </c>
      <c r="P223" s="57"/>
    </row>
    <row r="224" spans="1:16" ht="32.25" customHeight="1" x14ac:dyDescent="0.25">
      <c r="A224" s="51">
        <v>5239</v>
      </c>
      <c r="B224" s="89" t="s">
        <v>241</v>
      </c>
      <c r="C224" s="90">
        <f t="shared" si="288"/>
        <v>35655</v>
      </c>
      <c r="D224" s="196">
        <v>36000</v>
      </c>
      <c r="E224" s="197">
        <v>-345</v>
      </c>
      <c r="F224" s="55">
        <f t="shared" si="293"/>
        <v>35655</v>
      </c>
      <c r="G224" s="53"/>
      <c r="H224" s="54"/>
      <c r="I224" s="55">
        <f t="shared" si="294"/>
        <v>0</v>
      </c>
      <c r="J224" s="53"/>
      <c r="K224" s="54"/>
      <c r="L224" s="55">
        <f t="shared" si="295"/>
        <v>0</v>
      </c>
      <c r="M224" s="53"/>
      <c r="N224" s="54"/>
      <c r="O224" s="55">
        <f t="shared" si="296"/>
        <v>0</v>
      </c>
      <c r="P224" s="57" t="s">
        <v>492</v>
      </c>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1024737</v>
      </c>
      <c r="D289" s="251">
        <f t="shared" ref="D289:O289" si="389">SUM(D286,D269,D230,D195,D187,D173,D75,D53,D283)</f>
        <v>993681</v>
      </c>
      <c r="E289" s="252">
        <f t="shared" si="389"/>
        <v>0</v>
      </c>
      <c r="F289" s="253">
        <f t="shared" si="389"/>
        <v>993681</v>
      </c>
      <c r="G289" s="251">
        <f t="shared" si="389"/>
        <v>9522</v>
      </c>
      <c r="H289" s="252">
        <f t="shared" si="389"/>
        <v>1202</v>
      </c>
      <c r="I289" s="253">
        <f t="shared" si="389"/>
        <v>10724</v>
      </c>
      <c r="J289" s="251">
        <f t="shared" si="389"/>
        <v>20118</v>
      </c>
      <c r="K289" s="252">
        <f t="shared" si="389"/>
        <v>214</v>
      </c>
      <c r="L289" s="253">
        <f t="shared" si="389"/>
        <v>20332</v>
      </c>
      <c r="M289" s="251">
        <f t="shared" si="389"/>
        <v>0</v>
      </c>
      <c r="N289" s="252">
        <f t="shared" si="389"/>
        <v>0</v>
      </c>
      <c r="O289" s="253">
        <f t="shared" si="389"/>
        <v>0</v>
      </c>
      <c r="P289" s="254"/>
    </row>
    <row r="290" spans="1:16" s="28" customFormat="1" ht="13.5" thickTop="1" thickBot="1" x14ac:dyDescent="0.3">
      <c r="A290" s="1389" t="s">
        <v>309</v>
      </c>
      <c r="B290" s="1390"/>
      <c r="C290" s="255">
        <f t="shared" si="371"/>
        <v>-1951</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-1951</v>
      </c>
      <c r="K290" s="257">
        <f t="shared" ref="K290:L290" si="392">(K26+K43)-K51</f>
        <v>0</v>
      </c>
      <c r="L290" s="258">
        <f t="shared" si="392"/>
        <v>-1951</v>
      </c>
      <c r="M290" s="256">
        <f>M45-M51</f>
        <v>0</v>
      </c>
      <c r="N290" s="257">
        <f t="shared" ref="N290:O290" si="393">N45-N51</f>
        <v>0</v>
      </c>
      <c r="O290" s="258">
        <f t="shared" si="393"/>
        <v>0</v>
      </c>
      <c r="P290" s="259"/>
    </row>
    <row r="291" spans="1:16" s="28" customFormat="1" ht="12.75" thickTop="1" x14ac:dyDescent="0.25">
      <c r="A291" s="1391" t="s">
        <v>310</v>
      </c>
      <c r="B291" s="1392"/>
      <c r="C291" s="260">
        <f t="shared" si="371"/>
        <v>1951</v>
      </c>
      <c r="D291" s="261">
        <f t="shared" ref="D291:O291" si="394">SUM(D292,D293)-D300+D301</f>
        <v>0</v>
      </c>
      <c r="E291" s="262">
        <f t="shared" si="394"/>
        <v>0</v>
      </c>
      <c r="F291" s="263">
        <f t="shared" si="394"/>
        <v>0</v>
      </c>
      <c r="G291" s="261">
        <f t="shared" si="394"/>
        <v>0</v>
      </c>
      <c r="H291" s="262">
        <f t="shared" si="394"/>
        <v>0</v>
      </c>
      <c r="I291" s="263">
        <f t="shared" si="394"/>
        <v>0</v>
      </c>
      <c r="J291" s="261">
        <f t="shared" si="394"/>
        <v>1951</v>
      </c>
      <c r="K291" s="262">
        <f t="shared" si="394"/>
        <v>0</v>
      </c>
      <c r="L291" s="263">
        <f t="shared" si="394"/>
        <v>1951</v>
      </c>
      <c r="M291" s="261">
        <f t="shared" si="394"/>
        <v>0</v>
      </c>
      <c r="N291" s="262">
        <f t="shared" si="394"/>
        <v>0</v>
      </c>
      <c r="O291" s="263">
        <f t="shared" si="394"/>
        <v>0</v>
      </c>
      <c r="P291" s="264"/>
    </row>
    <row r="292" spans="1:16" s="28" customFormat="1" ht="12.75" thickBot="1" x14ac:dyDescent="0.3">
      <c r="A292" s="157" t="s">
        <v>311</v>
      </c>
      <c r="B292" s="157" t="s">
        <v>312</v>
      </c>
      <c r="C292" s="158">
        <f t="shared" si="371"/>
        <v>1951</v>
      </c>
      <c r="D292" s="159">
        <f t="shared" ref="D292:O292" si="395">D21-D286</f>
        <v>0</v>
      </c>
      <c r="E292" s="160">
        <f t="shared" si="395"/>
        <v>0</v>
      </c>
      <c r="F292" s="161">
        <f t="shared" si="395"/>
        <v>0</v>
      </c>
      <c r="G292" s="159">
        <f t="shared" si="395"/>
        <v>0</v>
      </c>
      <c r="H292" s="160">
        <f t="shared" si="395"/>
        <v>0</v>
      </c>
      <c r="I292" s="161">
        <f t="shared" si="395"/>
        <v>0</v>
      </c>
      <c r="J292" s="159">
        <f t="shared" si="395"/>
        <v>1951</v>
      </c>
      <c r="K292" s="160">
        <f t="shared" si="395"/>
        <v>0</v>
      </c>
      <c r="L292" s="161">
        <f t="shared" si="395"/>
        <v>1951</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rnZ7C9kiX0nxPpWI5/LQMWZ7h+2Uj/KyA7//mfErWiGxg9f3YuZ526qDPrkady3bsar9TtMB/JtqG9WIrLTm7g==" saltValue="XCdt9HmqZxbzhAgVJ90yYw==" spinCount="100000" sheet="1" objects="1" scenarios="1" formatCells="0" formatColumns="0" formatRows="0" deleteColumns="0"/>
  <autoFilter ref="A18:P301">
    <filterColumn colId="2">
      <filters>
        <filter val="1 004 405"/>
        <filter val="1 024 737"/>
        <filter val="1 283"/>
        <filter val="1 335"/>
        <filter val="1 431"/>
        <filter val="1 450"/>
        <filter val="1 457"/>
        <filter val="1 480"/>
        <filter val="1 565"/>
        <filter val="1 645"/>
        <filter val="1 700"/>
        <filter val="1 951"/>
        <filter val="-1 951"/>
        <filter val="103 000"/>
        <filter val="12 541"/>
        <filter val="13 439"/>
        <filter val="14 598"/>
        <filter val="14 836"/>
        <filter val="140"/>
        <filter val="15 137"/>
        <filter val="150"/>
        <filter val="167 342"/>
        <filter val="18 067"/>
        <filter val="180"/>
        <filter val="19 637"/>
        <filter val="2 207"/>
        <filter val="2 550"/>
        <filter val="2 930"/>
        <filter val="2 946"/>
        <filter val="216 407"/>
        <filter val="234"/>
        <filter val="28 145"/>
        <filter val="3 330"/>
        <filter val="3 350"/>
        <filter val="3 520"/>
        <filter val="301"/>
        <filter val="31 453"/>
        <filter val="31 829"/>
        <filter val="314"/>
        <filter val="32"/>
        <filter val="34 721"/>
        <filter val="35 655"/>
        <filter val="37 355"/>
        <filter val="38 325"/>
        <filter val="4 941"/>
        <filter val="400"/>
        <filter val="430"/>
        <filter val="46 427"/>
        <filter val="49 065"/>
        <filter val="5 131"/>
        <filter val="5 713"/>
        <filter val="50"/>
        <filter val="508"/>
        <filter val="562"/>
        <filter val="620 578"/>
        <filter val="66"/>
        <filter val="667 005"/>
        <filter val="70 859"/>
        <filter val="883 412"/>
        <filter val="9 324"/>
        <filter val="90 459"/>
        <filter val="94"/>
        <filter val="970"/>
        <filter val="986 41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2019.gada 20.jūnija saistošajiem noteikumiem Nr.22
(protokols Nr.8, 2.punkts)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494</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479</v>
      </c>
      <c r="D3" s="1421"/>
      <c r="E3" s="1421"/>
      <c r="F3" s="1421"/>
      <c r="G3" s="1421"/>
      <c r="H3" s="1421"/>
      <c r="I3" s="1421"/>
      <c r="J3" s="1421"/>
      <c r="K3" s="1421"/>
      <c r="L3" s="1421"/>
      <c r="M3" s="1421"/>
      <c r="N3" s="1421"/>
      <c r="O3" s="1421"/>
      <c r="P3" s="1422"/>
      <c r="Q3" s="278"/>
    </row>
    <row r="4" spans="1:17" ht="12.75" customHeight="1" x14ac:dyDescent="0.25">
      <c r="A4" s="5" t="s">
        <v>4</v>
      </c>
      <c r="B4" s="6"/>
      <c r="C4" s="1421" t="s">
        <v>480</v>
      </c>
      <c r="D4" s="1421"/>
      <c r="E4" s="1421"/>
      <c r="F4" s="1421"/>
      <c r="G4" s="1421"/>
      <c r="H4" s="1421"/>
      <c r="I4" s="1421"/>
      <c r="J4" s="1421"/>
      <c r="K4" s="1421"/>
      <c r="L4" s="1421"/>
      <c r="M4" s="1421"/>
      <c r="N4" s="1421"/>
      <c r="O4" s="1421"/>
      <c r="P4" s="1422"/>
      <c r="Q4" s="278"/>
    </row>
    <row r="5" spans="1:17" ht="12.75" customHeight="1" x14ac:dyDescent="0.25">
      <c r="A5" s="7" t="s">
        <v>6</v>
      </c>
      <c r="B5" s="8"/>
      <c r="C5" s="1416" t="s">
        <v>481</v>
      </c>
      <c r="D5" s="1416"/>
      <c r="E5" s="1416"/>
      <c r="F5" s="1416"/>
      <c r="G5" s="1416"/>
      <c r="H5" s="1416"/>
      <c r="I5" s="1416"/>
      <c r="J5" s="1416"/>
      <c r="K5" s="1416"/>
      <c r="L5" s="1416"/>
      <c r="M5" s="1416"/>
      <c r="N5" s="1416"/>
      <c r="O5" s="1416"/>
      <c r="P5" s="1417"/>
      <c r="Q5" s="278"/>
    </row>
    <row r="6" spans="1:17" ht="12.75" customHeight="1" x14ac:dyDescent="0.25">
      <c r="A6" s="7" t="s">
        <v>8</v>
      </c>
      <c r="B6" s="8"/>
      <c r="C6" s="1416" t="s">
        <v>495</v>
      </c>
      <c r="D6" s="1416"/>
      <c r="E6" s="1416"/>
      <c r="F6" s="1416"/>
      <c r="G6" s="1416"/>
      <c r="H6" s="1416"/>
      <c r="I6" s="1416"/>
      <c r="J6" s="1416"/>
      <c r="K6" s="1416"/>
      <c r="L6" s="1416"/>
      <c r="M6" s="1416"/>
      <c r="N6" s="1416"/>
      <c r="O6" s="1416"/>
      <c r="P6" s="1417"/>
      <c r="Q6" s="278"/>
    </row>
    <row r="7" spans="1:17" x14ac:dyDescent="0.25">
      <c r="A7" s="7" t="s">
        <v>10</v>
      </c>
      <c r="B7" s="8"/>
      <c r="C7" s="1421" t="s">
        <v>496</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483</v>
      </c>
      <c r="D9" s="1416"/>
      <c r="E9" s="1416"/>
      <c r="F9" s="1416"/>
      <c r="G9" s="1416"/>
      <c r="H9" s="1416"/>
      <c r="I9" s="1416"/>
      <c r="J9" s="1416"/>
      <c r="K9" s="1416"/>
      <c r="L9" s="1416"/>
      <c r="M9" s="1416"/>
      <c r="N9" s="1416"/>
      <c r="O9" s="1416"/>
      <c r="P9" s="1417"/>
      <c r="Q9" s="278"/>
    </row>
    <row r="10" spans="1:17" ht="12.75" customHeight="1" x14ac:dyDescent="0.25">
      <c r="A10" s="7"/>
      <c r="B10" s="8" t="s">
        <v>15</v>
      </c>
      <c r="C10" s="1416" t="s">
        <v>484</v>
      </c>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485</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538673</v>
      </c>
      <c r="D20" s="32">
        <f>SUM(D21,D24,D25,D41,D43)</f>
        <v>513808</v>
      </c>
      <c r="E20" s="33">
        <f t="shared" ref="E20:F20" si="1">SUM(E21,E24,E25,E41,E43)</f>
        <v>0</v>
      </c>
      <c r="F20" s="34">
        <f t="shared" si="1"/>
        <v>513808</v>
      </c>
      <c r="G20" s="32">
        <f>SUM(G21,G24,G43)</f>
        <v>0</v>
      </c>
      <c r="H20" s="33">
        <f t="shared" ref="H20:I20" si="2">SUM(H21,H24,H43)</f>
        <v>0</v>
      </c>
      <c r="I20" s="34">
        <f t="shared" si="2"/>
        <v>0</v>
      </c>
      <c r="J20" s="32">
        <f>SUM(J21,J26,J43)</f>
        <v>24865</v>
      </c>
      <c r="K20" s="33">
        <f t="shared" ref="K20:L20" si="3">SUM(K21,K26,K43)</f>
        <v>0</v>
      </c>
      <c r="L20" s="34">
        <f t="shared" si="3"/>
        <v>24865</v>
      </c>
      <c r="M20" s="32">
        <f>SUM(M21,M45)</f>
        <v>0</v>
      </c>
      <c r="N20" s="33">
        <f t="shared" ref="N20:O20" si="4">SUM(N21,N45)</f>
        <v>0</v>
      </c>
      <c r="O20" s="34">
        <f t="shared" si="4"/>
        <v>0</v>
      </c>
      <c r="P20" s="35"/>
    </row>
    <row r="21" spans="1:16" ht="12.75" thickTop="1" x14ac:dyDescent="0.25">
      <c r="A21" s="36"/>
      <c r="B21" s="37" t="s">
        <v>40</v>
      </c>
      <c r="C21" s="38">
        <f t="shared" si="0"/>
        <v>1535</v>
      </c>
      <c r="D21" s="39">
        <f>SUM(D22:D23)</f>
        <v>0</v>
      </c>
      <c r="E21" s="40">
        <f t="shared" ref="E21:F21" si="5">SUM(E22:E23)</f>
        <v>0</v>
      </c>
      <c r="F21" s="41">
        <f t="shared" si="5"/>
        <v>0</v>
      </c>
      <c r="G21" s="39">
        <f>SUM(G22:G23)</f>
        <v>0</v>
      </c>
      <c r="H21" s="40">
        <f t="shared" ref="H21:I21" si="6">SUM(H22:H23)</f>
        <v>0</v>
      </c>
      <c r="I21" s="41">
        <f t="shared" si="6"/>
        <v>0</v>
      </c>
      <c r="J21" s="39">
        <f>SUM(J22:J23)</f>
        <v>1535</v>
      </c>
      <c r="K21" s="40">
        <f t="shared" ref="K21:L21" si="7">SUM(K22:K23)</f>
        <v>0</v>
      </c>
      <c r="L21" s="41">
        <f t="shared" si="7"/>
        <v>1535</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1535</v>
      </c>
      <c r="D23" s="53"/>
      <c r="E23" s="54"/>
      <c r="F23" s="55">
        <f t="shared" ref="F23:F25" si="9">D23+E23</f>
        <v>0</v>
      </c>
      <c r="G23" s="53"/>
      <c r="H23" s="54"/>
      <c r="I23" s="55">
        <f t="shared" ref="I23:I24" si="10">G23+H23</f>
        <v>0</v>
      </c>
      <c r="J23" s="53">
        <v>1535</v>
      </c>
      <c r="K23" s="54"/>
      <c r="L23" s="56">
        <f>K23+J23</f>
        <v>1535</v>
      </c>
      <c r="M23" s="53"/>
      <c r="N23" s="54"/>
      <c r="O23" s="55">
        <f>N23+M23</f>
        <v>0</v>
      </c>
      <c r="P23" s="57"/>
    </row>
    <row r="24" spans="1:16" s="28" customFormat="1" ht="33.75" customHeight="1" thickBot="1" x14ac:dyDescent="0.3">
      <c r="A24" s="58">
        <v>19300</v>
      </c>
      <c r="B24" s="58" t="s">
        <v>43</v>
      </c>
      <c r="C24" s="59">
        <f>F24+I24</f>
        <v>513808</v>
      </c>
      <c r="D24" s="60">
        <v>513808</v>
      </c>
      <c r="E24" s="63"/>
      <c r="F24" s="62">
        <f t="shared" si="9"/>
        <v>513808</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23330</v>
      </c>
      <c r="D26" s="74" t="s">
        <v>44</v>
      </c>
      <c r="E26" s="75" t="s">
        <v>44</v>
      </c>
      <c r="F26" s="76" t="s">
        <v>44</v>
      </c>
      <c r="G26" s="74" t="s">
        <v>44</v>
      </c>
      <c r="H26" s="75" t="s">
        <v>44</v>
      </c>
      <c r="I26" s="76" t="s">
        <v>44</v>
      </c>
      <c r="J26" s="78">
        <f>SUM(J27,J31,J33,J36)</f>
        <v>23330</v>
      </c>
      <c r="K26" s="79">
        <f t="shared" ref="K26:L26" si="11">SUM(K27,K31,K33,K36)</f>
        <v>0</v>
      </c>
      <c r="L26" s="80">
        <f t="shared" si="11"/>
        <v>23330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customHeight="1" x14ac:dyDescent="0.25">
      <c r="A33" s="81">
        <v>21380</v>
      </c>
      <c r="B33" s="69" t="s">
        <v>53</v>
      </c>
      <c r="C33" s="70">
        <f t="shared" si="16"/>
        <v>2780</v>
      </c>
      <c r="D33" s="74" t="s">
        <v>44</v>
      </c>
      <c r="E33" s="75" t="s">
        <v>44</v>
      </c>
      <c r="F33" s="76" t="s">
        <v>44</v>
      </c>
      <c r="G33" s="74" t="s">
        <v>44</v>
      </c>
      <c r="H33" s="75" t="s">
        <v>44</v>
      </c>
      <c r="I33" s="76" t="s">
        <v>44</v>
      </c>
      <c r="J33" s="78">
        <f>SUM(J34:J35)</f>
        <v>2780</v>
      </c>
      <c r="K33" s="79">
        <f t="shared" ref="K33:L33" si="17">SUM(K34:K35)</f>
        <v>0</v>
      </c>
      <c r="L33" s="80">
        <f t="shared" si="17"/>
        <v>2780</v>
      </c>
      <c r="M33" s="78" t="s">
        <v>44</v>
      </c>
      <c r="N33" s="79" t="s">
        <v>44</v>
      </c>
      <c r="O33" s="80" t="s">
        <v>44</v>
      </c>
      <c r="P33" s="77"/>
    </row>
    <row r="34" spans="1:16" ht="12" customHeight="1" x14ac:dyDescent="0.25">
      <c r="A34" s="44">
        <v>21381</v>
      </c>
      <c r="B34" s="82" t="s">
        <v>54</v>
      </c>
      <c r="C34" s="83">
        <f t="shared" si="16"/>
        <v>2780</v>
      </c>
      <c r="D34" s="84" t="s">
        <v>44</v>
      </c>
      <c r="E34" s="85" t="s">
        <v>44</v>
      </c>
      <c r="F34" s="86" t="s">
        <v>44</v>
      </c>
      <c r="G34" s="84" t="s">
        <v>44</v>
      </c>
      <c r="H34" s="85" t="s">
        <v>44</v>
      </c>
      <c r="I34" s="86" t="s">
        <v>44</v>
      </c>
      <c r="J34" s="46">
        <v>2780</v>
      </c>
      <c r="K34" s="47"/>
      <c r="L34" s="48">
        <f t="shared" ref="L34:L35" si="18">K34+J34</f>
        <v>2780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customHeight="1" x14ac:dyDescent="0.25">
      <c r="A36" s="81">
        <v>21390</v>
      </c>
      <c r="B36" s="69" t="s">
        <v>56</v>
      </c>
      <c r="C36" s="70">
        <f t="shared" si="16"/>
        <v>20550</v>
      </c>
      <c r="D36" s="74" t="s">
        <v>44</v>
      </c>
      <c r="E36" s="75" t="s">
        <v>44</v>
      </c>
      <c r="F36" s="76" t="s">
        <v>44</v>
      </c>
      <c r="G36" s="74" t="s">
        <v>44</v>
      </c>
      <c r="H36" s="75" t="s">
        <v>44</v>
      </c>
      <c r="I36" s="76" t="s">
        <v>44</v>
      </c>
      <c r="J36" s="78">
        <f>SUM(J37:J40)</f>
        <v>20550</v>
      </c>
      <c r="K36" s="79">
        <f t="shared" ref="K36:L36" si="19">SUM(K37:K40)</f>
        <v>0</v>
      </c>
      <c r="L36" s="80">
        <f t="shared" si="19"/>
        <v>20550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customHeight="1" x14ac:dyDescent="0.25">
      <c r="A38" s="51">
        <v>21393</v>
      </c>
      <c r="B38" s="89" t="s">
        <v>58</v>
      </c>
      <c r="C38" s="90">
        <f t="shared" si="16"/>
        <v>20550</v>
      </c>
      <c r="D38" s="91" t="s">
        <v>44</v>
      </c>
      <c r="E38" s="92" t="s">
        <v>44</v>
      </c>
      <c r="F38" s="93" t="s">
        <v>44</v>
      </c>
      <c r="G38" s="91" t="s">
        <v>44</v>
      </c>
      <c r="H38" s="92" t="s">
        <v>44</v>
      </c>
      <c r="I38" s="93" t="s">
        <v>44</v>
      </c>
      <c r="J38" s="53">
        <v>20550</v>
      </c>
      <c r="K38" s="54"/>
      <c r="L38" s="56">
        <f t="shared" si="20"/>
        <v>20550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538673</v>
      </c>
      <c r="D50" s="159">
        <f>SUM(D51,D286)</f>
        <v>513808</v>
      </c>
      <c r="E50" s="160">
        <f t="shared" ref="E50:F50" si="26">SUM(E51,E286)</f>
        <v>0</v>
      </c>
      <c r="F50" s="161">
        <f t="shared" si="26"/>
        <v>513808</v>
      </c>
      <c r="G50" s="159">
        <f>SUM(G51,G286)</f>
        <v>0</v>
      </c>
      <c r="H50" s="160">
        <f>SUM(H51,H286)</f>
        <v>0</v>
      </c>
      <c r="I50" s="161">
        <f t="shared" ref="I50" si="27">SUM(I51,I286)</f>
        <v>0</v>
      </c>
      <c r="J50" s="32">
        <f>SUM(J51,J286)</f>
        <v>24865</v>
      </c>
      <c r="K50" s="33">
        <f t="shared" ref="K50:L50" si="28">SUM(K51,K286)</f>
        <v>0</v>
      </c>
      <c r="L50" s="34">
        <f t="shared" si="28"/>
        <v>24865</v>
      </c>
      <c r="M50" s="32">
        <f>SUM(M51,M286)</f>
        <v>0</v>
      </c>
      <c r="N50" s="33">
        <f t="shared" ref="N50:O50" si="29">SUM(N51,N286)</f>
        <v>0</v>
      </c>
      <c r="O50" s="34">
        <f t="shared" si="29"/>
        <v>0</v>
      </c>
      <c r="P50" s="35"/>
    </row>
    <row r="51" spans="1:16" s="28" customFormat="1" ht="36.75" thickTop="1" x14ac:dyDescent="0.25">
      <c r="A51" s="162"/>
      <c r="B51" s="163" t="s">
        <v>70</v>
      </c>
      <c r="C51" s="164">
        <f t="shared" si="0"/>
        <v>538673</v>
      </c>
      <c r="D51" s="165">
        <f>SUM(D52,D194)</f>
        <v>513808</v>
      </c>
      <c r="E51" s="166">
        <f t="shared" ref="E51:F51" si="30">SUM(E52,E194)</f>
        <v>0</v>
      </c>
      <c r="F51" s="167">
        <f t="shared" si="30"/>
        <v>513808</v>
      </c>
      <c r="G51" s="165">
        <f>SUM(G52,G194)</f>
        <v>0</v>
      </c>
      <c r="H51" s="166">
        <f t="shared" ref="H51:I51" si="31">SUM(H52,H194)</f>
        <v>0</v>
      </c>
      <c r="I51" s="167">
        <f t="shared" si="31"/>
        <v>0</v>
      </c>
      <c r="J51" s="168">
        <f>SUM(J52,J194)</f>
        <v>24865</v>
      </c>
      <c r="K51" s="169">
        <f t="shared" ref="K51:L51" si="32">SUM(K52,K194)</f>
        <v>0</v>
      </c>
      <c r="L51" s="170">
        <f t="shared" si="32"/>
        <v>24865</v>
      </c>
      <c r="M51" s="168">
        <f>SUM(M52,M194)</f>
        <v>0</v>
      </c>
      <c r="N51" s="169">
        <f t="shared" ref="N51:O51" si="33">SUM(N52,N194)</f>
        <v>0</v>
      </c>
      <c r="O51" s="170">
        <f t="shared" si="33"/>
        <v>0</v>
      </c>
      <c r="P51" s="171"/>
    </row>
    <row r="52" spans="1:16" s="28" customFormat="1" ht="24" x14ac:dyDescent="0.25">
      <c r="A52" s="24"/>
      <c r="B52" s="22" t="s">
        <v>71</v>
      </c>
      <c r="C52" s="172">
        <f t="shared" si="0"/>
        <v>538673</v>
      </c>
      <c r="D52" s="173">
        <f>SUM(D53,D75,D173,D187)</f>
        <v>513808</v>
      </c>
      <c r="E52" s="174">
        <f t="shared" ref="E52:F52" si="34">SUM(E53,E75,E173,E187)</f>
        <v>0</v>
      </c>
      <c r="F52" s="175">
        <f t="shared" si="34"/>
        <v>513808</v>
      </c>
      <c r="G52" s="173">
        <f>SUM(G53,G75,G173,G187)</f>
        <v>0</v>
      </c>
      <c r="H52" s="174">
        <f t="shared" ref="H52:I52" si="35">SUM(H53,H75,H173,H187)</f>
        <v>0</v>
      </c>
      <c r="I52" s="175">
        <f t="shared" si="35"/>
        <v>0</v>
      </c>
      <c r="J52" s="173">
        <f>SUM(J53,J75,J173,J187)</f>
        <v>24865</v>
      </c>
      <c r="K52" s="174">
        <f t="shared" ref="K52:L52" si="36">SUM(K53,K75,K173,K187)</f>
        <v>0</v>
      </c>
      <c r="L52" s="175">
        <f t="shared" si="36"/>
        <v>24865</v>
      </c>
      <c r="M52" s="173">
        <f>SUM(M53,M75,M173,M187)</f>
        <v>0</v>
      </c>
      <c r="N52" s="174">
        <f t="shared" ref="N52:O52" si="37">SUM(N53,N75,N173,N187)</f>
        <v>0</v>
      </c>
      <c r="O52" s="175">
        <f t="shared" si="37"/>
        <v>0</v>
      </c>
      <c r="P52" s="176"/>
    </row>
    <row r="53" spans="1:16" s="28" customFormat="1" x14ac:dyDescent="0.25">
      <c r="A53" s="177">
        <v>1000</v>
      </c>
      <c r="B53" s="177" t="s">
        <v>72</v>
      </c>
      <c r="C53" s="178">
        <f t="shared" si="0"/>
        <v>86727</v>
      </c>
      <c r="D53" s="179">
        <f>SUM(D54,D67)</f>
        <v>76593</v>
      </c>
      <c r="E53" s="180">
        <f t="shared" ref="E53:F53" si="38">SUM(E54,E67)</f>
        <v>1493</v>
      </c>
      <c r="F53" s="181">
        <f t="shared" si="38"/>
        <v>78086</v>
      </c>
      <c r="G53" s="179">
        <f>SUM(G54,G67)</f>
        <v>0</v>
      </c>
      <c r="H53" s="180">
        <f t="shared" ref="H53:I53" si="39">SUM(H54,H67)</f>
        <v>0</v>
      </c>
      <c r="I53" s="181">
        <f t="shared" si="39"/>
        <v>0</v>
      </c>
      <c r="J53" s="179">
        <f>SUM(J54,J67)</f>
        <v>8641</v>
      </c>
      <c r="K53" s="180">
        <f t="shared" ref="K53:L53" si="40">SUM(K54,K67)</f>
        <v>0</v>
      </c>
      <c r="L53" s="181">
        <f t="shared" si="40"/>
        <v>8641</v>
      </c>
      <c r="M53" s="179">
        <f>SUM(M54,M67)</f>
        <v>0</v>
      </c>
      <c r="N53" s="180">
        <f t="shared" ref="N53:O53" si="41">SUM(N54,N67)</f>
        <v>0</v>
      </c>
      <c r="O53" s="181">
        <f t="shared" si="41"/>
        <v>0</v>
      </c>
      <c r="P53" s="182"/>
    </row>
    <row r="54" spans="1:16" x14ac:dyDescent="0.25">
      <c r="A54" s="69">
        <v>1100</v>
      </c>
      <c r="B54" s="183" t="s">
        <v>73</v>
      </c>
      <c r="C54" s="70">
        <f t="shared" si="0"/>
        <v>82599</v>
      </c>
      <c r="D54" s="184">
        <f>SUM(D55,D58,D66)</f>
        <v>72942</v>
      </c>
      <c r="E54" s="185">
        <f t="shared" ref="E54:F54" si="42">SUM(E55,E58,E66)</f>
        <v>1428</v>
      </c>
      <c r="F54" s="73">
        <f t="shared" si="42"/>
        <v>74370</v>
      </c>
      <c r="G54" s="184">
        <f>SUM(G55,G58,G66)</f>
        <v>0</v>
      </c>
      <c r="H54" s="185">
        <f t="shared" ref="H54:I54" si="43">SUM(H55,H58,H66)</f>
        <v>0</v>
      </c>
      <c r="I54" s="73">
        <f t="shared" si="43"/>
        <v>0</v>
      </c>
      <c r="J54" s="184">
        <f>SUM(J55,J58,J66)</f>
        <v>8229</v>
      </c>
      <c r="K54" s="185">
        <f t="shared" ref="K54:L54" si="44">SUM(K55,K58,K66)</f>
        <v>0</v>
      </c>
      <c r="L54" s="73">
        <f t="shared" si="44"/>
        <v>8229</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85</v>
      </c>
      <c r="C66" s="143">
        <f t="shared" si="0"/>
        <v>82599</v>
      </c>
      <c r="D66" s="144">
        <v>72942</v>
      </c>
      <c r="E66" s="145">
        <v>1428</v>
      </c>
      <c r="F66" s="141">
        <f t="shared" si="58"/>
        <v>74370</v>
      </c>
      <c r="G66" s="144"/>
      <c r="H66" s="145"/>
      <c r="I66" s="141">
        <f t="shared" si="59"/>
        <v>0</v>
      </c>
      <c r="J66" s="144">
        <v>8229</v>
      </c>
      <c r="K66" s="145"/>
      <c r="L66" s="141">
        <f t="shared" si="60"/>
        <v>8229</v>
      </c>
      <c r="M66" s="144"/>
      <c r="N66" s="145"/>
      <c r="O66" s="141">
        <f t="shared" si="61"/>
        <v>0</v>
      </c>
      <c r="P66" s="129" t="s">
        <v>497</v>
      </c>
    </row>
    <row r="67" spans="1:16" ht="24" x14ac:dyDescent="0.25">
      <c r="A67" s="69">
        <v>1200</v>
      </c>
      <c r="B67" s="183" t="s">
        <v>86</v>
      </c>
      <c r="C67" s="70">
        <f t="shared" si="0"/>
        <v>4128</v>
      </c>
      <c r="D67" s="184">
        <f>SUM(D68:D69)</f>
        <v>3651</v>
      </c>
      <c r="E67" s="185">
        <f t="shared" ref="E67:F67" si="62">SUM(E68:E69)</f>
        <v>65</v>
      </c>
      <c r="F67" s="73">
        <f t="shared" si="62"/>
        <v>3716</v>
      </c>
      <c r="G67" s="184">
        <f>SUM(G68:G69)</f>
        <v>0</v>
      </c>
      <c r="H67" s="185">
        <f t="shared" ref="H67:I67" si="63">SUM(H68:H69)</f>
        <v>0</v>
      </c>
      <c r="I67" s="73">
        <f t="shared" si="63"/>
        <v>0</v>
      </c>
      <c r="J67" s="184">
        <f>SUM(J68:J69)</f>
        <v>412</v>
      </c>
      <c r="K67" s="185">
        <f t="shared" ref="K67:L67" si="64">SUM(K68:K69)</f>
        <v>0</v>
      </c>
      <c r="L67" s="73">
        <f t="shared" si="64"/>
        <v>412</v>
      </c>
      <c r="M67" s="184">
        <f>SUM(M68:M69)</f>
        <v>0</v>
      </c>
      <c r="N67" s="185">
        <f t="shared" ref="N67:O67" si="65">SUM(N68:N69)</f>
        <v>0</v>
      </c>
      <c r="O67" s="73">
        <f t="shared" si="65"/>
        <v>0</v>
      </c>
      <c r="P67" s="77"/>
    </row>
    <row r="68" spans="1:16" ht="24" customHeight="1" x14ac:dyDescent="0.25">
      <c r="A68" s="546">
        <v>1210</v>
      </c>
      <c r="B68" s="82" t="s">
        <v>87</v>
      </c>
      <c r="C68" s="83">
        <f t="shared" si="0"/>
        <v>4128</v>
      </c>
      <c r="D68" s="46">
        <v>3651</v>
      </c>
      <c r="E68" s="47">
        <v>65</v>
      </c>
      <c r="F68" s="134">
        <f>D68+E68</f>
        <v>3716</v>
      </c>
      <c r="G68" s="46"/>
      <c r="H68" s="47"/>
      <c r="I68" s="134">
        <f>G68+H68</f>
        <v>0</v>
      </c>
      <c r="J68" s="46">
        <v>412</v>
      </c>
      <c r="K68" s="47"/>
      <c r="L68" s="134">
        <f>K68+J68</f>
        <v>412</v>
      </c>
      <c r="M68" s="46"/>
      <c r="N68" s="47"/>
      <c r="O68" s="134">
        <f>N68+M68</f>
        <v>0</v>
      </c>
      <c r="P68" s="129" t="s">
        <v>497</v>
      </c>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129"/>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451946</v>
      </c>
      <c r="D75" s="179">
        <f>SUM(D76,D83,D130,D164,D165,D172)</f>
        <v>437215</v>
      </c>
      <c r="E75" s="180">
        <f t="shared" ref="E75:F75" si="74">SUM(E76,E83,E130,E164,E165,E172)</f>
        <v>-1493</v>
      </c>
      <c r="F75" s="181">
        <f t="shared" si="74"/>
        <v>435722</v>
      </c>
      <c r="G75" s="179">
        <f>SUM(G76,G83,G130,G164,G165,G172)</f>
        <v>0</v>
      </c>
      <c r="H75" s="180">
        <f t="shared" ref="H75:I75" si="75">SUM(H76,H83,H130,H164,H165,H172)</f>
        <v>0</v>
      </c>
      <c r="I75" s="181">
        <f t="shared" si="75"/>
        <v>0</v>
      </c>
      <c r="J75" s="179">
        <f>SUM(J76,J83,J130,J164,J165,J172)</f>
        <v>16224</v>
      </c>
      <c r="K75" s="180">
        <f t="shared" ref="K75:L75" si="76">SUM(K76,K83,K130,K164,K165,K172)</f>
        <v>0</v>
      </c>
      <c r="L75" s="181">
        <f t="shared" si="76"/>
        <v>16224</v>
      </c>
      <c r="M75" s="179">
        <f>SUM(M76,M83,M130,M164,M165,M172)</f>
        <v>0</v>
      </c>
      <c r="N75" s="180">
        <f t="shared" ref="N75:O75" si="77">SUM(N76,N83,N130,N164,N165,N172)</f>
        <v>0</v>
      </c>
      <c r="O75" s="181">
        <f t="shared" si="77"/>
        <v>0</v>
      </c>
      <c r="P75" s="182"/>
    </row>
    <row r="76" spans="1:16" ht="24" x14ac:dyDescent="0.25">
      <c r="A76" s="69">
        <v>2100</v>
      </c>
      <c r="B76" s="183" t="s">
        <v>95</v>
      </c>
      <c r="C76" s="70">
        <f t="shared" si="0"/>
        <v>2246</v>
      </c>
      <c r="D76" s="184">
        <f>SUM(D77,D80)</f>
        <v>3103</v>
      </c>
      <c r="E76" s="185">
        <f t="shared" ref="E76:F76" si="78">SUM(E77,E80)</f>
        <v>-857</v>
      </c>
      <c r="F76" s="73">
        <f t="shared" si="78"/>
        <v>2246</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7.75" customHeight="1" x14ac:dyDescent="0.25">
      <c r="A80" s="189">
        <v>2120</v>
      </c>
      <c r="B80" s="89" t="s">
        <v>99</v>
      </c>
      <c r="C80" s="90">
        <f t="shared" si="0"/>
        <v>2246</v>
      </c>
      <c r="D80" s="190">
        <f>SUM(D81:D82)</f>
        <v>3103</v>
      </c>
      <c r="E80" s="191">
        <f t="shared" ref="E80:F80" si="90">SUM(E81:E82)</f>
        <v>-857</v>
      </c>
      <c r="F80" s="55">
        <f t="shared" si="90"/>
        <v>2246</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21" customHeight="1" x14ac:dyDescent="0.25">
      <c r="A81" s="51">
        <v>2121</v>
      </c>
      <c r="B81" s="89" t="s">
        <v>97</v>
      </c>
      <c r="C81" s="90">
        <f t="shared" si="0"/>
        <v>1746</v>
      </c>
      <c r="D81" s="196">
        <v>3103</v>
      </c>
      <c r="E81" s="197">
        <v>-1357</v>
      </c>
      <c r="F81" s="55">
        <f t="shared" ref="F81:F82" si="94">D81+E81</f>
        <v>1746</v>
      </c>
      <c r="G81" s="53"/>
      <c r="H81" s="54"/>
      <c r="I81" s="55">
        <f t="shared" ref="I81:I82" si="95">G81+H81</f>
        <v>0</v>
      </c>
      <c r="J81" s="53"/>
      <c r="K81" s="54"/>
      <c r="L81" s="55">
        <f t="shared" ref="L81:L82" si="96">K81+J81</f>
        <v>0</v>
      </c>
      <c r="M81" s="53"/>
      <c r="N81" s="54"/>
      <c r="O81" s="55">
        <f t="shared" ref="O81:O82" si="97">N81+M81</f>
        <v>0</v>
      </c>
      <c r="P81" s="129" t="s">
        <v>497</v>
      </c>
    </row>
    <row r="82" spans="1:16" ht="24" customHeight="1" x14ac:dyDescent="0.25">
      <c r="A82" s="51">
        <v>2122</v>
      </c>
      <c r="B82" s="89" t="s">
        <v>98</v>
      </c>
      <c r="C82" s="90">
        <f t="shared" si="0"/>
        <v>500</v>
      </c>
      <c r="D82" s="196"/>
      <c r="E82" s="197">
        <v>500</v>
      </c>
      <c r="F82" s="55">
        <f t="shared" si="94"/>
        <v>500</v>
      </c>
      <c r="G82" s="53"/>
      <c r="H82" s="54"/>
      <c r="I82" s="55">
        <f t="shared" si="95"/>
        <v>0</v>
      </c>
      <c r="J82" s="53"/>
      <c r="K82" s="54"/>
      <c r="L82" s="55">
        <f t="shared" si="96"/>
        <v>0</v>
      </c>
      <c r="M82" s="53"/>
      <c r="N82" s="54"/>
      <c r="O82" s="55">
        <f t="shared" si="97"/>
        <v>0</v>
      </c>
      <c r="P82" s="129" t="s">
        <v>497</v>
      </c>
    </row>
    <row r="83" spans="1:16" x14ac:dyDescent="0.25">
      <c r="A83" s="69">
        <v>2200</v>
      </c>
      <c r="B83" s="183" t="s">
        <v>100</v>
      </c>
      <c r="C83" s="70">
        <f t="shared" si="0"/>
        <v>377554</v>
      </c>
      <c r="D83" s="184">
        <f>SUM(D84,D89,D95,D103,D112,D116,D122,D128)</f>
        <v>373722</v>
      </c>
      <c r="E83" s="185">
        <f t="shared" ref="E83:F83" si="98">SUM(E84,E89,E95,E103,E112,E116,E122,E128)</f>
        <v>-6338</v>
      </c>
      <c r="F83" s="73">
        <f t="shared" si="98"/>
        <v>367384</v>
      </c>
      <c r="G83" s="184">
        <f>SUM(G84,G89,G95,G103,G112,G116,G122,G128)</f>
        <v>0</v>
      </c>
      <c r="H83" s="185">
        <f t="shared" ref="H83:I83" si="99">SUM(H84,H89,H95,H103,H112,H116,H122,H128)</f>
        <v>0</v>
      </c>
      <c r="I83" s="73">
        <f t="shared" si="99"/>
        <v>0</v>
      </c>
      <c r="J83" s="184">
        <f>SUM(J84,J89,J95,J103,J112,J116,J122,J128)</f>
        <v>10170</v>
      </c>
      <c r="K83" s="185">
        <f t="shared" ref="K83:L83" si="100">SUM(K84,K89,K95,K103,K112,K116,K122,K128)</f>
        <v>0</v>
      </c>
      <c r="L83" s="73">
        <f t="shared" si="100"/>
        <v>10170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106</v>
      </c>
      <c r="C89" s="90">
        <f t="shared" si="102"/>
        <v>200</v>
      </c>
      <c r="D89" s="190">
        <f>SUM(D90:D94)</f>
        <v>200</v>
      </c>
      <c r="E89" s="191">
        <f t="shared" ref="E89:F89" si="111">SUM(E90:E94)</f>
        <v>0</v>
      </c>
      <c r="F89" s="55">
        <f t="shared" si="111"/>
        <v>200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9" t="s">
        <v>109</v>
      </c>
      <c r="C92" s="90">
        <f t="shared" si="102"/>
        <v>200</v>
      </c>
      <c r="D92" s="196">
        <v>200</v>
      </c>
      <c r="E92" s="197"/>
      <c r="F92" s="55">
        <f t="shared" si="115"/>
        <v>200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48764</v>
      </c>
      <c r="D95" s="190">
        <f>SUM(D96:D102)</f>
        <v>50564</v>
      </c>
      <c r="E95" s="191">
        <f t="shared" ref="E95:F95" si="119">SUM(E96:E102)</f>
        <v>-1800</v>
      </c>
      <c r="F95" s="55">
        <f t="shared" si="119"/>
        <v>48764</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113</v>
      </c>
      <c r="C96" s="90">
        <f t="shared" si="102"/>
        <v>4000</v>
      </c>
      <c r="D96" s="196">
        <v>5800</v>
      </c>
      <c r="E96" s="197">
        <v>-1800</v>
      </c>
      <c r="F96" s="55">
        <f t="shared" ref="F96:F102" si="123">D96+E96</f>
        <v>4000</v>
      </c>
      <c r="G96" s="53"/>
      <c r="H96" s="54"/>
      <c r="I96" s="55">
        <f t="shared" ref="I96:I102" si="124">G96+H96</f>
        <v>0</v>
      </c>
      <c r="J96" s="53"/>
      <c r="K96" s="54"/>
      <c r="L96" s="55">
        <f t="shared" ref="L96:L102" si="125">K96+J96</f>
        <v>0</v>
      </c>
      <c r="M96" s="53"/>
      <c r="N96" s="54"/>
      <c r="O96" s="55">
        <f t="shared" ref="O96:O102" si="126">N96+M96</f>
        <v>0</v>
      </c>
      <c r="P96" s="129" t="s">
        <v>497</v>
      </c>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119</v>
      </c>
      <c r="C102" s="90">
        <f t="shared" si="102"/>
        <v>44764</v>
      </c>
      <c r="D102" s="196">
        <v>44764</v>
      </c>
      <c r="E102" s="197"/>
      <c r="F102" s="55">
        <f t="shared" si="123"/>
        <v>44764</v>
      </c>
      <c r="G102" s="53"/>
      <c r="H102" s="54"/>
      <c r="I102" s="55">
        <f t="shared" si="124"/>
        <v>0</v>
      </c>
      <c r="J102" s="53"/>
      <c r="K102" s="54"/>
      <c r="L102" s="55">
        <f t="shared" si="125"/>
        <v>0</v>
      </c>
      <c r="M102" s="53"/>
      <c r="N102" s="54"/>
      <c r="O102" s="55">
        <f t="shared" si="126"/>
        <v>0</v>
      </c>
      <c r="P102" s="129"/>
    </row>
    <row r="103" spans="1:16" ht="40.5" customHeight="1" x14ac:dyDescent="0.25">
      <c r="A103" s="189">
        <v>2240</v>
      </c>
      <c r="B103" s="89" t="s">
        <v>120</v>
      </c>
      <c r="C103" s="90">
        <f t="shared" si="102"/>
        <v>700</v>
      </c>
      <c r="D103" s="190">
        <f>SUM(D104:D111)</f>
        <v>800</v>
      </c>
      <c r="E103" s="191">
        <f t="shared" ref="E103:F103" si="127">SUM(E104:E111)</f>
        <v>-100</v>
      </c>
      <c r="F103" s="55">
        <f t="shared" si="127"/>
        <v>700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28.5" hidden="1" customHeight="1" x14ac:dyDescent="0.25">
      <c r="A109" s="563">
        <v>2247</v>
      </c>
      <c r="B109" s="564" t="s">
        <v>126</v>
      </c>
      <c r="C109" s="565">
        <f t="shared" si="102"/>
        <v>0</v>
      </c>
      <c r="D109" s="568">
        <v>100</v>
      </c>
      <c r="E109" s="569">
        <v>-100</v>
      </c>
      <c r="F109" s="567">
        <f t="shared" si="131"/>
        <v>0</v>
      </c>
      <c r="G109" s="566"/>
      <c r="H109" s="192"/>
      <c r="I109" s="567">
        <f t="shared" si="132"/>
        <v>0</v>
      </c>
      <c r="J109" s="566"/>
      <c r="K109" s="192"/>
      <c r="L109" s="567">
        <f t="shared" si="133"/>
        <v>0</v>
      </c>
      <c r="M109" s="566"/>
      <c r="N109" s="192"/>
      <c r="O109" s="567">
        <f t="shared" si="134"/>
        <v>0</v>
      </c>
      <c r="P109" s="574" t="s">
        <v>497</v>
      </c>
    </row>
    <row r="110" spans="1:16" ht="30" customHeight="1" x14ac:dyDescent="0.25">
      <c r="A110" s="51">
        <v>2248</v>
      </c>
      <c r="B110" s="89" t="s">
        <v>127</v>
      </c>
      <c r="C110" s="90">
        <f t="shared" si="102"/>
        <v>700</v>
      </c>
      <c r="D110" s="196">
        <v>700</v>
      </c>
      <c r="E110" s="197"/>
      <c r="F110" s="55">
        <f t="shared" si="131"/>
        <v>700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170081</v>
      </c>
      <c r="D116" s="190">
        <f>SUM(D117:D121)</f>
        <v>170876</v>
      </c>
      <c r="E116" s="191">
        <f t="shared" ref="E116:F116" si="143">SUM(E117:E121)</f>
        <v>-1895</v>
      </c>
      <c r="F116" s="55">
        <f t="shared" si="143"/>
        <v>168981</v>
      </c>
      <c r="G116" s="190">
        <f>SUM(G117:G121)</f>
        <v>0</v>
      </c>
      <c r="H116" s="191">
        <f t="shared" ref="H116:I116" si="144">SUM(H117:H121)</f>
        <v>0</v>
      </c>
      <c r="I116" s="55">
        <f t="shared" si="144"/>
        <v>0</v>
      </c>
      <c r="J116" s="190">
        <f>SUM(J117:J121)</f>
        <v>1100</v>
      </c>
      <c r="K116" s="191">
        <f t="shared" ref="K116:L116" si="145">SUM(K117:K121)</f>
        <v>0</v>
      </c>
      <c r="L116" s="55">
        <f t="shared" si="145"/>
        <v>1100</v>
      </c>
      <c r="M116" s="190">
        <f>SUM(M117:M121)</f>
        <v>0</v>
      </c>
      <c r="N116" s="191">
        <f t="shared" ref="N116:O116" si="146">SUM(N117:N121)</f>
        <v>0</v>
      </c>
      <c r="O116" s="55">
        <f t="shared" si="146"/>
        <v>0</v>
      </c>
      <c r="P116" s="57"/>
    </row>
    <row r="117" spans="1:16" ht="20.25" customHeight="1" x14ac:dyDescent="0.25">
      <c r="A117" s="51">
        <v>2261</v>
      </c>
      <c r="B117" s="89" t="s">
        <v>134</v>
      </c>
      <c r="C117" s="90">
        <f t="shared" si="102"/>
        <v>461</v>
      </c>
      <c r="D117" s="196">
        <v>250</v>
      </c>
      <c r="E117" s="197">
        <v>211</v>
      </c>
      <c r="F117" s="55">
        <f t="shared" ref="F117:F121" si="147">D117+E117</f>
        <v>461</v>
      </c>
      <c r="G117" s="53"/>
      <c r="H117" s="54"/>
      <c r="I117" s="55">
        <f t="shared" ref="I117:I121" si="148">G117+H117</f>
        <v>0</v>
      </c>
      <c r="J117" s="53"/>
      <c r="K117" s="54"/>
      <c r="L117" s="55">
        <f t="shared" ref="L117:L121" si="149">K117+J117</f>
        <v>0</v>
      </c>
      <c r="M117" s="53"/>
      <c r="N117" s="54"/>
      <c r="O117" s="55">
        <f t="shared" ref="O117:O121" si="150">N117+M117</f>
        <v>0</v>
      </c>
      <c r="P117" s="129" t="s">
        <v>497</v>
      </c>
    </row>
    <row r="118" spans="1:16" ht="24" customHeight="1" x14ac:dyDescent="0.25">
      <c r="A118" s="51">
        <v>2262</v>
      </c>
      <c r="B118" s="89" t="s">
        <v>135</v>
      </c>
      <c r="C118" s="90">
        <f t="shared" si="102"/>
        <v>26362</v>
      </c>
      <c r="D118" s="196">
        <v>30209</v>
      </c>
      <c r="E118" s="197">
        <v>-4347</v>
      </c>
      <c r="F118" s="55">
        <f t="shared" si="147"/>
        <v>25862</v>
      </c>
      <c r="G118" s="53"/>
      <c r="H118" s="54"/>
      <c r="I118" s="55">
        <f t="shared" si="148"/>
        <v>0</v>
      </c>
      <c r="J118" s="53">
        <v>500</v>
      </c>
      <c r="K118" s="54"/>
      <c r="L118" s="55">
        <f t="shared" si="149"/>
        <v>500</v>
      </c>
      <c r="M118" s="53"/>
      <c r="N118" s="54"/>
      <c r="O118" s="55">
        <f t="shared" si="150"/>
        <v>0</v>
      </c>
      <c r="P118" s="129" t="s">
        <v>497</v>
      </c>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137</v>
      </c>
      <c r="C120" s="90">
        <f t="shared" si="102"/>
        <v>142358</v>
      </c>
      <c r="D120" s="196">
        <v>140117</v>
      </c>
      <c r="E120" s="197">
        <v>2241</v>
      </c>
      <c r="F120" s="55">
        <f t="shared" si="147"/>
        <v>142358</v>
      </c>
      <c r="G120" s="53"/>
      <c r="H120" s="54"/>
      <c r="I120" s="55">
        <f t="shared" si="148"/>
        <v>0</v>
      </c>
      <c r="J120" s="53"/>
      <c r="K120" s="54"/>
      <c r="L120" s="55">
        <f t="shared" si="149"/>
        <v>0</v>
      </c>
      <c r="M120" s="53"/>
      <c r="N120" s="54"/>
      <c r="O120" s="55">
        <f t="shared" si="150"/>
        <v>0</v>
      </c>
      <c r="P120" s="129" t="s">
        <v>497</v>
      </c>
    </row>
    <row r="121" spans="1:16" ht="15.75" customHeight="1" x14ac:dyDescent="0.25">
      <c r="A121" s="51">
        <v>2269</v>
      </c>
      <c r="B121" s="89" t="s">
        <v>138</v>
      </c>
      <c r="C121" s="90">
        <f t="shared" si="102"/>
        <v>900</v>
      </c>
      <c r="D121" s="196">
        <v>300</v>
      </c>
      <c r="E121" s="197"/>
      <c r="F121" s="55">
        <f t="shared" si="147"/>
        <v>300</v>
      </c>
      <c r="G121" s="53"/>
      <c r="H121" s="54"/>
      <c r="I121" s="55">
        <f t="shared" si="148"/>
        <v>0</v>
      </c>
      <c r="J121" s="53">
        <v>600</v>
      </c>
      <c r="K121" s="54"/>
      <c r="L121" s="55">
        <f t="shared" si="149"/>
        <v>600</v>
      </c>
      <c r="M121" s="53"/>
      <c r="N121" s="54"/>
      <c r="O121" s="55">
        <f t="shared" si="150"/>
        <v>0</v>
      </c>
      <c r="P121" s="57"/>
    </row>
    <row r="122" spans="1:16" ht="18" customHeight="1" x14ac:dyDescent="0.25">
      <c r="A122" s="189">
        <v>2270</v>
      </c>
      <c r="B122" s="89" t="s">
        <v>139</v>
      </c>
      <c r="C122" s="90">
        <f t="shared" si="102"/>
        <v>157809</v>
      </c>
      <c r="D122" s="190">
        <f>SUM(D123:D127)</f>
        <v>151282</v>
      </c>
      <c r="E122" s="191">
        <f t="shared" ref="E122:F122" si="151">SUM(E123:E127)</f>
        <v>-2543</v>
      </c>
      <c r="F122" s="55">
        <f t="shared" si="151"/>
        <v>148739</v>
      </c>
      <c r="G122" s="190">
        <f>SUM(G123:G127)</f>
        <v>0</v>
      </c>
      <c r="H122" s="191">
        <f t="shared" ref="H122:I122" si="152">SUM(H123:H127)</f>
        <v>0</v>
      </c>
      <c r="I122" s="55">
        <f t="shared" si="152"/>
        <v>0</v>
      </c>
      <c r="J122" s="190">
        <f>SUM(J123:J127)</f>
        <v>9070</v>
      </c>
      <c r="K122" s="191">
        <f t="shared" ref="K122:L122" si="153">SUM(K123:K127)</f>
        <v>0</v>
      </c>
      <c r="L122" s="55">
        <f t="shared" si="153"/>
        <v>9070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1.5" customHeight="1" x14ac:dyDescent="0.25">
      <c r="A127" s="51">
        <v>2279</v>
      </c>
      <c r="B127" s="89" t="s">
        <v>144</v>
      </c>
      <c r="C127" s="90">
        <f t="shared" si="102"/>
        <v>157809</v>
      </c>
      <c r="D127" s="196">
        <v>151282</v>
      </c>
      <c r="E127" s="197">
        <v>-2543</v>
      </c>
      <c r="F127" s="55">
        <f t="shared" si="155"/>
        <v>148739</v>
      </c>
      <c r="G127" s="53"/>
      <c r="H127" s="54"/>
      <c r="I127" s="55">
        <f t="shared" si="156"/>
        <v>0</v>
      </c>
      <c r="J127" s="53">
        <v>9070</v>
      </c>
      <c r="K127" s="54"/>
      <c r="L127" s="55">
        <f t="shared" si="157"/>
        <v>9070</v>
      </c>
      <c r="M127" s="53"/>
      <c r="N127" s="54"/>
      <c r="O127" s="55">
        <f t="shared" si="158"/>
        <v>0</v>
      </c>
      <c r="P127" s="129" t="s">
        <v>497</v>
      </c>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72146</v>
      </c>
      <c r="D130" s="184">
        <f>SUM(D131,D136,D140,D141,D144,D151,D159,D160,D163)</f>
        <v>60390</v>
      </c>
      <c r="E130" s="185">
        <f t="shared" ref="E130:F130" si="160">SUM(E131,E136,E140,E141,E144,E151,E159,E160,E163)</f>
        <v>5702</v>
      </c>
      <c r="F130" s="73">
        <f t="shared" si="160"/>
        <v>66092</v>
      </c>
      <c r="G130" s="184">
        <f>SUM(G131,G136,G140,G141,G144,G151,G159,G160,G163)</f>
        <v>0</v>
      </c>
      <c r="H130" s="185">
        <f t="shared" ref="H130:I130" si="161">SUM(H131,H136,H140,H141,H144,H151,H159,H160,H163)</f>
        <v>0</v>
      </c>
      <c r="I130" s="73">
        <f t="shared" si="161"/>
        <v>0</v>
      </c>
      <c r="J130" s="184">
        <f>SUM(J131,J136,J140,J141,J144,J151,J159,J160,J163)</f>
        <v>6054</v>
      </c>
      <c r="K130" s="185">
        <f t="shared" ref="K130:L130" si="162">SUM(K131,K136,K140,K141,K144,K151,K159,K160,K163)</f>
        <v>0</v>
      </c>
      <c r="L130" s="73">
        <f t="shared" si="162"/>
        <v>6054</v>
      </c>
      <c r="M130" s="184">
        <f>SUM(M131,M136,M140,M141,M144,M151,M159,M160,M163)</f>
        <v>0</v>
      </c>
      <c r="N130" s="185">
        <f t="shared" ref="N130:O130" si="163">SUM(N131,N136,N140,N141,N144,N151,N159,N160,N163)</f>
        <v>0</v>
      </c>
      <c r="O130" s="73">
        <f t="shared" si="163"/>
        <v>0</v>
      </c>
      <c r="P130" s="77"/>
    </row>
    <row r="131" spans="1:16" ht="24" x14ac:dyDescent="0.25">
      <c r="A131" s="546">
        <v>2310</v>
      </c>
      <c r="B131" s="82" t="s">
        <v>148</v>
      </c>
      <c r="C131" s="83">
        <f t="shared" si="102"/>
        <v>50484</v>
      </c>
      <c r="D131" s="194">
        <f t="shared" ref="D131:O131" si="164">SUM(D132:D135)</f>
        <v>40754</v>
      </c>
      <c r="E131" s="195">
        <f t="shared" si="164"/>
        <v>4176</v>
      </c>
      <c r="F131" s="134">
        <f t="shared" si="164"/>
        <v>44930</v>
      </c>
      <c r="G131" s="194">
        <f t="shared" si="164"/>
        <v>0</v>
      </c>
      <c r="H131" s="195">
        <f t="shared" si="164"/>
        <v>0</v>
      </c>
      <c r="I131" s="134">
        <f t="shared" si="164"/>
        <v>0</v>
      </c>
      <c r="J131" s="194">
        <f t="shared" si="164"/>
        <v>5554</v>
      </c>
      <c r="K131" s="195">
        <f t="shared" si="164"/>
        <v>0</v>
      </c>
      <c r="L131" s="134">
        <f t="shared" si="164"/>
        <v>5554</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customHeight="1" x14ac:dyDescent="0.25">
      <c r="A133" s="51">
        <v>2312</v>
      </c>
      <c r="B133" s="89" t="s">
        <v>150</v>
      </c>
      <c r="C133" s="90">
        <f t="shared" si="102"/>
        <v>1686</v>
      </c>
      <c r="D133" s="196">
        <v>886</v>
      </c>
      <c r="E133" s="197">
        <v>500</v>
      </c>
      <c r="F133" s="55">
        <f t="shared" si="165"/>
        <v>1386</v>
      </c>
      <c r="G133" s="53"/>
      <c r="H133" s="54"/>
      <c r="I133" s="55">
        <f t="shared" si="166"/>
        <v>0</v>
      </c>
      <c r="J133" s="53">
        <v>300</v>
      </c>
      <c r="K133" s="54"/>
      <c r="L133" s="55">
        <f t="shared" si="167"/>
        <v>300</v>
      </c>
      <c r="M133" s="53"/>
      <c r="N133" s="54"/>
      <c r="O133" s="55">
        <f t="shared" si="168"/>
        <v>0</v>
      </c>
      <c r="P133" s="129" t="s">
        <v>497</v>
      </c>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48798</v>
      </c>
      <c r="D135" s="196">
        <v>39868</v>
      </c>
      <c r="E135" s="197">
        <v>3676</v>
      </c>
      <c r="F135" s="55">
        <f t="shared" si="165"/>
        <v>43544</v>
      </c>
      <c r="G135" s="53"/>
      <c r="H135" s="54"/>
      <c r="I135" s="55">
        <f t="shared" si="166"/>
        <v>0</v>
      </c>
      <c r="J135" s="53">
        <v>5254</v>
      </c>
      <c r="K135" s="54"/>
      <c r="L135" s="55">
        <f t="shared" si="167"/>
        <v>5254</v>
      </c>
      <c r="M135" s="53"/>
      <c r="N135" s="54"/>
      <c r="O135" s="55">
        <f t="shared" si="168"/>
        <v>0</v>
      </c>
      <c r="P135" s="129" t="s">
        <v>497</v>
      </c>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168</v>
      </c>
      <c r="C151" s="90">
        <f t="shared" si="193"/>
        <v>21316</v>
      </c>
      <c r="D151" s="190">
        <f>SUM(D152:D158)</f>
        <v>19290</v>
      </c>
      <c r="E151" s="191">
        <f t="shared" ref="E151:F151" si="194">SUM(E152:E158)</f>
        <v>1526</v>
      </c>
      <c r="F151" s="55">
        <f t="shared" si="194"/>
        <v>20816</v>
      </c>
      <c r="G151" s="190">
        <f>SUM(G152:G158)</f>
        <v>0</v>
      </c>
      <c r="H151" s="191">
        <f t="shared" ref="H151:I151" si="195">SUM(H152:H158)</f>
        <v>0</v>
      </c>
      <c r="I151" s="55">
        <f t="shared" si="195"/>
        <v>0</v>
      </c>
      <c r="J151" s="190">
        <f>SUM(J152:J158)</f>
        <v>500</v>
      </c>
      <c r="K151" s="191">
        <f t="shared" ref="K151:L151" si="196">SUM(K152:K158)</f>
        <v>0</v>
      </c>
      <c r="L151" s="55">
        <f t="shared" si="196"/>
        <v>500</v>
      </c>
      <c r="M151" s="190">
        <f>SUM(M152:M158)</f>
        <v>0</v>
      </c>
      <c r="N151" s="191">
        <f t="shared" ref="N151:O151" si="197">SUM(N152:N158)</f>
        <v>0</v>
      </c>
      <c r="O151" s="55">
        <f t="shared" si="197"/>
        <v>0</v>
      </c>
      <c r="P151" s="57"/>
    </row>
    <row r="152" spans="1:16" ht="21" customHeight="1" x14ac:dyDescent="0.25">
      <c r="A152" s="50">
        <v>2361</v>
      </c>
      <c r="B152" s="89" t="s">
        <v>169</v>
      </c>
      <c r="C152" s="90">
        <f t="shared" si="193"/>
        <v>17709</v>
      </c>
      <c r="D152" s="196">
        <v>17388</v>
      </c>
      <c r="E152" s="197">
        <v>321</v>
      </c>
      <c r="F152" s="55">
        <f t="shared" ref="F152:F159" si="198">D152+E152</f>
        <v>17709</v>
      </c>
      <c r="G152" s="53"/>
      <c r="H152" s="54"/>
      <c r="I152" s="55">
        <f t="shared" ref="I152:I159" si="199">G152+H152</f>
        <v>0</v>
      </c>
      <c r="J152" s="53"/>
      <c r="K152" s="54"/>
      <c r="L152" s="55">
        <f t="shared" ref="L152:L159" si="200">K152+J152</f>
        <v>0</v>
      </c>
      <c r="M152" s="53"/>
      <c r="N152" s="54"/>
      <c r="O152" s="55">
        <f t="shared" ref="O152:O159" si="201">N152+M152</f>
        <v>0</v>
      </c>
      <c r="P152" s="129" t="s">
        <v>497</v>
      </c>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6.25" customHeight="1" x14ac:dyDescent="0.25">
      <c r="A154" s="50">
        <v>2363</v>
      </c>
      <c r="B154" s="89" t="s">
        <v>171</v>
      </c>
      <c r="C154" s="90">
        <f t="shared" si="193"/>
        <v>3607</v>
      </c>
      <c r="D154" s="196">
        <v>1902</v>
      </c>
      <c r="E154" s="197">
        <v>1205</v>
      </c>
      <c r="F154" s="55">
        <f t="shared" si="198"/>
        <v>3107</v>
      </c>
      <c r="G154" s="53"/>
      <c r="H154" s="54"/>
      <c r="I154" s="55">
        <f t="shared" si="199"/>
        <v>0</v>
      </c>
      <c r="J154" s="53">
        <v>500</v>
      </c>
      <c r="K154" s="54"/>
      <c r="L154" s="55">
        <f t="shared" si="200"/>
        <v>500</v>
      </c>
      <c r="M154" s="53"/>
      <c r="N154" s="54"/>
      <c r="O154" s="55">
        <f t="shared" si="201"/>
        <v>0</v>
      </c>
      <c r="P154" s="129" t="s">
        <v>497</v>
      </c>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24.75" customHeight="1" x14ac:dyDescent="0.25">
      <c r="A163" s="186">
        <v>2390</v>
      </c>
      <c r="B163" s="138" t="s">
        <v>180</v>
      </c>
      <c r="C163" s="143">
        <f t="shared" si="193"/>
        <v>346</v>
      </c>
      <c r="D163" s="202">
        <v>346</v>
      </c>
      <c r="E163" s="203"/>
      <c r="F163" s="141">
        <f t="shared" si="206"/>
        <v>346</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538673</v>
      </c>
      <c r="D289" s="251">
        <f t="shared" ref="D289:O289" si="389">SUM(D286,D269,D230,D195,D187,D173,D75,D53,D283)</f>
        <v>513808</v>
      </c>
      <c r="E289" s="252">
        <f t="shared" si="389"/>
        <v>0</v>
      </c>
      <c r="F289" s="253">
        <f t="shared" si="389"/>
        <v>513808</v>
      </c>
      <c r="G289" s="251">
        <f t="shared" si="389"/>
        <v>0</v>
      </c>
      <c r="H289" s="252">
        <f t="shared" si="389"/>
        <v>0</v>
      </c>
      <c r="I289" s="253">
        <f t="shared" si="389"/>
        <v>0</v>
      </c>
      <c r="J289" s="251">
        <f t="shared" si="389"/>
        <v>24865</v>
      </c>
      <c r="K289" s="252">
        <f t="shared" si="389"/>
        <v>0</v>
      </c>
      <c r="L289" s="253">
        <f t="shared" si="389"/>
        <v>24865</v>
      </c>
      <c r="M289" s="251">
        <f t="shared" si="389"/>
        <v>0</v>
      </c>
      <c r="N289" s="252">
        <f t="shared" si="389"/>
        <v>0</v>
      </c>
      <c r="O289" s="253">
        <f t="shared" si="389"/>
        <v>0</v>
      </c>
      <c r="P289" s="254"/>
    </row>
    <row r="290" spans="1:16" s="28" customFormat="1" ht="13.5" thickTop="1" thickBot="1" x14ac:dyDescent="0.3">
      <c r="A290" s="1389" t="s">
        <v>309</v>
      </c>
      <c r="B290" s="1390"/>
      <c r="C290" s="255">
        <f t="shared" si="371"/>
        <v>-1535</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-1535</v>
      </c>
      <c r="K290" s="257">
        <f t="shared" ref="K290:L290" si="392">(K26+K43)-K51</f>
        <v>0</v>
      </c>
      <c r="L290" s="258">
        <f t="shared" si="392"/>
        <v>-1535</v>
      </c>
      <c r="M290" s="256">
        <f>M45-M51</f>
        <v>0</v>
      </c>
      <c r="N290" s="257">
        <f t="shared" ref="N290:O290" si="393">N45-N51</f>
        <v>0</v>
      </c>
      <c r="O290" s="258">
        <f t="shared" si="393"/>
        <v>0</v>
      </c>
      <c r="P290" s="259"/>
    </row>
    <row r="291" spans="1:16" s="28" customFormat="1" ht="12.75" thickTop="1" x14ac:dyDescent="0.25">
      <c r="A291" s="1391" t="s">
        <v>310</v>
      </c>
      <c r="B291" s="1392"/>
      <c r="C291" s="260">
        <f t="shared" si="371"/>
        <v>1535</v>
      </c>
      <c r="D291" s="261">
        <f t="shared" ref="D291:O291" si="394">SUM(D292,D293)-D300+D301</f>
        <v>0</v>
      </c>
      <c r="E291" s="262">
        <f t="shared" si="394"/>
        <v>0</v>
      </c>
      <c r="F291" s="263">
        <f t="shared" si="394"/>
        <v>0</v>
      </c>
      <c r="G291" s="261">
        <f t="shared" si="394"/>
        <v>0</v>
      </c>
      <c r="H291" s="262">
        <f t="shared" si="394"/>
        <v>0</v>
      </c>
      <c r="I291" s="263">
        <f t="shared" si="394"/>
        <v>0</v>
      </c>
      <c r="J291" s="261">
        <f t="shared" si="394"/>
        <v>1535</v>
      </c>
      <c r="K291" s="262">
        <f t="shared" si="394"/>
        <v>0</v>
      </c>
      <c r="L291" s="263">
        <f t="shared" si="394"/>
        <v>1535</v>
      </c>
      <c r="M291" s="261">
        <f t="shared" si="394"/>
        <v>0</v>
      </c>
      <c r="N291" s="262">
        <f t="shared" si="394"/>
        <v>0</v>
      </c>
      <c r="O291" s="263">
        <f t="shared" si="394"/>
        <v>0</v>
      </c>
      <c r="P291" s="264"/>
    </row>
    <row r="292" spans="1:16" s="28" customFormat="1" ht="12.75" thickBot="1" x14ac:dyDescent="0.3">
      <c r="A292" s="157" t="s">
        <v>311</v>
      </c>
      <c r="B292" s="157" t="s">
        <v>312</v>
      </c>
      <c r="C292" s="158">
        <f t="shared" si="371"/>
        <v>1535</v>
      </c>
      <c r="D292" s="159">
        <f t="shared" ref="D292:O292" si="395">D21-D286</f>
        <v>0</v>
      </c>
      <c r="E292" s="160">
        <f t="shared" si="395"/>
        <v>0</v>
      </c>
      <c r="F292" s="161">
        <f t="shared" si="395"/>
        <v>0</v>
      </c>
      <c r="G292" s="159">
        <f t="shared" si="395"/>
        <v>0</v>
      </c>
      <c r="H292" s="160">
        <f t="shared" si="395"/>
        <v>0</v>
      </c>
      <c r="I292" s="161">
        <f t="shared" si="395"/>
        <v>0</v>
      </c>
      <c r="J292" s="159">
        <f t="shared" si="395"/>
        <v>1535</v>
      </c>
      <c r="K292" s="160">
        <f t="shared" si="395"/>
        <v>0</v>
      </c>
      <c r="L292" s="161">
        <f t="shared" si="395"/>
        <v>1535</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qIf53jrGvBFjaWk2V9iI338/mo8mUIVF8cchOJjHDrn96HM2qTYeuw9mYURljACVpYS2ppB9Ig+ZlcsuhR+Qkg==" saltValue="TmovJXqCktIe3hgCEtbM/w==" spinCount="100000" sheet="1" objects="1" scenarios="1" formatCells="0" formatColumns="0" formatRows="0" deleteColumns="0"/>
  <autoFilter ref="A18:P301">
    <filterColumn colId="2">
      <filters>
        <filter val="1 535"/>
        <filter val="-1 535"/>
        <filter val="1 686"/>
        <filter val="1 746"/>
        <filter val="142 358"/>
        <filter val="157 809"/>
        <filter val="17 709"/>
        <filter val="170 081"/>
        <filter val="2 246"/>
        <filter val="2 780"/>
        <filter val="20 550"/>
        <filter val="200"/>
        <filter val="21 316"/>
        <filter val="23 330"/>
        <filter val="26 362"/>
        <filter val="3 607"/>
        <filter val="346"/>
        <filter val="377 554"/>
        <filter val="4 000"/>
        <filter val="4 128"/>
        <filter val="44 764"/>
        <filter val="451 946"/>
        <filter val="461"/>
        <filter val="48 764"/>
        <filter val="48 798"/>
        <filter val="50 484"/>
        <filter val="500"/>
        <filter val="513 808"/>
        <filter val="538 673"/>
        <filter val="700"/>
        <filter val="72 146"/>
        <filter val="82 599"/>
        <filter val="86 727"/>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2019.gada 20.jūnija saistošajiem noteikumiem Nr.22
(protokols Nr.8, 2.punkts)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4" sqref="U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1234</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1235</v>
      </c>
      <c r="D3" s="1421"/>
      <c r="E3" s="1421"/>
      <c r="F3" s="1421"/>
      <c r="G3" s="1421"/>
      <c r="H3" s="1421"/>
      <c r="I3" s="1421"/>
      <c r="J3" s="1421"/>
      <c r="K3" s="1421"/>
      <c r="L3" s="1421"/>
      <c r="M3" s="1421"/>
      <c r="N3" s="1421"/>
      <c r="O3" s="1421"/>
      <c r="P3" s="1422"/>
      <c r="Q3" s="278"/>
    </row>
    <row r="4" spans="1:17" ht="12.75" customHeight="1" x14ac:dyDescent="0.25">
      <c r="A4" s="5" t="s">
        <v>4</v>
      </c>
      <c r="B4" s="6"/>
      <c r="C4" s="1421" t="s">
        <v>1236</v>
      </c>
      <c r="D4" s="1421"/>
      <c r="E4" s="1421"/>
      <c r="F4" s="1421"/>
      <c r="G4" s="1421"/>
      <c r="H4" s="1421"/>
      <c r="I4" s="1421"/>
      <c r="J4" s="1421"/>
      <c r="K4" s="1421"/>
      <c r="L4" s="1421"/>
      <c r="M4" s="1421"/>
      <c r="N4" s="1421"/>
      <c r="O4" s="1421"/>
      <c r="P4" s="1422"/>
      <c r="Q4" s="278"/>
    </row>
    <row r="5" spans="1:17" ht="12.75" customHeight="1" x14ac:dyDescent="0.25">
      <c r="A5" s="7" t="s">
        <v>6</v>
      </c>
      <c r="B5" s="8"/>
      <c r="C5" s="1416" t="s">
        <v>1237</v>
      </c>
      <c r="D5" s="1416"/>
      <c r="E5" s="1416"/>
      <c r="F5" s="1416"/>
      <c r="G5" s="1416"/>
      <c r="H5" s="1416"/>
      <c r="I5" s="1416"/>
      <c r="J5" s="1416"/>
      <c r="K5" s="1416"/>
      <c r="L5" s="1416"/>
      <c r="M5" s="1416"/>
      <c r="N5" s="1416"/>
      <c r="O5" s="1416"/>
      <c r="P5" s="1417"/>
      <c r="Q5" s="278"/>
    </row>
    <row r="6" spans="1:17" ht="12.75" customHeight="1" x14ac:dyDescent="0.25">
      <c r="A6" s="7" t="s">
        <v>8</v>
      </c>
      <c r="B6" s="8"/>
      <c r="C6" s="1416" t="s">
        <v>963</v>
      </c>
      <c r="D6" s="1416"/>
      <c r="E6" s="1416"/>
      <c r="F6" s="1416"/>
      <c r="G6" s="1416"/>
      <c r="H6" s="1416"/>
      <c r="I6" s="1416"/>
      <c r="J6" s="1416"/>
      <c r="K6" s="1416"/>
      <c r="L6" s="1416"/>
      <c r="M6" s="1416"/>
      <c r="N6" s="1416"/>
      <c r="O6" s="1416"/>
      <c r="P6" s="1417"/>
      <c r="Q6" s="278"/>
    </row>
    <row r="7" spans="1:17" x14ac:dyDescent="0.25">
      <c r="A7" s="7" t="s">
        <v>10</v>
      </c>
      <c r="B7" s="8"/>
      <c r="C7" s="1421" t="s">
        <v>11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1238</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1239</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693059</v>
      </c>
      <c r="D20" s="32">
        <f>SUM(D21,D24,D25,D41,D43)</f>
        <v>668348</v>
      </c>
      <c r="E20" s="33">
        <f t="shared" ref="E20:F20" si="1">SUM(E21,E24,E25,E41,E43)</f>
        <v>0</v>
      </c>
      <c r="F20" s="34">
        <f t="shared" si="1"/>
        <v>668348</v>
      </c>
      <c r="G20" s="32">
        <f>SUM(G21,G24,G43)</f>
        <v>0</v>
      </c>
      <c r="H20" s="33">
        <f t="shared" ref="H20:I20" si="2">SUM(H21,H24,H43)</f>
        <v>0</v>
      </c>
      <c r="I20" s="34">
        <f t="shared" si="2"/>
        <v>0</v>
      </c>
      <c r="J20" s="32">
        <f>SUM(J21,J26,J43)</f>
        <v>24711</v>
      </c>
      <c r="K20" s="33">
        <f t="shared" ref="K20:L20" si="3">SUM(K21,K26,K43)</f>
        <v>0</v>
      </c>
      <c r="L20" s="34">
        <f t="shared" si="3"/>
        <v>24711</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668348</v>
      </c>
      <c r="D24" s="60">
        <v>668348</v>
      </c>
      <c r="E24" s="63"/>
      <c r="F24" s="62">
        <f t="shared" si="9"/>
        <v>668348</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24611</v>
      </c>
      <c r="D26" s="74" t="s">
        <v>44</v>
      </c>
      <c r="E26" s="75" t="s">
        <v>44</v>
      </c>
      <c r="F26" s="76" t="s">
        <v>44</v>
      </c>
      <c r="G26" s="74" t="s">
        <v>44</v>
      </c>
      <c r="H26" s="75" t="s">
        <v>44</v>
      </c>
      <c r="I26" s="76" t="s">
        <v>44</v>
      </c>
      <c r="J26" s="78">
        <f>SUM(J27,J31,J33,J36)</f>
        <v>24611</v>
      </c>
      <c r="K26" s="79">
        <f t="shared" ref="K26:L26" si="11">SUM(K27,K31,K33,K36)</f>
        <v>0</v>
      </c>
      <c r="L26" s="80">
        <f t="shared" si="11"/>
        <v>24611</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customHeight="1" x14ac:dyDescent="0.25">
      <c r="A33" s="81">
        <v>21380</v>
      </c>
      <c r="B33" s="69" t="s">
        <v>53</v>
      </c>
      <c r="C33" s="70">
        <f t="shared" si="16"/>
        <v>24611</v>
      </c>
      <c r="D33" s="74" t="s">
        <v>44</v>
      </c>
      <c r="E33" s="75" t="s">
        <v>44</v>
      </c>
      <c r="F33" s="76" t="s">
        <v>44</v>
      </c>
      <c r="G33" s="74" t="s">
        <v>44</v>
      </c>
      <c r="H33" s="75" t="s">
        <v>44</v>
      </c>
      <c r="I33" s="76" t="s">
        <v>44</v>
      </c>
      <c r="J33" s="78">
        <f>SUM(J34:J35)</f>
        <v>24611</v>
      </c>
      <c r="K33" s="79">
        <f t="shared" ref="K33:L33" si="17">SUM(K34:K35)</f>
        <v>0</v>
      </c>
      <c r="L33" s="80">
        <f t="shared" si="17"/>
        <v>24611</v>
      </c>
      <c r="M33" s="78" t="s">
        <v>44</v>
      </c>
      <c r="N33" s="79" t="s">
        <v>44</v>
      </c>
      <c r="O33" s="80" t="s">
        <v>44</v>
      </c>
      <c r="P33" s="77"/>
    </row>
    <row r="34" spans="1:16" ht="12" customHeight="1" x14ac:dyDescent="0.25">
      <c r="A34" s="44">
        <v>21381</v>
      </c>
      <c r="B34" s="82" t="s">
        <v>54</v>
      </c>
      <c r="C34" s="83">
        <f t="shared" si="16"/>
        <v>24611</v>
      </c>
      <c r="D34" s="84" t="s">
        <v>44</v>
      </c>
      <c r="E34" s="85" t="s">
        <v>44</v>
      </c>
      <c r="F34" s="86" t="s">
        <v>44</v>
      </c>
      <c r="G34" s="84" t="s">
        <v>44</v>
      </c>
      <c r="H34" s="85" t="s">
        <v>44</v>
      </c>
      <c r="I34" s="86" t="s">
        <v>44</v>
      </c>
      <c r="J34" s="46">
        <v>24611</v>
      </c>
      <c r="K34" s="47"/>
      <c r="L34" s="48">
        <f t="shared" ref="L34:L35" si="18">K34+J34</f>
        <v>24611</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x14ac:dyDescent="0.25">
      <c r="A43" s="81">
        <v>21490</v>
      </c>
      <c r="B43" s="69" t="s">
        <v>63</v>
      </c>
      <c r="C43" s="132">
        <f>F43+I43+L43</f>
        <v>100</v>
      </c>
      <c r="D43" s="78">
        <f>D44</f>
        <v>0</v>
      </c>
      <c r="E43" s="79">
        <f t="shared" ref="E43:L43" si="22">E44</f>
        <v>0</v>
      </c>
      <c r="F43" s="80">
        <f t="shared" si="22"/>
        <v>0</v>
      </c>
      <c r="G43" s="78">
        <f t="shared" si="22"/>
        <v>0</v>
      </c>
      <c r="H43" s="79">
        <f t="shared" si="22"/>
        <v>0</v>
      </c>
      <c r="I43" s="80">
        <f t="shared" si="22"/>
        <v>0</v>
      </c>
      <c r="J43" s="78">
        <f t="shared" si="22"/>
        <v>100</v>
      </c>
      <c r="K43" s="79">
        <f t="shared" si="22"/>
        <v>0</v>
      </c>
      <c r="L43" s="80">
        <f t="shared" si="22"/>
        <v>100</v>
      </c>
      <c r="M43" s="78" t="s">
        <v>44</v>
      </c>
      <c r="N43" s="79" t="s">
        <v>44</v>
      </c>
      <c r="O43" s="80" t="s">
        <v>44</v>
      </c>
      <c r="P43" s="77"/>
    </row>
    <row r="44" spans="1:16" s="28" customFormat="1" ht="24" customHeight="1" x14ac:dyDescent="0.25">
      <c r="A44" s="51">
        <v>21499</v>
      </c>
      <c r="B44" s="89" t="s">
        <v>64</v>
      </c>
      <c r="C44" s="133">
        <f>F44+I44+L44</f>
        <v>100</v>
      </c>
      <c r="D44" s="46"/>
      <c r="E44" s="47"/>
      <c r="F44" s="134">
        <f>D44+E44</f>
        <v>0</v>
      </c>
      <c r="G44" s="46"/>
      <c r="H44" s="47"/>
      <c r="I44" s="134">
        <f>G44+H44</f>
        <v>0</v>
      </c>
      <c r="J44" s="46">
        <v>100</v>
      </c>
      <c r="K44" s="47"/>
      <c r="L44" s="48">
        <f>K44+J44</f>
        <v>100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693059</v>
      </c>
      <c r="D50" s="159">
        <f>SUM(D51,D286)</f>
        <v>668348</v>
      </c>
      <c r="E50" s="160">
        <f t="shared" ref="E50:F50" si="26">SUM(E51,E286)</f>
        <v>0</v>
      </c>
      <c r="F50" s="161">
        <f t="shared" si="26"/>
        <v>668348</v>
      </c>
      <c r="G50" s="159">
        <f>SUM(G51,G286)</f>
        <v>0</v>
      </c>
      <c r="H50" s="160">
        <f>SUM(H51,H286)</f>
        <v>0</v>
      </c>
      <c r="I50" s="161">
        <f t="shared" ref="I50" si="27">SUM(I51,I286)</f>
        <v>0</v>
      </c>
      <c r="J50" s="32">
        <f>SUM(J51,J286)</f>
        <v>24711</v>
      </c>
      <c r="K50" s="33">
        <f t="shared" ref="K50:L50" si="28">SUM(K51,K286)</f>
        <v>0</v>
      </c>
      <c r="L50" s="34">
        <f t="shared" si="28"/>
        <v>24711</v>
      </c>
      <c r="M50" s="32">
        <f>SUM(M51,M286)</f>
        <v>0</v>
      </c>
      <c r="N50" s="33">
        <f t="shared" ref="N50:O50" si="29">SUM(N51,N286)</f>
        <v>0</v>
      </c>
      <c r="O50" s="34">
        <f t="shared" si="29"/>
        <v>0</v>
      </c>
      <c r="P50" s="35"/>
    </row>
    <row r="51" spans="1:16" s="28" customFormat="1" ht="36.75" thickTop="1" x14ac:dyDescent="0.25">
      <c r="A51" s="162"/>
      <c r="B51" s="163" t="s">
        <v>70</v>
      </c>
      <c r="C51" s="164">
        <f t="shared" si="0"/>
        <v>693059</v>
      </c>
      <c r="D51" s="165">
        <f>SUM(D52,D194)</f>
        <v>668348</v>
      </c>
      <c r="E51" s="166">
        <f t="shared" ref="E51:F51" si="30">SUM(E52,E194)</f>
        <v>0</v>
      </c>
      <c r="F51" s="167">
        <f t="shared" si="30"/>
        <v>668348</v>
      </c>
      <c r="G51" s="165">
        <f>SUM(G52,G194)</f>
        <v>0</v>
      </c>
      <c r="H51" s="166">
        <f t="shared" ref="H51:I51" si="31">SUM(H52,H194)</f>
        <v>0</v>
      </c>
      <c r="I51" s="167">
        <f t="shared" si="31"/>
        <v>0</v>
      </c>
      <c r="J51" s="168">
        <f>SUM(J52,J194)</f>
        <v>24711</v>
      </c>
      <c r="K51" s="169">
        <f t="shared" ref="K51:L51" si="32">SUM(K52,K194)</f>
        <v>0</v>
      </c>
      <c r="L51" s="170">
        <f t="shared" si="32"/>
        <v>24711</v>
      </c>
      <c r="M51" s="168">
        <f>SUM(M52,M194)</f>
        <v>0</v>
      </c>
      <c r="N51" s="169">
        <f t="shared" ref="N51:O51" si="33">SUM(N52,N194)</f>
        <v>0</v>
      </c>
      <c r="O51" s="170">
        <f t="shared" si="33"/>
        <v>0</v>
      </c>
      <c r="P51" s="171"/>
    </row>
    <row r="52" spans="1:16" s="28" customFormat="1" ht="24" x14ac:dyDescent="0.25">
      <c r="A52" s="24"/>
      <c r="B52" s="22" t="s">
        <v>71</v>
      </c>
      <c r="C52" s="172">
        <f t="shared" si="0"/>
        <v>679459</v>
      </c>
      <c r="D52" s="173">
        <f>SUM(D53,D75,D173,D187)</f>
        <v>654748</v>
      </c>
      <c r="E52" s="174">
        <f t="shared" ref="E52:F52" si="34">SUM(E53,E75,E173,E187)</f>
        <v>0</v>
      </c>
      <c r="F52" s="175">
        <f t="shared" si="34"/>
        <v>654748</v>
      </c>
      <c r="G52" s="173">
        <f>SUM(G53,G75,G173,G187)</f>
        <v>0</v>
      </c>
      <c r="H52" s="174">
        <f t="shared" ref="H52:I52" si="35">SUM(H53,H75,H173,H187)</f>
        <v>0</v>
      </c>
      <c r="I52" s="175">
        <f t="shared" si="35"/>
        <v>0</v>
      </c>
      <c r="J52" s="173">
        <f>SUM(J53,J75,J173,J187)</f>
        <v>24711</v>
      </c>
      <c r="K52" s="174">
        <f t="shared" ref="K52:L52" si="36">SUM(K53,K75,K173,K187)</f>
        <v>0</v>
      </c>
      <c r="L52" s="175">
        <f t="shared" si="36"/>
        <v>24711</v>
      </c>
      <c r="M52" s="173">
        <f>SUM(M53,M75,M173,M187)</f>
        <v>0</v>
      </c>
      <c r="N52" s="174">
        <f t="shared" ref="N52:O52" si="37">SUM(N53,N75,N173,N187)</f>
        <v>0</v>
      </c>
      <c r="O52" s="175">
        <f t="shared" si="37"/>
        <v>0</v>
      </c>
      <c r="P52" s="176"/>
    </row>
    <row r="53" spans="1:16" s="28" customFormat="1" x14ac:dyDescent="0.25">
      <c r="A53" s="177">
        <v>1000</v>
      </c>
      <c r="B53" s="177" t="s">
        <v>72</v>
      </c>
      <c r="C53" s="178">
        <f t="shared" si="0"/>
        <v>642839</v>
      </c>
      <c r="D53" s="179">
        <f>SUM(D54,D67)</f>
        <v>642377</v>
      </c>
      <c r="E53" s="180">
        <f t="shared" ref="E53:F53" si="38">SUM(E54,E67)</f>
        <v>0</v>
      </c>
      <c r="F53" s="181">
        <f t="shared" si="38"/>
        <v>642377</v>
      </c>
      <c r="G53" s="179">
        <f>SUM(G54,G67)</f>
        <v>0</v>
      </c>
      <c r="H53" s="180">
        <f t="shared" ref="H53:I53" si="39">SUM(H54,H67)</f>
        <v>0</v>
      </c>
      <c r="I53" s="181">
        <f t="shared" si="39"/>
        <v>0</v>
      </c>
      <c r="J53" s="179">
        <f>SUM(J54,J67)</f>
        <v>462</v>
      </c>
      <c r="K53" s="180">
        <f t="shared" ref="K53:L53" si="40">SUM(K54,K67)</f>
        <v>0</v>
      </c>
      <c r="L53" s="181">
        <f t="shared" si="40"/>
        <v>462</v>
      </c>
      <c r="M53" s="179">
        <f>SUM(M54,M67)</f>
        <v>0</v>
      </c>
      <c r="N53" s="180">
        <f t="shared" ref="N53:O53" si="41">SUM(N54,N67)</f>
        <v>0</v>
      </c>
      <c r="O53" s="181">
        <f t="shared" si="41"/>
        <v>0</v>
      </c>
      <c r="P53" s="182"/>
    </row>
    <row r="54" spans="1:16" x14ac:dyDescent="0.25">
      <c r="A54" s="69">
        <v>1100</v>
      </c>
      <c r="B54" s="183" t="s">
        <v>73</v>
      </c>
      <c r="C54" s="70">
        <f t="shared" si="0"/>
        <v>490882</v>
      </c>
      <c r="D54" s="184">
        <f>SUM(D55,D58,D66)</f>
        <v>490882</v>
      </c>
      <c r="E54" s="185">
        <f t="shared" ref="E54:F54" si="42">SUM(E55,E58,E66)</f>
        <v>0</v>
      </c>
      <c r="F54" s="73">
        <f t="shared" si="42"/>
        <v>490882</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436219</v>
      </c>
      <c r="D55" s="187">
        <f>SUM(D56:D57)</f>
        <v>438136</v>
      </c>
      <c r="E55" s="188">
        <f t="shared" ref="E55:F55" si="46">SUM(E56:E57)</f>
        <v>-1917</v>
      </c>
      <c r="F55" s="141">
        <f t="shared" si="46"/>
        <v>436219</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0" customHeight="1" x14ac:dyDescent="0.25">
      <c r="A57" s="51">
        <v>1119</v>
      </c>
      <c r="B57" s="89" t="s">
        <v>76</v>
      </c>
      <c r="C57" s="90">
        <f t="shared" si="0"/>
        <v>436219</v>
      </c>
      <c r="D57" s="53">
        <v>438136</v>
      </c>
      <c r="E57" s="54">
        <v>-1917</v>
      </c>
      <c r="F57" s="55">
        <f t="shared" si="50"/>
        <v>436219</v>
      </c>
      <c r="G57" s="53"/>
      <c r="H57" s="54"/>
      <c r="I57" s="55">
        <f t="shared" si="51"/>
        <v>0</v>
      </c>
      <c r="J57" s="53"/>
      <c r="K57" s="54"/>
      <c r="L57" s="55">
        <f t="shared" si="52"/>
        <v>0</v>
      </c>
      <c r="M57" s="53"/>
      <c r="N57" s="54"/>
      <c r="O57" s="55">
        <f t="shared" si="53"/>
        <v>0</v>
      </c>
      <c r="P57" s="513" t="s">
        <v>1240</v>
      </c>
    </row>
    <row r="58" spans="1:16" x14ac:dyDescent="0.25">
      <c r="A58" s="189">
        <v>1140</v>
      </c>
      <c r="B58" s="89" t="s">
        <v>77</v>
      </c>
      <c r="C58" s="90">
        <f t="shared" si="0"/>
        <v>51069</v>
      </c>
      <c r="D58" s="190">
        <f>SUM(D59:D65)</f>
        <v>49152</v>
      </c>
      <c r="E58" s="191">
        <f>SUM(E59:E65)</f>
        <v>1917</v>
      </c>
      <c r="F58" s="55">
        <f t="shared" ref="F58" si="54">SUM(F59:F65)</f>
        <v>51069</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78</v>
      </c>
      <c r="C59" s="90">
        <f t="shared" si="0"/>
        <v>6496</v>
      </c>
      <c r="D59" s="53">
        <v>6496</v>
      </c>
      <c r="E59" s="54"/>
      <c r="F59" s="55">
        <f t="shared" ref="F59:F66" si="58">D59+E59</f>
        <v>6496</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79</v>
      </c>
      <c r="C60" s="90">
        <f t="shared" si="0"/>
        <v>11156</v>
      </c>
      <c r="D60" s="53">
        <v>11156</v>
      </c>
      <c r="E60" s="54"/>
      <c r="F60" s="55">
        <f t="shared" si="58"/>
        <v>11156</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82</v>
      </c>
      <c r="C63" s="90">
        <f t="shared" si="0"/>
        <v>9086</v>
      </c>
      <c r="D63" s="53">
        <v>9086</v>
      </c>
      <c r="E63" s="54"/>
      <c r="F63" s="55">
        <f t="shared" si="58"/>
        <v>9086</v>
      </c>
      <c r="G63" s="53"/>
      <c r="H63" s="54"/>
      <c r="I63" s="55">
        <f t="shared" si="59"/>
        <v>0</v>
      </c>
      <c r="J63" s="53"/>
      <c r="K63" s="54"/>
      <c r="L63" s="55">
        <f t="shared" si="60"/>
        <v>0</v>
      </c>
      <c r="M63" s="53"/>
      <c r="N63" s="54"/>
      <c r="O63" s="55">
        <f t="shared" si="61"/>
        <v>0</v>
      </c>
      <c r="P63" s="57"/>
    </row>
    <row r="64" spans="1:16" ht="30" customHeight="1" x14ac:dyDescent="0.25">
      <c r="A64" s="51">
        <v>1148</v>
      </c>
      <c r="B64" s="89" t="s">
        <v>83</v>
      </c>
      <c r="C64" s="90">
        <f t="shared" si="0"/>
        <v>24331</v>
      </c>
      <c r="D64" s="53">
        <v>22414</v>
      </c>
      <c r="E64" s="54">
        <v>1917</v>
      </c>
      <c r="F64" s="55">
        <f t="shared" si="58"/>
        <v>24331</v>
      </c>
      <c r="G64" s="53"/>
      <c r="H64" s="54"/>
      <c r="I64" s="55">
        <f t="shared" si="59"/>
        <v>0</v>
      </c>
      <c r="J64" s="53"/>
      <c r="K64" s="54"/>
      <c r="L64" s="55">
        <f t="shared" si="60"/>
        <v>0</v>
      </c>
      <c r="M64" s="53"/>
      <c r="N64" s="54"/>
      <c r="O64" s="55">
        <f t="shared" si="61"/>
        <v>0</v>
      </c>
      <c r="P64" s="513" t="s">
        <v>1241</v>
      </c>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85</v>
      </c>
      <c r="C66" s="143">
        <f t="shared" si="0"/>
        <v>3594</v>
      </c>
      <c r="D66" s="144">
        <v>3594</v>
      </c>
      <c r="E66" s="145"/>
      <c r="F66" s="141">
        <f t="shared" si="58"/>
        <v>3594</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151957</v>
      </c>
      <c r="D67" s="184">
        <f>SUM(D68:D69)</f>
        <v>151495</v>
      </c>
      <c r="E67" s="185">
        <f t="shared" ref="E67:F67" si="62">SUM(E68:E69)</f>
        <v>0</v>
      </c>
      <c r="F67" s="73">
        <f t="shared" si="62"/>
        <v>151495</v>
      </c>
      <c r="G67" s="184">
        <f>SUM(G68:G69)</f>
        <v>0</v>
      </c>
      <c r="H67" s="185">
        <f t="shared" ref="H67:I67" si="63">SUM(H68:H69)</f>
        <v>0</v>
      </c>
      <c r="I67" s="73">
        <f t="shared" si="63"/>
        <v>0</v>
      </c>
      <c r="J67" s="184">
        <f>SUM(J68:J69)</f>
        <v>462</v>
      </c>
      <c r="K67" s="185">
        <f t="shared" ref="K67:L67" si="64">SUM(K68:K69)</f>
        <v>0</v>
      </c>
      <c r="L67" s="73">
        <f t="shared" si="64"/>
        <v>462</v>
      </c>
      <c r="M67" s="184">
        <f>SUM(M68:M69)</f>
        <v>0</v>
      </c>
      <c r="N67" s="185">
        <f t="shared" ref="N67:O67" si="65">SUM(N68:N69)</f>
        <v>0</v>
      </c>
      <c r="O67" s="73">
        <f t="shared" si="65"/>
        <v>0</v>
      </c>
      <c r="P67" s="77"/>
    </row>
    <row r="68" spans="1:16" ht="24" customHeight="1" x14ac:dyDescent="0.25">
      <c r="A68" s="907">
        <v>1210</v>
      </c>
      <c r="B68" s="82" t="s">
        <v>87</v>
      </c>
      <c r="C68" s="83">
        <f t="shared" si="0"/>
        <v>122704</v>
      </c>
      <c r="D68" s="46">
        <v>122704</v>
      </c>
      <c r="E68" s="47"/>
      <c r="F68" s="134">
        <f>D68+E68</f>
        <v>122704</v>
      </c>
      <c r="G68" s="46"/>
      <c r="H68" s="47"/>
      <c r="I68" s="134">
        <f>G68+H68</f>
        <v>0</v>
      </c>
      <c r="J68" s="46"/>
      <c r="K68" s="47"/>
      <c r="L68" s="134">
        <f>K68+J68</f>
        <v>0</v>
      </c>
      <c r="M68" s="46"/>
      <c r="N68" s="47"/>
      <c r="O68" s="134">
        <f>N68+M68</f>
        <v>0</v>
      </c>
      <c r="P68" s="49"/>
    </row>
    <row r="69" spans="1:16" ht="24" x14ac:dyDescent="0.25">
      <c r="A69" s="189">
        <v>1220</v>
      </c>
      <c r="B69" s="89" t="s">
        <v>88</v>
      </c>
      <c r="C69" s="90">
        <f t="shared" si="0"/>
        <v>29253</v>
      </c>
      <c r="D69" s="190">
        <f>SUM(D70:D74)</f>
        <v>28791</v>
      </c>
      <c r="E69" s="191">
        <f t="shared" ref="E69:F69" si="66">SUM(E70:E74)</f>
        <v>0</v>
      </c>
      <c r="F69" s="55">
        <f t="shared" si="66"/>
        <v>28791</v>
      </c>
      <c r="G69" s="190">
        <f>SUM(G70:G74)</f>
        <v>0</v>
      </c>
      <c r="H69" s="191">
        <f t="shared" ref="H69:I69" si="67">SUM(H70:H74)</f>
        <v>0</v>
      </c>
      <c r="I69" s="55">
        <f t="shared" si="67"/>
        <v>0</v>
      </c>
      <c r="J69" s="190">
        <f>SUM(J70:J74)</f>
        <v>462</v>
      </c>
      <c r="K69" s="191">
        <f t="shared" ref="K69:L69" si="68">SUM(K70:K74)</f>
        <v>0</v>
      </c>
      <c r="L69" s="55">
        <f t="shared" si="68"/>
        <v>462</v>
      </c>
      <c r="M69" s="190">
        <f>SUM(M70:M74)</f>
        <v>0</v>
      </c>
      <c r="N69" s="191">
        <f t="shared" ref="N69:O69" si="69">SUM(N70:N74)</f>
        <v>0</v>
      </c>
      <c r="O69" s="55">
        <f t="shared" si="69"/>
        <v>0</v>
      </c>
      <c r="P69" s="57"/>
    </row>
    <row r="70" spans="1:16" ht="48" customHeight="1" x14ac:dyDescent="0.25">
      <c r="A70" s="51">
        <v>1221</v>
      </c>
      <c r="B70" s="89" t="s">
        <v>89</v>
      </c>
      <c r="C70" s="90">
        <f t="shared" si="0"/>
        <v>18473</v>
      </c>
      <c r="D70" s="53">
        <v>18473</v>
      </c>
      <c r="E70" s="54"/>
      <c r="F70" s="55">
        <f t="shared" ref="F70:F74" si="70">D70+E70</f>
        <v>18473</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92</v>
      </c>
      <c r="C73" s="90">
        <f t="shared" si="0"/>
        <v>9818</v>
      </c>
      <c r="D73" s="53">
        <v>9818</v>
      </c>
      <c r="E73" s="54"/>
      <c r="F73" s="55">
        <f t="shared" si="70"/>
        <v>9818</v>
      </c>
      <c r="G73" s="53"/>
      <c r="H73" s="54"/>
      <c r="I73" s="55">
        <f t="shared" si="71"/>
        <v>0</v>
      </c>
      <c r="J73" s="53"/>
      <c r="K73" s="54"/>
      <c r="L73" s="55">
        <f t="shared" si="72"/>
        <v>0</v>
      </c>
      <c r="M73" s="53"/>
      <c r="N73" s="54"/>
      <c r="O73" s="55">
        <f t="shared" si="73"/>
        <v>0</v>
      </c>
      <c r="P73" s="57"/>
    </row>
    <row r="74" spans="1:16" ht="48" customHeight="1" x14ac:dyDescent="0.25">
      <c r="A74" s="51">
        <v>1228</v>
      </c>
      <c r="B74" s="89" t="s">
        <v>93</v>
      </c>
      <c r="C74" s="90">
        <f t="shared" si="0"/>
        <v>962</v>
      </c>
      <c r="D74" s="53">
        <v>500</v>
      </c>
      <c r="E74" s="54"/>
      <c r="F74" s="55">
        <f t="shared" si="70"/>
        <v>500</v>
      </c>
      <c r="G74" s="53"/>
      <c r="H74" s="54"/>
      <c r="I74" s="55">
        <f t="shared" si="71"/>
        <v>0</v>
      </c>
      <c r="J74" s="53">
        <v>462</v>
      </c>
      <c r="K74" s="54"/>
      <c r="L74" s="55">
        <f t="shared" si="72"/>
        <v>462</v>
      </c>
      <c r="M74" s="53"/>
      <c r="N74" s="54"/>
      <c r="O74" s="55">
        <f t="shared" si="73"/>
        <v>0</v>
      </c>
      <c r="P74" s="57"/>
    </row>
    <row r="75" spans="1:16" x14ac:dyDescent="0.25">
      <c r="A75" s="177">
        <v>2000</v>
      </c>
      <c r="B75" s="177" t="s">
        <v>94</v>
      </c>
      <c r="C75" s="178">
        <f t="shared" si="0"/>
        <v>36620</v>
      </c>
      <c r="D75" s="179">
        <f>SUM(D76,D83,D130,D164,D165,D172)</f>
        <v>12371</v>
      </c>
      <c r="E75" s="180">
        <f t="shared" ref="E75:F75" si="74">SUM(E76,E83,E130,E164,E165,E172)</f>
        <v>0</v>
      </c>
      <c r="F75" s="181">
        <f t="shared" si="74"/>
        <v>12371</v>
      </c>
      <c r="G75" s="179">
        <f>SUM(G76,G83,G130,G164,G165,G172)</f>
        <v>0</v>
      </c>
      <c r="H75" s="180">
        <f t="shared" ref="H75:I75" si="75">SUM(H76,H83,H130,H164,H165,H172)</f>
        <v>0</v>
      </c>
      <c r="I75" s="181">
        <f t="shared" si="75"/>
        <v>0</v>
      </c>
      <c r="J75" s="179">
        <f>SUM(J76,J83,J130,J164,J165,J172)</f>
        <v>24249</v>
      </c>
      <c r="K75" s="180">
        <f t="shared" ref="K75:L75" si="76">SUM(K76,K83,K130,K164,K165,K172)</f>
        <v>0</v>
      </c>
      <c r="L75" s="181">
        <f t="shared" si="76"/>
        <v>24249</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0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11930</v>
      </c>
      <c r="D83" s="184">
        <f>SUM(D84,D89,D95,D103,D112,D116,D122,D128)</f>
        <v>8381</v>
      </c>
      <c r="E83" s="185">
        <f t="shared" ref="E83:F83" si="98">SUM(E84,E89,E95,E103,E112,E116,E122,E128)</f>
        <v>0</v>
      </c>
      <c r="F83" s="73">
        <f t="shared" si="98"/>
        <v>8381</v>
      </c>
      <c r="G83" s="184">
        <f>SUM(G84,G89,G95,G103,G112,G116,G122,G128)</f>
        <v>0</v>
      </c>
      <c r="H83" s="185">
        <f t="shared" ref="H83:I83" si="99">SUM(H84,H89,H95,H103,H112,H116,H122,H128)</f>
        <v>0</v>
      </c>
      <c r="I83" s="73">
        <f t="shared" si="99"/>
        <v>0</v>
      </c>
      <c r="J83" s="184">
        <f>SUM(J84,J89,J95,J103,J112,J116,J122,J128)</f>
        <v>3549</v>
      </c>
      <c r="K83" s="185">
        <f t="shared" ref="K83:L83" si="100">SUM(K84,K89,K95,K103,K112,K116,K122,K128)</f>
        <v>0</v>
      </c>
      <c r="L83" s="73">
        <f t="shared" si="100"/>
        <v>3549</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4540</v>
      </c>
      <c r="D84" s="187">
        <f>SUM(D85:D88)</f>
        <v>3523</v>
      </c>
      <c r="E84" s="188">
        <f t="shared" ref="E84:F84" si="103">SUM(E85:E88)</f>
        <v>0</v>
      </c>
      <c r="F84" s="141">
        <f t="shared" si="103"/>
        <v>3523</v>
      </c>
      <c r="G84" s="187">
        <f>SUM(G85:G88)</f>
        <v>0</v>
      </c>
      <c r="H84" s="188">
        <f t="shared" ref="H84:I84" si="104">SUM(H85:H88)</f>
        <v>0</v>
      </c>
      <c r="I84" s="141">
        <f t="shared" si="104"/>
        <v>0</v>
      </c>
      <c r="J84" s="187">
        <f>SUM(J85:J88)</f>
        <v>1017</v>
      </c>
      <c r="K84" s="188">
        <f t="shared" ref="K84:L84" si="105">SUM(K85:K88)</f>
        <v>0</v>
      </c>
      <c r="L84" s="141">
        <f t="shared" si="105"/>
        <v>1017</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103</v>
      </c>
      <c r="C86" s="90">
        <f t="shared" si="102"/>
        <v>3803</v>
      </c>
      <c r="D86" s="196">
        <v>3268</v>
      </c>
      <c r="E86" s="197"/>
      <c r="F86" s="55">
        <f t="shared" si="107"/>
        <v>3268</v>
      </c>
      <c r="G86" s="53"/>
      <c r="H86" s="54"/>
      <c r="I86" s="55">
        <f t="shared" si="108"/>
        <v>0</v>
      </c>
      <c r="J86" s="53">
        <v>535</v>
      </c>
      <c r="K86" s="54"/>
      <c r="L86" s="55">
        <f t="shared" si="109"/>
        <v>535</v>
      </c>
      <c r="M86" s="53"/>
      <c r="N86" s="54"/>
      <c r="O86" s="55">
        <f t="shared" si="110"/>
        <v>0</v>
      </c>
      <c r="P86" s="57"/>
    </row>
    <row r="87" spans="1:16" ht="24" customHeight="1" x14ac:dyDescent="0.25">
      <c r="A87" s="51">
        <v>2214</v>
      </c>
      <c r="B87" s="89" t="s">
        <v>104</v>
      </c>
      <c r="C87" s="90">
        <f t="shared" si="102"/>
        <v>394</v>
      </c>
      <c r="D87" s="196">
        <v>255</v>
      </c>
      <c r="E87" s="197"/>
      <c r="F87" s="55">
        <f t="shared" si="107"/>
        <v>255</v>
      </c>
      <c r="G87" s="53"/>
      <c r="H87" s="54"/>
      <c r="I87" s="55">
        <f t="shared" si="108"/>
        <v>0</v>
      </c>
      <c r="J87" s="53">
        <v>139</v>
      </c>
      <c r="K87" s="54"/>
      <c r="L87" s="55">
        <f t="shared" si="109"/>
        <v>139</v>
      </c>
      <c r="M87" s="53"/>
      <c r="N87" s="54"/>
      <c r="O87" s="55">
        <f t="shared" si="110"/>
        <v>0</v>
      </c>
      <c r="P87" s="57"/>
    </row>
    <row r="88" spans="1:16" ht="12" customHeight="1" x14ac:dyDescent="0.25">
      <c r="A88" s="51">
        <v>2219</v>
      </c>
      <c r="B88" s="89" t="s">
        <v>105</v>
      </c>
      <c r="C88" s="90">
        <f t="shared" si="102"/>
        <v>343</v>
      </c>
      <c r="D88" s="196"/>
      <c r="E88" s="197"/>
      <c r="F88" s="55">
        <f t="shared" si="107"/>
        <v>0</v>
      </c>
      <c r="G88" s="53"/>
      <c r="H88" s="54"/>
      <c r="I88" s="55">
        <f t="shared" si="108"/>
        <v>0</v>
      </c>
      <c r="J88" s="53">
        <v>343</v>
      </c>
      <c r="K88" s="54"/>
      <c r="L88" s="55">
        <f t="shared" si="109"/>
        <v>343</v>
      </c>
      <c r="M88" s="53"/>
      <c r="N88" s="54"/>
      <c r="O88" s="55">
        <f t="shared" si="110"/>
        <v>0</v>
      </c>
      <c r="P88" s="57"/>
    </row>
    <row r="89" spans="1:16" ht="24" x14ac:dyDescent="0.25">
      <c r="A89" s="189">
        <v>2220</v>
      </c>
      <c r="B89" s="89" t="s">
        <v>106</v>
      </c>
      <c r="C89" s="90">
        <f t="shared" si="102"/>
        <v>3778</v>
      </c>
      <c r="D89" s="190">
        <f>SUM(D90:D94)</f>
        <v>3778</v>
      </c>
      <c r="E89" s="191">
        <f t="shared" ref="E89:F89" si="111">SUM(E90:E94)</f>
        <v>0</v>
      </c>
      <c r="F89" s="55">
        <f t="shared" si="111"/>
        <v>3778</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107</v>
      </c>
      <c r="C90" s="90">
        <f t="shared" si="102"/>
        <v>2117</v>
      </c>
      <c r="D90" s="196">
        <v>2117</v>
      </c>
      <c r="E90" s="197"/>
      <c r="F90" s="55">
        <f t="shared" ref="F90:F94" si="115">D90+E90</f>
        <v>2117</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108</v>
      </c>
      <c r="C91" s="90">
        <f t="shared" si="102"/>
        <v>189</v>
      </c>
      <c r="D91" s="196">
        <v>189</v>
      </c>
      <c r="E91" s="197"/>
      <c r="F91" s="55">
        <f t="shared" si="115"/>
        <v>189</v>
      </c>
      <c r="G91" s="53"/>
      <c r="H91" s="54"/>
      <c r="I91" s="55">
        <f t="shared" si="116"/>
        <v>0</v>
      </c>
      <c r="J91" s="53"/>
      <c r="K91" s="54"/>
      <c r="L91" s="55">
        <f t="shared" si="117"/>
        <v>0</v>
      </c>
      <c r="M91" s="53"/>
      <c r="N91" s="54"/>
      <c r="O91" s="55">
        <f t="shared" si="118"/>
        <v>0</v>
      </c>
      <c r="P91" s="57"/>
    </row>
    <row r="92" spans="1:16" ht="26.25" customHeight="1" x14ac:dyDescent="0.25">
      <c r="A92" s="51">
        <v>2223</v>
      </c>
      <c r="B92" s="89" t="s">
        <v>109</v>
      </c>
      <c r="C92" s="90">
        <f t="shared" si="102"/>
        <v>1326</v>
      </c>
      <c r="D92" s="196">
        <v>1326</v>
      </c>
      <c r="E92" s="197"/>
      <c r="F92" s="55">
        <f t="shared" si="115"/>
        <v>1326</v>
      </c>
      <c r="G92" s="53"/>
      <c r="H92" s="54"/>
      <c r="I92" s="55">
        <f t="shared" si="116"/>
        <v>0</v>
      </c>
      <c r="J92" s="53"/>
      <c r="K92" s="54"/>
      <c r="L92" s="55">
        <f t="shared" si="117"/>
        <v>0</v>
      </c>
      <c r="M92" s="53"/>
      <c r="N92" s="54"/>
      <c r="O92" s="55">
        <f t="shared" si="118"/>
        <v>0</v>
      </c>
      <c r="P92" s="57"/>
    </row>
    <row r="93" spans="1:16" ht="48" customHeight="1" x14ac:dyDescent="0.25">
      <c r="A93" s="51">
        <v>2224</v>
      </c>
      <c r="B93" s="89" t="s">
        <v>110</v>
      </c>
      <c r="C93" s="90">
        <f t="shared" si="102"/>
        <v>146</v>
      </c>
      <c r="D93" s="196">
        <v>146</v>
      </c>
      <c r="E93" s="197"/>
      <c r="F93" s="55">
        <f t="shared" si="115"/>
        <v>146</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1651</v>
      </c>
      <c r="D95" s="190">
        <f>SUM(D96:D102)</f>
        <v>319</v>
      </c>
      <c r="E95" s="191">
        <f t="shared" ref="E95:F95" si="119">SUM(E96:E102)</f>
        <v>0</v>
      </c>
      <c r="F95" s="55">
        <f t="shared" si="119"/>
        <v>319</v>
      </c>
      <c r="G95" s="190">
        <f>SUM(G96:G102)</f>
        <v>0</v>
      </c>
      <c r="H95" s="191">
        <f t="shared" ref="H95:I95" si="120">SUM(H96:H102)</f>
        <v>0</v>
      </c>
      <c r="I95" s="55">
        <f t="shared" si="120"/>
        <v>0</v>
      </c>
      <c r="J95" s="190">
        <f>SUM(J96:J102)</f>
        <v>1332</v>
      </c>
      <c r="K95" s="191">
        <f t="shared" ref="K95:L95" si="121">SUM(K96:K102)</f>
        <v>0</v>
      </c>
      <c r="L95" s="55">
        <f t="shared" si="121"/>
        <v>1332</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9" t="s">
        <v>118</v>
      </c>
      <c r="C101" s="90">
        <f t="shared" si="102"/>
        <v>585</v>
      </c>
      <c r="D101" s="196">
        <v>119</v>
      </c>
      <c r="E101" s="197"/>
      <c r="F101" s="55">
        <f t="shared" si="123"/>
        <v>119</v>
      </c>
      <c r="G101" s="53"/>
      <c r="H101" s="54"/>
      <c r="I101" s="55">
        <f t="shared" si="124"/>
        <v>0</v>
      </c>
      <c r="J101" s="53">
        <v>466</v>
      </c>
      <c r="K101" s="54"/>
      <c r="L101" s="55">
        <f t="shared" si="125"/>
        <v>466</v>
      </c>
      <c r="M101" s="53"/>
      <c r="N101" s="54"/>
      <c r="O101" s="55">
        <f t="shared" si="126"/>
        <v>0</v>
      </c>
      <c r="P101" s="57"/>
    </row>
    <row r="102" spans="1:16" ht="24" customHeight="1" x14ac:dyDescent="0.25">
      <c r="A102" s="51">
        <v>2239</v>
      </c>
      <c r="B102" s="89" t="s">
        <v>119</v>
      </c>
      <c r="C102" s="90">
        <f t="shared" si="102"/>
        <v>1066</v>
      </c>
      <c r="D102" s="196">
        <v>200</v>
      </c>
      <c r="E102" s="197"/>
      <c r="F102" s="55">
        <f t="shared" si="123"/>
        <v>200</v>
      </c>
      <c r="G102" s="53"/>
      <c r="H102" s="54"/>
      <c r="I102" s="55">
        <f t="shared" si="124"/>
        <v>0</v>
      </c>
      <c r="J102" s="53">
        <v>866</v>
      </c>
      <c r="K102" s="54"/>
      <c r="L102" s="55">
        <f t="shared" si="125"/>
        <v>866</v>
      </c>
      <c r="M102" s="53"/>
      <c r="N102" s="54"/>
      <c r="O102" s="55">
        <f t="shared" si="126"/>
        <v>0</v>
      </c>
      <c r="P102" s="57"/>
    </row>
    <row r="103" spans="1:16" ht="36" x14ac:dyDescent="0.25">
      <c r="A103" s="189">
        <v>2240</v>
      </c>
      <c r="B103" s="89" t="s">
        <v>120</v>
      </c>
      <c r="C103" s="90">
        <f t="shared" si="102"/>
        <v>952</v>
      </c>
      <c r="D103" s="190">
        <f>SUM(D104:D111)</f>
        <v>752</v>
      </c>
      <c r="E103" s="191">
        <f t="shared" ref="E103:F103" si="127">SUM(E104:E111)</f>
        <v>0</v>
      </c>
      <c r="F103" s="55">
        <f t="shared" si="127"/>
        <v>752</v>
      </c>
      <c r="G103" s="190">
        <f>SUM(G104:G111)</f>
        <v>0</v>
      </c>
      <c r="H103" s="191">
        <f t="shared" ref="H103:I103" si="128">SUM(H104:H111)</f>
        <v>0</v>
      </c>
      <c r="I103" s="55">
        <f t="shared" si="128"/>
        <v>0</v>
      </c>
      <c r="J103" s="190">
        <f>SUM(J104:J111)</f>
        <v>200</v>
      </c>
      <c r="K103" s="191">
        <f t="shared" ref="K103:L103" si="129">SUM(K104:K111)</f>
        <v>0</v>
      </c>
      <c r="L103" s="55">
        <f t="shared" si="129"/>
        <v>200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200</v>
      </c>
      <c r="D106" s="196"/>
      <c r="E106" s="197"/>
      <c r="F106" s="55">
        <f t="shared" si="131"/>
        <v>0</v>
      </c>
      <c r="G106" s="53"/>
      <c r="H106" s="54"/>
      <c r="I106" s="55">
        <f t="shared" si="132"/>
        <v>0</v>
      </c>
      <c r="J106" s="53">
        <v>200</v>
      </c>
      <c r="K106" s="54"/>
      <c r="L106" s="55">
        <f t="shared" si="133"/>
        <v>200</v>
      </c>
      <c r="M106" s="53"/>
      <c r="N106" s="54"/>
      <c r="O106" s="55">
        <f t="shared" si="134"/>
        <v>0</v>
      </c>
      <c r="P106" s="57"/>
    </row>
    <row r="107" spans="1:16" ht="12" customHeight="1" x14ac:dyDescent="0.25">
      <c r="A107" s="51">
        <v>2244</v>
      </c>
      <c r="B107" s="89" t="s">
        <v>124</v>
      </c>
      <c r="C107" s="90">
        <f t="shared" si="102"/>
        <v>752</v>
      </c>
      <c r="D107" s="196">
        <v>752</v>
      </c>
      <c r="E107" s="197"/>
      <c r="F107" s="55">
        <f t="shared" si="131"/>
        <v>752</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155</v>
      </c>
      <c r="D116" s="190">
        <f>SUM(D117:D121)</f>
        <v>9</v>
      </c>
      <c r="E116" s="191">
        <f t="shared" ref="E116:F116" si="143">SUM(E117:E121)</f>
        <v>0</v>
      </c>
      <c r="F116" s="55">
        <f t="shared" si="143"/>
        <v>9</v>
      </c>
      <c r="G116" s="190">
        <f>SUM(G117:G121)</f>
        <v>0</v>
      </c>
      <c r="H116" s="191">
        <f t="shared" ref="H116:I116" si="144">SUM(H117:H121)</f>
        <v>0</v>
      </c>
      <c r="I116" s="55">
        <f t="shared" si="144"/>
        <v>0</v>
      </c>
      <c r="J116" s="190">
        <f>SUM(J117:J121)</f>
        <v>146</v>
      </c>
      <c r="K116" s="191">
        <f t="shared" ref="K116:L116" si="145">SUM(K117:K121)</f>
        <v>0</v>
      </c>
      <c r="L116" s="55">
        <f t="shared" si="145"/>
        <v>146</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137</v>
      </c>
      <c r="C120" s="90">
        <f t="shared" si="102"/>
        <v>146</v>
      </c>
      <c r="D120" s="196"/>
      <c r="E120" s="197"/>
      <c r="F120" s="55">
        <f t="shared" si="147"/>
        <v>0</v>
      </c>
      <c r="G120" s="53"/>
      <c r="H120" s="54"/>
      <c r="I120" s="55">
        <f t="shared" si="148"/>
        <v>0</v>
      </c>
      <c r="J120" s="53">
        <v>146</v>
      </c>
      <c r="K120" s="54"/>
      <c r="L120" s="55">
        <f t="shared" si="149"/>
        <v>146</v>
      </c>
      <c r="M120" s="53"/>
      <c r="N120" s="54"/>
      <c r="O120" s="55">
        <f t="shared" si="150"/>
        <v>0</v>
      </c>
      <c r="P120" s="57"/>
    </row>
    <row r="121" spans="1:16" ht="12" customHeight="1" x14ac:dyDescent="0.25">
      <c r="A121" s="51">
        <v>2269</v>
      </c>
      <c r="B121" s="89" t="s">
        <v>138</v>
      </c>
      <c r="C121" s="90">
        <f t="shared" si="102"/>
        <v>9</v>
      </c>
      <c r="D121" s="196">
        <v>9</v>
      </c>
      <c r="E121" s="197"/>
      <c r="F121" s="55">
        <f t="shared" si="147"/>
        <v>9</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854</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854</v>
      </c>
      <c r="K122" s="191">
        <f t="shared" ref="K122:L122" si="153">SUM(K123:K127)</f>
        <v>0</v>
      </c>
      <c r="L122" s="55">
        <f t="shared" si="153"/>
        <v>854</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854</v>
      </c>
      <c r="D127" s="196"/>
      <c r="E127" s="197"/>
      <c r="F127" s="55">
        <f t="shared" si="155"/>
        <v>0</v>
      </c>
      <c r="G127" s="53"/>
      <c r="H127" s="54"/>
      <c r="I127" s="55">
        <f t="shared" si="156"/>
        <v>0</v>
      </c>
      <c r="J127" s="53">
        <v>854</v>
      </c>
      <c r="K127" s="54"/>
      <c r="L127" s="55">
        <f t="shared" si="157"/>
        <v>854</v>
      </c>
      <c r="M127" s="53"/>
      <c r="N127" s="54"/>
      <c r="O127" s="55">
        <f t="shared" si="158"/>
        <v>0</v>
      </c>
      <c r="P127" s="57"/>
    </row>
    <row r="128" spans="1:16" ht="48" hidden="1" x14ac:dyDescent="0.25">
      <c r="A128" s="90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17190</v>
      </c>
      <c r="D130" s="184">
        <f>SUM(D131,D136,D140,D141,D144,D151,D159,D160,D163)</f>
        <v>3990</v>
      </c>
      <c r="E130" s="185">
        <f t="shared" ref="E130:F130" si="160">SUM(E131,E136,E140,E141,E144,E151,E159,E160,E163)</f>
        <v>0</v>
      </c>
      <c r="F130" s="73">
        <f t="shared" si="160"/>
        <v>3990</v>
      </c>
      <c r="G130" s="184">
        <f>SUM(G131,G136,G140,G141,G144,G151,G159,G160,G163)</f>
        <v>0</v>
      </c>
      <c r="H130" s="185">
        <f t="shared" ref="H130:I130" si="161">SUM(H131,H136,H140,H141,H144,H151,H159,H160,H163)</f>
        <v>0</v>
      </c>
      <c r="I130" s="73">
        <f t="shared" si="161"/>
        <v>0</v>
      </c>
      <c r="J130" s="184">
        <f>SUM(J131,J136,J140,J141,J144,J151,J159,J160,J163)</f>
        <v>13200</v>
      </c>
      <c r="K130" s="185">
        <f t="shared" ref="K130:L130" si="162">SUM(K131,K136,K140,K141,K144,K151,K159,K160,K163)</f>
        <v>0</v>
      </c>
      <c r="L130" s="73">
        <f t="shared" si="162"/>
        <v>13200</v>
      </c>
      <c r="M130" s="184">
        <f>SUM(M131,M136,M140,M141,M144,M151,M159,M160,M163)</f>
        <v>0</v>
      </c>
      <c r="N130" s="185">
        <f t="shared" ref="N130:O130" si="163">SUM(N131,N136,N140,N141,N144,N151,N159,N160,N163)</f>
        <v>0</v>
      </c>
      <c r="O130" s="73">
        <f t="shared" si="163"/>
        <v>0</v>
      </c>
      <c r="P130" s="77"/>
    </row>
    <row r="131" spans="1:16" ht="24" x14ac:dyDescent="0.25">
      <c r="A131" s="907">
        <v>2310</v>
      </c>
      <c r="B131" s="82" t="s">
        <v>148</v>
      </c>
      <c r="C131" s="83">
        <f t="shared" si="102"/>
        <v>2230</v>
      </c>
      <c r="D131" s="194">
        <f t="shared" ref="D131:O131" si="164">SUM(D132:D135)</f>
        <v>914</v>
      </c>
      <c r="E131" s="195">
        <f t="shared" si="164"/>
        <v>0</v>
      </c>
      <c r="F131" s="134">
        <f t="shared" si="164"/>
        <v>914</v>
      </c>
      <c r="G131" s="194">
        <f t="shared" si="164"/>
        <v>0</v>
      </c>
      <c r="H131" s="195">
        <f t="shared" si="164"/>
        <v>0</v>
      </c>
      <c r="I131" s="134">
        <f t="shared" si="164"/>
        <v>0</v>
      </c>
      <c r="J131" s="194">
        <f t="shared" si="164"/>
        <v>1316</v>
      </c>
      <c r="K131" s="195">
        <f t="shared" si="164"/>
        <v>0</v>
      </c>
      <c r="L131" s="134">
        <f t="shared" si="164"/>
        <v>1316</v>
      </c>
      <c r="M131" s="194">
        <f t="shared" si="164"/>
        <v>0</v>
      </c>
      <c r="N131" s="195">
        <f t="shared" si="164"/>
        <v>0</v>
      </c>
      <c r="O131" s="134">
        <f t="shared" si="164"/>
        <v>0</v>
      </c>
      <c r="P131" s="49"/>
    </row>
    <row r="132" spans="1:16" ht="15" customHeight="1" x14ac:dyDescent="0.25">
      <c r="A132" s="51">
        <v>2311</v>
      </c>
      <c r="B132" s="89" t="s">
        <v>149</v>
      </c>
      <c r="C132" s="90">
        <f t="shared" si="102"/>
        <v>955</v>
      </c>
      <c r="D132" s="196">
        <v>414</v>
      </c>
      <c r="E132" s="197"/>
      <c r="F132" s="55">
        <f t="shared" ref="F132:F135" si="165">D132+E132</f>
        <v>414</v>
      </c>
      <c r="G132" s="53"/>
      <c r="H132" s="54"/>
      <c r="I132" s="55">
        <f t="shared" ref="I132:I135" si="166">G132+H132</f>
        <v>0</v>
      </c>
      <c r="J132" s="53">
        <v>541</v>
      </c>
      <c r="K132" s="54"/>
      <c r="L132" s="55">
        <f t="shared" ref="L132:L135" si="167">K132+J132</f>
        <v>541</v>
      </c>
      <c r="M132" s="53"/>
      <c r="N132" s="54"/>
      <c r="O132" s="55">
        <f t="shared" ref="O132:O135" si="168">N132+M132</f>
        <v>0</v>
      </c>
      <c r="P132" s="57"/>
    </row>
    <row r="133" spans="1:16" ht="17.25" customHeight="1" x14ac:dyDescent="0.25">
      <c r="A133" s="51">
        <v>2312</v>
      </c>
      <c r="B133" s="89" t="s">
        <v>150</v>
      </c>
      <c r="C133" s="90">
        <f t="shared" si="102"/>
        <v>1175</v>
      </c>
      <c r="D133" s="196">
        <v>500</v>
      </c>
      <c r="E133" s="197"/>
      <c r="F133" s="55">
        <f t="shared" si="165"/>
        <v>500</v>
      </c>
      <c r="G133" s="53"/>
      <c r="H133" s="54"/>
      <c r="I133" s="55">
        <f t="shared" si="166"/>
        <v>0</v>
      </c>
      <c r="J133" s="53">
        <v>675</v>
      </c>
      <c r="K133" s="968"/>
      <c r="L133" s="55">
        <f t="shared" si="167"/>
        <v>675</v>
      </c>
      <c r="M133" s="53"/>
      <c r="N133" s="54"/>
      <c r="O133" s="55">
        <f t="shared" si="168"/>
        <v>0</v>
      </c>
      <c r="P133" s="969"/>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100</v>
      </c>
      <c r="D135" s="196"/>
      <c r="E135" s="197"/>
      <c r="F135" s="55">
        <f t="shared" si="165"/>
        <v>0</v>
      </c>
      <c r="G135" s="53"/>
      <c r="H135" s="54"/>
      <c r="I135" s="55">
        <f t="shared" si="166"/>
        <v>0</v>
      </c>
      <c r="J135" s="53">
        <v>100</v>
      </c>
      <c r="K135" s="54"/>
      <c r="L135" s="55">
        <f t="shared" si="167"/>
        <v>100</v>
      </c>
      <c r="M135" s="53"/>
      <c r="N135" s="54"/>
      <c r="O135" s="55">
        <f t="shared" si="168"/>
        <v>0</v>
      </c>
      <c r="P135" s="57"/>
    </row>
    <row r="136" spans="1:16" x14ac:dyDescent="0.25">
      <c r="A136" s="189">
        <v>2320</v>
      </c>
      <c r="B136" s="89" t="s">
        <v>153</v>
      </c>
      <c r="C136" s="90">
        <f t="shared" si="102"/>
        <v>2693</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2693</v>
      </c>
      <c r="K136" s="191">
        <f t="shared" ref="K136:L136" si="171">SUM(K137:K139)</f>
        <v>0</v>
      </c>
      <c r="L136" s="55">
        <f t="shared" si="171"/>
        <v>2693</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2693</v>
      </c>
      <c r="D138" s="196"/>
      <c r="E138" s="197"/>
      <c r="F138" s="55">
        <f t="shared" si="173"/>
        <v>0</v>
      </c>
      <c r="G138" s="53"/>
      <c r="H138" s="54"/>
      <c r="I138" s="55">
        <f t="shared" si="174"/>
        <v>0</v>
      </c>
      <c r="J138" s="53">
        <v>2693</v>
      </c>
      <c r="K138" s="54"/>
      <c r="L138" s="55">
        <f t="shared" si="175"/>
        <v>2693</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158</v>
      </c>
      <c r="C141" s="90">
        <f t="shared" si="102"/>
        <v>150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150</v>
      </c>
      <c r="K141" s="191">
        <f t="shared" ref="K141:L141" si="179">SUM(K142:K143)</f>
        <v>0</v>
      </c>
      <c r="L141" s="55">
        <f t="shared" si="179"/>
        <v>150</v>
      </c>
      <c r="M141" s="190">
        <f>SUM(M142:M143)</f>
        <v>0</v>
      </c>
      <c r="N141" s="191">
        <f t="shared" ref="N141:O141" si="180">SUM(N142:N143)</f>
        <v>0</v>
      </c>
      <c r="O141" s="55">
        <f t="shared" si="180"/>
        <v>0</v>
      </c>
      <c r="P141" s="57"/>
    </row>
    <row r="142" spans="1:16" ht="12" customHeight="1" x14ac:dyDescent="0.25">
      <c r="A142" s="51">
        <v>2341</v>
      </c>
      <c r="B142" s="89" t="s">
        <v>159</v>
      </c>
      <c r="C142" s="90">
        <f t="shared" si="102"/>
        <v>150</v>
      </c>
      <c r="D142" s="196"/>
      <c r="E142" s="197"/>
      <c r="F142" s="55">
        <f t="shared" ref="F142:F143" si="181">D142+E142</f>
        <v>0</v>
      </c>
      <c r="G142" s="53"/>
      <c r="H142" s="54"/>
      <c r="I142" s="55">
        <f t="shared" ref="I142:I143" si="182">G142+H142</f>
        <v>0</v>
      </c>
      <c r="J142" s="53">
        <v>150</v>
      </c>
      <c r="K142" s="54"/>
      <c r="L142" s="55">
        <f t="shared" ref="L142:L143" si="183">K142+J142</f>
        <v>150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12117</v>
      </c>
      <c r="D144" s="187">
        <f>SUM(D145:D150)</f>
        <v>3076</v>
      </c>
      <c r="E144" s="188">
        <f t="shared" ref="E144:F144" si="185">SUM(E145:E150)</f>
        <v>0</v>
      </c>
      <c r="F144" s="141">
        <f t="shared" si="185"/>
        <v>3076</v>
      </c>
      <c r="G144" s="187">
        <f>SUM(G145:G150)</f>
        <v>0</v>
      </c>
      <c r="H144" s="188">
        <f t="shared" ref="H144:I144" si="186">SUM(H145:H150)</f>
        <v>0</v>
      </c>
      <c r="I144" s="141">
        <f t="shared" si="186"/>
        <v>0</v>
      </c>
      <c r="J144" s="187">
        <f>SUM(J145:J150)</f>
        <v>9041</v>
      </c>
      <c r="K144" s="188">
        <f t="shared" ref="K144:L144" si="187">SUM(K145:K150)</f>
        <v>0</v>
      </c>
      <c r="L144" s="141">
        <f t="shared" si="187"/>
        <v>9041</v>
      </c>
      <c r="M144" s="187">
        <f>SUM(M145:M150)</f>
        <v>0</v>
      </c>
      <c r="N144" s="188">
        <f t="shared" ref="N144:O144" si="188">SUM(N145:N150)</f>
        <v>0</v>
      </c>
      <c r="O144" s="141">
        <f t="shared" si="188"/>
        <v>0</v>
      </c>
      <c r="P144" s="129"/>
    </row>
    <row r="145" spans="1:16" ht="12" customHeight="1" x14ac:dyDescent="0.25">
      <c r="A145" s="44">
        <v>2351</v>
      </c>
      <c r="B145" s="82" t="s">
        <v>162</v>
      </c>
      <c r="C145" s="83">
        <f t="shared" si="102"/>
        <v>1050</v>
      </c>
      <c r="D145" s="198">
        <v>50</v>
      </c>
      <c r="E145" s="199"/>
      <c r="F145" s="134">
        <f t="shared" ref="F145:F150" si="189">D145+E145</f>
        <v>50</v>
      </c>
      <c r="G145" s="46"/>
      <c r="H145" s="47"/>
      <c r="I145" s="134">
        <f t="shared" ref="I145:I150" si="190">G145+H145</f>
        <v>0</v>
      </c>
      <c r="J145" s="46">
        <v>1000</v>
      </c>
      <c r="K145" s="47"/>
      <c r="L145" s="134">
        <f t="shared" ref="L145:L150" si="191">K145+J145</f>
        <v>1000</v>
      </c>
      <c r="M145" s="46"/>
      <c r="N145" s="47"/>
      <c r="O145" s="134">
        <f t="shared" ref="O145:O150" si="192">N145+M145</f>
        <v>0</v>
      </c>
      <c r="P145" s="49"/>
    </row>
    <row r="146" spans="1:16" ht="12" customHeight="1" x14ac:dyDescent="0.25">
      <c r="A146" s="51">
        <v>2352</v>
      </c>
      <c r="B146" s="89" t="s">
        <v>163</v>
      </c>
      <c r="C146" s="90">
        <f t="shared" si="102"/>
        <v>10467</v>
      </c>
      <c r="D146" s="196">
        <v>3026</v>
      </c>
      <c r="E146" s="197"/>
      <c r="F146" s="55">
        <f t="shared" si="189"/>
        <v>3026</v>
      </c>
      <c r="G146" s="53"/>
      <c r="H146" s="54"/>
      <c r="I146" s="55">
        <f t="shared" si="190"/>
        <v>0</v>
      </c>
      <c r="J146" s="53">
        <v>7441</v>
      </c>
      <c r="K146" s="54"/>
      <c r="L146" s="55">
        <f t="shared" si="191"/>
        <v>7441</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600</v>
      </c>
      <c r="D149" s="196"/>
      <c r="E149" s="197"/>
      <c r="F149" s="55">
        <f t="shared" si="189"/>
        <v>0</v>
      </c>
      <c r="G149" s="53"/>
      <c r="H149" s="54"/>
      <c r="I149" s="55">
        <f t="shared" si="190"/>
        <v>0</v>
      </c>
      <c r="J149" s="53">
        <v>600</v>
      </c>
      <c r="K149" s="54"/>
      <c r="L149" s="55">
        <f t="shared" si="191"/>
        <v>600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7"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182</v>
      </c>
      <c r="C165" s="70">
        <f t="shared" si="193"/>
        <v>7500</v>
      </c>
      <c r="D165" s="184">
        <f>SUM(D166,D171)</f>
        <v>0</v>
      </c>
      <c r="E165" s="185">
        <f t="shared" ref="E165:O165" si="210">SUM(E166,E171)</f>
        <v>0</v>
      </c>
      <c r="F165" s="73">
        <f t="shared" si="210"/>
        <v>0</v>
      </c>
      <c r="G165" s="184">
        <f t="shared" si="210"/>
        <v>0</v>
      </c>
      <c r="H165" s="185">
        <f t="shared" si="210"/>
        <v>0</v>
      </c>
      <c r="I165" s="73">
        <f t="shared" si="210"/>
        <v>0</v>
      </c>
      <c r="J165" s="184">
        <f t="shared" si="210"/>
        <v>7500</v>
      </c>
      <c r="K165" s="185">
        <f t="shared" si="210"/>
        <v>0</v>
      </c>
      <c r="L165" s="73">
        <f t="shared" si="210"/>
        <v>7500</v>
      </c>
      <c r="M165" s="184">
        <f t="shared" si="210"/>
        <v>0</v>
      </c>
      <c r="N165" s="185">
        <f t="shared" si="210"/>
        <v>0</v>
      </c>
      <c r="O165" s="73">
        <f t="shared" si="210"/>
        <v>0</v>
      </c>
      <c r="P165" s="77"/>
    </row>
    <row r="166" spans="1:16" ht="24" x14ac:dyDescent="0.25">
      <c r="A166" s="907">
        <v>2510</v>
      </c>
      <c r="B166" s="82" t="s">
        <v>183</v>
      </c>
      <c r="C166" s="83">
        <f t="shared" si="193"/>
        <v>7500</v>
      </c>
      <c r="D166" s="194">
        <f>SUM(D167:D170)</f>
        <v>0</v>
      </c>
      <c r="E166" s="195">
        <f t="shared" ref="E166:O166" si="211">SUM(E167:E170)</f>
        <v>0</v>
      </c>
      <c r="F166" s="134">
        <f t="shared" si="211"/>
        <v>0</v>
      </c>
      <c r="G166" s="194">
        <f t="shared" si="211"/>
        <v>0</v>
      </c>
      <c r="H166" s="195">
        <f t="shared" si="211"/>
        <v>0</v>
      </c>
      <c r="I166" s="134">
        <f t="shared" si="211"/>
        <v>0</v>
      </c>
      <c r="J166" s="194">
        <f t="shared" si="211"/>
        <v>7500</v>
      </c>
      <c r="K166" s="195">
        <f t="shared" si="211"/>
        <v>0</v>
      </c>
      <c r="L166" s="134">
        <f t="shared" si="211"/>
        <v>7500</v>
      </c>
      <c r="M166" s="194">
        <f t="shared" si="211"/>
        <v>0</v>
      </c>
      <c r="N166" s="195">
        <f t="shared" si="211"/>
        <v>0</v>
      </c>
      <c r="O166" s="134">
        <f t="shared" si="211"/>
        <v>0</v>
      </c>
      <c r="P166" s="49"/>
    </row>
    <row r="167" spans="1:16" ht="24" customHeight="1" x14ac:dyDescent="0.25">
      <c r="A167" s="51">
        <v>2512</v>
      </c>
      <c r="B167" s="89" t="s">
        <v>184</v>
      </c>
      <c r="C167" s="90">
        <f t="shared" si="193"/>
        <v>7500</v>
      </c>
      <c r="D167" s="196"/>
      <c r="E167" s="197"/>
      <c r="F167" s="55">
        <f t="shared" ref="F167:F172" si="212">D167+E167</f>
        <v>0</v>
      </c>
      <c r="G167" s="53"/>
      <c r="H167" s="54"/>
      <c r="I167" s="55">
        <f t="shared" ref="I167:I172" si="213">G167+H167</f>
        <v>0</v>
      </c>
      <c r="J167" s="53">
        <v>7500</v>
      </c>
      <c r="K167" s="54"/>
      <c r="L167" s="55">
        <f t="shared" ref="L167:L172" si="214">K167+J167</f>
        <v>7500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0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0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07">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0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13600</v>
      </c>
      <c r="D194" s="173">
        <f t="shared" ref="D194:O194" si="259">SUM(D195,D230,D269,D283)</f>
        <v>13600</v>
      </c>
      <c r="E194" s="174">
        <f t="shared" si="259"/>
        <v>0</v>
      </c>
      <c r="F194" s="175">
        <f t="shared" si="259"/>
        <v>13600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13600</v>
      </c>
      <c r="D195" s="179">
        <f>D196+D204</f>
        <v>13600</v>
      </c>
      <c r="E195" s="180">
        <f t="shared" ref="E195:F195" si="260">E196+E204</f>
        <v>0</v>
      </c>
      <c r="F195" s="181">
        <f t="shared" si="260"/>
        <v>13600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213</v>
      </c>
      <c r="C196" s="70">
        <f t="shared" si="193"/>
        <v>1600</v>
      </c>
      <c r="D196" s="184">
        <f>D197+D198+D201+D202+D203</f>
        <v>1600</v>
      </c>
      <c r="E196" s="185">
        <f t="shared" ref="E196:F196" si="264">E197+E198+E201+E202+E203</f>
        <v>0</v>
      </c>
      <c r="F196" s="73">
        <f t="shared" si="264"/>
        <v>1600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07">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215</v>
      </c>
      <c r="C198" s="90">
        <f t="shared" si="193"/>
        <v>1600</v>
      </c>
      <c r="D198" s="190">
        <f>D199+D200</f>
        <v>1600</v>
      </c>
      <c r="E198" s="191">
        <f t="shared" ref="E198:F198" si="268">E199+E200</f>
        <v>0</v>
      </c>
      <c r="F198" s="55">
        <f t="shared" si="268"/>
        <v>1600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216</v>
      </c>
      <c r="C199" s="90">
        <f t="shared" si="193"/>
        <v>1600</v>
      </c>
      <c r="D199" s="196">
        <v>1600</v>
      </c>
      <c r="E199" s="197"/>
      <c r="F199" s="55">
        <f t="shared" ref="F199:F203" si="272">D199+E199</f>
        <v>1600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12000</v>
      </c>
      <c r="D204" s="184">
        <f>D205+D215+D216+D225+D226+D227+D229</f>
        <v>12000</v>
      </c>
      <c r="E204" s="185">
        <f t="shared" ref="E204:F204" si="276">E205+E215+E216+E225+E226+E227+E229</f>
        <v>0</v>
      </c>
      <c r="F204" s="73">
        <f t="shared" si="276"/>
        <v>12000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12000</v>
      </c>
      <c r="D216" s="190">
        <f>SUM(D217:D224)</f>
        <v>12000</v>
      </c>
      <c r="E216" s="191">
        <f t="shared" ref="E216:F216" si="289">SUM(E217:E224)</f>
        <v>0</v>
      </c>
      <c r="F216" s="55">
        <f t="shared" si="289"/>
        <v>12000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240</v>
      </c>
      <c r="C223" s="90">
        <f t="shared" si="288"/>
        <v>12000</v>
      </c>
      <c r="D223" s="196">
        <v>12000</v>
      </c>
      <c r="E223" s="197"/>
      <c r="F223" s="55">
        <f t="shared" si="293"/>
        <v>12000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07">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0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0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0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07">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07">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693059</v>
      </c>
      <c r="D289" s="251">
        <f t="shared" ref="D289:O289" si="389">SUM(D286,D269,D230,D195,D187,D173,D75,D53,D283)</f>
        <v>668348</v>
      </c>
      <c r="E289" s="252">
        <f t="shared" si="389"/>
        <v>0</v>
      </c>
      <c r="F289" s="253">
        <f t="shared" si="389"/>
        <v>668348</v>
      </c>
      <c r="G289" s="251">
        <f t="shared" si="389"/>
        <v>0</v>
      </c>
      <c r="H289" s="252">
        <f t="shared" si="389"/>
        <v>0</v>
      </c>
      <c r="I289" s="253">
        <f t="shared" si="389"/>
        <v>0</v>
      </c>
      <c r="J289" s="251">
        <f t="shared" si="389"/>
        <v>24711</v>
      </c>
      <c r="K289" s="252">
        <f t="shared" si="389"/>
        <v>0</v>
      </c>
      <c r="L289" s="253">
        <f t="shared" si="389"/>
        <v>24711</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hqEhkf9hR1Y78x/k9N7RNlnxXA4+g5eAoB1w3mYweO8KDh6RWrJcTLwj86ZfebtQ18IvmuXQAFrItOtbQZOsg==" saltValue="hLiwYhbXtbWbTNIJKNaSEw==" spinCount="100000" sheet="1" objects="1" scenarios="1" formatCells="0" formatColumns="0" formatRows="0" deleteColumns="0"/>
  <autoFilter ref="A18:P301">
    <filterColumn colId="2">
      <filters>
        <filter val="1 050"/>
        <filter val="1 066"/>
        <filter val="1 175"/>
        <filter val="1 326"/>
        <filter val="1 600"/>
        <filter val="1 651"/>
        <filter val="10 467"/>
        <filter val="100"/>
        <filter val="11 156"/>
        <filter val="11 930"/>
        <filter val="12 000"/>
        <filter val="12 117"/>
        <filter val="122 704"/>
        <filter val="13 600"/>
        <filter val="146"/>
        <filter val="150"/>
        <filter val="151 957"/>
        <filter val="155"/>
        <filter val="17 190"/>
        <filter val="18 473"/>
        <filter val="189"/>
        <filter val="2 117"/>
        <filter val="2 230"/>
        <filter val="2 693"/>
        <filter val="200"/>
        <filter val="24 331"/>
        <filter val="24 611"/>
        <filter val="29 253"/>
        <filter val="3 594"/>
        <filter val="3 778"/>
        <filter val="3 803"/>
        <filter val="343"/>
        <filter val="36 620"/>
        <filter val="394"/>
        <filter val="4 540"/>
        <filter val="436 219"/>
        <filter val="490 882"/>
        <filter val="51 069"/>
        <filter val="585"/>
        <filter val="6 496"/>
        <filter val="600"/>
        <filter val="642 839"/>
        <filter val="668 348"/>
        <filter val="679 459"/>
        <filter val="693 059"/>
        <filter val="7 500"/>
        <filter val="752"/>
        <filter val="854"/>
        <filter val="9"/>
        <filter val="9 086"/>
        <filter val="9 818"/>
        <filter val="952"/>
        <filter val="955"/>
        <filter val="96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2019.gada 20.jūnija saistošajiem noteikumiem Nr.22
(protokols Nr.8, 2.punkts)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U4" sqref="U3:U4"/>
    </sheetView>
  </sheetViews>
  <sheetFormatPr defaultRowHeight="15"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331</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6"/>
    </row>
    <row r="3" spans="1:17" ht="12.75" customHeight="1" x14ac:dyDescent="0.25">
      <c r="A3" s="5" t="s">
        <v>2</v>
      </c>
      <c r="B3" s="6"/>
      <c r="C3" s="1421" t="s">
        <v>3</v>
      </c>
      <c r="D3" s="1421"/>
      <c r="E3" s="1421"/>
      <c r="F3" s="1421"/>
      <c r="G3" s="1421"/>
      <c r="H3" s="1421"/>
      <c r="I3" s="1421"/>
      <c r="J3" s="1421"/>
      <c r="K3" s="1421"/>
      <c r="L3" s="1421"/>
      <c r="M3" s="1421"/>
      <c r="N3" s="1421"/>
      <c r="O3" s="1421"/>
      <c r="P3" s="1422"/>
      <c r="Q3" s="276"/>
    </row>
    <row r="4" spans="1:17" ht="12.75" customHeight="1" x14ac:dyDescent="0.25">
      <c r="A4" s="5" t="s">
        <v>4</v>
      </c>
      <c r="B4" s="6"/>
      <c r="C4" s="1421" t="s">
        <v>5</v>
      </c>
      <c r="D4" s="1421"/>
      <c r="E4" s="1421"/>
      <c r="F4" s="1421"/>
      <c r="G4" s="1421"/>
      <c r="H4" s="1421"/>
      <c r="I4" s="1421"/>
      <c r="J4" s="1421"/>
      <c r="K4" s="1421"/>
      <c r="L4" s="1421"/>
      <c r="M4" s="1421"/>
      <c r="N4" s="1421"/>
      <c r="O4" s="1421"/>
      <c r="P4" s="1422"/>
      <c r="Q4" s="276"/>
    </row>
    <row r="5" spans="1:17" ht="12.75" customHeight="1" x14ac:dyDescent="0.25">
      <c r="A5" s="7" t="s">
        <v>6</v>
      </c>
      <c r="B5" s="8"/>
      <c r="C5" s="1416" t="s">
        <v>7</v>
      </c>
      <c r="D5" s="1416"/>
      <c r="E5" s="1416"/>
      <c r="F5" s="1416"/>
      <c r="G5" s="1416"/>
      <c r="H5" s="1416"/>
      <c r="I5" s="1416"/>
      <c r="J5" s="1416"/>
      <c r="K5" s="1416"/>
      <c r="L5" s="1416"/>
      <c r="M5" s="1416"/>
      <c r="N5" s="1416"/>
      <c r="O5" s="1416"/>
      <c r="P5" s="1417"/>
      <c r="Q5" s="276"/>
    </row>
    <row r="6" spans="1:17" ht="12.75" customHeight="1" x14ac:dyDescent="0.25">
      <c r="A6" s="7" t="s">
        <v>8</v>
      </c>
      <c r="B6" s="8"/>
      <c r="C6" s="1416" t="s">
        <v>332</v>
      </c>
      <c r="D6" s="1416"/>
      <c r="E6" s="1416"/>
      <c r="F6" s="1416"/>
      <c r="G6" s="1416"/>
      <c r="H6" s="1416"/>
      <c r="I6" s="1416"/>
      <c r="J6" s="1416"/>
      <c r="K6" s="1416"/>
      <c r="L6" s="1416"/>
      <c r="M6" s="1416"/>
      <c r="N6" s="1416"/>
      <c r="O6" s="1416"/>
      <c r="P6" s="1417"/>
      <c r="Q6" s="276"/>
    </row>
    <row r="7" spans="1:17" x14ac:dyDescent="0.25">
      <c r="A7" s="7" t="s">
        <v>10</v>
      </c>
      <c r="B7" s="8"/>
      <c r="C7" s="1421" t="s">
        <v>11</v>
      </c>
      <c r="D7" s="1421"/>
      <c r="E7" s="1421"/>
      <c r="F7" s="1421"/>
      <c r="G7" s="1421"/>
      <c r="H7" s="1421"/>
      <c r="I7" s="1421"/>
      <c r="J7" s="1421"/>
      <c r="K7" s="1421"/>
      <c r="L7" s="1421"/>
      <c r="M7" s="1421"/>
      <c r="N7" s="1421"/>
      <c r="O7" s="1421"/>
      <c r="P7" s="1422"/>
      <c r="Q7" s="276"/>
    </row>
    <row r="8" spans="1:17" ht="12.75" customHeight="1" x14ac:dyDescent="0.25">
      <c r="A8" s="9" t="s">
        <v>12</v>
      </c>
      <c r="B8" s="8"/>
      <c r="C8" s="1423"/>
      <c r="D8" s="1423"/>
      <c r="E8" s="1423"/>
      <c r="F8" s="1423"/>
      <c r="G8" s="1423"/>
      <c r="H8" s="1423"/>
      <c r="I8" s="1423"/>
      <c r="J8" s="1423"/>
      <c r="K8" s="1423"/>
      <c r="L8" s="1423"/>
      <c r="M8" s="1423"/>
      <c r="N8" s="1423"/>
      <c r="O8" s="1423"/>
      <c r="P8" s="1424"/>
      <c r="Q8" s="276"/>
    </row>
    <row r="9" spans="1:17" ht="12.75" customHeight="1" x14ac:dyDescent="0.25">
      <c r="A9" s="7"/>
      <c r="B9" s="8" t="s">
        <v>13</v>
      </c>
      <c r="C9" s="1416" t="s">
        <v>14</v>
      </c>
      <c r="D9" s="1416"/>
      <c r="E9" s="1416"/>
      <c r="F9" s="1416"/>
      <c r="G9" s="1416"/>
      <c r="H9" s="1416"/>
      <c r="I9" s="1416"/>
      <c r="J9" s="1416"/>
      <c r="K9" s="1416"/>
      <c r="L9" s="1416"/>
      <c r="M9" s="1416"/>
      <c r="N9" s="1416"/>
      <c r="O9" s="1416"/>
      <c r="P9" s="1417"/>
      <c r="Q9" s="276"/>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6"/>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6"/>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6"/>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6"/>
    </row>
    <row r="14" spans="1:17" ht="12.75" customHeight="1" x14ac:dyDescent="0.25">
      <c r="A14" s="10"/>
      <c r="B14" s="11"/>
      <c r="C14" s="1396"/>
      <c r="D14" s="1396"/>
      <c r="E14" s="1396"/>
      <c r="F14" s="1396"/>
      <c r="G14" s="1396"/>
      <c r="H14" s="1396"/>
      <c r="I14" s="1396"/>
      <c r="J14" s="1396"/>
      <c r="K14" s="1396"/>
      <c r="L14" s="1396"/>
      <c r="M14" s="1396"/>
      <c r="N14" s="1396"/>
      <c r="O14" s="1396"/>
      <c r="P14" s="1397"/>
      <c r="Q14" s="276"/>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318321</v>
      </c>
      <c r="D20" s="32">
        <f>SUM(D21,D24,D25,D41,D43)</f>
        <v>313321</v>
      </c>
      <c r="E20" s="33">
        <f t="shared" ref="E20:F20" si="1">SUM(E21,E24,E25,E41,E43)</f>
        <v>5000</v>
      </c>
      <c r="F20" s="34">
        <f t="shared" si="1"/>
        <v>318321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318321</v>
      </c>
      <c r="D24" s="60">
        <v>313321</v>
      </c>
      <c r="E24" s="61">
        <v>5000</v>
      </c>
      <c r="F24" s="62">
        <f t="shared" si="9"/>
        <v>318321</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318321</v>
      </c>
      <c r="D50" s="159">
        <f>SUM(D51,D286)</f>
        <v>313321</v>
      </c>
      <c r="E50" s="160">
        <f t="shared" ref="E50:F50" si="26">SUM(E51,E286)</f>
        <v>5000</v>
      </c>
      <c r="F50" s="161">
        <f t="shared" si="26"/>
        <v>318321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318321</v>
      </c>
      <c r="D51" s="165">
        <f>SUM(D52,D194)</f>
        <v>313321</v>
      </c>
      <c r="E51" s="166">
        <f t="shared" ref="E51:F51" si="30">SUM(E52,E194)</f>
        <v>5000</v>
      </c>
      <c r="F51" s="167">
        <f t="shared" si="30"/>
        <v>318321</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318321</v>
      </c>
      <c r="D52" s="173">
        <f>SUM(D53,D75,D173,D187)</f>
        <v>313321</v>
      </c>
      <c r="E52" s="174">
        <f t="shared" ref="E52:F52" si="34">SUM(E53,E75,E173,E187)</f>
        <v>5000</v>
      </c>
      <c r="F52" s="175">
        <f t="shared" si="34"/>
        <v>318321</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t="12" x14ac:dyDescent="0.25">
      <c r="A53" s="177">
        <v>1000</v>
      </c>
      <c r="B53" s="177" t="s">
        <v>72</v>
      </c>
      <c r="C53" s="178">
        <f t="shared" si="0"/>
        <v>318321</v>
      </c>
      <c r="D53" s="179">
        <f>SUM(D54,D67)</f>
        <v>313321</v>
      </c>
      <c r="E53" s="180">
        <f t="shared" ref="E53:F53" si="38">SUM(E54,E67)</f>
        <v>5000</v>
      </c>
      <c r="F53" s="181">
        <f t="shared" si="38"/>
        <v>318321</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240622</v>
      </c>
      <c r="D54" s="184">
        <f>SUM(D55,D58,D66)</f>
        <v>235622</v>
      </c>
      <c r="E54" s="185">
        <f t="shared" ref="E54:F54" si="42">SUM(E55,E58,E66)</f>
        <v>5000</v>
      </c>
      <c r="F54" s="73">
        <f t="shared" si="42"/>
        <v>240622</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210665</v>
      </c>
      <c r="D55" s="187">
        <f>SUM(D56:D57)</f>
        <v>210665</v>
      </c>
      <c r="E55" s="188">
        <f t="shared" ref="E55:F55" si="46">SUM(E56:E57)</f>
        <v>0</v>
      </c>
      <c r="F55" s="141">
        <f t="shared" si="46"/>
        <v>210665</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76</v>
      </c>
      <c r="C57" s="90">
        <f t="shared" si="0"/>
        <v>210665</v>
      </c>
      <c r="D57" s="53">
        <v>210665</v>
      </c>
      <c r="E57" s="54"/>
      <c r="F57" s="55">
        <f t="shared" si="50"/>
        <v>210665</v>
      </c>
      <c r="G57" s="53"/>
      <c r="H57" s="54"/>
      <c r="I57" s="55">
        <f t="shared" si="51"/>
        <v>0</v>
      </c>
      <c r="J57" s="53"/>
      <c r="K57" s="54"/>
      <c r="L57" s="55">
        <f t="shared" si="52"/>
        <v>0</v>
      </c>
      <c r="M57" s="53"/>
      <c r="N57" s="54"/>
      <c r="O57" s="55">
        <f t="shared" si="53"/>
        <v>0</v>
      </c>
      <c r="P57" s="57"/>
    </row>
    <row r="58" spans="1:16" x14ac:dyDescent="0.25">
      <c r="A58" s="189">
        <v>1140</v>
      </c>
      <c r="B58" s="89" t="s">
        <v>77</v>
      </c>
      <c r="C58" s="90">
        <f t="shared" si="0"/>
        <v>29957</v>
      </c>
      <c r="D58" s="190">
        <f>SUM(D59:D65)</f>
        <v>24957</v>
      </c>
      <c r="E58" s="191">
        <f>SUM(E59:E65)</f>
        <v>5000</v>
      </c>
      <c r="F58" s="55">
        <f t="shared" ref="F58" si="54">SUM(F59:F65)</f>
        <v>29957</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79</v>
      </c>
      <c r="C60" s="90">
        <f t="shared" si="0"/>
        <v>285</v>
      </c>
      <c r="D60" s="53">
        <v>285</v>
      </c>
      <c r="E60" s="54"/>
      <c r="F60" s="55">
        <f t="shared" si="58"/>
        <v>285</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9" t="s">
        <v>81</v>
      </c>
      <c r="C62" s="90">
        <f t="shared" si="0"/>
        <v>5000</v>
      </c>
      <c r="D62" s="53">
        <v>5000</v>
      </c>
      <c r="E62" s="54"/>
      <c r="F62" s="55">
        <f t="shared" si="58"/>
        <v>5000</v>
      </c>
      <c r="G62" s="53"/>
      <c r="H62" s="54"/>
      <c r="I62" s="55">
        <f t="shared" si="59"/>
        <v>0</v>
      </c>
      <c r="J62" s="53"/>
      <c r="K62" s="54"/>
      <c r="L62" s="55">
        <f t="shared" si="60"/>
        <v>0</v>
      </c>
      <c r="M62" s="53"/>
      <c r="N62" s="54"/>
      <c r="O62" s="55">
        <f t="shared" si="61"/>
        <v>0</v>
      </c>
      <c r="P62" s="57"/>
    </row>
    <row r="63" spans="1:16" ht="12" customHeight="1" x14ac:dyDescent="0.25">
      <c r="A63" s="51">
        <v>1147</v>
      </c>
      <c r="B63" s="89" t="s">
        <v>82</v>
      </c>
      <c r="C63" s="90">
        <f t="shared" si="0"/>
        <v>10285</v>
      </c>
      <c r="D63" s="53">
        <v>5285</v>
      </c>
      <c r="E63" s="192">
        <v>5000</v>
      </c>
      <c r="F63" s="55">
        <f t="shared" si="58"/>
        <v>10285</v>
      </c>
      <c r="G63" s="53"/>
      <c r="H63" s="54"/>
      <c r="I63" s="55">
        <f t="shared" si="59"/>
        <v>0</v>
      </c>
      <c r="J63" s="53"/>
      <c r="K63" s="54"/>
      <c r="L63" s="55">
        <f t="shared" si="60"/>
        <v>0</v>
      </c>
      <c r="M63" s="53"/>
      <c r="N63" s="54"/>
      <c r="O63" s="55">
        <f t="shared" si="61"/>
        <v>0</v>
      </c>
      <c r="P63" s="57"/>
    </row>
    <row r="64" spans="1:16" ht="12" customHeight="1" x14ac:dyDescent="0.25">
      <c r="A64" s="51">
        <v>1148</v>
      </c>
      <c r="B64" s="89" t="s">
        <v>83</v>
      </c>
      <c r="C64" s="90">
        <f t="shared" si="0"/>
        <v>14387</v>
      </c>
      <c r="D64" s="53">
        <v>14387</v>
      </c>
      <c r="E64" s="54"/>
      <c r="F64" s="55">
        <f t="shared" si="58"/>
        <v>14387</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77699</v>
      </c>
      <c r="D67" s="184">
        <f>SUM(D68:D69)</f>
        <v>77699</v>
      </c>
      <c r="E67" s="185">
        <f t="shared" ref="E67:F67" si="62">SUM(E68:E69)</f>
        <v>0</v>
      </c>
      <c r="F67" s="73">
        <f t="shared" si="62"/>
        <v>77699</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93">
        <v>1210</v>
      </c>
      <c r="B68" s="82" t="s">
        <v>87</v>
      </c>
      <c r="C68" s="83">
        <f t="shared" si="0"/>
        <v>60329</v>
      </c>
      <c r="D68" s="46">
        <v>60329</v>
      </c>
      <c r="E68" s="47"/>
      <c r="F68" s="134">
        <f>D68+E68</f>
        <v>60329</v>
      </c>
      <c r="G68" s="46"/>
      <c r="H68" s="47"/>
      <c r="I68" s="134">
        <f>G68+H68</f>
        <v>0</v>
      </c>
      <c r="J68" s="46"/>
      <c r="K68" s="47"/>
      <c r="L68" s="134">
        <f>K68+J68</f>
        <v>0</v>
      </c>
      <c r="M68" s="46"/>
      <c r="N68" s="47"/>
      <c r="O68" s="134">
        <f>N68+M68</f>
        <v>0</v>
      </c>
      <c r="P68" s="49"/>
    </row>
    <row r="69" spans="1:16" ht="24" x14ac:dyDescent="0.25">
      <c r="A69" s="189">
        <v>1220</v>
      </c>
      <c r="B69" s="89" t="s">
        <v>88</v>
      </c>
      <c r="C69" s="90">
        <f t="shared" si="0"/>
        <v>17370</v>
      </c>
      <c r="D69" s="190">
        <f>SUM(D70:D74)</f>
        <v>17370</v>
      </c>
      <c r="E69" s="191">
        <f t="shared" ref="E69:F69" si="66">SUM(E70:E74)</f>
        <v>0</v>
      </c>
      <c r="F69" s="55">
        <f t="shared" si="66"/>
        <v>17370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89</v>
      </c>
      <c r="C70" s="90">
        <f t="shared" si="0"/>
        <v>14808</v>
      </c>
      <c r="D70" s="53">
        <v>14808</v>
      </c>
      <c r="E70" s="54"/>
      <c r="F70" s="55">
        <f t="shared" ref="F70:F74" si="70">D70+E70</f>
        <v>14808</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92</v>
      </c>
      <c r="C73" s="90">
        <f t="shared" si="0"/>
        <v>2562</v>
      </c>
      <c r="D73" s="53">
        <v>2562</v>
      </c>
      <c r="E73" s="54"/>
      <c r="F73" s="55">
        <f t="shared" si="70"/>
        <v>2562</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94</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93">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100</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3">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93">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93">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93">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3">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93">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93">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93">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3">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3">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93">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93">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93">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3">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49"/>
      <c r="B289" s="249" t="s">
        <v>308</v>
      </c>
      <c r="C289" s="250">
        <f t="shared" si="371"/>
        <v>318321</v>
      </c>
      <c r="D289" s="251">
        <f t="shared" ref="D289:O289" si="389">SUM(D286,D269,D230,D195,D187,D173,D75,D53,D283)</f>
        <v>313321</v>
      </c>
      <c r="E289" s="252">
        <f t="shared" si="389"/>
        <v>5000</v>
      </c>
      <c r="F289" s="253">
        <f t="shared" si="389"/>
        <v>318321</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iv+goPc+Bm7QwC69UE68DT2HBM7/EBZhSyiNAUeut8gYYs8lKVpeHWyRUVQKDtjrEHCn3I1TCy5RlTZ1Mc4Shg==" saltValue="ajA1LbCEFgFOfIHi1WECIA==" spinCount="100000" sheet="1" objects="1" scenarios="1" formatCells="0" formatColumns="0" formatRows="0" deleteColumns="0"/>
  <autoFilter ref="A18:P301">
    <filterColumn colId="2">
      <filters>
        <filter val="10 285"/>
        <filter val="14 387"/>
        <filter val="14 808"/>
        <filter val="17 370"/>
        <filter val="2 562"/>
        <filter val="210 665"/>
        <filter val="240 622"/>
        <filter val="285"/>
        <filter val="29 957"/>
        <filter val="318 321"/>
        <filter val="5 000"/>
        <filter val="60 329"/>
        <filter val="77 6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19.pielikums Jūrmalas pilsētas domes
2019.gada 20.jūnija saistošajiem noteikumiem Nr.22
(protokols Nr.8, 2.punkts)</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2" sqref="T2"/>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967</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433</v>
      </c>
      <c r="D6" s="1416"/>
      <c r="E6" s="1416"/>
      <c r="F6" s="1416"/>
      <c r="G6" s="1416"/>
      <c r="H6" s="1416"/>
      <c r="I6" s="1416"/>
      <c r="J6" s="1416"/>
      <c r="K6" s="1416"/>
      <c r="L6" s="1416"/>
      <c r="M6" s="1416"/>
      <c r="N6" s="1416"/>
      <c r="O6" s="1416"/>
      <c r="P6" s="1417"/>
      <c r="Q6" s="278"/>
    </row>
    <row r="7" spans="1:17" ht="24.75" customHeight="1" x14ac:dyDescent="0.25">
      <c r="A7" s="7" t="s">
        <v>10</v>
      </c>
      <c r="B7" s="8"/>
      <c r="C7" s="1421" t="s">
        <v>968</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672929</v>
      </c>
      <c r="D20" s="32">
        <f>SUM(D21,D24,D25,D41,D43)</f>
        <v>1232574</v>
      </c>
      <c r="E20" s="33">
        <f t="shared" ref="E20:F20" si="1">SUM(E21,E24,E25,E41,E43)</f>
        <v>-559645</v>
      </c>
      <c r="F20" s="34">
        <f t="shared" si="1"/>
        <v>672929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672929</v>
      </c>
      <c r="D24" s="60">
        <f>D51</f>
        <v>1232574</v>
      </c>
      <c r="E24" s="61">
        <f>-169645-300000-90000</f>
        <v>-559645</v>
      </c>
      <c r="F24" s="62">
        <f t="shared" si="9"/>
        <v>672929</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672929</v>
      </c>
      <c r="D50" s="159">
        <f>SUM(D51,D286)</f>
        <v>1232574</v>
      </c>
      <c r="E50" s="160">
        <f t="shared" ref="E50:F50" si="26">SUM(E51,E286)</f>
        <v>-559645</v>
      </c>
      <c r="F50" s="161">
        <f t="shared" si="26"/>
        <v>672929</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672929</v>
      </c>
      <c r="D51" s="165">
        <f>SUM(D52,D194)</f>
        <v>1232574</v>
      </c>
      <c r="E51" s="166">
        <f t="shared" ref="E51:F51" si="30">SUM(E52,E194)</f>
        <v>-559645</v>
      </c>
      <c r="F51" s="167">
        <f t="shared" si="30"/>
        <v>672929</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80000</v>
      </c>
      <c r="D52" s="173">
        <f>SUM(D53,D75,D173,D187)</f>
        <v>80000</v>
      </c>
      <c r="E52" s="174">
        <f t="shared" ref="E52:F52" si="34">SUM(E53,E75,E173,E187)</f>
        <v>0</v>
      </c>
      <c r="F52" s="175">
        <f t="shared" si="34"/>
        <v>80000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667">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80000</v>
      </c>
      <c r="D75" s="179">
        <f>SUM(D76,D83,D130,D164,D165,D172)</f>
        <v>80000</v>
      </c>
      <c r="E75" s="180">
        <f t="shared" ref="E75:F75" si="74">SUM(E76,E83,E130,E164,E165,E172)</f>
        <v>0</v>
      </c>
      <c r="F75" s="181">
        <f t="shared" si="74"/>
        <v>80000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6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80000</v>
      </c>
      <c r="D83" s="184">
        <f>SUM(D84,D89,D95,D103,D112,D116,D122,D128)</f>
        <v>80000</v>
      </c>
      <c r="E83" s="185">
        <f t="shared" ref="E83:F83" si="98">SUM(E84,E89,E95,E103,E112,E116,E122,E128)</f>
        <v>0</v>
      </c>
      <c r="F83" s="73">
        <f t="shared" si="98"/>
        <v>80000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80000</v>
      </c>
      <c r="D103" s="190">
        <f>SUM(D104:D111)</f>
        <v>80000</v>
      </c>
      <c r="E103" s="191">
        <f t="shared" ref="E103:F103" si="127">SUM(E104:E111)</f>
        <v>0</v>
      </c>
      <c r="F103" s="55">
        <f t="shared" si="127"/>
        <v>80000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customHeight="1" x14ac:dyDescent="0.25">
      <c r="A104" s="51">
        <v>2241</v>
      </c>
      <c r="B104" s="89" t="s">
        <v>121</v>
      </c>
      <c r="C104" s="90">
        <f t="shared" si="102"/>
        <v>80000</v>
      </c>
      <c r="D104" s="196">
        <v>80000</v>
      </c>
      <c r="E104" s="197"/>
      <c r="F104" s="55">
        <f t="shared" ref="F104:F111" si="131">D104+E104</f>
        <v>80000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v>0</v>
      </c>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66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667">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66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6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6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67">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6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592929</v>
      </c>
      <c r="D194" s="173">
        <f>SUM(D195,D230,D269,D283)</f>
        <v>1152574</v>
      </c>
      <c r="E194" s="174">
        <f t="shared" ref="E194:O194" si="259">SUM(E195,E230,E269,E283)</f>
        <v>-559645</v>
      </c>
      <c r="F194" s="175">
        <f t="shared" si="259"/>
        <v>592929</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592929</v>
      </c>
      <c r="D195" s="179">
        <f>D196+D204</f>
        <v>1152574</v>
      </c>
      <c r="E195" s="180">
        <f t="shared" ref="E195:F195" si="260">E196+E204</f>
        <v>-559645</v>
      </c>
      <c r="F195" s="181">
        <f t="shared" si="260"/>
        <v>592929</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67">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592929</v>
      </c>
      <c r="D204" s="184">
        <f>D205+D215+D216+D225+D226+D227+D229</f>
        <v>1152574</v>
      </c>
      <c r="E204" s="185">
        <f t="shared" ref="E204:F204" si="276">E205+E215+E216+E225+E226+E227+E229</f>
        <v>-559645</v>
      </c>
      <c r="F204" s="73">
        <f t="shared" si="276"/>
        <v>592929</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v>0</v>
      </c>
      <c r="E224" s="197"/>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242</v>
      </c>
      <c r="C225" s="90">
        <f t="shared" si="288"/>
        <v>134965</v>
      </c>
      <c r="D225" s="196">
        <v>223010</v>
      </c>
      <c r="E225" s="569">
        <v>-88045</v>
      </c>
      <c r="F225" s="55">
        <f t="shared" si="293"/>
        <v>134965</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243</v>
      </c>
      <c r="C226" s="90">
        <f t="shared" si="288"/>
        <v>457964</v>
      </c>
      <c r="D226" s="196">
        <v>929564</v>
      </c>
      <c r="E226" s="569">
        <f>-81600-300000-90000</f>
        <v>-471600</v>
      </c>
      <c r="F226" s="55">
        <f t="shared" si="293"/>
        <v>457964</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667">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6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6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6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667">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67">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672929</v>
      </c>
      <c r="D289" s="251">
        <f t="shared" ref="D289:O289" si="389">SUM(D286,D269,D230,D195,D187,D173,D75,D53,D283)</f>
        <v>1232574</v>
      </c>
      <c r="E289" s="252">
        <f t="shared" si="389"/>
        <v>-559645</v>
      </c>
      <c r="F289" s="253">
        <f t="shared" si="389"/>
        <v>672929</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29.2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ht="12.75" thickTop="1"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NzoN/3ihmSj8kQxVmW8DC35Y6LWweBm4ezYlVyD/+0mB6DXNTJOgxMYXoRX5xj3Lb83f97c0PoLpIiV+0SXwJA==" saltValue="GdluUAKzmam/Q6K9jV7xpA==" spinCount="100000" sheet="1" objects="1" scenarios="1" formatCells="0" formatColumns="0" formatRows="0" deleteColumns="0"/>
  <autoFilter ref="A18:P301">
    <filterColumn colId="2">
      <filters>
        <filter val="134 965"/>
        <filter val="457 964"/>
        <filter val="592 929"/>
        <filter val="672 929"/>
        <filter val="80 0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2019.gada 20.jūnija saistošajiem noteikumiem Nr.22
(protokols Nr.8, 2.punkts)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3" sqref="U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5.285156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816</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817</v>
      </c>
      <c r="D5" s="1416"/>
      <c r="E5" s="1416"/>
      <c r="F5" s="1416"/>
      <c r="G5" s="1416"/>
      <c r="H5" s="1416"/>
      <c r="I5" s="1416"/>
      <c r="J5" s="1416"/>
      <c r="K5" s="1416"/>
      <c r="L5" s="1416"/>
      <c r="M5" s="1416"/>
      <c r="N5" s="1416"/>
      <c r="O5" s="1416"/>
      <c r="P5" s="1417"/>
      <c r="Q5" s="278"/>
    </row>
    <row r="6" spans="1:17" ht="12.75" customHeight="1" x14ac:dyDescent="0.25">
      <c r="A6" s="7" t="s">
        <v>8</v>
      </c>
      <c r="B6" s="8"/>
      <c r="C6" s="1416" t="s">
        <v>433</v>
      </c>
      <c r="D6" s="1416"/>
      <c r="E6" s="1416"/>
      <c r="F6" s="1416"/>
      <c r="G6" s="1416"/>
      <c r="H6" s="1416"/>
      <c r="I6" s="1416"/>
      <c r="J6" s="1416"/>
      <c r="K6" s="1416"/>
      <c r="L6" s="1416"/>
      <c r="M6" s="1416"/>
      <c r="N6" s="1416"/>
      <c r="O6" s="1416"/>
      <c r="P6" s="1417"/>
      <c r="Q6" s="278"/>
    </row>
    <row r="7" spans="1:17" ht="24.75" customHeight="1" x14ac:dyDescent="0.25">
      <c r="A7" s="7" t="s">
        <v>10</v>
      </c>
      <c r="B7" s="8"/>
      <c r="C7" s="1421" t="s">
        <v>818</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t="s">
        <v>819</v>
      </c>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276559</v>
      </c>
      <c r="D20" s="32">
        <f>SUM(D21,D24,D25,D41,D43)</f>
        <v>205948</v>
      </c>
      <c r="E20" s="33">
        <f t="shared" ref="E20:F20" si="1">SUM(E21,E24,E25,E41,E43)</f>
        <v>70611</v>
      </c>
      <c r="F20" s="34">
        <f t="shared" si="1"/>
        <v>276559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13144</v>
      </c>
      <c r="D21" s="39">
        <f>SUM(D22:D23)</f>
        <v>13144</v>
      </c>
      <c r="E21" s="40">
        <f t="shared" ref="E21:F21" si="5">SUM(E22:E23)</f>
        <v>0</v>
      </c>
      <c r="F21" s="41">
        <f t="shared" si="5"/>
        <v>13144</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13144</v>
      </c>
      <c r="D23" s="53">
        <v>13144</v>
      </c>
      <c r="E23" s="54">
        <v>0</v>
      </c>
      <c r="F23" s="55">
        <f t="shared" ref="F23:F25" si="9">D23+E23</f>
        <v>13144</v>
      </c>
      <c r="G23" s="53"/>
      <c r="H23" s="54"/>
      <c r="I23" s="55">
        <f t="shared" ref="I23:I24" si="10">G23+H23</f>
        <v>0</v>
      </c>
      <c r="J23" s="53"/>
      <c r="K23" s="54"/>
      <c r="L23" s="56">
        <f>K23+J23</f>
        <v>0</v>
      </c>
      <c r="M23" s="53"/>
      <c r="N23" s="54"/>
      <c r="O23" s="55">
        <f>N23+M23</f>
        <v>0</v>
      </c>
      <c r="P23" s="57"/>
    </row>
    <row r="24" spans="1:16" s="28" customFormat="1" ht="24.75" customHeight="1" thickBot="1" x14ac:dyDescent="0.3">
      <c r="A24" s="58">
        <v>19300</v>
      </c>
      <c r="B24" s="58" t="s">
        <v>43</v>
      </c>
      <c r="C24" s="59">
        <f>F24+I24</f>
        <v>9817</v>
      </c>
      <c r="D24" s="60">
        <v>30642</v>
      </c>
      <c r="E24" s="63">
        <v>-20825</v>
      </c>
      <c r="F24" s="62">
        <f t="shared" si="9"/>
        <v>9817</v>
      </c>
      <c r="G24" s="60"/>
      <c r="H24" s="63"/>
      <c r="I24" s="62">
        <f t="shared" si="10"/>
        <v>0</v>
      </c>
      <c r="J24" s="64" t="s">
        <v>44</v>
      </c>
      <c r="K24" s="65" t="s">
        <v>44</v>
      </c>
      <c r="L24" s="66" t="s">
        <v>44</v>
      </c>
      <c r="M24" s="64" t="s">
        <v>44</v>
      </c>
      <c r="N24" s="65" t="s">
        <v>44</v>
      </c>
      <c r="O24" s="66" t="s">
        <v>44</v>
      </c>
      <c r="P24" s="67"/>
    </row>
    <row r="25" spans="1:16" s="28" customFormat="1" ht="24.75" customHeight="1" thickTop="1" x14ac:dyDescent="0.25">
      <c r="A25" s="68">
        <v>18630</v>
      </c>
      <c r="B25" s="69" t="s">
        <v>45</v>
      </c>
      <c r="C25" s="70">
        <f>F25</f>
        <v>253598</v>
      </c>
      <c r="D25" s="71">
        <v>162162</v>
      </c>
      <c r="E25" s="72">
        <v>91436</v>
      </c>
      <c r="F25" s="73">
        <f t="shared" si="9"/>
        <v>253598</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276559</v>
      </c>
      <c r="D50" s="159">
        <f>SUM(D51,D286)</f>
        <v>205948</v>
      </c>
      <c r="E50" s="160">
        <f t="shared" ref="E50:F50" si="26">SUM(E51,E286)</f>
        <v>70611</v>
      </c>
      <c r="F50" s="161">
        <f t="shared" si="26"/>
        <v>276559</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236145</v>
      </c>
      <c r="D51" s="165">
        <f>SUM(D52,D194)</f>
        <v>175306</v>
      </c>
      <c r="E51" s="166">
        <f t="shared" ref="E51:F51" si="30">SUM(E52,E194)</f>
        <v>60839</v>
      </c>
      <c r="F51" s="167">
        <f t="shared" si="30"/>
        <v>236145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236145</v>
      </c>
      <c r="D52" s="173">
        <f>SUM(D53,D75,D173,D187)</f>
        <v>175306</v>
      </c>
      <c r="E52" s="174">
        <f t="shared" ref="E52:F52" si="34">SUM(E53,E75,E173,E187)</f>
        <v>60839</v>
      </c>
      <c r="F52" s="175">
        <f t="shared" si="34"/>
        <v>236145</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72</v>
      </c>
      <c r="C53" s="178">
        <f t="shared" si="0"/>
        <v>203652</v>
      </c>
      <c r="D53" s="179">
        <f>SUM(D54,D67)</f>
        <v>146736</v>
      </c>
      <c r="E53" s="180">
        <f t="shared" ref="E53:F53" si="38">SUM(E54,E67)</f>
        <v>56916</v>
      </c>
      <c r="F53" s="181">
        <f t="shared" si="38"/>
        <v>203652</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161502</v>
      </c>
      <c r="D54" s="184">
        <f>SUM(D55,D58,D66)</f>
        <v>116436</v>
      </c>
      <c r="E54" s="185">
        <f t="shared" ref="E54:F54" si="42">SUM(E55,E58,E66)</f>
        <v>45066</v>
      </c>
      <c r="F54" s="73">
        <f t="shared" si="42"/>
        <v>161502</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x14ac:dyDescent="0.25">
      <c r="A58" s="189">
        <v>1140</v>
      </c>
      <c r="B58" s="89" t="s">
        <v>77</v>
      </c>
      <c r="C58" s="90">
        <f t="shared" si="0"/>
        <v>14840</v>
      </c>
      <c r="D58" s="190">
        <f>SUM(D59:D65)</f>
        <v>8940</v>
      </c>
      <c r="E58" s="191">
        <f>SUM(E59:E65)</f>
        <v>5900</v>
      </c>
      <c r="F58" s="55">
        <f t="shared" ref="F58" si="54">SUM(F59:F65)</f>
        <v>14840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9" t="s">
        <v>82</v>
      </c>
      <c r="C63" s="90">
        <f t="shared" si="0"/>
        <v>14840</v>
      </c>
      <c r="D63" s="53">
        <v>8940</v>
      </c>
      <c r="E63" s="54">
        <v>5900</v>
      </c>
      <c r="F63" s="55">
        <f t="shared" si="58"/>
        <v>14840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x14ac:dyDescent="0.25">
      <c r="A66" s="186">
        <v>1150</v>
      </c>
      <c r="B66" s="138" t="s">
        <v>85</v>
      </c>
      <c r="C66" s="143">
        <f t="shared" si="0"/>
        <v>146662</v>
      </c>
      <c r="D66" s="144">
        <f>106832+1164-500</f>
        <v>107496</v>
      </c>
      <c r="E66" s="145">
        <v>39166</v>
      </c>
      <c r="F66" s="141">
        <f t="shared" si="58"/>
        <v>146662</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42150</v>
      </c>
      <c r="D67" s="184">
        <f>SUM(D68:D69)</f>
        <v>30300</v>
      </c>
      <c r="E67" s="185">
        <f t="shared" ref="E67:F67" si="62">SUM(E68:E69)</f>
        <v>11850</v>
      </c>
      <c r="F67" s="73">
        <f t="shared" si="62"/>
        <v>42150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x14ac:dyDescent="0.25">
      <c r="A68" s="546">
        <v>1210</v>
      </c>
      <c r="B68" s="82" t="s">
        <v>87</v>
      </c>
      <c r="C68" s="83">
        <f t="shared" si="0"/>
        <v>39999</v>
      </c>
      <c r="D68" s="46">
        <f>28010+939</f>
        <v>28949</v>
      </c>
      <c r="E68" s="47">
        <v>11050</v>
      </c>
      <c r="F68" s="134">
        <f>D68+E68</f>
        <v>39999</v>
      </c>
      <c r="G68" s="46"/>
      <c r="H68" s="47"/>
      <c r="I68" s="134">
        <f>G68+H68</f>
        <v>0</v>
      </c>
      <c r="J68" s="46"/>
      <c r="K68" s="47"/>
      <c r="L68" s="134">
        <f>K68+J68</f>
        <v>0</v>
      </c>
      <c r="M68" s="46"/>
      <c r="N68" s="47"/>
      <c r="O68" s="134">
        <f>N68+M68</f>
        <v>0</v>
      </c>
      <c r="P68" s="49"/>
    </row>
    <row r="69" spans="1:16" ht="24" x14ac:dyDescent="0.25">
      <c r="A69" s="189">
        <v>1220</v>
      </c>
      <c r="B69" s="89" t="s">
        <v>88</v>
      </c>
      <c r="C69" s="90">
        <f t="shared" si="0"/>
        <v>2151</v>
      </c>
      <c r="D69" s="190">
        <f>SUM(D70:D74)</f>
        <v>1351</v>
      </c>
      <c r="E69" s="191">
        <f t="shared" ref="E69:F69" si="66">SUM(E70:E74)</f>
        <v>800</v>
      </c>
      <c r="F69" s="55">
        <f t="shared" si="66"/>
        <v>2151</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x14ac:dyDescent="0.25">
      <c r="A70" s="51">
        <v>1221</v>
      </c>
      <c r="B70" s="89" t="s">
        <v>89</v>
      </c>
      <c r="C70" s="90">
        <f t="shared" si="0"/>
        <v>2151</v>
      </c>
      <c r="D70" s="53">
        <f>500+351+500</f>
        <v>1351</v>
      </c>
      <c r="E70" s="54">
        <v>800</v>
      </c>
      <c r="F70" s="55">
        <f t="shared" ref="F70:F74" si="70">D70+E70</f>
        <v>2151</v>
      </c>
      <c r="G70" s="53"/>
      <c r="H70" s="54"/>
      <c r="I70" s="55">
        <f t="shared" ref="I70:I74" si="71">G70+H70</f>
        <v>0</v>
      </c>
      <c r="J70" s="53"/>
      <c r="K70" s="54"/>
      <c r="L70" s="55">
        <f t="shared" ref="L70:L74" si="72">K70+J70</f>
        <v>0</v>
      </c>
      <c r="M70" s="53"/>
      <c r="N70" s="54"/>
      <c r="O70" s="55">
        <f t="shared" ref="O70:O74" si="73">N70+M70</f>
        <v>0</v>
      </c>
      <c r="P70" s="129"/>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14.25"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32493</v>
      </c>
      <c r="D75" s="179">
        <f>SUM(D76,D83,D130,D164,D165,D172)</f>
        <v>28570</v>
      </c>
      <c r="E75" s="180">
        <f t="shared" ref="E75:F75" si="74">SUM(E76,E83,E130,E164,E165,E172)</f>
        <v>3923</v>
      </c>
      <c r="F75" s="181">
        <f t="shared" si="74"/>
        <v>32493</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23672</v>
      </c>
      <c r="D83" s="184">
        <f>SUM(D84,D89,D95,D103,D112,D116,D122,D128)</f>
        <v>19549</v>
      </c>
      <c r="E83" s="185">
        <f t="shared" ref="E83:F83" si="98">SUM(E84,E89,E95,E103,E112,E116,E122,E128)</f>
        <v>4123</v>
      </c>
      <c r="F83" s="73">
        <f t="shared" si="98"/>
        <v>23672</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200</v>
      </c>
      <c r="D95" s="190">
        <f>SUM(D96:D102)</f>
        <v>0</v>
      </c>
      <c r="E95" s="191">
        <f t="shared" ref="E95:F95" si="119">SUM(E96:E102)</f>
        <v>200</v>
      </c>
      <c r="F95" s="55">
        <f t="shared" si="119"/>
        <v>200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113</v>
      </c>
      <c r="C96" s="90">
        <f t="shared" si="102"/>
        <v>200</v>
      </c>
      <c r="D96" s="196">
        <v>0</v>
      </c>
      <c r="E96" s="197">
        <v>200</v>
      </c>
      <c r="F96" s="55">
        <f t="shared" ref="F96:F102" si="123">D96+E96</f>
        <v>200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idden="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idden="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6717</v>
      </c>
      <c r="D116" s="190">
        <f>SUM(D117:D121)</f>
        <v>4927</v>
      </c>
      <c r="E116" s="191">
        <f t="shared" ref="E116:F116" si="143">SUM(E117:E121)</f>
        <v>1790</v>
      </c>
      <c r="F116" s="55">
        <f t="shared" si="143"/>
        <v>6717</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135</v>
      </c>
      <c r="C118" s="90">
        <f t="shared" si="102"/>
        <v>6717</v>
      </c>
      <c r="D118" s="196">
        <f>3966+961</f>
        <v>4927</v>
      </c>
      <c r="E118" s="197">
        <v>1790</v>
      </c>
      <c r="F118" s="55">
        <f t="shared" si="147"/>
        <v>6717</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16755</v>
      </c>
      <c r="D122" s="190">
        <f>SUM(D123:D127)</f>
        <v>14622</v>
      </c>
      <c r="E122" s="191">
        <f t="shared" ref="E122:F122" si="151">SUM(E123:E127)</f>
        <v>2133</v>
      </c>
      <c r="F122" s="55">
        <f t="shared" si="151"/>
        <v>16755</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16755</v>
      </c>
      <c r="D127" s="196">
        <f>9990+4632</f>
        <v>14622</v>
      </c>
      <c r="E127" s="197">
        <v>2133</v>
      </c>
      <c r="F127" s="55">
        <f t="shared" si="155"/>
        <v>16755</v>
      </c>
      <c r="G127" s="53"/>
      <c r="H127" s="54"/>
      <c r="I127" s="55">
        <f t="shared" si="156"/>
        <v>0</v>
      </c>
      <c r="J127" s="53"/>
      <c r="K127" s="54"/>
      <c r="L127" s="55">
        <f t="shared" si="157"/>
        <v>0</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8821</v>
      </c>
      <c r="D130" s="184">
        <f>SUM(D131,D136,D140,D141,D144,D151,D159,D160,D163)</f>
        <v>9021</v>
      </c>
      <c r="E130" s="185">
        <f t="shared" ref="E130:F130" si="160">SUM(E131,E136,E140,E141,E144,E151,E159,E160,E163)</f>
        <v>-200</v>
      </c>
      <c r="F130" s="73">
        <f t="shared" si="160"/>
        <v>8821</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546">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176</v>
      </c>
      <c r="C159" s="143">
        <f t="shared" si="193"/>
        <v>8821</v>
      </c>
      <c r="D159" s="202">
        <v>9021</v>
      </c>
      <c r="E159" s="203">
        <v>-200</v>
      </c>
      <c r="F159" s="141">
        <f t="shared" si="198"/>
        <v>8821</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5.25"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x14ac:dyDescent="0.25">
      <c r="A286" s="200"/>
      <c r="B286" s="89" t="s">
        <v>303</v>
      </c>
      <c r="C286" s="90">
        <f t="shared" si="371"/>
        <v>40414</v>
      </c>
      <c r="D286" s="190">
        <f>SUM(D287:D288)</f>
        <v>30642</v>
      </c>
      <c r="E286" s="191">
        <f t="shared" ref="E286:F286" si="381">SUM(E287:E288)</f>
        <v>9772</v>
      </c>
      <c r="F286" s="55">
        <f t="shared" si="381"/>
        <v>40414</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0" t="s">
        <v>304</v>
      </c>
      <c r="B287" s="51" t="s">
        <v>305</v>
      </c>
      <c r="C287" s="90">
        <f t="shared" si="371"/>
        <v>30597</v>
      </c>
      <c r="D287" s="196">
        <v>0</v>
      </c>
      <c r="E287" s="197">
        <v>30597</v>
      </c>
      <c r="F287" s="55">
        <f t="shared" ref="F287:F288" si="385">D287+E287</f>
        <v>30597</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0" t="s">
        <v>306</v>
      </c>
      <c r="B288" s="248" t="s">
        <v>307</v>
      </c>
      <c r="C288" s="83">
        <f t="shared" si="371"/>
        <v>9817</v>
      </c>
      <c r="D288" s="198">
        <v>30642</v>
      </c>
      <c r="E288" s="199">
        <v>-20825</v>
      </c>
      <c r="F288" s="134">
        <f t="shared" si="385"/>
        <v>9817</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276559</v>
      </c>
      <c r="D289" s="251">
        <f t="shared" ref="D289:O289" si="389">SUM(D286,D269,D230,D195,D187,D173,D75,D53,D283)</f>
        <v>205948</v>
      </c>
      <c r="E289" s="252">
        <f t="shared" si="389"/>
        <v>70611</v>
      </c>
      <c r="F289" s="253">
        <f t="shared" si="389"/>
        <v>276559</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389" t="s">
        <v>309</v>
      </c>
      <c r="B290" s="1390"/>
      <c r="C290" s="255">
        <f t="shared" si="371"/>
        <v>27270</v>
      </c>
      <c r="D290" s="256">
        <f>SUM(D24,D25,D41)-D51</f>
        <v>17498</v>
      </c>
      <c r="E290" s="257">
        <f t="shared" ref="E290:F290" si="390">SUM(E24,E25,E41)-E51</f>
        <v>9772</v>
      </c>
      <c r="F290" s="258">
        <f t="shared" si="390"/>
        <v>27270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391" t="s">
        <v>310</v>
      </c>
      <c r="B291" s="1392"/>
      <c r="C291" s="260">
        <f t="shared" si="371"/>
        <v>-27270</v>
      </c>
      <c r="D291" s="261">
        <f t="shared" ref="D291:O291" si="394">SUM(D292,D293)-D300+D301</f>
        <v>-17498</v>
      </c>
      <c r="E291" s="262">
        <f t="shared" si="394"/>
        <v>-9772</v>
      </c>
      <c r="F291" s="263">
        <f t="shared" si="394"/>
        <v>-27270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7" t="s">
        <v>311</v>
      </c>
      <c r="B292" s="157" t="s">
        <v>312</v>
      </c>
      <c r="C292" s="158">
        <f t="shared" si="371"/>
        <v>-27270</v>
      </c>
      <c r="D292" s="159">
        <f t="shared" ref="D292:O292" si="395">D21-D286</f>
        <v>-17498</v>
      </c>
      <c r="E292" s="160">
        <f t="shared" si="395"/>
        <v>-9772</v>
      </c>
      <c r="F292" s="161">
        <f t="shared" si="395"/>
        <v>-27270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f2+q2f6ct7Lq5NTetUG8RwHkvHqtICWCzmHi9HNfZdk5vCLfla0DdokMS5R9IFyTuzluKUxd25HDop3q/s7iig==" saltValue="NSFFBm3DRvNOMDiKWvx4Mw==" spinCount="100000" sheet="1" objects="1" scenarios="1" formatCells="0" formatColumns="0" formatRows="0" deleteColumns="0"/>
  <autoFilter ref="A18:P301">
    <filterColumn colId="2">
      <filters>
        <filter val="13 144"/>
        <filter val="14 840"/>
        <filter val="146 662"/>
        <filter val="16 755"/>
        <filter val="161 502"/>
        <filter val="2 151"/>
        <filter val="200"/>
        <filter val="203 652"/>
        <filter val="23 672"/>
        <filter val="236 145"/>
        <filter val="253 598"/>
        <filter val="27 270"/>
        <filter val="-27 270"/>
        <filter val="276 559"/>
        <filter val="30 597"/>
        <filter val="32 493"/>
        <filter val="39 999"/>
        <filter val="40 414"/>
        <filter val="42 150"/>
        <filter val="6 717"/>
        <filter val="8 821"/>
        <filter val="9 81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2019.gada 20.jūnija saistošajiem noteikumiem Nr.22
(protokols Nr.8, 2.punkts)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view="pageLayout" zoomScaleNormal="100" workbookViewId="0">
      <selection activeCell="U2" sqref="U2"/>
    </sheetView>
  </sheetViews>
  <sheetFormatPr defaultRowHeight="12" outlineLevelCol="1" x14ac:dyDescent="0.25"/>
  <cols>
    <col min="1" max="1" width="10.140625" style="275" customWidth="1"/>
    <col min="2" max="2" width="28" style="275" customWidth="1"/>
    <col min="3" max="3" width="7.7109375" style="275" customWidth="1"/>
    <col min="4" max="5" width="7.7109375" style="275" hidden="1" customWidth="1" outlineLevel="1"/>
    <col min="6" max="6" width="7.7109375" style="275" customWidth="1" collapsed="1"/>
    <col min="7" max="7" width="9.7109375" style="275" hidden="1" customWidth="1" outlineLevel="1"/>
    <col min="8" max="8" width="9.42578125" style="275" hidden="1" customWidth="1" outlineLevel="1"/>
    <col min="9" max="9" width="7.7109375" style="275" customWidth="1" collapsed="1"/>
    <col min="10" max="11" width="7.7109375" style="275" hidden="1" customWidth="1" outlineLevel="1"/>
    <col min="12" max="12" width="7.7109375" style="275" customWidth="1" collapsed="1"/>
    <col min="13" max="13" width="7.7109375" style="275"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351</v>
      </c>
      <c r="P1" s="1"/>
    </row>
    <row r="2" spans="1:17" ht="35.25" customHeight="1" x14ac:dyDescent="0.25">
      <c r="A2" s="1418" t="s">
        <v>352</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353</v>
      </c>
      <c r="D3" s="1421"/>
      <c r="E3" s="1421"/>
      <c r="F3" s="1421"/>
      <c r="G3" s="1421"/>
      <c r="H3" s="1421"/>
      <c r="I3" s="1421"/>
      <c r="J3" s="1421"/>
      <c r="K3" s="1421"/>
      <c r="L3" s="1421"/>
      <c r="M3" s="1421"/>
      <c r="N3" s="1421"/>
      <c r="O3" s="1421"/>
      <c r="P3" s="1422"/>
      <c r="Q3" s="278"/>
    </row>
    <row r="4" spans="1:17" ht="12.75" customHeight="1" x14ac:dyDescent="0.25">
      <c r="A4" s="5" t="s">
        <v>4</v>
      </c>
      <c r="B4" s="6"/>
      <c r="C4" s="1421" t="s">
        <v>354</v>
      </c>
      <c r="D4" s="1421"/>
      <c r="E4" s="1421"/>
      <c r="F4" s="1421"/>
      <c r="G4" s="1421"/>
      <c r="H4" s="1421"/>
      <c r="I4" s="1421"/>
      <c r="J4" s="1421"/>
      <c r="K4" s="1421"/>
      <c r="L4" s="1421"/>
      <c r="M4" s="1421"/>
      <c r="N4" s="1421"/>
      <c r="O4" s="1421"/>
      <c r="P4" s="1422"/>
      <c r="Q4" s="278"/>
    </row>
    <row r="5" spans="1:17" ht="12.75" customHeight="1" x14ac:dyDescent="0.25">
      <c r="A5" s="7" t="s">
        <v>6</v>
      </c>
      <c r="B5" s="8"/>
      <c r="C5" s="1416" t="s">
        <v>355</v>
      </c>
      <c r="D5" s="1416"/>
      <c r="E5" s="1416"/>
      <c r="F5" s="1416"/>
      <c r="G5" s="1416"/>
      <c r="H5" s="1416"/>
      <c r="I5" s="1416"/>
      <c r="J5" s="1416"/>
      <c r="K5" s="1416"/>
      <c r="L5" s="1416"/>
      <c r="M5" s="1416"/>
      <c r="N5" s="1416"/>
      <c r="O5" s="1416"/>
      <c r="P5" s="1417"/>
      <c r="Q5" s="278"/>
    </row>
    <row r="6" spans="1:17" ht="12.75" customHeight="1" x14ac:dyDescent="0.25">
      <c r="A6" s="7" t="s">
        <v>8</v>
      </c>
      <c r="B6" s="8"/>
      <c r="C6" s="1416" t="s">
        <v>356</v>
      </c>
      <c r="D6" s="1416"/>
      <c r="E6" s="1416"/>
      <c r="F6" s="1416"/>
      <c r="G6" s="1416"/>
      <c r="H6" s="1416"/>
      <c r="I6" s="1416"/>
      <c r="J6" s="1416"/>
      <c r="K6" s="1416"/>
      <c r="L6" s="1416"/>
      <c r="M6" s="1416"/>
      <c r="N6" s="1416"/>
      <c r="O6" s="1416"/>
      <c r="P6" s="1417"/>
      <c r="Q6" s="278"/>
    </row>
    <row r="7" spans="1:17" ht="15" customHeight="1" x14ac:dyDescent="0.25">
      <c r="A7" s="7" t="s">
        <v>10</v>
      </c>
      <c r="B7" s="8"/>
      <c r="C7" s="1421" t="s">
        <v>11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c r="D9" s="1416"/>
      <c r="E9" s="1416"/>
      <c r="F9" s="1416"/>
      <c r="G9" s="1416"/>
      <c r="H9" s="1416"/>
      <c r="I9" s="1416"/>
      <c r="J9" s="1416"/>
      <c r="K9" s="1416"/>
      <c r="L9" s="1416"/>
      <c r="M9" s="1416"/>
      <c r="N9" s="1416"/>
      <c r="O9" s="1416"/>
      <c r="P9" s="1417"/>
      <c r="Q9" s="278"/>
    </row>
    <row r="10" spans="1:17" ht="12.75" customHeight="1" x14ac:dyDescent="0.25">
      <c r="A10" s="7"/>
      <c r="B10" s="8" t="s">
        <v>15</v>
      </c>
      <c r="C10" s="1416" t="s">
        <v>357</v>
      </c>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358</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27" t="s">
        <v>23</v>
      </c>
      <c r="D16" s="1408" t="s">
        <v>24</v>
      </c>
      <c r="E16" s="1410" t="s">
        <v>25</v>
      </c>
      <c r="F16" s="1412" t="s">
        <v>26</v>
      </c>
      <c r="G16" s="1394" t="s">
        <v>27</v>
      </c>
      <c r="H16" s="1395" t="s">
        <v>28</v>
      </c>
      <c r="I16" s="1393" t="s">
        <v>29</v>
      </c>
      <c r="J16" s="1425" t="s">
        <v>30</v>
      </c>
      <c r="K16" s="1425" t="s">
        <v>31</v>
      </c>
      <c r="L16" s="1432" t="s">
        <v>32</v>
      </c>
      <c r="M16" s="1434" t="s">
        <v>33</v>
      </c>
      <c r="N16" s="1436" t="s">
        <v>34</v>
      </c>
      <c r="O16" s="1429" t="s">
        <v>35</v>
      </c>
      <c r="P16" s="1431" t="s">
        <v>36</v>
      </c>
    </row>
    <row r="17" spans="1:16" s="13" customFormat="1" ht="71.25" customHeight="1" thickBot="1" x14ac:dyDescent="0.3">
      <c r="A17" s="1400"/>
      <c r="B17" s="1402"/>
      <c r="C17" s="1428"/>
      <c r="D17" s="1409"/>
      <c r="E17" s="1411"/>
      <c r="F17" s="1413"/>
      <c r="G17" s="1394"/>
      <c r="H17" s="1395"/>
      <c r="I17" s="1393"/>
      <c r="J17" s="1426"/>
      <c r="K17" s="1426"/>
      <c r="L17" s="1433"/>
      <c r="M17" s="1435"/>
      <c r="N17" s="1411"/>
      <c r="O17" s="1430"/>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idden="1" x14ac:dyDescent="0.25">
      <c r="A19" s="22"/>
      <c r="B19" s="23" t="s">
        <v>38</v>
      </c>
      <c r="C19" s="303"/>
      <c r="D19" s="25"/>
      <c r="E19" s="26"/>
      <c r="F19" s="304"/>
      <c r="G19" s="25"/>
      <c r="H19" s="305"/>
      <c r="I19" s="306"/>
      <c r="J19" s="305"/>
      <c r="K19" s="26"/>
      <c r="M19" s="307"/>
      <c r="N19" s="26"/>
      <c r="O19" s="306"/>
      <c r="P19" s="308"/>
    </row>
    <row r="20" spans="1:16" s="28" customFormat="1" ht="12.75" thickBot="1" x14ac:dyDescent="0.3">
      <c r="A20" s="29"/>
      <c r="B20" s="30" t="s">
        <v>39</v>
      </c>
      <c r="C20" s="309">
        <f>F20+I20+L20+O20</f>
        <v>43629</v>
      </c>
      <c r="D20" s="32">
        <f>SUM(D21,D24,D25,D41,D43)</f>
        <v>0</v>
      </c>
      <c r="E20" s="33">
        <f t="shared" ref="E20:F20" si="0">SUM(E21,E24,E25,E41,E43)</f>
        <v>0</v>
      </c>
      <c r="F20" s="34">
        <f t="shared" si="0"/>
        <v>0</v>
      </c>
      <c r="G20" s="32">
        <f>SUM(G21,G24,G43)</f>
        <v>41239</v>
      </c>
      <c r="H20" s="310">
        <f t="shared" ref="H20:I20" si="1">SUM(H21,H24,H43)</f>
        <v>2390</v>
      </c>
      <c r="I20" s="311">
        <f t="shared" si="1"/>
        <v>43629</v>
      </c>
      <c r="J20" s="310">
        <f>SUM(J21,J26,J43)</f>
        <v>0</v>
      </c>
      <c r="K20" s="33">
        <f t="shared" ref="K20:L20" si="2">SUM(K21,K26,K43)</f>
        <v>0</v>
      </c>
      <c r="L20" s="312">
        <f t="shared" si="2"/>
        <v>0</v>
      </c>
      <c r="M20" s="309">
        <f>SUM(M21,M45)</f>
        <v>0</v>
      </c>
      <c r="N20" s="33">
        <f t="shared" ref="N20:O20" si="3">SUM(N21,N45)</f>
        <v>0</v>
      </c>
      <c r="O20" s="311">
        <f t="shared" si="3"/>
        <v>0</v>
      </c>
      <c r="P20" s="313"/>
    </row>
    <row r="21" spans="1:16" ht="12.75" hidden="1" thickTop="1" x14ac:dyDescent="0.25">
      <c r="A21" s="36"/>
      <c r="B21" s="37" t="s">
        <v>40</v>
      </c>
      <c r="C21" s="314">
        <f t="shared" ref="C21:C84" si="4">F21+I21+L21+O21</f>
        <v>0</v>
      </c>
      <c r="D21" s="39">
        <f>SUM(D22:D23)</f>
        <v>0</v>
      </c>
      <c r="E21" s="40">
        <f t="shared" ref="E21" si="5">SUM(E22:E23)</f>
        <v>0</v>
      </c>
      <c r="F21" s="41">
        <f>SUM(F22:F23)</f>
        <v>0</v>
      </c>
      <c r="G21" s="39">
        <f>SUM(G22:G23)</f>
        <v>0</v>
      </c>
      <c r="H21" s="315">
        <f t="shared" ref="H21:I21" si="6">SUM(H22:H23)</f>
        <v>0</v>
      </c>
      <c r="I21" s="316">
        <f t="shared" si="6"/>
        <v>0</v>
      </c>
      <c r="J21" s="315">
        <f>SUM(J22:J23)</f>
        <v>0</v>
      </c>
      <c r="K21" s="40">
        <f t="shared" ref="K21:L21" si="7">SUM(K22:K23)</f>
        <v>0</v>
      </c>
      <c r="L21" s="317">
        <f t="shared" si="7"/>
        <v>0</v>
      </c>
      <c r="M21" s="314">
        <f>SUM(M22:M23)</f>
        <v>0</v>
      </c>
      <c r="N21" s="40">
        <f t="shared" ref="N21:O21" si="8">SUM(N22:N23)</f>
        <v>0</v>
      </c>
      <c r="O21" s="316">
        <f t="shared" si="8"/>
        <v>0</v>
      </c>
      <c r="P21" s="318"/>
    </row>
    <row r="22" spans="1:16" ht="12.75" hidden="1" thickTop="1" x14ac:dyDescent="0.25">
      <c r="A22" s="43"/>
      <c r="B22" s="44" t="s">
        <v>41</v>
      </c>
      <c r="C22" s="319">
        <f t="shared" si="4"/>
        <v>0</v>
      </c>
      <c r="D22" s="46"/>
      <c r="E22" s="47"/>
      <c r="F22" s="48">
        <f>D22+E22</f>
        <v>0</v>
      </c>
      <c r="G22" s="46"/>
      <c r="H22" s="320"/>
      <c r="I22" s="321">
        <f>G22+H22</f>
        <v>0</v>
      </c>
      <c r="J22" s="320"/>
      <c r="K22" s="47"/>
      <c r="L22" s="322">
        <f>J22+K22</f>
        <v>0</v>
      </c>
      <c r="M22" s="323"/>
      <c r="N22" s="47"/>
      <c r="O22" s="321">
        <f>M22+N22</f>
        <v>0</v>
      </c>
      <c r="P22" s="324"/>
    </row>
    <row r="23" spans="1:16" ht="12.75" hidden="1" thickTop="1" x14ac:dyDescent="0.25">
      <c r="A23" s="50"/>
      <c r="B23" s="51" t="s">
        <v>42</v>
      </c>
      <c r="C23" s="325">
        <f t="shared" si="4"/>
        <v>0</v>
      </c>
      <c r="D23" s="53"/>
      <c r="E23" s="54"/>
      <c r="F23" s="55">
        <f>D23+E23</f>
        <v>0</v>
      </c>
      <c r="G23" s="53"/>
      <c r="H23" s="326"/>
      <c r="I23" s="327">
        <f>G23+H23</f>
        <v>0</v>
      </c>
      <c r="J23" s="326"/>
      <c r="K23" s="54"/>
      <c r="L23" s="328">
        <f>J23+K23</f>
        <v>0</v>
      </c>
      <c r="M23" s="329"/>
      <c r="N23" s="54"/>
      <c r="O23" s="327">
        <f>M23+N23</f>
        <v>0</v>
      </c>
      <c r="P23" s="330"/>
    </row>
    <row r="24" spans="1:16" s="28" customFormat="1" ht="29.25" customHeight="1" thickTop="1" thickBot="1" x14ac:dyDescent="0.3">
      <c r="A24" s="58">
        <v>19300</v>
      </c>
      <c r="B24" s="58" t="s">
        <v>43</v>
      </c>
      <c r="C24" s="503">
        <f>F24+I24</f>
        <v>43629</v>
      </c>
      <c r="D24" s="504"/>
      <c r="E24" s="505"/>
      <c r="F24" s="62">
        <f>D24+E24</f>
        <v>0</v>
      </c>
      <c r="G24" s="504">
        <v>41239</v>
      </c>
      <c r="H24" s="506">
        <v>2390</v>
      </c>
      <c r="I24" s="507">
        <f>G24+H24</f>
        <v>43629</v>
      </c>
      <c r="J24" s="508" t="s">
        <v>44</v>
      </c>
      <c r="K24" s="65" t="s">
        <v>44</v>
      </c>
      <c r="L24" s="509" t="s">
        <v>44</v>
      </c>
      <c r="M24" s="510" t="s">
        <v>44</v>
      </c>
      <c r="N24" s="65" t="s">
        <v>44</v>
      </c>
      <c r="O24" s="511" t="s">
        <v>44</v>
      </c>
      <c r="P24" s="512" t="s">
        <v>359</v>
      </c>
    </row>
    <row r="25" spans="1:16" s="28" customFormat="1" ht="24.75" hidden="1" thickTop="1" x14ac:dyDescent="0.25">
      <c r="A25" s="68"/>
      <c r="B25" s="69" t="s">
        <v>45</v>
      </c>
      <c r="C25" s="331">
        <f>F25</f>
        <v>0</v>
      </c>
      <c r="D25" s="71"/>
      <c r="E25" s="72"/>
      <c r="F25" s="73">
        <f>D25+E25</f>
        <v>0</v>
      </c>
      <c r="G25" s="74" t="s">
        <v>44</v>
      </c>
      <c r="H25" s="332" t="s">
        <v>44</v>
      </c>
      <c r="I25" s="333" t="s">
        <v>44</v>
      </c>
      <c r="J25" s="332" t="s">
        <v>44</v>
      </c>
      <c r="K25" s="75" t="s">
        <v>44</v>
      </c>
      <c r="L25" s="334" t="s">
        <v>44</v>
      </c>
      <c r="M25" s="335" t="s">
        <v>44</v>
      </c>
      <c r="N25" s="75" t="s">
        <v>44</v>
      </c>
      <c r="O25" s="333" t="s">
        <v>44</v>
      </c>
      <c r="P25" s="336"/>
    </row>
    <row r="26" spans="1:16" s="28" customFormat="1" ht="36.75" hidden="1" thickTop="1" x14ac:dyDescent="0.25">
      <c r="A26" s="69">
        <v>21300</v>
      </c>
      <c r="B26" s="69" t="s">
        <v>46</v>
      </c>
      <c r="C26" s="331">
        <f>L26</f>
        <v>0</v>
      </c>
      <c r="D26" s="74" t="s">
        <v>44</v>
      </c>
      <c r="E26" s="75" t="s">
        <v>44</v>
      </c>
      <c r="F26" s="76" t="s">
        <v>44</v>
      </c>
      <c r="G26" s="74" t="s">
        <v>44</v>
      </c>
      <c r="H26" s="332" t="s">
        <v>44</v>
      </c>
      <c r="I26" s="333" t="s">
        <v>44</v>
      </c>
      <c r="J26" s="337">
        <f>SUM(J27,J31,J33,J36)</f>
        <v>0</v>
      </c>
      <c r="K26" s="185">
        <f t="shared" ref="K26:L26" si="9">SUM(K27,K31,K33,K36)</f>
        <v>0</v>
      </c>
      <c r="L26" s="338">
        <f t="shared" si="9"/>
        <v>0</v>
      </c>
      <c r="M26" s="335" t="s">
        <v>44</v>
      </c>
      <c r="N26" s="75" t="s">
        <v>44</v>
      </c>
      <c r="O26" s="333" t="s">
        <v>44</v>
      </c>
      <c r="P26" s="336"/>
    </row>
    <row r="27" spans="1:16" s="28" customFormat="1" ht="24.75" hidden="1" thickTop="1" x14ac:dyDescent="0.25">
      <c r="A27" s="81">
        <v>21350</v>
      </c>
      <c r="B27" s="69" t="s">
        <v>47</v>
      </c>
      <c r="C27" s="331">
        <f t="shared" ref="C27:C40" si="10">L27</f>
        <v>0</v>
      </c>
      <c r="D27" s="74" t="s">
        <v>44</v>
      </c>
      <c r="E27" s="75" t="s">
        <v>44</v>
      </c>
      <c r="F27" s="76" t="s">
        <v>44</v>
      </c>
      <c r="G27" s="74" t="s">
        <v>44</v>
      </c>
      <c r="H27" s="332" t="s">
        <v>44</v>
      </c>
      <c r="I27" s="333" t="s">
        <v>44</v>
      </c>
      <c r="J27" s="337">
        <f>SUM(J28:J30)</f>
        <v>0</v>
      </c>
      <c r="K27" s="185">
        <f t="shared" ref="K27:L27" si="11">SUM(K28:K30)</f>
        <v>0</v>
      </c>
      <c r="L27" s="338">
        <f t="shared" si="11"/>
        <v>0</v>
      </c>
      <c r="M27" s="335" t="s">
        <v>44</v>
      </c>
      <c r="N27" s="75" t="s">
        <v>44</v>
      </c>
      <c r="O27" s="333" t="s">
        <v>44</v>
      </c>
      <c r="P27" s="336"/>
    </row>
    <row r="28" spans="1:16" ht="12.75" hidden="1" thickTop="1" x14ac:dyDescent="0.25">
      <c r="A28" s="43">
        <v>21351</v>
      </c>
      <c r="B28" s="82" t="s">
        <v>48</v>
      </c>
      <c r="C28" s="339">
        <f t="shared" si="10"/>
        <v>0</v>
      </c>
      <c r="D28" s="84" t="s">
        <v>44</v>
      </c>
      <c r="E28" s="85" t="s">
        <v>44</v>
      </c>
      <c r="F28" s="86" t="s">
        <v>44</v>
      </c>
      <c r="G28" s="84" t="s">
        <v>44</v>
      </c>
      <c r="H28" s="340" t="s">
        <v>44</v>
      </c>
      <c r="I28" s="341" t="s">
        <v>44</v>
      </c>
      <c r="J28" s="342"/>
      <c r="K28" s="199"/>
      <c r="L28" s="322">
        <f>J28+K28</f>
        <v>0</v>
      </c>
      <c r="M28" s="343" t="s">
        <v>44</v>
      </c>
      <c r="N28" s="85" t="s">
        <v>44</v>
      </c>
      <c r="O28" s="341" t="s">
        <v>44</v>
      </c>
      <c r="P28" s="344"/>
    </row>
    <row r="29" spans="1:16" ht="12.75" hidden="1" thickTop="1" x14ac:dyDescent="0.25">
      <c r="A29" s="50">
        <v>21352</v>
      </c>
      <c r="B29" s="89" t="s">
        <v>49</v>
      </c>
      <c r="C29" s="345">
        <f t="shared" si="10"/>
        <v>0</v>
      </c>
      <c r="D29" s="91" t="s">
        <v>44</v>
      </c>
      <c r="E29" s="92" t="s">
        <v>44</v>
      </c>
      <c r="F29" s="93" t="s">
        <v>44</v>
      </c>
      <c r="G29" s="91" t="s">
        <v>44</v>
      </c>
      <c r="H29" s="346" t="s">
        <v>44</v>
      </c>
      <c r="I29" s="347" t="s">
        <v>44</v>
      </c>
      <c r="J29" s="348"/>
      <c r="K29" s="197"/>
      <c r="L29" s="328">
        <f>J29+K29</f>
        <v>0</v>
      </c>
      <c r="M29" s="349" t="s">
        <v>44</v>
      </c>
      <c r="N29" s="92" t="s">
        <v>44</v>
      </c>
      <c r="O29" s="347" t="s">
        <v>44</v>
      </c>
      <c r="P29" s="350"/>
    </row>
    <row r="30" spans="1:16" ht="24.75" hidden="1" thickTop="1" x14ac:dyDescent="0.25">
      <c r="A30" s="50">
        <v>21359</v>
      </c>
      <c r="B30" s="89" t="s">
        <v>50</v>
      </c>
      <c r="C30" s="345">
        <f t="shared" si="10"/>
        <v>0</v>
      </c>
      <c r="D30" s="91" t="s">
        <v>44</v>
      </c>
      <c r="E30" s="92" t="s">
        <v>44</v>
      </c>
      <c r="F30" s="93" t="s">
        <v>44</v>
      </c>
      <c r="G30" s="91" t="s">
        <v>44</v>
      </c>
      <c r="H30" s="346" t="s">
        <v>44</v>
      </c>
      <c r="I30" s="347" t="s">
        <v>44</v>
      </c>
      <c r="J30" s="348"/>
      <c r="K30" s="197"/>
      <c r="L30" s="328">
        <f>J30+K30</f>
        <v>0</v>
      </c>
      <c r="M30" s="349" t="s">
        <v>44</v>
      </c>
      <c r="N30" s="92" t="s">
        <v>44</v>
      </c>
      <c r="O30" s="347" t="s">
        <v>44</v>
      </c>
      <c r="P30" s="350"/>
    </row>
    <row r="31" spans="1:16" s="28" customFormat="1" ht="36.75" hidden="1" thickTop="1" x14ac:dyDescent="0.25">
      <c r="A31" s="81">
        <v>21370</v>
      </c>
      <c r="B31" s="69" t="s">
        <v>51</v>
      </c>
      <c r="C31" s="331">
        <f t="shared" si="10"/>
        <v>0</v>
      </c>
      <c r="D31" s="74" t="s">
        <v>44</v>
      </c>
      <c r="E31" s="75" t="s">
        <v>44</v>
      </c>
      <c r="F31" s="76" t="s">
        <v>44</v>
      </c>
      <c r="G31" s="74" t="s">
        <v>44</v>
      </c>
      <c r="H31" s="332" t="s">
        <v>44</v>
      </c>
      <c r="I31" s="333" t="s">
        <v>44</v>
      </c>
      <c r="J31" s="337">
        <f>SUM(J32)</f>
        <v>0</v>
      </c>
      <c r="K31" s="185">
        <f t="shared" ref="K31:L31" si="12">SUM(K32)</f>
        <v>0</v>
      </c>
      <c r="L31" s="338">
        <f t="shared" si="12"/>
        <v>0</v>
      </c>
      <c r="M31" s="335" t="s">
        <v>44</v>
      </c>
      <c r="N31" s="75" t="s">
        <v>44</v>
      </c>
      <c r="O31" s="333" t="s">
        <v>44</v>
      </c>
      <c r="P31" s="336"/>
    </row>
    <row r="32" spans="1:16" ht="36.75" hidden="1" thickTop="1" x14ac:dyDescent="0.25">
      <c r="A32" s="96">
        <v>21379</v>
      </c>
      <c r="B32" s="97" t="s">
        <v>52</v>
      </c>
      <c r="C32" s="351">
        <f t="shared" si="10"/>
        <v>0</v>
      </c>
      <c r="D32" s="99" t="s">
        <v>44</v>
      </c>
      <c r="E32" s="100" t="s">
        <v>44</v>
      </c>
      <c r="F32" s="101" t="s">
        <v>44</v>
      </c>
      <c r="G32" s="99" t="s">
        <v>44</v>
      </c>
      <c r="H32" s="352" t="s">
        <v>44</v>
      </c>
      <c r="I32" s="353" t="s">
        <v>44</v>
      </c>
      <c r="J32" s="354"/>
      <c r="K32" s="237"/>
      <c r="L32" s="355">
        <f>J32+K32</f>
        <v>0</v>
      </c>
      <c r="M32" s="356" t="s">
        <v>44</v>
      </c>
      <c r="N32" s="100" t="s">
        <v>44</v>
      </c>
      <c r="O32" s="353" t="s">
        <v>44</v>
      </c>
      <c r="P32" s="357"/>
    </row>
    <row r="33" spans="1:16" s="28" customFormat="1" ht="12.75" hidden="1" thickTop="1" x14ac:dyDescent="0.25">
      <c r="A33" s="81">
        <v>21380</v>
      </c>
      <c r="B33" s="69" t="s">
        <v>53</v>
      </c>
      <c r="C33" s="331">
        <f t="shared" si="10"/>
        <v>0</v>
      </c>
      <c r="D33" s="74" t="s">
        <v>44</v>
      </c>
      <c r="E33" s="75" t="s">
        <v>44</v>
      </c>
      <c r="F33" s="76" t="s">
        <v>44</v>
      </c>
      <c r="G33" s="74" t="s">
        <v>44</v>
      </c>
      <c r="H33" s="332" t="s">
        <v>44</v>
      </c>
      <c r="I33" s="333" t="s">
        <v>44</v>
      </c>
      <c r="J33" s="337">
        <f>SUM(J34:J35)</f>
        <v>0</v>
      </c>
      <c r="K33" s="185">
        <f t="shared" ref="K33:L33" si="13">SUM(K34:K35)</f>
        <v>0</v>
      </c>
      <c r="L33" s="338">
        <f t="shared" si="13"/>
        <v>0</v>
      </c>
      <c r="M33" s="335" t="s">
        <v>44</v>
      </c>
      <c r="N33" s="75" t="s">
        <v>44</v>
      </c>
      <c r="O33" s="333" t="s">
        <v>44</v>
      </c>
      <c r="P33" s="336"/>
    </row>
    <row r="34" spans="1:16" ht="12.75" hidden="1" thickTop="1" x14ac:dyDescent="0.25">
      <c r="A34" s="44">
        <v>21381</v>
      </c>
      <c r="B34" s="82" t="s">
        <v>54</v>
      </c>
      <c r="C34" s="339">
        <f t="shared" si="10"/>
        <v>0</v>
      </c>
      <c r="D34" s="84" t="s">
        <v>44</v>
      </c>
      <c r="E34" s="85" t="s">
        <v>44</v>
      </c>
      <c r="F34" s="86" t="s">
        <v>44</v>
      </c>
      <c r="G34" s="84" t="s">
        <v>44</v>
      </c>
      <c r="H34" s="340" t="s">
        <v>44</v>
      </c>
      <c r="I34" s="341" t="s">
        <v>44</v>
      </c>
      <c r="J34" s="342"/>
      <c r="K34" s="199"/>
      <c r="L34" s="322">
        <f>J34+K34</f>
        <v>0</v>
      </c>
      <c r="M34" s="343" t="s">
        <v>44</v>
      </c>
      <c r="N34" s="85" t="s">
        <v>44</v>
      </c>
      <c r="O34" s="341" t="s">
        <v>44</v>
      </c>
      <c r="P34" s="344"/>
    </row>
    <row r="35" spans="1:16" ht="24.75" hidden="1" thickTop="1" x14ac:dyDescent="0.25">
      <c r="A35" s="51">
        <v>21383</v>
      </c>
      <c r="B35" s="89" t="s">
        <v>55</v>
      </c>
      <c r="C35" s="345">
        <f t="shared" si="10"/>
        <v>0</v>
      </c>
      <c r="D35" s="91" t="s">
        <v>44</v>
      </c>
      <c r="E35" s="92" t="s">
        <v>44</v>
      </c>
      <c r="F35" s="93" t="s">
        <v>44</v>
      </c>
      <c r="G35" s="91" t="s">
        <v>44</v>
      </c>
      <c r="H35" s="346" t="s">
        <v>44</v>
      </c>
      <c r="I35" s="347" t="s">
        <v>44</v>
      </c>
      <c r="J35" s="348"/>
      <c r="K35" s="197"/>
      <c r="L35" s="328">
        <f>J35+K35</f>
        <v>0</v>
      </c>
      <c r="M35" s="349" t="s">
        <v>44</v>
      </c>
      <c r="N35" s="92" t="s">
        <v>44</v>
      </c>
      <c r="O35" s="347" t="s">
        <v>44</v>
      </c>
      <c r="P35" s="350"/>
    </row>
    <row r="36" spans="1:16" s="28" customFormat="1" ht="25.5" hidden="1" customHeight="1" x14ac:dyDescent="0.25">
      <c r="A36" s="81">
        <v>21390</v>
      </c>
      <c r="B36" s="69" t="s">
        <v>56</v>
      </c>
      <c r="C36" s="331">
        <f t="shared" si="10"/>
        <v>0</v>
      </c>
      <c r="D36" s="74" t="s">
        <v>44</v>
      </c>
      <c r="E36" s="75" t="s">
        <v>44</v>
      </c>
      <c r="F36" s="76" t="s">
        <v>44</v>
      </c>
      <c r="G36" s="74" t="s">
        <v>44</v>
      </c>
      <c r="H36" s="332" t="s">
        <v>44</v>
      </c>
      <c r="I36" s="333" t="s">
        <v>44</v>
      </c>
      <c r="J36" s="337">
        <f>SUM(J37:J40)</f>
        <v>0</v>
      </c>
      <c r="K36" s="185">
        <f t="shared" ref="K36:L36" si="14">SUM(K37:K40)</f>
        <v>0</v>
      </c>
      <c r="L36" s="338">
        <f t="shared" si="14"/>
        <v>0</v>
      </c>
      <c r="M36" s="335" t="s">
        <v>44</v>
      </c>
      <c r="N36" s="75" t="s">
        <v>44</v>
      </c>
      <c r="O36" s="333" t="s">
        <v>44</v>
      </c>
      <c r="P36" s="336"/>
    </row>
    <row r="37" spans="1:16" ht="24.75" hidden="1" thickTop="1" x14ac:dyDescent="0.25">
      <c r="A37" s="44">
        <v>21391</v>
      </c>
      <c r="B37" s="82" t="s">
        <v>57</v>
      </c>
      <c r="C37" s="339">
        <f t="shared" si="10"/>
        <v>0</v>
      </c>
      <c r="D37" s="84" t="s">
        <v>44</v>
      </c>
      <c r="E37" s="85" t="s">
        <v>44</v>
      </c>
      <c r="F37" s="86" t="s">
        <v>44</v>
      </c>
      <c r="G37" s="84" t="s">
        <v>44</v>
      </c>
      <c r="H37" s="340" t="s">
        <v>44</v>
      </c>
      <c r="I37" s="341" t="s">
        <v>44</v>
      </c>
      <c r="J37" s="342"/>
      <c r="K37" s="199"/>
      <c r="L37" s="322">
        <f>J37+K37</f>
        <v>0</v>
      </c>
      <c r="M37" s="343" t="s">
        <v>44</v>
      </c>
      <c r="N37" s="85" t="s">
        <v>44</v>
      </c>
      <c r="O37" s="341" t="s">
        <v>44</v>
      </c>
      <c r="P37" s="344"/>
    </row>
    <row r="38" spans="1:16" ht="12.75" hidden="1" thickTop="1" x14ac:dyDescent="0.25">
      <c r="A38" s="51">
        <v>21393</v>
      </c>
      <c r="B38" s="89" t="s">
        <v>58</v>
      </c>
      <c r="C38" s="345">
        <f t="shared" si="10"/>
        <v>0</v>
      </c>
      <c r="D38" s="91" t="s">
        <v>44</v>
      </c>
      <c r="E38" s="92" t="s">
        <v>44</v>
      </c>
      <c r="F38" s="93" t="s">
        <v>44</v>
      </c>
      <c r="G38" s="91" t="s">
        <v>44</v>
      </c>
      <c r="H38" s="346" t="s">
        <v>44</v>
      </c>
      <c r="I38" s="347" t="s">
        <v>44</v>
      </c>
      <c r="J38" s="348"/>
      <c r="K38" s="197"/>
      <c r="L38" s="328">
        <f>J38+K38</f>
        <v>0</v>
      </c>
      <c r="M38" s="349" t="s">
        <v>44</v>
      </c>
      <c r="N38" s="92" t="s">
        <v>44</v>
      </c>
      <c r="O38" s="347" t="s">
        <v>44</v>
      </c>
      <c r="P38" s="350"/>
    </row>
    <row r="39" spans="1:16" ht="12.75" hidden="1" thickTop="1" x14ac:dyDescent="0.25">
      <c r="A39" s="51">
        <v>21395</v>
      </c>
      <c r="B39" s="89" t="s">
        <v>59</v>
      </c>
      <c r="C39" s="345">
        <f t="shared" si="10"/>
        <v>0</v>
      </c>
      <c r="D39" s="91" t="s">
        <v>44</v>
      </c>
      <c r="E39" s="92" t="s">
        <v>44</v>
      </c>
      <c r="F39" s="93" t="s">
        <v>44</v>
      </c>
      <c r="G39" s="91" t="s">
        <v>44</v>
      </c>
      <c r="H39" s="346" t="s">
        <v>44</v>
      </c>
      <c r="I39" s="347" t="s">
        <v>44</v>
      </c>
      <c r="J39" s="348"/>
      <c r="K39" s="197"/>
      <c r="L39" s="328">
        <f>J39+K39</f>
        <v>0</v>
      </c>
      <c r="M39" s="349" t="s">
        <v>44</v>
      </c>
      <c r="N39" s="92" t="s">
        <v>44</v>
      </c>
      <c r="O39" s="347" t="s">
        <v>44</v>
      </c>
      <c r="P39" s="350"/>
    </row>
    <row r="40" spans="1:16" ht="24.75" hidden="1" thickTop="1" x14ac:dyDescent="0.25">
      <c r="A40" s="108">
        <v>21399</v>
      </c>
      <c r="B40" s="109" t="s">
        <v>60</v>
      </c>
      <c r="C40" s="358">
        <f t="shared" si="10"/>
        <v>0</v>
      </c>
      <c r="D40" s="111" t="s">
        <v>44</v>
      </c>
      <c r="E40" s="112" t="s">
        <v>44</v>
      </c>
      <c r="F40" s="113" t="s">
        <v>44</v>
      </c>
      <c r="G40" s="111" t="s">
        <v>44</v>
      </c>
      <c r="H40" s="359" t="s">
        <v>44</v>
      </c>
      <c r="I40" s="360" t="s">
        <v>44</v>
      </c>
      <c r="J40" s="361"/>
      <c r="K40" s="362"/>
      <c r="L40" s="363">
        <f>J40+K40</f>
        <v>0</v>
      </c>
      <c r="M40" s="364" t="s">
        <v>44</v>
      </c>
      <c r="N40" s="112" t="s">
        <v>44</v>
      </c>
      <c r="O40" s="360" t="s">
        <v>44</v>
      </c>
      <c r="P40" s="365"/>
    </row>
    <row r="41" spans="1:16" s="28" customFormat="1" ht="26.25" hidden="1" customHeight="1" x14ac:dyDescent="0.25">
      <c r="A41" s="120">
        <v>21420</v>
      </c>
      <c r="B41" s="121" t="s">
        <v>61</v>
      </c>
      <c r="C41" s="366">
        <f>F41</f>
        <v>0</v>
      </c>
      <c r="D41" s="123">
        <f>SUM(D42)</f>
        <v>0</v>
      </c>
      <c r="E41" s="124">
        <f t="shared" ref="E41:F41" si="15">SUM(E42)</f>
        <v>0</v>
      </c>
      <c r="F41" s="125">
        <f t="shared" si="15"/>
        <v>0</v>
      </c>
      <c r="G41" s="126" t="s">
        <v>44</v>
      </c>
      <c r="H41" s="367" t="s">
        <v>44</v>
      </c>
      <c r="I41" s="368" t="s">
        <v>44</v>
      </c>
      <c r="J41" s="367" t="s">
        <v>44</v>
      </c>
      <c r="K41" s="127" t="s">
        <v>44</v>
      </c>
      <c r="L41" s="369" t="s">
        <v>44</v>
      </c>
      <c r="M41" s="370" t="s">
        <v>44</v>
      </c>
      <c r="N41" s="127" t="s">
        <v>44</v>
      </c>
      <c r="O41" s="368" t="s">
        <v>44</v>
      </c>
      <c r="P41" s="371"/>
    </row>
    <row r="42" spans="1:16" s="28" customFormat="1" ht="26.25" hidden="1" customHeight="1" x14ac:dyDescent="0.25">
      <c r="A42" s="108">
        <v>21429</v>
      </c>
      <c r="B42" s="109" t="s">
        <v>62</v>
      </c>
      <c r="C42" s="358">
        <f>F42</f>
        <v>0</v>
      </c>
      <c r="D42" s="114"/>
      <c r="E42" s="115"/>
      <c r="F42" s="131">
        <f>D42+E42</f>
        <v>0</v>
      </c>
      <c r="G42" s="111" t="s">
        <v>44</v>
      </c>
      <c r="H42" s="359" t="s">
        <v>44</v>
      </c>
      <c r="I42" s="360" t="s">
        <v>44</v>
      </c>
      <c r="J42" s="359" t="s">
        <v>44</v>
      </c>
      <c r="K42" s="112" t="s">
        <v>44</v>
      </c>
      <c r="L42" s="372" t="s">
        <v>44</v>
      </c>
      <c r="M42" s="364" t="s">
        <v>44</v>
      </c>
      <c r="N42" s="112" t="s">
        <v>44</v>
      </c>
      <c r="O42" s="360" t="s">
        <v>44</v>
      </c>
      <c r="P42" s="365"/>
    </row>
    <row r="43" spans="1:16" s="28" customFormat="1" ht="24.75" hidden="1" thickTop="1" x14ac:dyDescent="0.25">
      <c r="A43" s="81">
        <v>21490</v>
      </c>
      <c r="B43" s="69" t="s">
        <v>63</v>
      </c>
      <c r="C43" s="373">
        <f>F43+I43+L43</f>
        <v>0</v>
      </c>
      <c r="D43" s="78">
        <f>D44</f>
        <v>0</v>
      </c>
      <c r="E43" s="79">
        <f t="shared" ref="E43:L43" si="16">E44</f>
        <v>0</v>
      </c>
      <c r="F43" s="80">
        <f t="shared" si="16"/>
        <v>0</v>
      </c>
      <c r="G43" s="78">
        <f t="shared" si="16"/>
        <v>0</v>
      </c>
      <c r="H43" s="374">
        <f t="shared" si="16"/>
        <v>0</v>
      </c>
      <c r="I43" s="375">
        <f t="shared" si="16"/>
        <v>0</v>
      </c>
      <c r="J43" s="374">
        <f t="shared" si="16"/>
        <v>0</v>
      </c>
      <c r="K43" s="79">
        <f t="shared" si="16"/>
        <v>0</v>
      </c>
      <c r="L43" s="376">
        <f t="shared" si="16"/>
        <v>0</v>
      </c>
      <c r="M43" s="335" t="s">
        <v>44</v>
      </c>
      <c r="N43" s="75" t="s">
        <v>44</v>
      </c>
      <c r="O43" s="333" t="s">
        <v>44</v>
      </c>
      <c r="P43" s="336"/>
    </row>
    <row r="44" spans="1:16" s="28" customFormat="1" ht="24.75" hidden="1" thickTop="1" x14ac:dyDescent="0.25">
      <c r="A44" s="51">
        <v>21499</v>
      </c>
      <c r="B44" s="89" t="s">
        <v>64</v>
      </c>
      <c r="C44" s="377">
        <f>F44+I44+L44</f>
        <v>0</v>
      </c>
      <c r="D44" s="102"/>
      <c r="E44" s="103"/>
      <c r="F44" s="238">
        <f>D44+E44</f>
        <v>0</v>
      </c>
      <c r="G44" s="102"/>
      <c r="H44" s="378"/>
      <c r="I44" s="379">
        <f>G44+H44</f>
        <v>0</v>
      </c>
      <c r="J44" s="378"/>
      <c r="K44" s="103"/>
      <c r="L44" s="355">
        <f>J44+K44</f>
        <v>0</v>
      </c>
      <c r="M44" s="356" t="s">
        <v>44</v>
      </c>
      <c r="N44" s="100" t="s">
        <v>44</v>
      </c>
      <c r="O44" s="353" t="s">
        <v>44</v>
      </c>
      <c r="P44" s="357"/>
    </row>
    <row r="45" spans="1:16" ht="12.75" hidden="1" customHeight="1" x14ac:dyDescent="0.25">
      <c r="A45" s="135">
        <v>23000</v>
      </c>
      <c r="B45" s="136" t="s">
        <v>65</v>
      </c>
      <c r="C45" s="373">
        <f>O45</f>
        <v>0</v>
      </c>
      <c r="D45" s="74" t="s">
        <v>44</v>
      </c>
      <c r="E45" s="75" t="s">
        <v>44</v>
      </c>
      <c r="F45" s="76" t="s">
        <v>44</v>
      </c>
      <c r="G45" s="74" t="s">
        <v>44</v>
      </c>
      <c r="H45" s="332" t="s">
        <v>44</v>
      </c>
      <c r="I45" s="333" t="s">
        <v>44</v>
      </c>
      <c r="J45" s="332" t="s">
        <v>44</v>
      </c>
      <c r="K45" s="75" t="s">
        <v>44</v>
      </c>
      <c r="L45" s="334" t="s">
        <v>44</v>
      </c>
      <c r="M45" s="373">
        <f>SUM(M46:M47)</f>
        <v>0</v>
      </c>
      <c r="N45" s="79">
        <f t="shared" ref="N45:O45" si="17">SUM(N46:N47)</f>
        <v>0</v>
      </c>
      <c r="O45" s="375">
        <f t="shared" si="17"/>
        <v>0</v>
      </c>
      <c r="P45" s="380"/>
    </row>
    <row r="46" spans="1:16" ht="24.75" hidden="1" thickTop="1" x14ac:dyDescent="0.25">
      <c r="A46" s="137">
        <v>23410</v>
      </c>
      <c r="B46" s="138" t="s">
        <v>66</v>
      </c>
      <c r="C46" s="366">
        <f t="shared" ref="C46:C47" si="18">O46</f>
        <v>0</v>
      </c>
      <c r="D46" s="126" t="s">
        <v>44</v>
      </c>
      <c r="E46" s="127" t="s">
        <v>44</v>
      </c>
      <c r="F46" s="128" t="s">
        <v>44</v>
      </c>
      <c r="G46" s="126" t="s">
        <v>44</v>
      </c>
      <c r="H46" s="367" t="s">
        <v>44</v>
      </c>
      <c r="I46" s="368" t="s">
        <v>44</v>
      </c>
      <c r="J46" s="367" t="s">
        <v>44</v>
      </c>
      <c r="K46" s="127" t="s">
        <v>44</v>
      </c>
      <c r="L46" s="369" t="s">
        <v>44</v>
      </c>
      <c r="M46" s="381"/>
      <c r="N46" s="145"/>
      <c r="O46" s="382">
        <f>M46+N46</f>
        <v>0</v>
      </c>
      <c r="P46" s="383"/>
    </row>
    <row r="47" spans="1:16" ht="24.75" hidden="1" thickTop="1" x14ac:dyDescent="0.25">
      <c r="A47" s="137">
        <v>23510</v>
      </c>
      <c r="B47" s="138" t="s">
        <v>67</v>
      </c>
      <c r="C47" s="366">
        <f t="shared" si="18"/>
        <v>0</v>
      </c>
      <c r="D47" s="126" t="s">
        <v>44</v>
      </c>
      <c r="E47" s="127" t="s">
        <v>44</v>
      </c>
      <c r="F47" s="128" t="s">
        <v>44</v>
      </c>
      <c r="G47" s="126" t="s">
        <v>44</v>
      </c>
      <c r="H47" s="367" t="s">
        <v>44</v>
      </c>
      <c r="I47" s="368" t="s">
        <v>44</v>
      </c>
      <c r="J47" s="367" t="s">
        <v>44</v>
      </c>
      <c r="K47" s="127" t="s">
        <v>44</v>
      </c>
      <c r="L47" s="369" t="s">
        <v>44</v>
      </c>
      <c r="M47" s="381"/>
      <c r="N47" s="145"/>
      <c r="O47" s="382">
        <f>M47+N47</f>
        <v>0</v>
      </c>
      <c r="P47" s="383"/>
    </row>
    <row r="48" spans="1:16" ht="12.75" hidden="1" thickTop="1" x14ac:dyDescent="0.25">
      <c r="A48" s="142"/>
      <c r="B48" s="138"/>
      <c r="C48" s="384"/>
      <c r="D48" s="139"/>
      <c r="E48" s="140"/>
      <c r="F48" s="128"/>
      <c r="G48" s="139"/>
      <c r="H48" s="385"/>
      <c r="I48" s="327"/>
      <c r="J48" s="386"/>
      <c r="K48" s="145"/>
      <c r="L48" s="387"/>
      <c r="M48" s="381"/>
      <c r="N48" s="145"/>
      <c r="O48" s="382"/>
      <c r="P48" s="383"/>
    </row>
    <row r="49" spans="1:16" s="28" customFormat="1" ht="12.75" hidden="1" thickTop="1" x14ac:dyDescent="0.25">
      <c r="A49" s="146"/>
      <c r="B49" s="147" t="s">
        <v>68</v>
      </c>
      <c r="C49" s="388"/>
      <c r="D49" s="389"/>
      <c r="E49" s="390"/>
      <c r="F49" s="151"/>
      <c r="G49" s="389"/>
      <c r="H49" s="391"/>
      <c r="I49" s="392"/>
      <c r="J49" s="391"/>
      <c r="K49" s="390"/>
      <c r="L49" s="393"/>
      <c r="M49" s="394"/>
      <c r="N49" s="390"/>
      <c r="O49" s="392"/>
      <c r="P49" s="395"/>
    </row>
    <row r="50" spans="1:16" s="28" customFormat="1" ht="13.5" thickTop="1" thickBot="1" x14ac:dyDescent="0.3">
      <c r="A50" s="157"/>
      <c r="B50" s="29" t="s">
        <v>69</v>
      </c>
      <c r="C50" s="396">
        <f t="shared" si="4"/>
        <v>43629</v>
      </c>
      <c r="D50" s="159">
        <f>SUM(D51,D283)</f>
        <v>0</v>
      </c>
      <c r="E50" s="160">
        <f t="shared" ref="E50:F50" si="19">SUM(E51,E283)</f>
        <v>0</v>
      </c>
      <c r="F50" s="161">
        <f t="shared" si="19"/>
        <v>0</v>
      </c>
      <c r="G50" s="159">
        <f>SUM(G51,G283)</f>
        <v>41239</v>
      </c>
      <c r="H50" s="397">
        <f t="shared" ref="H50:I50" si="20">SUM(H51,H283)</f>
        <v>2390</v>
      </c>
      <c r="I50" s="398">
        <f t="shared" si="20"/>
        <v>43629</v>
      </c>
      <c r="J50" s="397">
        <f>SUM(J51,J283)</f>
        <v>0</v>
      </c>
      <c r="K50" s="160">
        <f t="shared" ref="K50:L50" si="21">SUM(K51,K283)</f>
        <v>0</v>
      </c>
      <c r="L50" s="399">
        <f t="shared" si="21"/>
        <v>0</v>
      </c>
      <c r="M50" s="396">
        <f>SUM(M51,M283)</f>
        <v>0</v>
      </c>
      <c r="N50" s="160">
        <f t="shared" ref="N50:O50" si="22">SUM(N51,N283)</f>
        <v>0</v>
      </c>
      <c r="O50" s="398">
        <f t="shared" si="22"/>
        <v>0</v>
      </c>
      <c r="P50" s="400"/>
    </row>
    <row r="51" spans="1:16" s="28" customFormat="1" ht="36.75" thickTop="1" x14ac:dyDescent="0.25">
      <c r="A51" s="162"/>
      <c r="B51" s="163" t="s">
        <v>70</v>
      </c>
      <c r="C51" s="401">
        <f t="shared" si="4"/>
        <v>43629</v>
      </c>
      <c r="D51" s="165">
        <f>SUM(D52,D194)</f>
        <v>0</v>
      </c>
      <c r="E51" s="166">
        <f t="shared" ref="E51:F51" si="23">SUM(E52,E194)</f>
        <v>0</v>
      </c>
      <c r="F51" s="167">
        <f t="shared" si="23"/>
        <v>0</v>
      </c>
      <c r="G51" s="165">
        <f>SUM(G52,G194)</f>
        <v>41239</v>
      </c>
      <c r="H51" s="402">
        <f t="shared" ref="H51:I51" si="24">SUM(H52,H194)</f>
        <v>2390</v>
      </c>
      <c r="I51" s="403">
        <f t="shared" si="24"/>
        <v>43629</v>
      </c>
      <c r="J51" s="402">
        <f>SUM(J52,J194)</f>
        <v>0</v>
      </c>
      <c r="K51" s="166">
        <f t="shared" ref="K51:L51" si="25">SUM(K52,K194)</f>
        <v>0</v>
      </c>
      <c r="L51" s="404">
        <f t="shared" si="25"/>
        <v>0</v>
      </c>
      <c r="M51" s="401">
        <f>SUM(M52,M194)</f>
        <v>0</v>
      </c>
      <c r="N51" s="166">
        <f t="shared" ref="N51:O51" si="26">SUM(N52,N194)</f>
        <v>0</v>
      </c>
      <c r="O51" s="403">
        <f t="shared" si="26"/>
        <v>0</v>
      </c>
      <c r="P51" s="405"/>
    </row>
    <row r="52" spans="1:16" s="28" customFormat="1" ht="24" x14ac:dyDescent="0.25">
      <c r="A52" s="24"/>
      <c r="B52" s="22" t="s">
        <v>71</v>
      </c>
      <c r="C52" s="406">
        <f t="shared" si="4"/>
        <v>43629</v>
      </c>
      <c r="D52" s="173">
        <f>SUM(D53,D75,D173,D187)</f>
        <v>0</v>
      </c>
      <c r="E52" s="174">
        <f t="shared" ref="E52:F52" si="27">SUM(E53,E75,E173,E187)</f>
        <v>0</v>
      </c>
      <c r="F52" s="175">
        <f t="shared" si="27"/>
        <v>0</v>
      </c>
      <c r="G52" s="173">
        <f>SUM(G53,G75,G173,G187)</f>
        <v>41239</v>
      </c>
      <c r="H52" s="407">
        <f t="shared" ref="H52:I52" si="28">SUM(H53,H75,H173,H187)</f>
        <v>2390</v>
      </c>
      <c r="I52" s="408">
        <f t="shared" si="28"/>
        <v>43629</v>
      </c>
      <c r="J52" s="407">
        <f>SUM(J53,J75,J173,J187)</f>
        <v>0</v>
      </c>
      <c r="K52" s="174">
        <f t="shared" ref="K52:L52" si="29">SUM(K53,K75,K173,K187)</f>
        <v>0</v>
      </c>
      <c r="L52" s="409">
        <f t="shared" si="29"/>
        <v>0</v>
      </c>
      <c r="M52" s="406">
        <f>SUM(M53,M75,M173,M187)</f>
        <v>0</v>
      </c>
      <c r="N52" s="174">
        <f t="shared" ref="N52:O52" si="30">SUM(N53,N75,N173,N187)</f>
        <v>0</v>
      </c>
      <c r="O52" s="408">
        <f t="shared" si="30"/>
        <v>0</v>
      </c>
      <c r="P52" s="410"/>
    </row>
    <row r="53" spans="1:16" s="28" customFormat="1" x14ac:dyDescent="0.25">
      <c r="A53" s="177">
        <v>1000</v>
      </c>
      <c r="B53" s="177" t="s">
        <v>72</v>
      </c>
      <c r="C53" s="411">
        <f t="shared" si="4"/>
        <v>38517</v>
      </c>
      <c r="D53" s="179">
        <f>SUM(D54,D67)</f>
        <v>0</v>
      </c>
      <c r="E53" s="180">
        <f t="shared" ref="E53:F53" si="31">SUM(E54,E67)</f>
        <v>0</v>
      </c>
      <c r="F53" s="181">
        <f t="shared" si="31"/>
        <v>0</v>
      </c>
      <c r="G53" s="179">
        <f>SUM(G54,G67)</f>
        <v>36550</v>
      </c>
      <c r="H53" s="412">
        <f t="shared" ref="H53:I53" si="32">SUM(H54,H67)</f>
        <v>1967</v>
      </c>
      <c r="I53" s="413">
        <f t="shared" si="32"/>
        <v>38517</v>
      </c>
      <c r="J53" s="412">
        <f>SUM(J54,J67)</f>
        <v>0</v>
      </c>
      <c r="K53" s="180">
        <f t="shared" ref="K53:L53" si="33">SUM(K54,K67)</f>
        <v>0</v>
      </c>
      <c r="L53" s="414">
        <f t="shared" si="33"/>
        <v>0</v>
      </c>
      <c r="M53" s="411">
        <f>SUM(M54,M67)</f>
        <v>0</v>
      </c>
      <c r="N53" s="180">
        <f t="shared" ref="N53:O53" si="34">SUM(N54,N67)</f>
        <v>0</v>
      </c>
      <c r="O53" s="413">
        <f t="shared" si="34"/>
        <v>0</v>
      </c>
      <c r="P53" s="415"/>
    </row>
    <row r="54" spans="1:16" x14ac:dyDescent="0.25">
      <c r="A54" s="69">
        <v>1100</v>
      </c>
      <c r="B54" s="183" t="s">
        <v>73</v>
      </c>
      <c r="C54" s="331">
        <f t="shared" si="4"/>
        <v>30866</v>
      </c>
      <c r="D54" s="184">
        <f>SUM(D55,D58,D66)</f>
        <v>0</v>
      </c>
      <c r="E54" s="185">
        <f t="shared" ref="E54:F54" si="35">SUM(E55,E58,E66)</f>
        <v>0</v>
      </c>
      <c r="F54" s="73">
        <f t="shared" si="35"/>
        <v>0</v>
      </c>
      <c r="G54" s="184">
        <f>SUM(G55,G58,G66)</f>
        <v>29258</v>
      </c>
      <c r="H54" s="337">
        <f t="shared" ref="H54:I54" si="36">SUM(H55,H58,H66)</f>
        <v>1608</v>
      </c>
      <c r="I54" s="416">
        <f t="shared" si="36"/>
        <v>30866</v>
      </c>
      <c r="J54" s="337">
        <f>SUM(J55,J58,J66)</f>
        <v>0</v>
      </c>
      <c r="K54" s="185">
        <f t="shared" ref="K54:L54" si="37">SUM(K55,K58,K66)</f>
        <v>0</v>
      </c>
      <c r="L54" s="338">
        <f t="shared" si="37"/>
        <v>0</v>
      </c>
      <c r="M54" s="417">
        <f>SUM(M55,M58,M66)</f>
        <v>0</v>
      </c>
      <c r="N54" s="219">
        <f t="shared" ref="N54:O54" si="38">SUM(N55,N58,N66)</f>
        <v>0</v>
      </c>
      <c r="O54" s="418">
        <f t="shared" si="38"/>
        <v>0</v>
      </c>
      <c r="P54" s="419"/>
    </row>
    <row r="55" spans="1:16" x14ac:dyDescent="0.25">
      <c r="A55" s="186">
        <v>1110</v>
      </c>
      <c r="B55" s="138" t="s">
        <v>74</v>
      </c>
      <c r="C55" s="384">
        <f t="shared" si="4"/>
        <v>25656</v>
      </c>
      <c r="D55" s="187">
        <f>SUM(D56:D57)</f>
        <v>0</v>
      </c>
      <c r="E55" s="188">
        <f t="shared" ref="E55:F55" si="39">SUM(E56:E57)</f>
        <v>0</v>
      </c>
      <c r="F55" s="141">
        <f t="shared" si="39"/>
        <v>0</v>
      </c>
      <c r="G55" s="187">
        <f>SUM(G56:G57)</f>
        <v>24080</v>
      </c>
      <c r="H55" s="420">
        <f t="shared" ref="H55:I55" si="40">SUM(H56:H57)</f>
        <v>1576</v>
      </c>
      <c r="I55" s="421">
        <f t="shared" si="40"/>
        <v>25656</v>
      </c>
      <c r="J55" s="420">
        <f>SUM(J56:J57)</f>
        <v>0</v>
      </c>
      <c r="K55" s="188">
        <f t="shared" ref="K55:L55" si="41">SUM(K56:K57)</f>
        <v>0</v>
      </c>
      <c r="L55" s="422">
        <f t="shared" si="41"/>
        <v>0</v>
      </c>
      <c r="M55" s="384">
        <f>SUM(M56:M57)</f>
        <v>0</v>
      </c>
      <c r="N55" s="188">
        <f t="shared" ref="N55:O55" si="42">SUM(N56:N57)</f>
        <v>0</v>
      </c>
      <c r="O55" s="421">
        <f t="shared" si="42"/>
        <v>0</v>
      </c>
      <c r="P55" s="423"/>
    </row>
    <row r="56" spans="1:16" hidden="1" x14ac:dyDescent="0.25">
      <c r="A56" s="44">
        <v>1111</v>
      </c>
      <c r="B56" s="82" t="s">
        <v>75</v>
      </c>
      <c r="C56" s="339">
        <f t="shared" si="4"/>
        <v>0</v>
      </c>
      <c r="D56" s="198"/>
      <c r="E56" s="199"/>
      <c r="F56" s="134">
        <f t="shared" ref="F56:F57" si="43">D56+E56</f>
        <v>0</v>
      </c>
      <c r="G56" s="198"/>
      <c r="H56" s="342"/>
      <c r="I56" s="424">
        <f t="shared" ref="I56:I57" si="44">G56+H56</f>
        <v>0</v>
      </c>
      <c r="J56" s="342"/>
      <c r="K56" s="199"/>
      <c r="L56" s="425">
        <f t="shared" ref="L56:L57" si="45">J56+K56</f>
        <v>0</v>
      </c>
      <c r="M56" s="426"/>
      <c r="N56" s="199"/>
      <c r="O56" s="424">
        <f>M56+N56</f>
        <v>0</v>
      </c>
      <c r="P56" s="427"/>
    </row>
    <row r="57" spans="1:16" ht="24" customHeight="1" x14ac:dyDescent="0.25">
      <c r="A57" s="51">
        <v>1119</v>
      </c>
      <c r="B57" s="89" t="s">
        <v>76</v>
      </c>
      <c r="C57" s="345">
        <f t="shared" si="4"/>
        <v>25656</v>
      </c>
      <c r="D57" s="196"/>
      <c r="E57" s="197"/>
      <c r="F57" s="55">
        <f t="shared" si="43"/>
        <v>0</v>
      </c>
      <c r="G57" s="196">
        <v>24080</v>
      </c>
      <c r="H57" s="348">
        <f>1516+60</f>
        <v>1576</v>
      </c>
      <c r="I57" s="429">
        <f t="shared" si="44"/>
        <v>25656</v>
      </c>
      <c r="J57" s="348"/>
      <c r="K57" s="197"/>
      <c r="L57" s="430">
        <f t="shared" si="45"/>
        <v>0</v>
      </c>
      <c r="M57" s="432"/>
      <c r="N57" s="197"/>
      <c r="O57" s="429">
        <f>M57+N57</f>
        <v>0</v>
      </c>
      <c r="P57" s="513" t="s">
        <v>360</v>
      </c>
    </row>
    <row r="58" spans="1:16" x14ac:dyDescent="0.25">
      <c r="A58" s="189">
        <v>1140</v>
      </c>
      <c r="B58" s="89" t="s">
        <v>77</v>
      </c>
      <c r="C58" s="345">
        <f t="shared" si="4"/>
        <v>723</v>
      </c>
      <c r="D58" s="190">
        <f>SUM(D59:D65)</f>
        <v>0</v>
      </c>
      <c r="E58" s="191">
        <f t="shared" ref="E58:F58" si="46">SUM(E59:E65)</f>
        <v>0</v>
      </c>
      <c r="F58" s="55">
        <f t="shared" si="46"/>
        <v>0</v>
      </c>
      <c r="G58" s="190">
        <f>SUM(G59:G65)</f>
        <v>723</v>
      </c>
      <c r="H58" s="428">
        <f t="shared" ref="H58:I58" si="47">SUM(H59:H65)</f>
        <v>0</v>
      </c>
      <c r="I58" s="429">
        <f t="shared" si="47"/>
        <v>723</v>
      </c>
      <c r="J58" s="428">
        <f>SUM(J59:J65)</f>
        <v>0</v>
      </c>
      <c r="K58" s="191">
        <f t="shared" ref="K58:L58" si="48">SUM(K59:K65)</f>
        <v>0</v>
      </c>
      <c r="L58" s="430">
        <f t="shared" si="48"/>
        <v>0</v>
      </c>
      <c r="M58" s="345">
        <f>SUM(M59:M65)</f>
        <v>0</v>
      </c>
      <c r="N58" s="191">
        <f t="shared" ref="N58:O58" si="49">SUM(N59:N65)</f>
        <v>0</v>
      </c>
      <c r="O58" s="429">
        <f t="shared" si="49"/>
        <v>0</v>
      </c>
      <c r="P58" s="431"/>
    </row>
    <row r="59" spans="1:16" ht="24" x14ac:dyDescent="0.25">
      <c r="A59" s="51">
        <v>1141</v>
      </c>
      <c r="B59" s="89" t="s">
        <v>78</v>
      </c>
      <c r="C59" s="345">
        <f t="shared" si="4"/>
        <v>723</v>
      </c>
      <c r="D59" s="196"/>
      <c r="E59" s="197"/>
      <c r="F59" s="55">
        <f t="shared" ref="F59:F66" si="50">D59+E59</f>
        <v>0</v>
      </c>
      <c r="G59" s="196">
        <v>723</v>
      </c>
      <c r="H59" s="348"/>
      <c r="I59" s="429">
        <f t="shared" ref="I59:I66" si="51">G59+H59</f>
        <v>723</v>
      </c>
      <c r="J59" s="348"/>
      <c r="K59" s="197"/>
      <c r="L59" s="430">
        <f t="shared" ref="L59:L66" si="52">J59+K59</f>
        <v>0</v>
      </c>
      <c r="M59" s="432"/>
      <c r="N59" s="197"/>
      <c r="O59" s="429">
        <f t="shared" ref="O59:O66" si="53">M59+N59</f>
        <v>0</v>
      </c>
      <c r="P59" s="513" t="s">
        <v>361</v>
      </c>
    </row>
    <row r="60" spans="1:16" ht="24.75" hidden="1" customHeight="1" x14ac:dyDescent="0.25">
      <c r="A60" s="51">
        <v>1142</v>
      </c>
      <c r="B60" s="89" t="s">
        <v>79</v>
      </c>
      <c r="C60" s="345">
        <f t="shared" si="4"/>
        <v>0</v>
      </c>
      <c r="D60" s="196"/>
      <c r="E60" s="197"/>
      <c r="F60" s="55">
        <f t="shared" si="50"/>
        <v>0</v>
      </c>
      <c r="G60" s="196"/>
      <c r="H60" s="348"/>
      <c r="I60" s="429">
        <f t="shared" si="51"/>
        <v>0</v>
      </c>
      <c r="J60" s="348"/>
      <c r="K60" s="197"/>
      <c r="L60" s="430">
        <f>J60+K60</f>
        <v>0</v>
      </c>
      <c r="M60" s="432"/>
      <c r="N60" s="197"/>
      <c r="O60" s="429">
        <f t="shared" si="53"/>
        <v>0</v>
      </c>
      <c r="P60" s="431"/>
    </row>
    <row r="61" spans="1:16" ht="24" hidden="1" x14ac:dyDescent="0.25">
      <c r="A61" s="51">
        <v>1145</v>
      </c>
      <c r="B61" s="89" t="s">
        <v>80</v>
      </c>
      <c r="C61" s="345">
        <f t="shared" si="4"/>
        <v>0</v>
      </c>
      <c r="D61" s="196"/>
      <c r="E61" s="197"/>
      <c r="F61" s="55">
        <f t="shared" si="50"/>
        <v>0</v>
      </c>
      <c r="G61" s="196"/>
      <c r="H61" s="348"/>
      <c r="I61" s="429">
        <f t="shared" si="51"/>
        <v>0</v>
      </c>
      <c r="J61" s="348"/>
      <c r="K61" s="197"/>
      <c r="L61" s="430">
        <f t="shared" si="52"/>
        <v>0</v>
      </c>
      <c r="M61" s="432"/>
      <c r="N61" s="197"/>
      <c r="O61" s="429">
        <f>M61+N61</f>
        <v>0</v>
      </c>
      <c r="P61" s="431"/>
    </row>
    <row r="62" spans="1:16" ht="27.75" hidden="1" customHeight="1" x14ac:dyDescent="0.25">
      <c r="A62" s="51">
        <v>1146</v>
      </c>
      <c r="B62" s="89" t="s">
        <v>81</v>
      </c>
      <c r="C62" s="345">
        <f t="shared" si="4"/>
        <v>0</v>
      </c>
      <c r="D62" s="196"/>
      <c r="E62" s="197"/>
      <c r="F62" s="55">
        <f t="shared" si="50"/>
        <v>0</v>
      </c>
      <c r="G62" s="196"/>
      <c r="H62" s="348"/>
      <c r="I62" s="429">
        <f t="shared" si="51"/>
        <v>0</v>
      </c>
      <c r="J62" s="348"/>
      <c r="K62" s="197"/>
      <c r="L62" s="430">
        <f t="shared" si="52"/>
        <v>0</v>
      </c>
      <c r="M62" s="432"/>
      <c r="N62" s="197"/>
      <c r="O62" s="429">
        <f t="shared" si="53"/>
        <v>0</v>
      </c>
      <c r="P62" s="431"/>
    </row>
    <row r="63" spans="1:16" hidden="1" x14ac:dyDescent="0.25">
      <c r="A63" s="51">
        <v>1147</v>
      </c>
      <c r="B63" s="89" t="s">
        <v>82</v>
      </c>
      <c r="C63" s="345">
        <f t="shared" si="4"/>
        <v>0</v>
      </c>
      <c r="D63" s="196"/>
      <c r="E63" s="197"/>
      <c r="F63" s="55">
        <f t="shared" si="50"/>
        <v>0</v>
      </c>
      <c r="G63" s="196"/>
      <c r="H63" s="348"/>
      <c r="I63" s="429">
        <f t="shared" si="51"/>
        <v>0</v>
      </c>
      <c r="J63" s="348"/>
      <c r="K63" s="197"/>
      <c r="L63" s="430">
        <f t="shared" si="52"/>
        <v>0</v>
      </c>
      <c r="M63" s="432"/>
      <c r="N63" s="197"/>
      <c r="O63" s="429">
        <f t="shared" si="53"/>
        <v>0</v>
      </c>
      <c r="P63" s="431"/>
    </row>
    <row r="64" spans="1:16" hidden="1" x14ac:dyDescent="0.25">
      <c r="A64" s="51">
        <v>1148</v>
      </c>
      <c r="B64" s="89" t="s">
        <v>83</v>
      </c>
      <c r="C64" s="345">
        <f t="shared" si="4"/>
        <v>0</v>
      </c>
      <c r="D64" s="196"/>
      <c r="E64" s="197"/>
      <c r="F64" s="55">
        <f t="shared" si="50"/>
        <v>0</v>
      </c>
      <c r="G64" s="196"/>
      <c r="H64" s="348"/>
      <c r="I64" s="429">
        <f t="shared" si="51"/>
        <v>0</v>
      </c>
      <c r="J64" s="348"/>
      <c r="K64" s="197"/>
      <c r="L64" s="430">
        <f t="shared" si="52"/>
        <v>0</v>
      </c>
      <c r="M64" s="432"/>
      <c r="N64" s="197"/>
      <c r="O64" s="429">
        <f t="shared" si="53"/>
        <v>0</v>
      </c>
      <c r="P64" s="431"/>
    </row>
    <row r="65" spans="1:16" ht="24" hidden="1" customHeight="1" x14ac:dyDescent="0.25">
      <c r="A65" s="51">
        <v>1149</v>
      </c>
      <c r="B65" s="89" t="s">
        <v>84</v>
      </c>
      <c r="C65" s="345">
        <f>F65+I65+L65+O65</f>
        <v>0</v>
      </c>
      <c r="D65" s="196"/>
      <c r="E65" s="197"/>
      <c r="F65" s="55">
        <f t="shared" si="50"/>
        <v>0</v>
      </c>
      <c r="G65" s="196"/>
      <c r="H65" s="348"/>
      <c r="I65" s="429">
        <f t="shared" si="51"/>
        <v>0</v>
      </c>
      <c r="J65" s="348"/>
      <c r="K65" s="197"/>
      <c r="L65" s="430">
        <f t="shared" si="52"/>
        <v>0</v>
      </c>
      <c r="M65" s="432"/>
      <c r="N65" s="197"/>
      <c r="O65" s="429">
        <f t="shared" si="53"/>
        <v>0</v>
      </c>
      <c r="P65" s="431"/>
    </row>
    <row r="66" spans="1:16" ht="36" customHeight="1" x14ac:dyDescent="0.25">
      <c r="A66" s="186">
        <v>1150</v>
      </c>
      <c r="B66" s="138" t="s">
        <v>85</v>
      </c>
      <c r="C66" s="384">
        <f>F66+I66+L66+O66</f>
        <v>4487</v>
      </c>
      <c r="D66" s="202"/>
      <c r="E66" s="203"/>
      <c r="F66" s="141">
        <f t="shared" si="50"/>
        <v>0</v>
      </c>
      <c r="G66" s="202">
        <v>4455</v>
      </c>
      <c r="H66" s="454">
        <v>32</v>
      </c>
      <c r="I66" s="421">
        <f t="shared" si="51"/>
        <v>4487</v>
      </c>
      <c r="J66" s="454"/>
      <c r="K66" s="203"/>
      <c r="L66" s="422">
        <f t="shared" si="52"/>
        <v>0</v>
      </c>
      <c r="M66" s="455"/>
      <c r="N66" s="203"/>
      <c r="O66" s="421">
        <f t="shared" si="53"/>
        <v>0</v>
      </c>
      <c r="P66" s="514" t="s">
        <v>362</v>
      </c>
    </row>
    <row r="67" spans="1:16" ht="24" x14ac:dyDescent="0.25">
      <c r="A67" s="69">
        <v>1200</v>
      </c>
      <c r="B67" s="183" t="s">
        <v>86</v>
      </c>
      <c r="C67" s="331">
        <f t="shared" si="4"/>
        <v>7651</v>
      </c>
      <c r="D67" s="184">
        <f>SUM(D68:D69)</f>
        <v>0</v>
      </c>
      <c r="E67" s="185">
        <f t="shared" ref="E67:F67" si="54">SUM(E68:E69)</f>
        <v>0</v>
      </c>
      <c r="F67" s="73">
        <f t="shared" si="54"/>
        <v>0</v>
      </c>
      <c r="G67" s="184">
        <f>SUM(G68:G69)</f>
        <v>7292</v>
      </c>
      <c r="H67" s="337">
        <f t="shared" ref="H67:I67" si="55">SUM(H68:H69)</f>
        <v>359</v>
      </c>
      <c r="I67" s="416">
        <f t="shared" si="55"/>
        <v>7651</v>
      </c>
      <c r="J67" s="337">
        <f>SUM(J68:J69)</f>
        <v>0</v>
      </c>
      <c r="K67" s="185">
        <f t="shared" ref="K67:L67" si="56">SUM(K68:K69)</f>
        <v>0</v>
      </c>
      <c r="L67" s="338">
        <f t="shared" si="56"/>
        <v>0</v>
      </c>
      <c r="M67" s="331">
        <f>SUM(M68:M69)</f>
        <v>0</v>
      </c>
      <c r="N67" s="185">
        <f t="shared" ref="N67:O67" si="57">SUM(N68:N69)</f>
        <v>0</v>
      </c>
      <c r="O67" s="416">
        <f t="shared" si="57"/>
        <v>0</v>
      </c>
      <c r="P67" s="433"/>
    </row>
    <row r="68" spans="1:16" ht="35.25" customHeight="1" x14ac:dyDescent="0.25">
      <c r="A68" s="279">
        <v>1210</v>
      </c>
      <c r="B68" s="82" t="s">
        <v>87</v>
      </c>
      <c r="C68" s="339">
        <f t="shared" si="4"/>
        <v>7468</v>
      </c>
      <c r="D68" s="198"/>
      <c r="E68" s="199"/>
      <c r="F68" s="134">
        <f>D68+E68</f>
        <v>0</v>
      </c>
      <c r="G68" s="198">
        <v>7009</v>
      </c>
      <c r="H68" s="342">
        <v>459</v>
      </c>
      <c r="I68" s="424">
        <f>G68+H68</f>
        <v>7468</v>
      </c>
      <c r="J68" s="342"/>
      <c r="K68" s="199"/>
      <c r="L68" s="425">
        <f>J68+K68</f>
        <v>0</v>
      </c>
      <c r="M68" s="426"/>
      <c r="N68" s="199"/>
      <c r="O68" s="424">
        <f>M68+N68</f>
        <v>0</v>
      </c>
      <c r="P68" s="515" t="s">
        <v>363</v>
      </c>
    </row>
    <row r="69" spans="1:16" ht="24" x14ac:dyDescent="0.25">
      <c r="A69" s="189">
        <v>1220</v>
      </c>
      <c r="B69" s="89" t="s">
        <v>88</v>
      </c>
      <c r="C69" s="345">
        <f t="shared" si="4"/>
        <v>183</v>
      </c>
      <c r="D69" s="190">
        <f>SUM(D70:D74)</f>
        <v>0</v>
      </c>
      <c r="E69" s="191">
        <f t="shared" ref="E69:F69" si="58">SUM(E70:E74)</f>
        <v>0</v>
      </c>
      <c r="F69" s="55">
        <f t="shared" si="58"/>
        <v>0</v>
      </c>
      <c r="G69" s="190">
        <f>SUM(G70:G74)</f>
        <v>283</v>
      </c>
      <c r="H69" s="428">
        <f t="shared" ref="H69:I69" si="59">SUM(H70:H74)</f>
        <v>-100</v>
      </c>
      <c r="I69" s="429">
        <f t="shared" si="59"/>
        <v>183</v>
      </c>
      <c r="J69" s="428">
        <f>SUM(J70:J74)</f>
        <v>0</v>
      </c>
      <c r="K69" s="191">
        <f t="shared" ref="K69:L69" si="60">SUM(K70:K74)</f>
        <v>0</v>
      </c>
      <c r="L69" s="430">
        <f t="shared" si="60"/>
        <v>0</v>
      </c>
      <c r="M69" s="345">
        <f>SUM(M70:M74)</f>
        <v>0</v>
      </c>
      <c r="N69" s="191">
        <f t="shared" ref="N69:O69" si="61">SUM(N70:N74)</f>
        <v>0</v>
      </c>
      <c r="O69" s="429">
        <f t="shared" si="61"/>
        <v>0</v>
      </c>
      <c r="P69" s="431"/>
    </row>
    <row r="70" spans="1:16" ht="48" hidden="1" x14ac:dyDescent="0.25">
      <c r="A70" s="51">
        <v>1221</v>
      </c>
      <c r="B70" s="89" t="s">
        <v>89</v>
      </c>
      <c r="C70" s="345">
        <f t="shared" si="4"/>
        <v>0</v>
      </c>
      <c r="D70" s="196"/>
      <c r="E70" s="197"/>
      <c r="F70" s="55">
        <f t="shared" ref="F70:F74" si="62">D70+E70</f>
        <v>0</v>
      </c>
      <c r="G70" s="196"/>
      <c r="H70" s="348"/>
      <c r="I70" s="429">
        <f t="shared" ref="I70:I74" si="63">G70+H70</f>
        <v>0</v>
      </c>
      <c r="J70" s="348"/>
      <c r="K70" s="197"/>
      <c r="L70" s="430">
        <f t="shared" ref="L70:L74" si="64">J70+K70</f>
        <v>0</v>
      </c>
      <c r="M70" s="432"/>
      <c r="N70" s="197"/>
      <c r="O70" s="429">
        <f t="shared" ref="O70:O74" si="65">M70+N70</f>
        <v>0</v>
      </c>
      <c r="P70" s="431"/>
    </row>
    <row r="71" spans="1:16" hidden="1" x14ac:dyDescent="0.25">
      <c r="A71" s="51">
        <v>1223</v>
      </c>
      <c r="B71" s="89" t="s">
        <v>90</v>
      </c>
      <c r="C71" s="345">
        <f t="shared" si="4"/>
        <v>0</v>
      </c>
      <c r="D71" s="196"/>
      <c r="E71" s="197"/>
      <c r="F71" s="55">
        <f t="shared" si="62"/>
        <v>0</v>
      </c>
      <c r="G71" s="196"/>
      <c r="H71" s="348"/>
      <c r="I71" s="429">
        <f t="shared" si="63"/>
        <v>0</v>
      </c>
      <c r="J71" s="348"/>
      <c r="K71" s="197"/>
      <c r="L71" s="430">
        <f t="shared" si="64"/>
        <v>0</v>
      </c>
      <c r="M71" s="432"/>
      <c r="N71" s="197"/>
      <c r="O71" s="429">
        <f t="shared" si="65"/>
        <v>0</v>
      </c>
      <c r="P71" s="431"/>
    </row>
    <row r="72" spans="1:16" hidden="1" x14ac:dyDescent="0.25">
      <c r="A72" s="51">
        <v>1225</v>
      </c>
      <c r="B72" s="89" t="s">
        <v>173</v>
      </c>
      <c r="C72" s="345">
        <f t="shared" si="4"/>
        <v>0</v>
      </c>
      <c r="D72" s="196"/>
      <c r="E72" s="197"/>
      <c r="F72" s="55">
        <f t="shared" si="62"/>
        <v>0</v>
      </c>
      <c r="G72" s="196"/>
      <c r="H72" s="348"/>
      <c r="I72" s="429">
        <f t="shared" si="63"/>
        <v>0</v>
      </c>
      <c r="J72" s="348"/>
      <c r="K72" s="197"/>
      <c r="L72" s="430">
        <f t="shared" si="64"/>
        <v>0</v>
      </c>
      <c r="M72" s="432"/>
      <c r="N72" s="197"/>
      <c r="O72" s="429">
        <f t="shared" si="65"/>
        <v>0</v>
      </c>
      <c r="P72" s="431"/>
    </row>
    <row r="73" spans="1:16" ht="36" hidden="1" x14ac:dyDescent="0.25">
      <c r="A73" s="51">
        <v>1227</v>
      </c>
      <c r="B73" s="89" t="s">
        <v>92</v>
      </c>
      <c r="C73" s="345">
        <f t="shared" si="4"/>
        <v>0</v>
      </c>
      <c r="D73" s="196"/>
      <c r="E73" s="197"/>
      <c r="F73" s="55">
        <f t="shared" si="62"/>
        <v>0</v>
      </c>
      <c r="G73" s="196"/>
      <c r="H73" s="348"/>
      <c r="I73" s="429">
        <f t="shared" si="63"/>
        <v>0</v>
      </c>
      <c r="J73" s="348"/>
      <c r="K73" s="197"/>
      <c r="L73" s="430">
        <f t="shared" si="64"/>
        <v>0</v>
      </c>
      <c r="M73" s="432"/>
      <c r="N73" s="197"/>
      <c r="O73" s="429">
        <f t="shared" si="65"/>
        <v>0</v>
      </c>
      <c r="P73" s="431"/>
    </row>
    <row r="74" spans="1:16" ht="52.5" customHeight="1" x14ac:dyDescent="0.25">
      <c r="A74" s="51">
        <v>1228</v>
      </c>
      <c r="B74" s="89" t="s">
        <v>93</v>
      </c>
      <c r="C74" s="345">
        <f t="shared" si="4"/>
        <v>183</v>
      </c>
      <c r="D74" s="196"/>
      <c r="E74" s="197"/>
      <c r="F74" s="55">
        <f t="shared" si="62"/>
        <v>0</v>
      </c>
      <c r="G74" s="196">
        <v>283</v>
      </c>
      <c r="H74" s="348">
        <v>-100</v>
      </c>
      <c r="I74" s="429">
        <f t="shared" si="63"/>
        <v>183</v>
      </c>
      <c r="J74" s="348"/>
      <c r="K74" s="197"/>
      <c r="L74" s="430">
        <f t="shared" si="64"/>
        <v>0</v>
      </c>
      <c r="M74" s="432"/>
      <c r="N74" s="197"/>
      <c r="O74" s="429">
        <f t="shared" si="65"/>
        <v>0</v>
      </c>
      <c r="P74" s="513" t="s">
        <v>364</v>
      </c>
    </row>
    <row r="75" spans="1:16" x14ac:dyDescent="0.25">
      <c r="A75" s="177">
        <v>2000</v>
      </c>
      <c r="B75" s="177" t="s">
        <v>94</v>
      </c>
      <c r="C75" s="411">
        <f t="shared" si="4"/>
        <v>5112</v>
      </c>
      <c r="D75" s="179">
        <f>SUM(D76,D83,D130,D164,D165,D172)</f>
        <v>0</v>
      </c>
      <c r="E75" s="180">
        <f t="shared" ref="E75:F75" si="66">SUM(E76,E83,E130,E164,E165,E172)</f>
        <v>0</v>
      </c>
      <c r="F75" s="181">
        <f t="shared" si="66"/>
        <v>0</v>
      </c>
      <c r="G75" s="179">
        <f>SUM(G76,G83,G130,G164,G165,G172)</f>
        <v>4689</v>
      </c>
      <c r="H75" s="412">
        <f t="shared" ref="H75:I75" si="67">SUM(H76,H83,H130,H164,H165,H172)</f>
        <v>423</v>
      </c>
      <c r="I75" s="413">
        <f t="shared" si="67"/>
        <v>5112</v>
      </c>
      <c r="J75" s="412">
        <f>SUM(J76,J83,J130,J164,J165,J172)</f>
        <v>0</v>
      </c>
      <c r="K75" s="180">
        <f t="shared" ref="K75:L75" si="68">SUM(K76,K83,K130,K164,K165,K172)</f>
        <v>0</v>
      </c>
      <c r="L75" s="414">
        <f t="shared" si="68"/>
        <v>0</v>
      </c>
      <c r="M75" s="411">
        <f>SUM(M76,M83,M130,M164,M165,M172)</f>
        <v>0</v>
      </c>
      <c r="N75" s="180">
        <f t="shared" ref="N75:O75" si="69">SUM(N76,N83,N130,N164,N165,N172)</f>
        <v>0</v>
      </c>
      <c r="O75" s="413">
        <f t="shared" si="69"/>
        <v>0</v>
      </c>
      <c r="P75" s="415"/>
    </row>
    <row r="76" spans="1:16" ht="24" hidden="1" x14ac:dyDescent="0.25">
      <c r="A76" s="69">
        <v>2100</v>
      </c>
      <c r="B76" s="183" t="s">
        <v>95</v>
      </c>
      <c r="C76" s="331">
        <f t="shared" si="4"/>
        <v>0</v>
      </c>
      <c r="D76" s="184">
        <f>SUM(D77,D80)</f>
        <v>0</v>
      </c>
      <c r="E76" s="185">
        <f t="shared" ref="E76:F76" si="70">SUM(E77,E80)</f>
        <v>0</v>
      </c>
      <c r="F76" s="73">
        <f t="shared" si="70"/>
        <v>0</v>
      </c>
      <c r="G76" s="184">
        <f>SUM(G77,G80)</f>
        <v>0</v>
      </c>
      <c r="H76" s="337">
        <f t="shared" ref="H76:I76" si="71">SUM(H77,H80)</f>
        <v>0</v>
      </c>
      <c r="I76" s="416">
        <f t="shared" si="71"/>
        <v>0</v>
      </c>
      <c r="J76" s="337">
        <f>SUM(J77,J80)</f>
        <v>0</v>
      </c>
      <c r="K76" s="185">
        <f t="shared" ref="K76:L76" si="72">SUM(K77,K80)</f>
        <v>0</v>
      </c>
      <c r="L76" s="338">
        <f t="shared" si="72"/>
        <v>0</v>
      </c>
      <c r="M76" s="331">
        <f>SUM(M77,M80)</f>
        <v>0</v>
      </c>
      <c r="N76" s="185">
        <f t="shared" ref="N76:O76" si="73">SUM(N77,N80)</f>
        <v>0</v>
      </c>
      <c r="O76" s="416">
        <f t="shared" si="73"/>
        <v>0</v>
      </c>
      <c r="P76" s="433"/>
    </row>
    <row r="77" spans="1:16" ht="24" hidden="1" x14ac:dyDescent="0.25">
      <c r="A77" s="279">
        <v>2110</v>
      </c>
      <c r="B77" s="82" t="s">
        <v>96</v>
      </c>
      <c r="C77" s="339">
        <f t="shared" si="4"/>
        <v>0</v>
      </c>
      <c r="D77" s="194">
        <f>SUM(D78:D79)</f>
        <v>0</v>
      </c>
      <c r="E77" s="195">
        <f t="shared" ref="E77:F77" si="74">SUM(E78:E79)</f>
        <v>0</v>
      </c>
      <c r="F77" s="134">
        <f t="shared" si="74"/>
        <v>0</v>
      </c>
      <c r="G77" s="194">
        <f>SUM(G78:G79)</f>
        <v>0</v>
      </c>
      <c r="H77" s="434">
        <f t="shared" ref="H77:I77" si="75">SUM(H78:H79)</f>
        <v>0</v>
      </c>
      <c r="I77" s="424">
        <f t="shared" si="75"/>
        <v>0</v>
      </c>
      <c r="J77" s="434">
        <f>SUM(J78:J79)</f>
        <v>0</v>
      </c>
      <c r="K77" s="195">
        <f t="shared" ref="K77:L77" si="76">SUM(K78:K79)</f>
        <v>0</v>
      </c>
      <c r="L77" s="425">
        <f t="shared" si="76"/>
        <v>0</v>
      </c>
      <c r="M77" s="339">
        <f>SUM(M78:M79)</f>
        <v>0</v>
      </c>
      <c r="N77" s="195">
        <f t="shared" ref="N77:O77" si="77">SUM(N78:N79)</f>
        <v>0</v>
      </c>
      <c r="O77" s="424">
        <f t="shared" si="77"/>
        <v>0</v>
      </c>
      <c r="P77" s="427"/>
    </row>
    <row r="78" spans="1:16" hidden="1" x14ac:dyDescent="0.25">
      <c r="A78" s="51">
        <v>2111</v>
      </c>
      <c r="B78" s="89" t="s">
        <v>97</v>
      </c>
      <c r="C78" s="345">
        <f t="shared" si="4"/>
        <v>0</v>
      </c>
      <c r="D78" s="196"/>
      <c r="E78" s="197"/>
      <c r="F78" s="55">
        <f t="shared" ref="F78:F79" si="78">D78+E78</f>
        <v>0</v>
      </c>
      <c r="G78" s="196"/>
      <c r="H78" s="348"/>
      <c r="I78" s="429">
        <f t="shared" ref="I78:I79" si="79">G78+H78</f>
        <v>0</v>
      </c>
      <c r="J78" s="348"/>
      <c r="K78" s="197"/>
      <c r="L78" s="430">
        <f t="shared" ref="L78:L79" si="80">J78+K78</f>
        <v>0</v>
      </c>
      <c r="M78" s="432"/>
      <c r="N78" s="197"/>
      <c r="O78" s="429">
        <f t="shared" ref="O78:O79" si="81">M78+N78</f>
        <v>0</v>
      </c>
      <c r="P78" s="431"/>
    </row>
    <row r="79" spans="1:16" ht="24" hidden="1" x14ac:dyDescent="0.25">
      <c r="A79" s="51">
        <v>2112</v>
      </c>
      <c r="B79" s="89" t="s">
        <v>98</v>
      </c>
      <c r="C79" s="345">
        <f t="shared" si="4"/>
        <v>0</v>
      </c>
      <c r="D79" s="196"/>
      <c r="E79" s="197"/>
      <c r="F79" s="55">
        <f t="shared" si="78"/>
        <v>0</v>
      </c>
      <c r="G79" s="196"/>
      <c r="H79" s="348"/>
      <c r="I79" s="429">
        <f t="shared" si="79"/>
        <v>0</v>
      </c>
      <c r="J79" s="348"/>
      <c r="K79" s="197"/>
      <c r="L79" s="430">
        <f t="shared" si="80"/>
        <v>0</v>
      </c>
      <c r="M79" s="432"/>
      <c r="N79" s="197"/>
      <c r="O79" s="429">
        <f t="shared" si="81"/>
        <v>0</v>
      </c>
      <c r="P79" s="431"/>
    </row>
    <row r="80" spans="1:16" ht="24" hidden="1" x14ac:dyDescent="0.25">
      <c r="A80" s="189">
        <v>2120</v>
      </c>
      <c r="B80" s="89" t="s">
        <v>99</v>
      </c>
      <c r="C80" s="345">
        <f t="shared" si="4"/>
        <v>0</v>
      </c>
      <c r="D80" s="190">
        <f>SUM(D81:D82)</f>
        <v>0</v>
      </c>
      <c r="E80" s="191">
        <f t="shared" ref="E80:F80" si="82">SUM(E81:E82)</f>
        <v>0</v>
      </c>
      <c r="F80" s="55">
        <f t="shared" si="82"/>
        <v>0</v>
      </c>
      <c r="G80" s="190">
        <f>SUM(G81:G82)</f>
        <v>0</v>
      </c>
      <c r="H80" s="428">
        <f t="shared" ref="H80:I80" si="83">SUM(H81:H82)</f>
        <v>0</v>
      </c>
      <c r="I80" s="429">
        <f t="shared" si="83"/>
        <v>0</v>
      </c>
      <c r="J80" s="428">
        <f>SUM(J81:J82)</f>
        <v>0</v>
      </c>
      <c r="K80" s="191">
        <f t="shared" ref="K80:L80" si="84">SUM(K81:K82)</f>
        <v>0</v>
      </c>
      <c r="L80" s="430">
        <f t="shared" si="84"/>
        <v>0</v>
      </c>
      <c r="M80" s="345">
        <f>SUM(M81:M82)</f>
        <v>0</v>
      </c>
      <c r="N80" s="191">
        <f t="shared" ref="N80:O80" si="85">SUM(N81:N82)</f>
        <v>0</v>
      </c>
      <c r="O80" s="429">
        <f t="shared" si="85"/>
        <v>0</v>
      </c>
      <c r="P80" s="431"/>
    </row>
    <row r="81" spans="1:16" hidden="1" x14ac:dyDescent="0.25">
      <c r="A81" s="51">
        <v>2121</v>
      </c>
      <c r="B81" s="89" t="s">
        <v>97</v>
      </c>
      <c r="C81" s="345">
        <f t="shared" si="4"/>
        <v>0</v>
      </c>
      <c r="D81" s="196"/>
      <c r="E81" s="197"/>
      <c r="F81" s="55">
        <f t="shared" ref="F81:F82" si="86">D81+E81</f>
        <v>0</v>
      </c>
      <c r="G81" s="196"/>
      <c r="H81" s="348"/>
      <c r="I81" s="429">
        <f t="shared" ref="I81:I82" si="87">G81+H81</f>
        <v>0</v>
      </c>
      <c r="J81" s="348"/>
      <c r="K81" s="197"/>
      <c r="L81" s="430">
        <f t="shared" ref="L81:L82" si="88">J81+K81</f>
        <v>0</v>
      </c>
      <c r="M81" s="432"/>
      <c r="N81" s="197"/>
      <c r="O81" s="429">
        <f t="shared" ref="O81:O82" si="89">M81+N81</f>
        <v>0</v>
      </c>
      <c r="P81" s="431"/>
    </row>
    <row r="82" spans="1:16" ht="24" hidden="1" x14ac:dyDescent="0.25">
      <c r="A82" s="51">
        <v>2122</v>
      </c>
      <c r="B82" s="89" t="s">
        <v>98</v>
      </c>
      <c r="C82" s="345">
        <f t="shared" si="4"/>
        <v>0</v>
      </c>
      <c r="D82" s="196"/>
      <c r="E82" s="197"/>
      <c r="F82" s="55">
        <f t="shared" si="86"/>
        <v>0</v>
      </c>
      <c r="G82" s="196"/>
      <c r="H82" s="348"/>
      <c r="I82" s="429">
        <f t="shared" si="87"/>
        <v>0</v>
      </c>
      <c r="J82" s="348"/>
      <c r="K82" s="197"/>
      <c r="L82" s="430">
        <f t="shared" si="88"/>
        <v>0</v>
      </c>
      <c r="M82" s="432"/>
      <c r="N82" s="197"/>
      <c r="O82" s="429">
        <f t="shared" si="89"/>
        <v>0</v>
      </c>
      <c r="P82" s="431"/>
    </row>
    <row r="83" spans="1:16" x14ac:dyDescent="0.25">
      <c r="A83" s="69">
        <v>2200</v>
      </c>
      <c r="B83" s="183" t="s">
        <v>100</v>
      </c>
      <c r="C83" s="331">
        <f t="shared" si="4"/>
        <v>933</v>
      </c>
      <c r="D83" s="184">
        <f>SUM(D84,D89,D95,D103,D112,D116,D122,D128)</f>
        <v>0</v>
      </c>
      <c r="E83" s="185">
        <f t="shared" ref="E83:F83" si="90">SUM(E84,E89,E95,E103,E112,E116,E122,E128)</f>
        <v>0</v>
      </c>
      <c r="F83" s="73">
        <f t="shared" si="90"/>
        <v>0</v>
      </c>
      <c r="G83" s="184">
        <f>SUM(G84,G89,G95,G103,G112,G116,G122,G128)</f>
        <v>942</v>
      </c>
      <c r="H83" s="337">
        <f t="shared" ref="H83:I83" si="91">SUM(H84,H89,H95,H103,H112,H116,H122,H128)</f>
        <v>-9</v>
      </c>
      <c r="I83" s="416">
        <f t="shared" si="91"/>
        <v>933</v>
      </c>
      <c r="J83" s="337">
        <f>SUM(J84,J89,J95,J103,J112,J116,J122,J128)</f>
        <v>0</v>
      </c>
      <c r="K83" s="185">
        <f t="shared" ref="K83:L83" si="92">SUM(K84,K89,K95,K103,K112,K116,K122,K128)</f>
        <v>0</v>
      </c>
      <c r="L83" s="338">
        <f t="shared" si="92"/>
        <v>0</v>
      </c>
      <c r="M83" s="358">
        <f>SUM(M84,M89,M95,M103,M112,M116,M122,M128)</f>
        <v>0</v>
      </c>
      <c r="N83" s="235">
        <f t="shared" ref="N83:O83" si="93">SUM(N84,N89,N95,N103,N112,N116,N122,N128)</f>
        <v>0</v>
      </c>
      <c r="O83" s="435">
        <f t="shared" si="93"/>
        <v>0</v>
      </c>
      <c r="P83" s="436"/>
    </row>
    <row r="84" spans="1:16" ht="24" hidden="1" x14ac:dyDescent="0.25">
      <c r="A84" s="186">
        <v>2210</v>
      </c>
      <c r="B84" s="138" t="s">
        <v>365</v>
      </c>
      <c r="C84" s="384">
        <f t="shared" si="4"/>
        <v>0</v>
      </c>
      <c r="D84" s="187">
        <f>SUM(D85:D88)</f>
        <v>0</v>
      </c>
      <c r="E84" s="188">
        <f t="shared" ref="E84:F84" si="94">SUM(E85:E88)</f>
        <v>0</v>
      </c>
      <c r="F84" s="141">
        <f t="shared" si="94"/>
        <v>0</v>
      </c>
      <c r="G84" s="187">
        <f>SUM(G85:G88)</f>
        <v>0</v>
      </c>
      <c r="H84" s="420">
        <f t="shared" ref="H84:I84" si="95">SUM(H85:H88)</f>
        <v>0</v>
      </c>
      <c r="I84" s="421">
        <f t="shared" si="95"/>
        <v>0</v>
      </c>
      <c r="J84" s="420">
        <f>SUM(J85:J88)</f>
        <v>0</v>
      </c>
      <c r="K84" s="188">
        <f t="shared" ref="K84:L84" si="96">SUM(K85:K88)</f>
        <v>0</v>
      </c>
      <c r="L84" s="422">
        <f t="shared" si="96"/>
        <v>0</v>
      </c>
      <c r="M84" s="384">
        <f>SUM(M85:M88)</f>
        <v>0</v>
      </c>
      <c r="N84" s="188">
        <f t="shared" ref="N84:O84" si="97">SUM(N85:N88)</f>
        <v>0</v>
      </c>
      <c r="O84" s="421">
        <f t="shared" si="97"/>
        <v>0</v>
      </c>
      <c r="P84" s="423"/>
    </row>
    <row r="85" spans="1:16" ht="24" hidden="1" x14ac:dyDescent="0.25">
      <c r="A85" s="44">
        <v>2211</v>
      </c>
      <c r="B85" s="82" t="s">
        <v>102</v>
      </c>
      <c r="C85" s="339">
        <f t="shared" ref="C85:C148" si="98">F85+I85+L85+O85</f>
        <v>0</v>
      </c>
      <c r="D85" s="198"/>
      <c r="E85" s="199"/>
      <c r="F85" s="134">
        <f t="shared" ref="F85:F88" si="99">D85+E85</f>
        <v>0</v>
      </c>
      <c r="G85" s="198"/>
      <c r="H85" s="342"/>
      <c r="I85" s="424">
        <f t="shared" ref="I85:I88" si="100">G85+H85</f>
        <v>0</v>
      </c>
      <c r="J85" s="342"/>
      <c r="K85" s="199"/>
      <c r="L85" s="425">
        <f t="shared" ref="L85:L88" si="101">J85+K85</f>
        <v>0</v>
      </c>
      <c r="M85" s="426"/>
      <c r="N85" s="199"/>
      <c r="O85" s="424">
        <f t="shared" ref="O85:O88" si="102">M85+N85</f>
        <v>0</v>
      </c>
      <c r="P85" s="427"/>
    </row>
    <row r="86" spans="1:16" ht="36" hidden="1" x14ac:dyDescent="0.25">
      <c r="A86" s="288">
        <v>2212</v>
      </c>
      <c r="B86" s="297" t="s">
        <v>103</v>
      </c>
      <c r="C86" s="437">
        <f t="shared" si="98"/>
        <v>0</v>
      </c>
      <c r="D86" s="299"/>
      <c r="E86" s="300"/>
      <c r="F86" s="292">
        <f t="shared" si="99"/>
        <v>0</v>
      </c>
      <c r="G86" s="299"/>
      <c r="H86" s="438"/>
      <c r="I86" s="439">
        <f t="shared" si="100"/>
        <v>0</v>
      </c>
      <c r="J86" s="438"/>
      <c r="K86" s="300"/>
      <c r="L86" s="440">
        <f t="shared" si="101"/>
        <v>0</v>
      </c>
      <c r="M86" s="441"/>
      <c r="N86" s="300"/>
      <c r="O86" s="439">
        <f t="shared" si="102"/>
        <v>0</v>
      </c>
      <c r="P86" s="442"/>
    </row>
    <row r="87" spans="1:16" ht="24" hidden="1" x14ac:dyDescent="0.25">
      <c r="A87" s="288">
        <v>2214</v>
      </c>
      <c r="B87" s="297" t="s">
        <v>104</v>
      </c>
      <c r="C87" s="437">
        <f t="shared" si="98"/>
        <v>0</v>
      </c>
      <c r="D87" s="299"/>
      <c r="E87" s="300"/>
      <c r="F87" s="292">
        <f t="shared" si="99"/>
        <v>0</v>
      </c>
      <c r="G87" s="299"/>
      <c r="H87" s="438"/>
      <c r="I87" s="439">
        <f t="shared" si="100"/>
        <v>0</v>
      </c>
      <c r="J87" s="438"/>
      <c r="K87" s="300"/>
      <c r="L87" s="440">
        <f t="shared" si="101"/>
        <v>0</v>
      </c>
      <c r="M87" s="441"/>
      <c r="N87" s="300"/>
      <c r="O87" s="439">
        <f t="shared" si="102"/>
        <v>0</v>
      </c>
      <c r="P87" s="442"/>
    </row>
    <row r="88" spans="1:16" hidden="1" x14ac:dyDescent="0.25">
      <c r="A88" s="51">
        <v>2219</v>
      </c>
      <c r="B88" s="89" t="s">
        <v>105</v>
      </c>
      <c r="C88" s="345">
        <f t="shared" si="98"/>
        <v>0</v>
      </c>
      <c r="D88" s="196"/>
      <c r="E88" s="197"/>
      <c r="F88" s="55">
        <f t="shared" si="99"/>
        <v>0</v>
      </c>
      <c r="G88" s="196"/>
      <c r="H88" s="348"/>
      <c r="I88" s="429">
        <f t="shared" si="100"/>
        <v>0</v>
      </c>
      <c r="J88" s="348"/>
      <c r="K88" s="197"/>
      <c r="L88" s="430">
        <f t="shared" si="101"/>
        <v>0</v>
      </c>
      <c r="M88" s="432"/>
      <c r="N88" s="197"/>
      <c r="O88" s="429">
        <f t="shared" si="102"/>
        <v>0</v>
      </c>
      <c r="P88" s="431"/>
    </row>
    <row r="89" spans="1:16" ht="24" hidden="1" x14ac:dyDescent="0.25">
      <c r="A89" s="189">
        <v>2220</v>
      </c>
      <c r="B89" s="89" t="s">
        <v>106</v>
      </c>
      <c r="C89" s="345">
        <f t="shared" si="98"/>
        <v>0</v>
      </c>
      <c r="D89" s="190">
        <f>SUM(D90:D94)</f>
        <v>0</v>
      </c>
      <c r="E89" s="191">
        <f t="shared" ref="E89:F89" si="103">SUM(E90:E94)</f>
        <v>0</v>
      </c>
      <c r="F89" s="55">
        <f t="shared" si="103"/>
        <v>0</v>
      </c>
      <c r="G89" s="190">
        <f>SUM(G90:G94)</f>
        <v>0</v>
      </c>
      <c r="H89" s="428">
        <f t="shared" ref="H89:I89" si="104">SUM(H90:H94)</f>
        <v>0</v>
      </c>
      <c r="I89" s="429">
        <f t="shared" si="104"/>
        <v>0</v>
      </c>
      <c r="J89" s="428">
        <f>SUM(J90:J94)</f>
        <v>0</v>
      </c>
      <c r="K89" s="191">
        <f t="shared" ref="K89:L89" si="105">SUM(K90:K94)</f>
        <v>0</v>
      </c>
      <c r="L89" s="430">
        <f t="shared" si="105"/>
        <v>0</v>
      </c>
      <c r="M89" s="345">
        <f>SUM(M90:M94)</f>
        <v>0</v>
      </c>
      <c r="N89" s="191">
        <f t="shared" ref="N89:O89" si="106">SUM(N90:N94)</f>
        <v>0</v>
      </c>
      <c r="O89" s="429">
        <f t="shared" si="106"/>
        <v>0</v>
      </c>
      <c r="P89" s="431"/>
    </row>
    <row r="90" spans="1:16" ht="24" hidden="1" x14ac:dyDescent="0.25">
      <c r="A90" s="51">
        <v>2221</v>
      </c>
      <c r="B90" s="89" t="s">
        <v>107</v>
      </c>
      <c r="C90" s="345">
        <f t="shared" si="98"/>
        <v>0</v>
      </c>
      <c r="D90" s="196"/>
      <c r="E90" s="197"/>
      <c r="F90" s="55">
        <f t="shared" ref="F90:F94" si="107">D90+E90</f>
        <v>0</v>
      </c>
      <c r="G90" s="196"/>
      <c r="H90" s="348"/>
      <c r="I90" s="429">
        <f t="shared" ref="I90:I94" si="108">G90+H90</f>
        <v>0</v>
      </c>
      <c r="J90" s="348"/>
      <c r="K90" s="197"/>
      <c r="L90" s="430">
        <f t="shared" ref="L90:L94" si="109">J90+K90</f>
        <v>0</v>
      </c>
      <c r="M90" s="432"/>
      <c r="N90" s="197"/>
      <c r="O90" s="429">
        <f t="shared" ref="O90:O94" si="110">M90+N90</f>
        <v>0</v>
      </c>
      <c r="P90" s="431"/>
    </row>
    <row r="91" spans="1:16" hidden="1" x14ac:dyDescent="0.25">
      <c r="A91" s="51">
        <v>2222</v>
      </c>
      <c r="B91" s="89" t="s">
        <v>108</v>
      </c>
      <c r="C91" s="345">
        <f t="shared" si="98"/>
        <v>0</v>
      </c>
      <c r="D91" s="196"/>
      <c r="E91" s="197"/>
      <c r="F91" s="55">
        <f t="shared" si="107"/>
        <v>0</v>
      </c>
      <c r="G91" s="196"/>
      <c r="H91" s="348"/>
      <c r="I91" s="429">
        <f t="shared" si="108"/>
        <v>0</v>
      </c>
      <c r="J91" s="348"/>
      <c r="K91" s="197"/>
      <c r="L91" s="430">
        <f t="shared" si="109"/>
        <v>0</v>
      </c>
      <c r="M91" s="432"/>
      <c r="N91" s="197"/>
      <c r="O91" s="429">
        <f t="shared" si="110"/>
        <v>0</v>
      </c>
      <c r="P91" s="431"/>
    </row>
    <row r="92" spans="1:16" hidden="1" x14ac:dyDescent="0.25">
      <c r="A92" s="51">
        <v>2223</v>
      </c>
      <c r="B92" s="89" t="s">
        <v>109</v>
      </c>
      <c r="C92" s="345">
        <f t="shared" si="98"/>
        <v>0</v>
      </c>
      <c r="D92" s="196"/>
      <c r="E92" s="197"/>
      <c r="F92" s="55">
        <f t="shared" si="107"/>
        <v>0</v>
      </c>
      <c r="G92" s="196"/>
      <c r="H92" s="348"/>
      <c r="I92" s="429">
        <f t="shared" si="108"/>
        <v>0</v>
      </c>
      <c r="J92" s="348"/>
      <c r="K92" s="197"/>
      <c r="L92" s="430">
        <f t="shared" si="109"/>
        <v>0</v>
      </c>
      <c r="M92" s="432"/>
      <c r="N92" s="197"/>
      <c r="O92" s="429">
        <f t="shared" si="110"/>
        <v>0</v>
      </c>
      <c r="P92" s="431"/>
    </row>
    <row r="93" spans="1:16" ht="48" hidden="1" x14ac:dyDescent="0.25">
      <c r="A93" s="51">
        <v>2224</v>
      </c>
      <c r="B93" s="89" t="s">
        <v>110</v>
      </c>
      <c r="C93" s="345">
        <f t="shared" si="98"/>
        <v>0</v>
      </c>
      <c r="D93" s="196"/>
      <c r="E93" s="197"/>
      <c r="F93" s="55">
        <f t="shared" si="107"/>
        <v>0</v>
      </c>
      <c r="G93" s="196"/>
      <c r="H93" s="348"/>
      <c r="I93" s="429">
        <f t="shared" si="108"/>
        <v>0</v>
      </c>
      <c r="J93" s="348"/>
      <c r="K93" s="197"/>
      <c r="L93" s="430">
        <f t="shared" si="109"/>
        <v>0</v>
      </c>
      <c r="M93" s="432"/>
      <c r="N93" s="197"/>
      <c r="O93" s="429">
        <f t="shared" si="110"/>
        <v>0</v>
      </c>
      <c r="P93" s="431"/>
    </row>
    <row r="94" spans="1:16" ht="24" hidden="1" x14ac:dyDescent="0.25">
      <c r="A94" s="51">
        <v>2229</v>
      </c>
      <c r="B94" s="89" t="s">
        <v>111</v>
      </c>
      <c r="C94" s="345">
        <f t="shared" si="98"/>
        <v>0</v>
      </c>
      <c r="D94" s="196"/>
      <c r="E94" s="197"/>
      <c r="F94" s="55">
        <f t="shared" si="107"/>
        <v>0</v>
      </c>
      <c r="G94" s="196"/>
      <c r="H94" s="348"/>
      <c r="I94" s="429">
        <f t="shared" si="108"/>
        <v>0</v>
      </c>
      <c r="J94" s="348"/>
      <c r="K94" s="197"/>
      <c r="L94" s="430">
        <f t="shared" si="109"/>
        <v>0</v>
      </c>
      <c r="M94" s="432"/>
      <c r="N94" s="197"/>
      <c r="O94" s="429">
        <f t="shared" si="110"/>
        <v>0</v>
      </c>
      <c r="P94" s="431"/>
    </row>
    <row r="95" spans="1:16" ht="36" x14ac:dyDescent="0.25">
      <c r="A95" s="189">
        <v>2230</v>
      </c>
      <c r="B95" s="89" t="s">
        <v>112</v>
      </c>
      <c r="C95" s="345">
        <f t="shared" si="98"/>
        <v>400</v>
      </c>
      <c r="D95" s="190">
        <f>SUM(D96:D102)</f>
        <v>0</v>
      </c>
      <c r="E95" s="191">
        <f t="shared" ref="E95:F95" si="111">SUM(E96:E102)</f>
        <v>0</v>
      </c>
      <c r="F95" s="55">
        <f t="shared" si="111"/>
        <v>0</v>
      </c>
      <c r="G95" s="190">
        <f>SUM(G96:G102)</f>
        <v>400</v>
      </c>
      <c r="H95" s="428">
        <f t="shared" ref="H95:I95" si="112">SUM(H96:H102)</f>
        <v>0</v>
      </c>
      <c r="I95" s="429">
        <f t="shared" si="112"/>
        <v>400</v>
      </c>
      <c r="J95" s="428">
        <f>SUM(J96:J102)</f>
        <v>0</v>
      </c>
      <c r="K95" s="191">
        <f t="shared" ref="K95:L95" si="113">SUM(K96:K102)</f>
        <v>0</v>
      </c>
      <c r="L95" s="430">
        <f t="shared" si="113"/>
        <v>0</v>
      </c>
      <c r="M95" s="345">
        <f>SUM(M96:M102)</f>
        <v>0</v>
      </c>
      <c r="N95" s="191">
        <f t="shared" ref="N95:O95" si="114">SUM(N96:N102)</f>
        <v>0</v>
      </c>
      <c r="O95" s="429">
        <f t="shared" si="114"/>
        <v>0</v>
      </c>
      <c r="P95" s="431"/>
    </row>
    <row r="96" spans="1:16" ht="24" hidden="1" x14ac:dyDescent="0.25">
      <c r="A96" s="288">
        <v>2231</v>
      </c>
      <c r="B96" s="297" t="s">
        <v>113</v>
      </c>
      <c r="C96" s="437">
        <f t="shared" si="98"/>
        <v>0</v>
      </c>
      <c r="D96" s="299"/>
      <c r="E96" s="300"/>
      <c r="F96" s="292">
        <f t="shared" ref="F96:F102" si="115">D96+E96</f>
        <v>0</v>
      </c>
      <c r="G96" s="299">
        <v>0</v>
      </c>
      <c r="H96" s="438"/>
      <c r="I96" s="439">
        <f t="shared" ref="I96:I102" si="116">G96+H96</f>
        <v>0</v>
      </c>
      <c r="J96" s="438"/>
      <c r="K96" s="300"/>
      <c r="L96" s="440">
        <f t="shared" ref="L96:L102" si="117">J96+K96</f>
        <v>0</v>
      </c>
      <c r="M96" s="441"/>
      <c r="N96" s="300"/>
      <c r="O96" s="439">
        <f t="shared" ref="O96:O102" si="118">M96+N96</f>
        <v>0</v>
      </c>
      <c r="P96" s="442"/>
    </row>
    <row r="97" spans="1:16" ht="24.75" hidden="1" customHeight="1" x14ac:dyDescent="0.25">
      <c r="A97" s="51">
        <v>2232</v>
      </c>
      <c r="B97" s="89" t="s">
        <v>114</v>
      </c>
      <c r="C97" s="345">
        <f t="shared" si="98"/>
        <v>0</v>
      </c>
      <c r="D97" s="196"/>
      <c r="E97" s="197"/>
      <c r="F97" s="55">
        <f t="shared" si="115"/>
        <v>0</v>
      </c>
      <c r="G97" s="196"/>
      <c r="H97" s="348"/>
      <c r="I97" s="429">
        <f t="shared" si="116"/>
        <v>0</v>
      </c>
      <c r="J97" s="348"/>
      <c r="K97" s="197"/>
      <c r="L97" s="430">
        <f t="shared" si="117"/>
        <v>0</v>
      </c>
      <c r="M97" s="432"/>
      <c r="N97" s="197"/>
      <c r="O97" s="429">
        <f t="shared" si="118"/>
        <v>0</v>
      </c>
      <c r="P97" s="431"/>
    </row>
    <row r="98" spans="1:16" ht="24" hidden="1" x14ac:dyDescent="0.25">
      <c r="A98" s="44">
        <v>2233</v>
      </c>
      <c r="B98" s="82" t="s">
        <v>115</v>
      </c>
      <c r="C98" s="339">
        <f t="shared" si="98"/>
        <v>0</v>
      </c>
      <c r="D98" s="198"/>
      <c r="E98" s="199"/>
      <c r="F98" s="134">
        <f t="shared" si="115"/>
        <v>0</v>
      </c>
      <c r="G98" s="198"/>
      <c r="H98" s="342"/>
      <c r="I98" s="424">
        <f t="shared" si="116"/>
        <v>0</v>
      </c>
      <c r="J98" s="342"/>
      <c r="K98" s="199"/>
      <c r="L98" s="425">
        <f t="shared" si="117"/>
        <v>0</v>
      </c>
      <c r="M98" s="426"/>
      <c r="N98" s="199"/>
      <c r="O98" s="424">
        <f t="shared" si="118"/>
        <v>0</v>
      </c>
      <c r="P98" s="427"/>
    </row>
    <row r="99" spans="1:16" ht="36" hidden="1" x14ac:dyDescent="0.25">
      <c r="A99" s="51">
        <v>2234</v>
      </c>
      <c r="B99" s="89" t="s">
        <v>116</v>
      </c>
      <c r="C99" s="345">
        <f t="shared" si="98"/>
        <v>0</v>
      </c>
      <c r="D99" s="196"/>
      <c r="E99" s="197"/>
      <c r="F99" s="55">
        <f t="shared" si="115"/>
        <v>0</v>
      </c>
      <c r="G99" s="196"/>
      <c r="H99" s="348"/>
      <c r="I99" s="429">
        <f t="shared" si="116"/>
        <v>0</v>
      </c>
      <c r="J99" s="348"/>
      <c r="K99" s="197"/>
      <c r="L99" s="430">
        <f t="shared" si="117"/>
        <v>0</v>
      </c>
      <c r="M99" s="432"/>
      <c r="N99" s="197"/>
      <c r="O99" s="429">
        <f t="shared" si="118"/>
        <v>0</v>
      </c>
      <c r="P99" s="431"/>
    </row>
    <row r="100" spans="1:16" ht="24" hidden="1" x14ac:dyDescent="0.25">
      <c r="A100" s="51">
        <v>2235</v>
      </c>
      <c r="B100" s="89" t="s">
        <v>366</v>
      </c>
      <c r="C100" s="345">
        <f t="shared" si="98"/>
        <v>0</v>
      </c>
      <c r="D100" s="196"/>
      <c r="E100" s="197"/>
      <c r="F100" s="55">
        <f t="shared" si="115"/>
        <v>0</v>
      </c>
      <c r="G100" s="196"/>
      <c r="H100" s="348"/>
      <c r="I100" s="429">
        <f t="shared" si="116"/>
        <v>0</v>
      </c>
      <c r="J100" s="348"/>
      <c r="K100" s="197"/>
      <c r="L100" s="430">
        <f t="shared" si="117"/>
        <v>0</v>
      </c>
      <c r="M100" s="432"/>
      <c r="N100" s="197"/>
      <c r="O100" s="429">
        <f t="shared" si="118"/>
        <v>0</v>
      </c>
      <c r="P100" s="431"/>
    </row>
    <row r="101" spans="1:16" hidden="1" x14ac:dyDescent="0.25">
      <c r="A101" s="51">
        <v>2236</v>
      </c>
      <c r="B101" s="89" t="s">
        <v>367</v>
      </c>
      <c r="C101" s="345">
        <f t="shared" si="98"/>
        <v>0</v>
      </c>
      <c r="D101" s="196"/>
      <c r="E101" s="197"/>
      <c r="F101" s="55">
        <f t="shared" si="115"/>
        <v>0</v>
      </c>
      <c r="G101" s="196"/>
      <c r="H101" s="348"/>
      <c r="I101" s="429">
        <f t="shared" si="116"/>
        <v>0</v>
      </c>
      <c r="J101" s="348"/>
      <c r="K101" s="197"/>
      <c r="L101" s="430">
        <f t="shared" si="117"/>
        <v>0</v>
      </c>
      <c r="M101" s="432"/>
      <c r="N101" s="197"/>
      <c r="O101" s="429">
        <f t="shared" si="118"/>
        <v>0</v>
      </c>
      <c r="P101" s="431"/>
    </row>
    <row r="102" spans="1:16" ht="24" x14ac:dyDescent="0.25">
      <c r="A102" s="288">
        <v>2239</v>
      </c>
      <c r="B102" s="297" t="s">
        <v>119</v>
      </c>
      <c r="C102" s="437">
        <f t="shared" si="98"/>
        <v>400</v>
      </c>
      <c r="D102" s="299"/>
      <c r="E102" s="300"/>
      <c r="F102" s="292">
        <f t="shared" si="115"/>
        <v>0</v>
      </c>
      <c r="G102" s="299">
        <v>400</v>
      </c>
      <c r="H102" s="438"/>
      <c r="I102" s="439">
        <f t="shared" si="116"/>
        <v>400</v>
      </c>
      <c r="J102" s="438"/>
      <c r="K102" s="300"/>
      <c r="L102" s="440">
        <f t="shared" si="117"/>
        <v>0</v>
      </c>
      <c r="M102" s="441"/>
      <c r="N102" s="300"/>
      <c r="O102" s="439">
        <f t="shared" si="118"/>
        <v>0</v>
      </c>
      <c r="P102" s="442"/>
    </row>
    <row r="103" spans="1:16" ht="36" hidden="1" x14ac:dyDescent="0.25">
      <c r="A103" s="189">
        <v>2240</v>
      </c>
      <c r="B103" s="89" t="s">
        <v>120</v>
      </c>
      <c r="C103" s="345">
        <f t="shared" si="98"/>
        <v>0</v>
      </c>
      <c r="D103" s="190">
        <f>SUM(D104:D111)</f>
        <v>0</v>
      </c>
      <c r="E103" s="191">
        <f t="shared" ref="E103:F103" si="119">SUM(E104:E111)</f>
        <v>0</v>
      </c>
      <c r="F103" s="55">
        <f t="shared" si="119"/>
        <v>0</v>
      </c>
      <c r="G103" s="190">
        <f>SUM(G104:G111)</f>
        <v>0</v>
      </c>
      <c r="H103" s="428">
        <f t="shared" ref="H103:I103" si="120">SUM(H104:H111)</f>
        <v>0</v>
      </c>
      <c r="I103" s="429">
        <f t="shared" si="120"/>
        <v>0</v>
      </c>
      <c r="J103" s="428">
        <f>SUM(J104:J111)</f>
        <v>0</v>
      </c>
      <c r="K103" s="191">
        <f t="shared" ref="K103:L103" si="121">SUM(K104:K111)</f>
        <v>0</v>
      </c>
      <c r="L103" s="430">
        <f t="shared" si="121"/>
        <v>0</v>
      </c>
      <c r="M103" s="345">
        <f>SUM(M104:M111)</f>
        <v>0</v>
      </c>
      <c r="N103" s="191">
        <f t="shared" ref="N103:O103" si="122">SUM(N104:N111)</f>
        <v>0</v>
      </c>
      <c r="O103" s="429">
        <f t="shared" si="122"/>
        <v>0</v>
      </c>
      <c r="P103" s="431"/>
    </row>
    <row r="104" spans="1:16" hidden="1" x14ac:dyDescent="0.25">
      <c r="A104" s="51">
        <v>2241</v>
      </c>
      <c r="B104" s="89" t="s">
        <v>121</v>
      </c>
      <c r="C104" s="345">
        <f t="shared" si="98"/>
        <v>0</v>
      </c>
      <c r="D104" s="196"/>
      <c r="E104" s="197"/>
      <c r="F104" s="55">
        <f t="shared" ref="F104:F111" si="123">D104+E104</f>
        <v>0</v>
      </c>
      <c r="G104" s="196"/>
      <c r="H104" s="348"/>
      <c r="I104" s="429">
        <f t="shared" ref="I104:I111" si="124">G104+H104</f>
        <v>0</v>
      </c>
      <c r="J104" s="348"/>
      <c r="K104" s="197"/>
      <c r="L104" s="430">
        <f t="shared" ref="L104:L111" si="125">J104+K104</f>
        <v>0</v>
      </c>
      <c r="M104" s="432"/>
      <c r="N104" s="197"/>
      <c r="O104" s="429">
        <f t="shared" ref="O104:O111" si="126">M104+N104</f>
        <v>0</v>
      </c>
      <c r="P104" s="431"/>
    </row>
    <row r="105" spans="1:16" ht="24" hidden="1" x14ac:dyDescent="0.25">
      <c r="A105" s="51">
        <v>2242</v>
      </c>
      <c r="B105" s="89" t="s">
        <v>122</v>
      </c>
      <c r="C105" s="345">
        <f t="shared" si="98"/>
        <v>0</v>
      </c>
      <c r="D105" s="196"/>
      <c r="E105" s="197"/>
      <c r="F105" s="55">
        <f t="shared" si="123"/>
        <v>0</v>
      </c>
      <c r="G105" s="196"/>
      <c r="H105" s="348"/>
      <c r="I105" s="429">
        <f t="shared" si="124"/>
        <v>0</v>
      </c>
      <c r="J105" s="348"/>
      <c r="K105" s="197"/>
      <c r="L105" s="430">
        <f t="shared" si="125"/>
        <v>0</v>
      </c>
      <c r="M105" s="432"/>
      <c r="N105" s="197"/>
      <c r="O105" s="429">
        <f t="shared" si="126"/>
        <v>0</v>
      </c>
      <c r="P105" s="431"/>
    </row>
    <row r="106" spans="1:16" ht="24" hidden="1" x14ac:dyDescent="0.25">
      <c r="A106" s="288">
        <v>2243</v>
      </c>
      <c r="B106" s="297" t="s">
        <v>123</v>
      </c>
      <c r="C106" s="437">
        <f t="shared" si="98"/>
        <v>0</v>
      </c>
      <c r="D106" s="299"/>
      <c r="E106" s="300"/>
      <c r="F106" s="292">
        <f t="shared" si="123"/>
        <v>0</v>
      </c>
      <c r="G106" s="299"/>
      <c r="H106" s="438"/>
      <c r="I106" s="439">
        <f t="shared" si="124"/>
        <v>0</v>
      </c>
      <c r="J106" s="438"/>
      <c r="K106" s="300"/>
      <c r="L106" s="440">
        <f t="shared" si="125"/>
        <v>0</v>
      </c>
      <c r="M106" s="441"/>
      <c r="N106" s="300"/>
      <c r="O106" s="439">
        <f t="shared" si="126"/>
        <v>0</v>
      </c>
      <c r="P106" s="443"/>
    </row>
    <row r="107" spans="1:16" hidden="1" x14ac:dyDescent="0.25">
      <c r="A107" s="288">
        <v>2244</v>
      </c>
      <c r="B107" s="297" t="s">
        <v>124</v>
      </c>
      <c r="C107" s="437">
        <f t="shared" si="98"/>
        <v>0</v>
      </c>
      <c r="D107" s="299"/>
      <c r="E107" s="300"/>
      <c r="F107" s="292">
        <f t="shared" si="123"/>
        <v>0</v>
      </c>
      <c r="G107" s="299"/>
      <c r="H107" s="438"/>
      <c r="I107" s="439">
        <f t="shared" si="124"/>
        <v>0</v>
      </c>
      <c r="J107" s="438"/>
      <c r="K107" s="300"/>
      <c r="L107" s="440">
        <f t="shared" si="125"/>
        <v>0</v>
      </c>
      <c r="M107" s="441"/>
      <c r="N107" s="300"/>
      <c r="O107" s="439">
        <f t="shared" si="126"/>
        <v>0</v>
      </c>
      <c r="P107" s="442"/>
    </row>
    <row r="108" spans="1:16" ht="24" hidden="1" x14ac:dyDescent="0.25">
      <c r="A108" s="51">
        <v>2246</v>
      </c>
      <c r="B108" s="89" t="s">
        <v>125</v>
      </c>
      <c r="C108" s="345">
        <f t="shared" si="98"/>
        <v>0</v>
      </c>
      <c r="D108" s="196"/>
      <c r="E108" s="197"/>
      <c r="F108" s="55">
        <f t="shared" si="123"/>
        <v>0</v>
      </c>
      <c r="G108" s="196"/>
      <c r="H108" s="348"/>
      <c r="I108" s="429">
        <f t="shared" si="124"/>
        <v>0</v>
      </c>
      <c r="J108" s="348"/>
      <c r="K108" s="197"/>
      <c r="L108" s="430">
        <f t="shared" si="125"/>
        <v>0</v>
      </c>
      <c r="M108" s="432"/>
      <c r="N108" s="197"/>
      <c r="O108" s="429">
        <f t="shared" si="126"/>
        <v>0</v>
      </c>
      <c r="P108" s="431"/>
    </row>
    <row r="109" spans="1:16" hidden="1" x14ac:dyDescent="0.25">
      <c r="A109" s="51">
        <v>2247</v>
      </c>
      <c r="B109" s="89" t="s">
        <v>126</v>
      </c>
      <c r="C109" s="345">
        <f t="shared" si="98"/>
        <v>0</v>
      </c>
      <c r="D109" s="196"/>
      <c r="E109" s="197"/>
      <c r="F109" s="55">
        <f t="shared" si="123"/>
        <v>0</v>
      </c>
      <c r="G109" s="196"/>
      <c r="H109" s="348"/>
      <c r="I109" s="429">
        <f t="shared" si="124"/>
        <v>0</v>
      </c>
      <c r="J109" s="348"/>
      <c r="K109" s="197"/>
      <c r="L109" s="430">
        <f t="shared" si="125"/>
        <v>0</v>
      </c>
      <c r="M109" s="432"/>
      <c r="N109" s="197"/>
      <c r="O109" s="429">
        <f t="shared" si="126"/>
        <v>0</v>
      </c>
      <c r="P109" s="431"/>
    </row>
    <row r="110" spans="1:16" ht="24" hidden="1" x14ac:dyDescent="0.25">
      <c r="A110" s="51">
        <v>2248</v>
      </c>
      <c r="B110" s="89" t="s">
        <v>127</v>
      </c>
      <c r="C110" s="345">
        <f t="shared" si="98"/>
        <v>0</v>
      </c>
      <c r="D110" s="196"/>
      <c r="E110" s="197"/>
      <c r="F110" s="55">
        <f t="shared" si="123"/>
        <v>0</v>
      </c>
      <c r="G110" s="196"/>
      <c r="H110" s="348"/>
      <c r="I110" s="429">
        <f t="shared" si="124"/>
        <v>0</v>
      </c>
      <c r="J110" s="348"/>
      <c r="K110" s="197"/>
      <c r="L110" s="430">
        <f t="shared" si="125"/>
        <v>0</v>
      </c>
      <c r="M110" s="432"/>
      <c r="N110" s="197"/>
      <c r="O110" s="429">
        <f t="shared" si="126"/>
        <v>0</v>
      </c>
      <c r="P110" s="431"/>
    </row>
    <row r="111" spans="1:16" ht="24" hidden="1" x14ac:dyDescent="0.25">
      <c r="A111" s="51">
        <v>2249</v>
      </c>
      <c r="B111" s="89" t="s">
        <v>128</v>
      </c>
      <c r="C111" s="345">
        <f t="shared" si="98"/>
        <v>0</v>
      </c>
      <c r="D111" s="196"/>
      <c r="E111" s="197"/>
      <c r="F111" s="55">
        <f t="shared" si="123"/>
        <v>0</v>
      </c>
      <c r="G111" s="196"/>
      <c r="H111" s="348"/>
      <c r="I111" s="429">
        <f t="shared" si="124"/>
        <v>0</v>
      </c>
      <c r="J111" s="348"/>
      <c r="K111" s="197"/>
      <c r="L111" s="430">
        <f t="shared" si="125"/>
        <v>0</v>
      </c>
      <c r="M111" s="432"/>
      <c r="N111" s="197"/>
      <c r="O111" s="429">
        <f t="shared" si="126"/>
        <v>0</v>
      </c>
      <c r="P111" s="431"/>
    </row>
    <row r="112" spans="1:16" hidden="1" x14ac:dyDescent="0.25">
      <c r="A112" s="189">
        <v>2250</v>
      </c>
      <c r="B112" s="89" t="s">
        <v>129</v>
      </c>
      <c r="C112" s="345">
        <f t="shared" si="98"/>
        <v>0</v>
      </c>
      <c r="D112" s="190">
        <f>SUM(D113:D115)</f>
        <v>0</v>
      </c>
      <c r="E112" s="191">
        <f t="shared" ref="E112:F112" si="127">SUM(E113:E115)</f>
        <v>0</v>
      </c>
      <c r="F112" s="55">
        <f t="shared" si="127"/>
        <v>0</v>
      </c>
      <c r="G112" s="190">
        <f>SUM(G113:G115)</f>
        <v>0</v>
      </c>
      <c r="H112" s="428">
        <f t="shared" ref="H112:I112" si="128">SUM(H113:H115)</f>
        <v>0</v>
      </c>
      <c r="I112" s="429">
        <f t="shared" si="128"/>
        <v>0</v>
      </c>
      <c r="J112" s="428">
        <f>SUM(J113:J115)</f>
        <v>0</v>
      </c>
      <c r="K112" s="191">
        <f t="shared" ref="K112:L112" si="129">SUM(K113:K115)</f>
        <v>0</v>
      </c>
      <c r="L112" s="430">
        <f t="shared" si="129"/>
        <v>0</v>
      </c>
      <c r="M112" s="345">
        <f>SUM(M113:M115)</f>
        <v>0</v>
      </c>
      <c r="N112" s="191">
        <f t="shared" ref="N112:O112" si="130">SUM(N113:N115)</f>
        <v>0</v>
      </c>
      <c r="O112" s="429">
        <f t="shared" si="130"/>
        <v>0</v>
      </c>
      <c r="P112" s="431"/>
    </row>
    <row r="113" spans="1:16" hidden="1" x14ac:dyDescent="0.25">
      <c r="A113" s="51">
        <v>2251</v>
      </c>
      <c r="B113" s="89" t="s">
        <v>130</v>
      </c>
      <c r="C113" s="345">
        <f t="shared" si="98"/>
        <v>0</v>
      </c>
      <c r="D113" s="196"/>
      <c r="E113" s="197"/>
      <c r="F113" s="55">
        <f t="shared" ref="F113:F115" si="131">D113+E113</f>
        <v>0</v>
      </c>
      <c r="G113" s="196"/>
      <c r="H113" s="348"/>
      <c r="I113" s="429">
        <f t="shared" ref="I113:I115" si="132">G113+H113</f>
        <v>0</v>
      </c>
      <c r="J113" s="348"/>
      <c r="K113" s="197"/>
      <c r="L113" s="430">
        <f t="shared" ref="L113:L115" si="133">J113+K113</f>
        <v>0</v>
      </c>
      <c r="M113" s="432"/>
      <c r="N113" s="197"/>
      <c r="O113" s="429">
        <f t="shared" ref="O113:O115" si="134">M113+N113</f>
        <v>0</v>
      </c>
      <c r="P113" s="431"/>
    </row>
    <row r="114" spans="1:16" ht="24" hidden="1" x14ac:dyDescent="0.25">
      <c r="A114" s="51">
        <v>2252</v>
      </c>
      <c r="B114" s="89" t="s">
        <v>131</v>
      </c>
      <c r="C114" s="345">
        <f t="shared" si="98"/>
        <v>0</v>
      </c>
      <c r="D114" s="196"/>
      <c r="E114" s="197"/>
      <c r="F114" s="55">
        <f t="shared" si="131"/>
        <v>0</v>
      </c>
      <c r="G114" s="196"/>
      <c r="H114" s="348"/>
      <c r="I114" s="429">
        <f t="shared" si="132"/>
        <v>0</v>
      </c>
      <c r="J114" s="348"/>
      <c r="K114" s="197"/>
      <c r="L114" s="430">
        <f t="shared" si="133"/>
        <v>0</v>
      </c>
      <c r="M114" s="432"/>
      <c r="N114" s="197"/>
      <c r="O114" s="429">
        <f t="shared" si="134"/>
        <v>0</v>
      </c>
      <c r="P114" s="431"/>
    </row>
    <row r="115" spans="1:16" ht="24" hidden="1" x14ac:dyDescent="0.25">
      <c r="A115" s="51">
        <v>2259</v>
      </c>
      <c r="B115" s="89" t="s">
        <v>132</v>
      </c>
      <c r="C115" s="345">
        <f t="shared" si="98"/>
        <v>0</v>
      </c>
      <c r="D115" s="196"/>
      <c r="E115" s="197"/>
      <c r="F115" s="55">
        <f t="shared" si="131"/>
        <v>0</v>
      </c>
      <c r="G115" s="196"/>
      <c r="H115" s="348"/>
      <c r="I115" s="429">
        <f t="shared" si="132"/>
        <v>0</v>
      </c>
      <c r="J115" s="348"/>
      <c r="K115" s="197"/>
      <c r="L115" s="430">
        <f t="shared" si="133"/>
        <v>0</v>
      </c>
      <c r="M115" s="432"/>
      <c r="N115" s="197"/>
      <c r="O115" s="429">
        <f t="shared" si="134"/>
        <v>0</v>
      </c>
      <c r="P115" s="431"/>
    </row>
    <row r="116" spans="1:16" x14ac:dyDescent="0.25">
      <c r="A116" s="189">
        <v>2260</v>
      </c>
      <c r="B116" s="89" t="s">
        <v>133</v>
      </c>
      <c r="C116" s="345">
        <f t="shared" si="98"/>
        <v>533</v>
      </c>
      <c r="D116" s="190">
        <f>SUM(D117:D121)</f>
        <v>0</v>
      </c>
      <c r="E116" s="191">
        <f t="shared" ref="E116:F116" si="135">SUM(E117:E121)</f>
        <v>0</v>
      </c>
      <c r="F116" s="55">
        <f t="shared" si="135"/>
        <v>0</v>
      </c>
      <c r="G116" s="190">
        <f>SUM(G117:G121)</f>
        <v>542</v>
      </c>
      <c r="H116" s="428">
        <f t="shared" ref="H116:I116" si="136">SUM(H117:H121)</f>
        <v>-9</v>
      </c>
      <c r="I116" s="429">
        <f t="shared" si="136"/>
        <v>533</v>
      </c>
      <c r="J116" s="428">
        <f>SUM(J117:J121)</f>
        <v>0</v>
      </c>
      <c r="K116" s="191">
        <f t="shared" ref="K116:L116" si="137">SUM(K117:K121)</f>
        <v>0</v>
      </c>
      <c r="L116" s="430">
        <f t="shared" si="137"/>
        <v>0</v>
      </c>
      <c r="M116" s="345">
        <f>SUM(M117:M121)</f>
        <v>0</v>
      </c>
      <c r="N116" s="191">
        <f t="shared" ref="N116:O116" si="138">SUM(N117:N121)</f>
        <v>0</v>
      </c>
      <c r="O116" s="429">
        <f t="shared" si="138"/>
        <v>0</v>
      </c>
      <c r="P116" s="431"/>
    </row>
    <row r="117" spans="1:16" hidden="1" x14ac:dyDescent="0.25">
      <c r="A117" s="51">
        <v>2261</v>
      </c>
      <c r="B117" s="89" t="s">
        <v>134</v>
      </c>
      <c r="C117" s="345">
        <f t="shared" si="98"/>
        <v>0</v>
      </c>
      <c r="D117" s="196"/>
      <c r="E117" s="197"/>
      <c r="F117" s="55">
        <f t="shared" ref="F117:F121" si="139">D117+E117</f>
        <v>0</v>
      </c>
      <c r="G117" s="196"/>
      <c r="H117" s="348"/>
      <c r="I117" s="429">
        <f t="shared" ref="I117:I121" si="140">G117+H117</f>
        <v>0</v>
      </c>
      <c r="J117" s="348"/>
      <c r="K117" s="197"/>
      <c r="L117" s="430">
        <f t="shared" ref="L117:L121" si="141">J117+K117</f>
        <v>0</v>
      </c>
      <c r="M117" s="432"/>
      <c r="N117" s="197"/>
      <c r="O117" s="429">
        <f t="shared" ref="O117:O121" si="142">M117+N117</f>
        <v>0</v>
      </c>
      <c r="P117" s="431"/>
    </row>
    <row r="118" spans="1:16" ht="22.5" customHeight="1" x14ac:dyDescent="0.25">
      <c r="A118" s="51">
        <v>2262</v>
      </c>
      <c r="B118" s="89" t="s">
        <v>135</v>
      </c>
      <c r="C118" s="345">
        <f t="shared" si="98"/>
        <v>533</v>
      </c>
      <c r="D118" s="196"/>
      <c r="E118" s="197"/>
      <c r="F118" s="55">
        <f t="shared" si="139"/>
        <v>0</v>
      </c>
      <c r="G118" s="196">
        <v>542</v>
      </c>
      <c r="H118" s="348">
        <v>-9</v>
      </c>
      <c r="I118" s="429">
        <f t="shared" si="140"/>
        <v>533</v>
      </c>
      <c r="J118" s="348"/>
      <c r="K118" s="197"/>
      <c r="L118" s="430">
        <f t="shared" si="141"/>
        <v>0</v>
      </c>
      <c r="M118" s="432"/>
      <c r="N118" s="197"/>
      <c r="O118" s="429">
        <f t="shared" si="142"/>
        <v>0</v>
      </c>
      <c r="P118" s="513" t="s">
        <v>368</v>
      </c>
    </row>
    <row r="119" spans="1:16" hidden="1" x14ac:dyDescent="0.25">
      <c r="A119" s="51">
        <v>2263</v>
      </c>
      <c r="B119" s="89" t="s">
        <v>136</v>
      </c>
      <c r="C119" s="345">
        <f t="shared" si="98"/>
        <v>0</v>
      </c>
      <c r="D119" s="196"/>
      <c r="E119" s="197"/>
      <c r="F119" s="55">
        <f t="shared" si="139"/>
        <v>0</v>
      </c>
      <c r="G119" s="196"/>
      <c r="H119" s="348"/>
      <c r="I119" s="429">
        <f t="shared" si="140"/>
        <v>0</v>
      </c>
      <c r="J119" s="348"/>
      <c r="K119" s="197"/>
      <c r="L119" s="430">
        <f t="shared" si="141"/>
        <v>0</v>
      </c>
      <c r="M119" s="432"/>
      <c r="N119" s="197"/>
      <c r="O119" s="429">
        <f t="shared" si="142"/>
        <v>0</v>
      </c>
      <c r="P119" s="431"/>
    </row>
    <row r="120" spans="1:16" ht="24" hidden="1" x14ac:dyDescent="0.25">
      <c r="A120" s="51">
        <v>2264</v>
      </c>
      <c r="B120" s="89" t="s">
        <v>137</v>
      </c>
      <c r="C120" s="345">
        <f t="shared" si="98"/>
        <v>0</v>
      </c>
      <c r="D120" s="196"/>
      <c r="E120" s="197"/>
      <c r="F120" s="55">
        <f t="shared" si="139"/>
        <v>0</v>
      </c>
      <c r="G120" s="196"/>
      <c r="H120" s="348"/>
      <c r="I120" s="429">
        <f t="shared" si="140"/>
        <v>0</v>
      </c>
      <c r="J120" s="348"/>
      <c r="K120" s="197"/>
      <c r="L120" s="430">
        <f t="shared" si="141"/>
        <v>0</v>
      </c>
      <c r="M120" s="432"/>
      <c r="N120" s="197"/>
      <c r="O120" s="429">
        <f t="shared" si="142"/>
        <v>0</v>
      </c>
      <c r="P120" s="431"/>
    </row>
    <row r="121" spans="1:16" hidden="1" x14ac:dyDescent="0.25">
      <c r="A121" s="51">
        <v>2269</v>
      </c>
      <c r="B121" s="89" t="s">
        <v>138</v>
      </c>
      <c r="C121" s="345">
        <f t="shared" si="98"/>
        <v>0</v>
      </c>
      <c r="D121" s="196"/>
      <c r="E121" s="197"/>
      <c r="F121" s="55">
        <f t="shared" si="139"/>
        <v>0</v>
      </c>
      <c r="G121" s="196"/>
      <c r="H121" s="348"/>
      <c r="I121" s="429">
        <f t="shared" si="140"/>
        <v>0</v>
      </c>
      <c r="J121" s="348"/>
      <c r="K121" s="197"/>
      <c r="L121" s="430">
        <f t="shared" si="141"/>
        <v>0</v>
      </c>
      <c r="M121" s="432"/>
      <c r="N121" s="197"/>
      <c r="O121" s="429">
        <f t="shared" si="142"/>
        <v>0</v>
      </c>
      <c r="P121" s="431"/>
    </row>
    <row r="122" spans="1:16" hidden="1" x14ac:dyDescent="0.25">
      <c r="A122" s="189">
        <v>2270</v>
      </c>
      <c r="B122" s="89" t="s">
        <v>139</v>
      </c>
      <c r="C122" s="345">
        <f t="shared" si="98"/>
        <v>0</v>
      </c>
      <c r="D122" s="190">
        <f>SUM(D123:D127)</f>
        <v>0</v>
      </c>
      <c r="E122" s="191">
        <f t="shared" ref="E122:F122" si="143">SUM(E123:E127)</f>
        <v>0</v>
      </c>
      <c r="F122" s="55">
        <f t="shared" si="143"/>
        <v>0</v>
      </c>
      <c r="G122" s="190">
        <f>SUM(G123:G127)</f>
        <v>0</v>
      </c>
      <c r="H122" s="428">
        <f t="shared" ref="H122:I122" si="144">SUM(H123:H127)</f>
        <v>0</v>
      </c>
      <c r="I122" s="429">
        <f t="shared" si="144"/>
        <v>0</v>
      </c>
      <c r="J122" s="428">
        <f>SUM(J123:J127)</f>
        <v>0</v>
      </c>
      <c r="K122" s="191">
        <f t="shared" ref="K122:L122" si="145">SUM(K123:K127)</f>
        <v>0</v>
      </c>
      <c r="L122" s="430">
        <f t="shared" si="145"/>
        <v>0</v>
      </c>
      <c r="M122" s="345">
        <f>SUM(M123:M127)</f>
        <v>0</v>
      </c>
      <c r="N122" s="191">
        <f t="shared" ref="N122:O122" si="146">SUM(N123:N127)</f>
        <v>0</v>
      </c>
      <c r="O122" s="429">
        <f t="shared" si="146"/>
        <v>0</v>
      </c>
      <c r="P122" s="431"/>
    </row>
    <row r="123" spans="1:16" hidden="1" x14ac:dyDescent="0.25">
      <c r="A123" s="51">
        <v>2272</v>
      </c>
      <c r="B123" s="200" t="s">
        <v>140</v>
      </c>
      <c r="C123" s="345">
        <f t="shared" si="98"/>
        <v>0</v>
      </c>
      <c r="D123" s="196"/>
      <c r="E123" s="197"/>
      <c r="F123" s="55">
        <f t="shared" ref="F123:F127" si="147">D123+E123</f>
        <v>0</v>
      </c>
      <c r="G123" s="196"/>
      <c r="H123" s="348"/>
      <c r="I123" s="429">
        <f t="shared" ref="I123:I127" si="148">G123+H123</f>
        <v>0</v>
      </c>
      <c r="J123" s="348"/>
      <c r="K123" s="197"/>
      <c r="L123" s="430">
        <f t="shared" ref="L123:L127" si="149">J123+K123</f>
        <v>0</v>
      </c>
      <c r="M123" s="432"/>
      <c r="N123" s="197"/>
      <c r="O123" s="429">
        <f t="shared" ref="O123:O127" si="150">M123+N123</f>
        <v>0</v>
      </c>
      <c r="P123" s="431"/>
    </row>
    <row r="124" spans="1:16" ht="24" hidden="1" x14ac:dyDescent="0.25">
      <c r="A124" s="51">
        <v>2274</v>
      </c>
      <c r="B124" s="201" t="s">
        <v>141</v>
      </c>
      <c r="C124" s="345">
        <f t="shared" si="98"/>
        <v>0</v>
      </c>
      <c r="D124" s="196"/>
      <c r="E124" s="197"/>
      <c r="F124" s="55">
        <f t="shared" si="147"/>
        <v>0</v>
      </c>
      <c r="G124" s="196"/>
      <c r="H124" s="348"/>
      <c r="I124" s="429">
        <f t="shared" si="148"/>
        <v>0</v>
      </c>
      <c r="J124" s="348"/>
      <c r="K124" s="197"/>
      <c r="L124" s="430">
        <f t="shared" si="149"/>
        <v>0</v>
      </c>
      <c r="M124" s="432"/>
      <c r="N124" s="197"/>
      <c r="O124" s="429">
        <f t="shared" si="150"/>
        <v>0</v>
      </c>
      <c r="P124" s="431"/>
    </row>
    <row r="125" spans="1:16" ht="24" hidden="1" x14ac:dyDescent="0.25">
      <c r="A125" s="51">
        <v>2275</v>
      </c>
      <c r="B125" s="89" t="s">
        <v>142</v>
      </c>
      <c r="C125" s="345">
        <f t="shared" si="98"/>
        <v>0</v>
      </c>
      <c r="D125" s="196"/>
      <c r="E125" s="197"/>
      <c r="F125" s="55">
        <f t="shared" si="147"/>
        <v>0</v>
      </c>
      <c r="G125" s="196"/>
      <c r="H125" s="348"/>
      <c r="I125" s="429">
        <f t="shared" si="148"/>
        <v>0</v>
      </c>
      <c r="J125" s="348"/>
      <c r="K125" s="197"/>
      <c r="L125" s="430">
        <f t="shared" si="149"/>
        <v>0</v>
      </c>
      <c r="M125" s="432"/>
      <c r="N125" s="197"/>
      <c r="O125" s="429">
        <f t="shared" si="150"/>
        <v>0</v>
      </c>
      <c r="P125" s="431"/>
    </row>
    <row r="126" spans="1:16" ht="36" hidden="1" x14ac:dyDescent="0.25">
      <c r="A126" s="51">
        <v>2276</v>
      </c>
      <c r="B126" s="89" t="s">
        <v>143</v>
      </c>
      <c r="C126" s="345">
        <f t="shared" si="98"/>
        <v>0</v>
      </c>
      <c r="D126" s="196"/>
      <c r="E126" s="197"/>
      <c r="F126" s="55">
        <f t="shared" si="147"/>
        <v>0</v>
      </c>
      <c r="G126" s="196"/>
      <c r="H126" s="348"/>
      <c r="I126" s="429">
        <f t="shared" si="148"/>
        <v>0</v>
      </c>
      <c r="J126" s="348"/>
      <c r="K126" s="197"/>
      <c r="L126" s="430">
        <f t="shared" si="149"/>
        <v>0</v>
      </c>
      <c r="M126" s="432"/>
      <c r="N126" s="197"/>
      <c r="O126" s="429">
        <f t="shared" si="150"/>
        <v>0</v>
      </c>
      <c r="P126" s="431"/>
    </row>
    <row r="127" spans="1:16" ht="24" hidden="1" x14ac:dyDescent="0.25">
      <c r="A127" s="288">
        <v>2279</v>
      </c>
      <c r="B127" s="297" t="s">
        <v>144</v>
      </c>
      <c r="C127" s="437">
        <f t="shared" si="98"/>
        <v>0</v>
      </c>
      <c r="D127" s="299"/>
      <c r="E127" s="300"/>
      <c r="F127" s="292">
        <f t="shared" si="147"/>
        <v>0</v>
      </c>
      <c r="G127" s="299"/>
      <c r="H127" s="438"/>
      <c r="I127" s="439">
        <f t="shared" si="148"/>
        <v>0</v>
      </c>
      <c r="J127" s="438"/>
      <c r="K127" s="300"/>
      <c r="L127" s="440">
        <f t="shared" si="149"/>
        <v>0</v>
      </c>
      <c r="M127" s="441"/>
      <c r="N127" s="300"/>
      <c r="O127" s="439">
        <f t="shared" si="150"/>
        <v>0</v>
      </c>
      <c r="P127" s="442"/>
    </row>
    <row r="128" spans="1:16" ht="24" hidden="1" x14ac:dyDescent="0.25">
      <c r="A128" s="279">
        <v>2280</v>
      </c>
      <c r="B128" s="82" t="s">
        <v>369</v>
      </c>
      <c r="C128" s="339">
        <f t="shared" si="98"/>
        <v>0</v>
      </c>
      <c r="D128" s="194">
        <f t="shared" ref="D128:O128" si="151">SUM(D129)</f>
        <v>0</v>
      </c>
      <c r="E128" s="195">
        <f t="shared" si="151"/>
        <v>0</v>
      </c>
      <c r="F128" s="134">
        <f t="shared" si="151"/>
        <v>0</v>
      </c>
      <c r="G128" s="194">
        <f t="shared" si="151"/>
        <v>0</v>
      </c>
      <c r="H128" s="434">
        <f t="shared" si="151"/>
        <v>0</v>
      </c>
      <c r="I128" s="424">
        <f t="shared" si="151"/>
        <v>0</v>
      </c>
      <c r="J128" s="434">
        <f t="shared" si="151"/>
        <v>0</v>
      </c>
      <c r="K128" s="195">
        <f t="shared" si="151"/>
        <v>0</v>
      </c>
      <c r="L128" s="425">
        <f t="shared" si="151"/>
        <v>0</v>
      </c>
      <c r="M128" s="345">
        <f t="shared" si="151"/>
        <v>0</v>
      </c>
      <c r="N128" s="191">
        <f t="shared" si="151"/>
        <v>0</v>
      </c>
      <c r="O128" s="429">
        <f t="shared" si="151"/>
        <v>0</v>
      </c>
      <c r="P128" s="431"/>
    </row>
    <row r="129" spans="1:16" ht="24" hidden="1" x14ac:dyDescent="0.25">
      <c r="A129" s="51">
        <v>2283</v>
      </c>
      <c r="B129" s="89" t="s">
        <v>146</v>
      </c>
      <c r="C129" s="345">
        <f t="shared" si="98"/>
        <v>0</v>
      </c>
      <c r="D129" s="196"/>
      <c r="E129" s="197"/>
      <c r="F129" s="55">
        <f>D129+E129</f>
        <v>0</v>
      </c>
      <c r="G129" s="196"/>
      <c r="H129" s="348"/>
      <c r="I129" s="429">
        <f>G129+H129</f>
        <v>0</v>
      </c>
      <c r="J129" s="348"/>
      <c r="K129" s="197"/>
      <c r="L129" s="430">
        <f>J129+K129</f>
        <v>0</v>
      </c>
      <c r="M129" s="432"/>
      <c r="N129" s="197"/>
      <c r="O129" s="429">
        <f>M129+N129</f>
        <v>0</v>
      </c>
      <c r="P129" s="431"/>
    </row>
    <row r="130" spans="1:16" ht="38.25" customHeight="1" x14ac:dyDescent="0.25">
      <c r="A130" s="69">
        <v>2300</v>
      </c>
      <c r="B130" s="183" t="s">
        <v>147</v>
      </c>
      <c r="C130" s="331">
        <f t="shared" si="98"/>
        <v>4179</v>
      </c>
      <c r="D130" s="184">
        <f>SUM(D131,D136,D140,D141,D144,D151,D159,D160,D163)</f>
        <v>0</v>
      </c>
      <c r="E130" s="185">
        <f t="shared" ref="E130:F130" si="152">SUM(E131,E136,E140,E141,E144,E151,E159,E160,E163)</f>
        <v>0</v>
      </c>
      <c r="F130" s="73">
        <f t="shared" si="152"/>
        <v>0</v>
      </c>
      <c r="G130" s="184">
        <f>SUM(G131,G136,G140,G141,G144,G151,G159,G160,G163)</f>
        <v>3747</v>
      </c>
      <c r="H130" s="337">
        <f t="shared" ref="H130:I130" si="153">SUM(H131,H136,H140,H141,H144,H151,H159,H160,H163)</f>
        <v>432</v>
      </c>
      <c r="I130" s="416">
        <f t="shared" si="153"/>
        <v>4179</v>
      </c>
      <c r="J130" s="337">
        <f>SUM(J131,J136,J140,J141,J144,J151,J159,J160,J163)</f>
        <v>0</v>
      </c>
      <c r="K130" s="185">
        <f t="shared" ref="K130:L130" si="154">SUM(K131,K136,K140,K141,K144,K151,K159,K160,K163)</f>
        <v>0</v>
      </c>
      <c r="L130" s="338">
        <f t="shared" si="154"/>
        <v>0</v>
      </c>
      <c r="M130" s="331">
        <f>SUM(M131,M136,M140,M141,M144,M151,M159,M160,M163)</f>
        <v>0</v>
      </c>
      <c r="N130" s="185">
        <f t="shared" ref="N130:O130" si="155">SUM(N131,N136,N140,N141,N144,N151,N159,N160,N163)</f>
        <v>0</v>
      </c>
      <c r="O130" s="416">
        <f t="shared" si="155"/>
        <v>0</v>
      </c>
      <c r="P130" s="433"/>
    </row>
    <row r="131" spans="1:16" ht="24" x14ac:dyDescent="0.25">
      <c r="A131" s="279">
        <v>2310</v>
      </c>
      <c r="B131" s="82" t="s">
        <v>148</v>
      </c>
      <c r="C131" s="339">
        <f t="shared" si="98"/>
        <v>1967</v>
      </c>
      <c r="D131" s="194">
        <f t="shared" ref="D131:O131" si="156">SUM(D132:D135)</f>
        <v>0</v>
      </c>
      <c r="E131" s="195">
        <f t="shared" si="156"/>
        <v>0</v>
      </c>
      <c r="F131" s="134">
        <f t="shared" si="156"/>
        <v>0</v>
      </c>
      <c r="G131" s="194">
        <f t="shared" si="156"/>
        <v>2050</v>
      </c>
      <c r="H131" s="434">
        <f t="shared" si="156"/>
        <v>-83</v>
      </c>
      <c r="I131" s="424">
        <f t="shared" si="156"/>
        <v>1967</v>
      </c>
      <c r="J131" s="434">
        <f t="shared" si="156"/>
        <v>0</v>
      </c>
      <c r="K131" s="195">
        <f t="shared" si="156"/>
        <v>0</v>
      </c>
      <c r="L131" s="425">
        <f t="shared" si="156"/>
        <v>0</v>
      </c>
      <c r="M131" s="339">
        <f t="shared" si="156"/>
        <v>0</v>
      </c>
      <c r="N131" s="195">
        <f t="shared" si="156"/>
        <v>0</v>
      </c>
      <c r="O131" s="424">
        <f t="shared" si="156"/>
        <v>0</v>
      </c>
      <c r="P131" s="427"/>
    </row>
    <row r="132" spans="1:16" ht="24" customHeight="1" x14ac:dyDescent="0.25">
      <c r="A132" s="51">
        <v>2311</v>
      </c>
      <c r="B132" s="89" t="s">
        <v>149</v>
      </c>
      <c r="C132" s="345">
        <f t="shared" si="98"/>
        <v>529</v>
      </c>
      <c r="D132" s="196"/>
      <c r="E132" s="197"/>
      <c r="F132" s="55">
        <f t="shared" ref="F132:F135" si="157">D132+E132</f>
        <v>0</v>
      </c>
      <c r="G132" s="196">
        <v>550</v>
      </c>
      <c r="H132" s="348">
        <v>-21</v>
      </c>
      <c r="I132" s="429">
        <f t="shared" ref="I132:I135" si="158">G132+H132</f>
        <v>529</v>
      </c>
      <c r="J132" s="348"/>
      <c r="K132" s="197"/>
      <c r="L132" s="430">
        <f t="shared" ref="L132:L135" si="159">J132+K132</f>
        <v>0</v>
      </c>
      <c r="M132" s="432"/>
      <c r="N132" s="197"/>
      <c r="O132" s="429">
        <f t="shared" ref="O132:O135" si="160">M132+N132</f>
        <v>0</v>
      </c>
      <c r="P132" s="513" t="s">
        <v>370</v>
      </c>
    </row>
    <row r="133" spans="1:16" ht="24" customHeight="1" x14ac:dyDescent="0.25">
      <c r="A133" s="51">
        <v>2312</v>
      </c>
      <c r="B133" s="89" t="s">
        <v>150</v>
      </c>
      <c r="C133" s="345">
        <f t="shared" si="98"/>
        <v>1438</v>
      </c>
      <c r="D133" s="196"/>
      <c r="E133" s="197"/>
      <c r="F133" s="55">
        <f t="shared" si="157"/>
        <v>0</v>
      </c>
      <c r="G133" s="196">
        <v>1500</v>
      </c>
      <c r="H133" s="348">
        <v>-62</v>
      </c>
      <c r="I133" s="429">
        <f t="shared" si="158"/>
        <v>1438</v>
      </c>
      <c r="J133" s="348"/>
      <c r="K133" s="197"/>
      <c r="L133" s="430">
        <f t="shared" si="159"/>
        <v>0</v>
      </c>
      <c r="M133" s="432"/>
      <c r="N133" s="197"/>
      <c r="O133" s="429">
        <f t="shared" si="160"/>
        <v>0</v>
      </c>
      <c r="P133" s="513" t="s">
        <v>371</v>
      </c>
    </row>
    <row r="134" spans="1:16" hidden="1" x14ac:dyDescent="0.25">
      <c r="A134" s="51">
        <v>2313</v>
      </c>
      <c r="B134" s="89" t="s">
        <v>151</v>
      </c>
      <c r="C134" s="345">
        <f t="shared" si="98"/>
        <v>0</v>
      </c>
      <c r="D134" s="196"/>
      <c r="E134" s="197"/>
      <c r="F134" s="55">
        <f t="shared" si="157"/>
        <v>0</v>
      </c>
      <c r="G134" s="196"/>
      <c r="H134" s="348"/>
      <c r="I134" s="429">
        <f t="shared" si="158"/>
        <v>0</v>
      </c>
      <c r="J134" s="348"/>
      <c r="K134" s="197"/>
      <c r="L134" s="430">
        <f t="shared" si="159"/>
        <v>0</v>
      </c>
      <c r="M134" s="432"/>
      <c r="N134" s="197"/>
      <c r="O134" s="429">
        <f t="shared" si="160"/>
        <v>0</v>
      </c>
      <c r="P134" s="431"/>
    </row>
    <row r="135" spans="1:16" ht="48" hidden="1" x14ac:dyDescent="0.25">
      <c r="A135" s="51">
        <v>2314</v>
      </c>
      <c r="B135" s="89" t="s">
        <v>152</v>
      </c>
      <c r="C135" s="345">
        <f t="shared" si="98"/>
        <v>0</v>
      </c>
      <c r="D135" s="196"/>
      <c r="E135" s="197"/>
      <c r="F135" s="55">
        <f t="shared" si="157"/>
        <v>0</v>
      </c>
      <c r="G135" s="196"/>
      <c r="H135" s="348"/>
      <c r="I135" s="429">
        <f t="shared" si="158"/>
        <v>0</v>
      </c>
      <c r="J135" s="348"/>
      <c r="K135" s="197"/>
      <c r="L135" s="430">
        <f t="shared" si="159"/>
        <v>0</v>
      </c>
      <c r="M135" s="432"/>
      <c r="N135" s="197"/>
      <c r="O135" s="429">
        <f t="shared" si="160"/>
        <v>0</v>
      </c>
      <c r="P135" s="513"/>
    </row>
    <row r="136" spans="1:16" x14ac:dyDescent="0.25">
      <c r="A136" s="189">
        <v>2320</v>
      </c>
      <c r="B136" s="89" t="s">
        <v>153</v>
      </c>
      <c r="C136" s="345">
        <f t="shared" si="98"/>
        <v>871</v>
      </c>
      <c r="D136" s="190">
        <f>SUM(D137:D139)</f>
        <v>0</v>
      </c>
      <c r="E136" s="191">
        <f t="shared" ref="E136:F136" si="161">SUM(E137:E139)</f>
        <v>0</v>
      </c>
      <c r="F136" s="55">
        <f t="shared" si="161"/>
        <v>0</v>
      </c>
      <c r="G136" s="190">
        <f>SUM(G137:G139)</f>
        <v>931</v>
      </c>
      <c r="H136" s="428">
        <f t="shared" ref="H136:I136" si="162">SUM(H137:H139)</f>
        <v>-60</v>
      </c>
      <c r="I136" s="429">
        <f t="shared" si="162"/>
        <v>871</v>
      </c>
      <c r="J136" s="428">
        <f>SUM(J137:J139)</f>
        <v>0</v>
      </c>
      <c r="K136" s="191">
        <f t="shared" ref="K136:L136" si="163">SUM(K137:K139)</f>
        <v>0</v>
      </c>
      <c r="L136" s="430">
        <f t="shared" si="163"/>
        <v>0</v>
      </c>
      <c r="M136" s="345">
        <f>SUM(M137:M139)</f>
        <v>0</v>
      </c>
      <c r="N136" s="191">
        <f t="shared" ref="N136:O136" si="164">SUM(N137:N139)</f>
        <v>0</v>
      </c>
      <c r="O136" s="429">
        <f t="shared" si="164"/>
        <v>0</v>
      </c>
      <c r="P136" s="431"/>
    </row>
    <row r="137" spans="1:16" hidden="1" x14ac:dyDescent="0.25">
      <c r="A137" s="51">
        <v>2321</v>
      </c>
      <c r="B137" s="89" t="s">
        <v>154</v>
      </c>
      <c r="C137" s="345">
        <f t="shared" si="98"/>
        <v>0</v>
      </c>
      <c r="D137" s="196"/>
      <c r="E137" s="197"/>
      <c r="F137" s="55">
        <f t="shared" ref="F137:F140" si="165">D137+E137</f>
        <v>0</v>
      </c>
      <c r="G137" s="196"/>
      <c r="H137" s="348"/>
      <c r="I137" s="429">
        <f t="shared" ref="I137:I140" si="166">G137+H137</f>
        <v>0</v>
      </c>
      <c r="J137" s="348"/>
      <c r="K137" s="197"/>
      <c r="L137" s="430">
        <f t="shared" ref="L137:L140" si="167">J137+K137</f>
        <v>0</v>
      </c>
      <c r="M137" s="432"/>
      <c r="N137" s="197"/>
      <c r="O137" s="429">
        <f t="shared" ref="O137:O140" si="168">M137+N137</f>
        <v>0</v>
      </c>
      <c r="P137" s="431"/>
    </row>
    <row r="138" spans="1:16" ht="24" x14ac:dyDescent="0.25">
      <c r="A138" s="51">
        <v>2322</v>
      </c>
      <c r="B138" s="89" t="s">
        <v>155</v>
      </c>
      <c r="C138" s="345">
        <f t="shared" si="98"/>
        <v>871</v>
      </c>
      <c r="D138" s="196"/>
      <c r="E138" s="197"/>
      <c r="F138" s="55">
        <f t="shared" si="165"/>
        <v>0</v>
      </c>
      <c r="G138" s="196">
        <v>931</v>
      </c>
      <c r="H138" s="348">
        <v>-60</v>
      </c>
      <c r="I138" s="429">
        <f t="shared" si="166"/>
        <v>871</v>
      </c>
      <c r="J138" s="348"/>
      <c r="K138" s="197"/>
      <c r="L138" s="430">
        <f t="shared" si="167"/>
        <v>0</v>
      </c>
      <c r="M138" s="432"/>
      <c r="N138" s="197"/>
      <c r="O138" s="429">
        <f t="shared" si="168"/>
        <v>0</v>
      </c>
      <c r="P138" s="513" t="s">
        <v>372</v>
      </c>
    </row>
    <row r="139" spans="1:16" ht="10.5" hidden="1" customHeight="1" x14ac:dyDescent="0.25">
      <c r="A139" s="51">
        <v>2329</v>
      </c>
      <c r="B139" s="89" t="s">
        <v>156</v>
      </c>
      <c r="C139" s="345">
        <f t="shared" si="98"/>
        <v>0</v>
      </c>
      <c r="D139" s="196"/>
      <c r="E139" s="197"/>
      <c r="F139" s="55">
        <f t="shared" si="165"/>
        <v>0</v>
      </c>
      <c r="G139" s="196"/>
      <c r="H139" s="348"/>
      <c r="I139" s="429">
        <f t="shared" si="166"/>
        <v>0</v>
      </c>
      <c r="J139" s="348"/>
      <c r="K139" s="197"/>
      <c r="L139" s="430">
        <f t="shared" si="167"/>
        <v>0</v>
      </c>
      <c r="M139" s="432"/>
      <c r="N139" s="197"/>
      <c r="O139" s="429">
        <f t="shared" si="168"/>
        <v>0</v>
      </c>
      <c r="P139" s="431"/>
    </row>
    <row r="140" spans="1:16" hidden="1" x14ac:dyDescent="0.25">
      <c r="A140" s="189">
        <v>2330</v>
      </c>
      <c r="B140" s="89" t="s">
        <v>157</v>
      </c>
      <c r="C140" s="345">
        <f t="shared" si="98"/>
        <v>0</v>
      </c>
      <c r="D140" s="196"/>
      <c r="E140" s="197"/>
      <c r="F140" s="55">
        <f t="shared" si="165"/>
        <v>0</v>
      </c>
      <c r="G140" s="196"/>
      <c r="H140" s="348"/>
      <c r="I140" s="429">
        <f t="shared" si="166"/>
        <v>0</v>
      </c>
      <c r="J140" s="348"/>
      <c r="K140" s="197"/>
      <c r="L140" s="430">
        <f t="shared" si="167"/>
        <v>0</v>
      </c>
      <c r="M140" s="432"/>
      <c r="N140" s="197"/>
      <c r="O140" s="429">
        <f t="shared" si="168"/>
        <v>0</v>
      </c>
      <c r="P140" s="431"/>
    </row>
    <row r="141" spans="1:16" ht="48" hidden="1" x14ac:dyDescent="0.25">
      <c r="A141" s="189">
        <v>2340</v>
      </c>
      <c r="B141" s="89" t="s">
        <v>158</v>
      </c>
      <c r="C141" s="345">
        <f t="shared" si="98"/>
        <v>0</v>
      </c>
      <c r="D141" s="190">
        <f>SUM(D142:D143)</f>
        <v>0</v>
      </c>
      <c r="E141" s="191">
        <f t="shared" ref="E141:F141" si="169">SUM(E142:E143)</f>
        <v>0</v>
      </c>
      <c r="F141" s="55">
        <f t="shared" si="169"/>
        <v>0</v>
      </c>
      <c r="G141" s="190">
        <f>SUM(G142:G143)</f>
        <v>0</v>
      </c>
      <c r="H141" s="428">
        <f t="shared" ref="H141:I141" si="170">SUM(H142:H143)</f>
        <v>0</v>
      </c>
      <c r="I141" s="429">
        <f t="shared" si="170"/>
        <v>0</v>
      </c>
      <c r="J141" s="428">
        <f>SUM(J142:J143)</f>
        <v>0</v>
      </c>
      <c r="K141" s="191">
        <f t="shared" ref="K141:L141" si="171">SUM(K142:K143)</f>
        <v>0</v>
      </c>
      <c r="L141" s="430">
        <f t="shared" si="171"/>
        <v>0</v>
      </c>
      <c r="M141" s="345">
        <f>SUM(M142:M143)</f>
        <v>0</v>
      </c>
      <c r="N141" s="191">
        <f t="shared" ref="N141:O141" si="172">SUM(N142:N143)</f>
        <v>0</v>
      </c>
      <c r="O141" s="429">
        <f t="shared" si="172"/>
        <v>0</v>
      </c>
      <c r="P141" s="431"/>
    </row>
    <row r="142" spans="1:16" hidden="1" x14ac:dyDescent="0.25">
      <c r="A142" s="51">
        <v>2341</v>
      </c>
      <c r="B142" s="89" t="s">
        <v>159</v>
      </c>
      <c r="C142" s="345">
        <f t="shared" si="98"/>
        <v>0</v>
      </c>
      <c r="D142" s="196"/>
      <c r="E142" s="197"/>
      <c r="F142" s="55">
        <f t="shared" ref="F142:F143" si="173">D142+E142</f>
        <v>0</v>
      </c>
      <c r="G142" s="196"/>
      <c r="H142" s="348"/>
      <c r="I142" s="429">
        <f t="shared" ref="I142:I143" si="174">G142+H142</f>
        <v>0</v>
      </c>
      <c r="J142" s="348"/>
      <c r="K142" s="197"/>
      <c r="L142" s="430">
        <f t="shared" ref="L142:L143" si="175">J142+K142</f>
        <v>0</v>
      </c>
      <c r="M142" s="432"/>
      <c r="N142" s="197"/>
      <c r="O142" s="429">
        <f t="shared" ref="O142:O143" si="176">M142+N142</f>
        <v>0</v>
      </c>
      <c r="P142" s="431"/>
    </row>
    <row r="143" spans="1:16" ht="24" hidden="1" x14ac:dyDescent="0.25">
      <c r="A143" s="51">
        <v>2344</v>
      </c>
      <c r="B143" s="89" t="s">
        <v>160</v>
      </c>
      <c r="C143" s="345">
        <f t="shared" si="98"/>
        <v>0</v>
      </c>
      <c r="D143" s="196"/>
      <c r="E143" s="197"/>
      <c r="F143" s="55">
        <f t="shared" si="173"/>
        <v>0</v>
      </c>
      <c r="G143" s="196"/>
      <c r="H143" s="348"/>
      <c r="I143" s="429">
        <f t="shared" si="174"/>
        <v>0</v>
      </c>
      <c r="J143" s="348"/>
      <c r="K143" s="197"/>
      <c r="L143" s="430">
        <f t="shared" si="175"/>
        <v>0</v>
      </c>
      <c r="M143" s="432"/>
      <c r="N143" s="197"/>
      <c r="O143" s="429">
        <f t="shared" si="176"/>
        <v>0</v>
      </c>
      <c r="P143" s="431"/>
    </row>
    <row r="144" spans="1:16" ht="24" x14ac:dyDescent="0.25">
      <c r="A144" s="186">
        <v>2350</v>
      </c>
      <c r="B144" s="138" t="s">
        <v>161</v>
      </c>
      <c r="C144" s="384">
        <f t="shared" si="98"/>
        <v>100</v>
      </c>
      <c r="D144" s="187">
        <f>SUM(D145:D150)</f>
        <v>0</v>
      </c>
      <c r="E144" s="188">
        <f t="shared" ref="E144:F144" si="177">SUM(E145:E150)</f>
        <v>0</v>
      </c>
      <c r="F144" s="141">
        <f t="shared" si="177"/>
        <v>0</v>
      </c>
      <c r="G144" s="187">
        <f>SUM(G145:G150)</f>
        <v>100</v>
      </c>
      <c r="H144" s="420">
        <f t="shared" ref="H144:I144" si="178">SUM(H145:H150)</f>
        <v>0</v>
      </c>
      <c r="I144" s="421">
        <f t="shared" si="178"/>
        <v>100</v>
      </c>
      <c r="J144" s="420">
        <f>SUM(J145:J150)</f>
        <v>0</v>
      </c>
      <c r="K144" s="188">
        <f t="shared" ref="K144:L144" si="179">SUM(K145:K150)</f>
        <v>0</v>
      </c>
      <c r="L144" s="422">
        <f t="shared" si="179"/>
        <v>0</v>
      </c>
      <c r="M144" s="384">
        <f>SUM(M145:M150)</f>
        <v>0</v>
      </c>
      <c r="N144" s="188">
        <f t="shared" ref="N144:O144" si="180">SUM(N145:N150)</f>
        <v>0</v>
      </c>
      <c r="O144" s="421">
        <f t="shared" si="180"/>
        <v>0</v>
      </c>
      <c r="P144" s="423"/>
    </row>
    <row r="145" spans="1:16" hidden="1" x14ac:dyDescent="0.25">
      <c r="A145" s="281">
        <v>2351</v>
      </c>
      <c r="B145" s="444" t="s">
        <v>162</v>
      </c>
      <c r="C145" s="445">
        <f t="shared" si="98"/>
        <v>0</v>
      </c>
      <c r="D145" s="446"/>
      <c r="E145" s="447"/>
      <c r="F145" s="448">
        <f t="shared" ref="F145:F150" si="181">D145+E145</f>
        <v>0</v>
      </c>
      <c r="G145" s="446"/>
      <c r="H145" s="449"/>
      <c r="I145" s="450">
        <f t="shared" ref="I145:I150" si="182">G145+H145</f>
        <v>0</v>
      </c>
      <c r="J145" s="449"/>
      <c r="K145" s="447"/>
      <c r="L145" s="451">
        <f t="shared" ref="L145:L150" si="183">J145+K145</f>
        <v>0</v>
      </c>
      <c r="M145" s="452"/>
      <c r="N145" s="447"/>
      <c r="O145" s="450">
        <f t="shared" ref="O145:O150" si="184">M145+N145</f>
        <v>0</v>
      </c>
      <c r="P145" s="453"/>
    </row>
    <row r="146" spans="1:16" x14ac:dyDescent="0.25">
      <c r="A146" s="288">
        <v>2352</v>
      </c>
      <c r="B146" s="297" t="s">
        <v>163</v>
      </c>
      <c r="C146" s="437">
        <f t="shared" si="98"/>
        <v>100</v>
      </c>
      <c r="D146" s="299"/>
      <c r="E146" s="300"/>
      <c r="F146" s="292">
        <f t="shared" si="181"/>
        <v>0</v>
      </c>
      <c r="G146" s="299">
        <v>100</v>
      </c>
      <c r="H146" s="438"/>
      <c r="I146" s="439">
        <f t="shared" si="182"/>
        <v>100</v>
      </c>
      <c r="J146" s="438"/>
      <c r="K146" s="300"/>
      <c r="L146" s="440">
        <f t="shared" si="183"/>
        <v>0</v>
      </c>
      <c r="M146" s="441"/>
      <c r="N146" s="300"/>
      <c r="O146" s="439">
        <f t="shared" si="184"/>
        <v>0</v>
      </c>
      <c r="P146" s="442"/>
    </row>
    <row r="147" spans="1:16" ht="24" hidden="1" x14ac:dyDescent="0.25">
      <c r="A147" s="51">
        <v>2353</v>
      </c>
      <c r="B147" s="89" t="s">
        <v>164</v>
      </c>
      <c r="C147" s="345">
        <f t="shared" si="98"/>
        <v>0</v>
      </c>
      <c r="D147" s="196"/>
      <c r="E147" s="197"/>
      <c r="F147" s="55">
        <f t="shared" si="181"/>
        <v>0</v>
      </c>
      <c r="G147" s="196"/>
      <c r="H147" s="348"/>
      <c r="I147" s="429">
        <f t="shared" si="182"/>
        <v>0</v>
      </c>
      <c r="J147" s="348"/>
      <c r="K147" s="197"/>
      <c r="L147" s="430">
        <f t="shared" si="183"/>
        <v>0</v>
      </c>
      <c r="M147" s="432"/>
      <c r="N147" s="197"/>
      <c r="O147" s="429">
        <f t="shared" si="184"/>
        <v>0</v>
      </c>
      <c r="P147" s="431"/>
    </row>
    <row r="148" spans="1:16" ht="24" hidden="1" x14ac:dyDescent="0.25">
      <c r="A148" s="51">
        <v>2354</v>
      </c>
      <c r="B148" s="89" t="s">
        <v>165</v>
      </c>
      <c r="C148" s="345">
        <f t="shared" si="98"/>
        <v>0</v>
      </c>
      <c r="D148" s="196"/>
      <c r="E148" s="197"/>
      <c r="F148" s="55">
        <f t="shared" si="181"/>
        <v>0</v>
      </c>
      <c r="G148" s="196"/>
      <c r="H148" s="348"/>
      <c r="I148" s="429">
        <f t="shared" si="182"/>
        <v>0</v>
      </c>
      <c r="J148" s="348"/>
      <c r="K148" s="197"/>
      <c r="L148" s="430">
        <f t="shared" si="183"/>
        <v>0</v>
      </c>
      <c r="M148" s="432"/>
      <c r="N148" s="197"/>
      <c r="O148" s="429">
        <f t="shared" si="184"/>
        <v>0</v>
      </c>
      <c r="P148" s="431"/>
    </row>
    <row r="149" spans="1:16" ht="24" hidden="1" x14ac:dyDescent="0.25">
      <c r="A149" s="51">
        <v>2355</v>
      </c>
      <c r="B149" s="89" t="s">
        <v>166</v>
      </c>
      <c r="C149" s="345">
        <f t="shared" ref="C149:C212" si="185">F149+I149+L149+O149</f>
        <v>0</v>
      </c>
      <c r="D149" s="196"/>
      <c r="E149" s="197"/>
      <c r="F149" s="55">
        <f t="shared" si="181"/>
        <v>0</v>
      </c>
      <c r="G149" s="196"/>
      <c r="H149" s="348"/>
      <c r="I149" s="429">
        <f t="shared" si="182"/>
        <v>0</v>
      </c>
      <c r="J149" s="348"/>
      <c r="K149" s="197"/>
      <c r="L149" s="430">
        <f t="shared" si="183"/>
        <v>0</v>
      </c>
      <c r="M149" s="432"/>
      <c r="N149" s="197"/>
      <c r="O149" s="429">
        <f t="shared" si="184"/>
        <v>0</v>
      </c>
      <c r="P149" s="431"/>
    </row>
    <row r="150" spans="1:16" ht="24" hidden="1" x14ac:dyDescent="0.25">
      <c r="A150" s="51">
        <v>2359</v>
      </c>
      <c r="B150" s="89" t="s">
        <v>167</v>
      </c>
      <c r="C150" s="345">
        <f t="shared" si="185"/>
        <v>0</v>
      </c>
      <c r="D150" s="196"/>
      <c r="E150" s="197"/>
      <c r="F150" s="55">
        <f t="shared" si="181"/>
        <v>0</v>
      </c>
      <c r="G150" s="196"/>
      <c r="H150" s="348"/>
      <c r="I150" s="429">
        <f t="shared" si="182"/>
        <v>0</v>
      </c>
      <c r="J150" s="348"/>
      <c r="K150" s="197"/>
      <c r="L150" s="430">
        <f t="shared" si="183"/>
        <v>0</v>
      </c>
      <c r="M150" s="432"/>
      <c r="N150" s="197"/>
      <c r="O150" s="429">
        <f t="shared" si="184"/>
        <v>0</v>
      </c>
      <c r="P150" s="431"/>
    </row>
    <row r="151" spans="1:16" ht="24.75" customHeight="1" x14ac:dyDescent="0.25">
      <c r="A151" s="189">
        <v>2360</v>
      </c>
      <c r="B151" s="89" t="s">
        <v>168</v>
      </c>
      <c r="C151" s="345">
        <f t="shared" si="185"/>
        <v>1241</v>
      </c>
      <c r="D151" s="190">
        <f>SUM(D152:D158)</f>
        <v>0</v>
      </c>
      <c r="E151" s="191">
        <f t="shared" ref="E151:F151" si="186">SUM(E152:E158)</f>
        <v>0</v>
      </c>
      <c r="F151" s="55">
        <f t="shared" si="186"/>
        <v>0</v>
      </c>
      <c r="G151" s="190">
        <f>SUM(G152:G158)</f>
        <v>666</v>
      </c>
      <c r="H151" s="428">
        <f t="shared" ref="H151:I151" si="187">SUM(H152:H158)</f>
        <v>575</v>
      </c>
      <c r="I151" s="429">
        <f t="shared" si="187"/>
        <v>1241</v>
      </c>
      <c r="J151" s="428">
        <f>SUM(J152:J158)</f>
        <v>0</v>
      </c>
      <c r="K151" s="191">
        <f t="shared" ref="K151:L151" si="188">SUM(K152:K158)</f>
        <v>0</v>
      </c>
      <c r="L151" s="430">
        <f t="shared" si="188"/>
        <v>0</v>
      </c>
      <c r="M151" s="345">
        <f>SUM(M152:M158)</f>
        <v>0</v>
      </c>
      <c r="N151" s="191">
        <f t="shared" ref="N151:O151" si="189">SUM(N152:N158)</f>
        <v>0</v>
      </c>
      <c r="O151" s="429">
        <f t="shared" si="189"/>
        <v>0</v>
      </c>
      <c r="P151" s="431"/>
    </row>
    <row r="152" spans="1:16" hidden="1" x14ac:dyDescent="0.25">
      <c r="A152" s="50">
        <v>2361</v>
      </c>
      <c r="B152" s="89" t="s">
        <v>169</v>
      </c>
      <c r="C152" s="345">
        <f t="shared" si="185"/>
        <v>0</v>
      </c>
      <c r="D152" s="196"/>
      <c r="E152" s="197"/>
      <c r="F152" s="55">
        <f t="shared" ref="F152:F159" si="190">D152+E152</f>
        <v>0</v>
      </c>
      <c r="G152" s="196"/>
      <c r="H152" s="348"/>
      <c r="I152" s="429">
        <f t="shared" ref="I152:I159" si="191">G152+H152</f>
        <v>0</v>
      </c>
      <c r="J152" s="348"/>
      <c r="K152" s="197"/>
      <c r="L152" s="430">
        <f t="shared" ref="L152:L159" si="192">J152+K152</f>
        <v>0</v>
      </c>
      <c r="M152" s="432"/>
      <c r="N152" s="197"/>
      <c r="O152" s="429">
        <f t="shared" ref="O152:O159" si="193">M152+N152</f>
        <v>0</v>
      </c>
      <c r="P152" s="431"/>
    </row>
    <row r="153" spans="1:16" ht="24" hidden="1" x14ac:dyDescent="0.25">
      <c r="A153" s="50">
        <v>2362</v>
      </c>
      <c r="B153" s="89" t="s">
        <v>170</v>
      </c>
      <c r="C153" s="345">
        <f t="shared" si="185"/>
        <v>0</v>
      </c>
      <c r="D153" s="196"/>
      <c r="E153" s="197"/>
      <c r="F153" s="55">
        <f t="shared" si="190"/>
        <v>0</v>
      </c>
      <c r="G153" s="196"/>
      <c r="H153" s="348"/>
      <c r="I153" s="429">
        <f t="shared" si="191"/>
        <v>0</v>
      </c>
      <c r="J153" s="348"/>
      <c r="K153" s="197"/>
      <c r="L153" s="430">
        <f t="shared" si="192"/>
        <v>0</v>
      </c>
      <c r="M153" s="432"/>
      <c r="N153" s="197"/>
      <c r="O153" s="429">
        <f t="shared" si="193"/>
        <v>0</v>
      </c>
      <c r="P153" s="431"/>
    </row>
    <row r="154" spans="1:16" ht="28.5" customHeight="1" x14ac:dyDescent="0.25">
      <c r="A154" s="50">
        <v>2363</v>
      </c>
      <c r="B154" s="89" t="s">
        <v>171</v>
      </c>
      <c r="C154" s="345">
        <f t="shared" si="185"/>
        <v>1241</v>
      </c>
      <c r="D154" s="196"/>
      <c r="E154" s="197"/>
      <c r="F154" s="55">
        <f t="shared" si="190"/>
        <v>0</v>
      </c>
      <c r="G154" s="196">
        <v>666</v>
      </c>
      <c r="H154" s="348">
        <v>575</v>
      </c>
      <c r="I154" s="429">
        <f t="shared" si="191"/>
        <v>1241</v>
      </c>
      <c r="J154" s="348"/>
      <c r="K154" s="197"/>
      <c r="L154" s="430">
        <f t="shared" si="192"/>
        <v>0</v>
      </c>
      <c r="M154" s="432"/>
      <c r="N154" s="197"/>
      <c r="O154" s="429">
        <f t="shared" si="193"/>
        <v>0</v>
      </c>
      <c r="P154" s="513" t="s">
        <v>373</v>
      </c>
    </row>
    <row r="155" spans="1:16" hidden="1" x14ac:dyDescent="0.25">
      <c r="A155" s="50">
        <v>2364</v>
      </c>
      <c r="B155" s="89" t="s">
        <v>172</v>
      </c>
      <c r="C155" s="345">
        <f t="shared" si="185"/>
        <v>0</v>
      </c>
      <c r="D155" s="196"/>
      <c r="E155" s="197"/>
      <c r="F155" s="55">
        <f t="shared" si="190"/>
        <v>0</v>
      </c>
      <c r="G155" s="196"/>
      <c r="H155" s="348"/>
      <c r="I155" s="429">
        <f t="shared" si="191"/>
        <v>0</v>
      </c>
      <c r="J155" s="348"/>
      <c r="K155" s="197"/>
      <c r="L155" s="430">
        <f t="shared" si="192"/>
        <v>0</v>
      </c>
      <c r="M155" s="432"/>
      <c r="N155" s="197"/>
      <c r="O155" s="429">
        <f t="shared" si="193"/>
        <v>0</v>
      </c>
      <c r="P155" s="431"/>
    </row>
    <row r="156" spans="1:16" ht="12.75" hidden="1" customHeight="1" x14ac:dyDescent="0.25">
      <c r="A156" s="50">
        <v>2365</v>
      </c>
      <c r="B156" s="89" t="s">
        <v>374</v>
      </c>
      <c r="C156" s="345">
        <f t="shared" si="185"/>
        <v>0</v>
      </c>
      <c r="D156" s="196"/>
      <c r="E156" s="197"/>
      <c r="F156" s="55">
        <f t="shared" si="190"/>
        <v>0</v>
      </c>
      <c r="G156" s="196"/>
      <c r="H156" s="348"/>
      <c r="I156" s="429">
        <f t="shared" si="191"/>
        <v>0</v>
      </c>
      <c r="J156" s="348"/>
      <c r="K156" s="197"/>
      <c r="L156" s="430">
        <f t="shared" si="192"/>
        <v>0</v>
      </c>
      <c r="M156" s="432"/>
      <c r="N156" s="197"/>
      <c r="O156" s="429">
        <f t="shared" si="193"/>
        <v>0</v>
      </c>
      <c r="P156" s="431"/>
    </row>
    <row r="157" spans="1:16" ht="36" hidden="1" x14ac:dyDescent="0.25">
      <c r="A157" s="50">
        <v>2366</v>
      </c>
      <c r="B157" s="89" t="s">
        <v>174</v>
      </c>
      <c r="C157" s="345">
        <f t="shared" si="185"/>
        <v>0</v>
      </c>
      <c r="D157" s="196"/>
      <c r="E157" s="197"/>
      <c r="F157" s="55">
        <f t="shared" si="190"/>
        <v>0</v>
      </c>
      <c r="G157" s="196"/>
      <c r="H157" s="348"/>
      <c r="I157" s="429">
        <f t="shared" si="191"/>
        <v>0</v>
      </c>
      <c r="J157" s="348"/>
      <c r="K157" s="197"/>
      <c r="L157" s="430">
        <f t="shared" si="192"/>
        <v>0</v>
      </c>
      <c r="M157" s="432"/>
      <c r="N157" s="197"/>
      <c r="O157" s="429">
        <f t="shared" si="193"/>
        <v>0</v>
      </c>
      <c r="P157" s="431"/>
    </row>
    <row r="158" spans="1:16" ht="48" hidden="1" x14ac:dyDescent="0.25">
      <c r="A158" s="50">
        <v>2369</v>
      </c>
      <c r="B158" s="89" t="s">
        <v>175</v>
      </c>
      <c r="C158" s="345">
        <f t="shared" si="185"/>
        <v>0</v>
      </c>
      <c r="D158" s="196"/>
      <c r="E158" s="197"/>
      <c r="F158" s="55">
        <f t="shared" si="190"/>
        <v>0</v>
      </c>
      <c r="G158" s="196"/>
      <c r="H158" s="348"/>
      <c r="I158" s="429">
        <f t="shared" si="191"/>
        <v>0</v>
      </c>
      <c r="J158" s="348"/>
      <c r="K158" s="197"/>
      <c r="L158" s="430">
        <f t="shared" si="192"/>
        <v>0</v>
      </c>
      <c r="M158" s="432"/>
      <c r="N158" s="197"/>
      <c r="O158" s="429">
        <f t="shared" si="193"/>
        <v>0</v>
      </c>
      <c r="P158" s="431"/>
    </row>
    <row r="159" spans="1:16" hidden="1" x14ac:dyDescent="0.25">
      <c r="A159" s="186">
        <v>2370</v>
      </c>
      <c r="B159" s="138" t="s">
        <v>176</v>
      </c>
      <c r="C159" s="384">
        <f t="shared" si="185"/>
        <v>0</v>
      </c>
      <c r="D159" s="202"/>
      <c r="E159" s="203"/>
      <c r="F159" s="141">
        <f t="shared" si="190"/>
        <v>0</v>
      </c>
      <c r="G159" s="202"/>
      <c r="H159" s="454"/>
      <c r="I159" s="421">
        <f t="shared" si="191"/>
        <v>0</v>
      </c>
      <c r="J159" s="454"/>
      <c r="K159" s="203"/>
      <c r="L159" s="422">
        <f t="shared" si="192"/>
        <v>0</v>
      </c>
      <c r="M159" s="455"/>
      <c r="N159" s="203"/>
      <c r="O159" s="421">
        <f t="shared" si="193"/>
        <v>0</v>
      </c>
      <c r="P159" s="423"/>
    </row>
    <row r="160" spans="1:16" hidden="1" x14ac:dyDescent="0.25">
      <c r="A160" s="186">
        <v>2380</v>
      </c>
      <c r="B160" s="138" t="s">
        <v>177</v>
      </c>
      <c r="C160" s="384">
        <f t="shared" si="185"/>
        <v>0</v>
      </c>
      <c r="D160" s="187">
        <f>SUM(D161:D162)</f>
        <v>0</v>
      </c>
      <c r="E160" s="188">
        <f t="shared" ref="E160:F160" si="194">SUM(E161:E162)</f>
        <v>0</v>
      </c>
      <c r="F160" s="141">
        <f t="shared" si="194"/>
        <v>0</v>
      </c>
      <c r="G160" s="187">
        <f>SUM(G161:G162)</f>
        <v>0</v>
      </c>
      <c r="H160" s="420">
        <f t="shared" ref="H160:I160" si="195">SUM(H161:H162)</f>
        <v>0</v>
      </c>
      <c r="I160" s="421">
        <f t="shared" si="195"/>
        <v>0</v>
      </c>
      <c r="J160" s="420">
        <f>SUM(J161:J162)</f>
        <v>0</v>
      </c>
      <c r="K160" s="188">
        <f t="shared" ref="K160:L160" si="196">SUM(K161:K162)</f>
        <v>0</v>
      </c>
      <c r="L160" s="422">
        <f t="shared" si="196"/>
        <v>0</v>
      </c>
      <c r="M160" s="384">
        <f>SUM(M161:M162)</f>
        <v>0</v>
      </c>
      <c r="N160" s="188">
        <f t="shared" ref="N160:O160" si="197">SUM(N161:N162)</f>
        <v>0</v>
      </c>
      <c r="O160" s="421">
        <f t="shared" si="197"/>
        <v>0</v>
      </c>
      <c r="P160" s="423"/>
    </row>
    <row r="161" spans="1:16" hidden="1" x14ac:dyDescent="0.25">
      <c r="A161" s="43">
        <v>2381</v>
      </c>
      <c r="B161" s="82" t="s">
        <v>375</v>
      </c>
      <c r="C161" s="339">
        <f t="shared" si="185"/>
        <v>0</v>
      </c>
      <c r="D161" s="198"/>
      <c r="E161" s="199"/>
      <c r="F161" s="134">
        <f t="shared" ref="F161:F164" si="198">D161+E161</f>
        <v>0</v>
      </c>
      <c r="G161" s="198"/>
      <c r="H161" s="342"/>
      <c r="I161" s="424">
        <f t="shared" ref="I161:I164" si="199">G161+H161</f>
        <v>0</v>
      </c>
      <c r="J161" s="342"/>
      <c r="K161" s="199"/>
      <c r="L161" s="425">
        <f t="shared" ref="L161:L164" si="200">J161+K161</f>
        <v>0</v>
      </c>
      <c r="M161" s="426"/>
      <c r="N161" s="199"/>
      <c r="O161" s="424">
        <f t="shared" ref="O161:O164" si="201">M161+N161</f>
        <v>0</v>
      </c>
      <c r="P161" s="427"/>
    </row>
    <row r="162" spans="1:16" ht="24" hidden="1" x14ac:dyDescent="0.25">
      <c r="A162" s="50">
        <v>2389</v>
      </c>
      <c r="B162" s="89" t="s">
        <v>179</v>
      </c>
      <c r="C162" s="345">
        <f t="shared" si="185"/>
        <v>0</v>
      </c>
      <c r="D162" s="196"/>
      <c r="E162" s="197"/>
      <c r="F162" s="55">
        <f t="shared" si="198"/>
        <v>0</v>
      </c>
      <c r="G162" s="196"/>
      <c r="H162" s="348"/>
      <c r="I162" s="429">
        <f t="shared" si="199"/>
        <v>0</v>
      </c>
      <c r="J162" s="348"/>
      <c r="K162" s="197"/>
      <c r="L162" s="430">
        <f t="shared" si="200"/>
        <v>0</v>
      </c>
      <c r="M162" s="432"/>
      <c r="N162" s="197"/>
      <c r="O162" s="429">
        <f t="shared" si="201"/>
        <v>0</v>
      </c>
      <c r="P162" s="431"/>
    </row>
    <row r="163" spans="1:16" hidden="1" x14ac:dyDescent="0.25">
      <c r="A163" s="186">
        <v>2390</v>
      </c>
      <c r="B163" s="138" t="s">
        <v>180</v>
      </c>
      <c r="C163" s="384">
        <f t="shared" si="185"/>
        <v>0</v>
      </c>
      <c r="D163" s="202"/>
      <c r="E163" s="203"/>
      <c r="F163" s="141">
        <f t="shared" si="198"/>
        <v>0</v>
      </c>
      <c r="G163" s="202"/>
      <c r="H163" s="454"/>
      <c r="I163" s="421">
        <f t="shared" si="199"/>
        <v>0</v>
      </c>
      <c r="J163" s="454"/>
      <c r="K163" s="203"/>
      <c r="L163" s="422">
        <f t="shared" si="200"/>
        <v>0</v>
      </c>
      <c r="M163" s="455"/>
      <c r="N163" s="203"/>
      <c r="O163" s="421">
        <f t="shared" si="201"/>
        <v>0</v>
      </c>
      <c r="P163" s="423"/>
    </row>
    <row r="164" spans="1:16" hidden="1" x14ac:dyDescent="0.25">
      <c r="A164" s="69">
        <v>2400</v>
      </c>
      <c r="B164" s="183" t="s">
        <v>181</v>
      </c>
      <c r="C164" s="331">
        <f t="shared" si="185"/>
        <v>0</v>
      </c>
      <c r="D164" s="204"/>
      <c r="E164" s="205"/>
      <c r="F164" s="73">
        <f t="shared" si="198"/>
        <v>0</v>
      </c>
      <c r="G164" s="204"/>
      <c r="H164" s="456"/>
      <c r="I164" s="416">
        <f t="shared" si="199"/>
        <v>0</v>
      </c>
      <c r="J164" s="456"/>
      <c r="K164" s="205"/>
      <c r="L164" s="338">
        <f t="shared" si="200"/>
        <v>0</v>
      </c>
      <c r="M164" s="457"/>
      <c r="N164" s="205"/>
      <c r="O164" s="416">
        <f t="shared" si="201"/>
        <v>0</v>
      </c>
      <c r="P164" s="433"/>
    </row>
    <row r="165" spans="1:16" ht="24" hidden="1" x14ac:dyDescent="0.25">
      <c r="A165" s="69">
        <v>2500</v>
      </c>
      <c r="B165" s="183" t="s">
        <v>376</v>
      </c>
      <c r="C165" s="331">
        <f t="shared" si="185"/>
        <v>0</v>
      </c>
      <c r="D165" s="184">
        <f>SUM(D166,D171)</f>
        <v>0</v>
      </c>
      <c r="E165" s="185">
        <f t="shared" ref="E165:O165" si="202">SUM(E166,E171)</f>
        <v>0</v>
      </c>
      <c r="F165" s="73">
        <f t="shared" si="202"/>
        <v>0</v>
      </c>
      <c r="G165" s="184">
        <f t="shared" si="202"/>
        <v>0</v>
      </c>
      <c r="H165" s="337">
        <f t="shared" si="202"/>
        <v>0</v>
      </c>
      <c r="I165" s="416">
        <f t="shared" si="202"/>
        <v>0</v>
      </c>
      <c r="J165" s="337">
        <f t="shared" si="202"/>
        <v>0</v>
      </c>
      <c r="K165" s="185">
        <f t="shared" si="202"/>
        <v>0</v>
      </c>
      <c r="L165" s="338">
        <f t="shared" si="202"/>
        <v>0</v>
      </c>
      <c r="M165" s="417">
        <f t="shared" si="202"/>
        <v>0</v>
      </c>
      <c r="N165" s="219">
        <f t="shared" si="202"/>
        <v>0</v>
      </c>
      <c r="O165" s="418">
        <f t="shared" si="202"/>
        <v>0</v>
      </c>
      <c r="P165" s="419"/>
    </row>
    <row r="166" spans="1:16" ht="16.5" hidden="1" customHeight="1" x14ac:dyDescent="0.25">
      <c r="A166" s="279">
        <v>2510</v>
      </c>
      <c r="B166" s="82" t="s">
        <v>377</v>
      </c>
      <c r="C166" s="339">
        <f t="shared" si="185"/>
        <v>0</v>
      </c>
      <c r="D166" s="194">
        <f>SUM(D167:D170)</f>
        <v>0</v>
      </c>
      <c r="E166" s="195">
        <f t="shared" ref="E166:O166" si="203">SUM(E167:E170)</f>
        <v>0</v>
      </c>
      <c r="F166" s="134">
        <f t="shared" si="203"/>
        <v>0</v>
      </c>
      <c r="G166" s="194">
        <f t="shared" si="203"/>
        <v>0</v>
      </c>
      <c r="H166" s="434">
        <f t="shared" si="203"/>
        <v>0</v>
      </c>
      <c r="I166" s="424">
        <f t="shared" si="203"/>
        <v>0</v>
      </c>
      <c r="J166" s="434">
        <f t="shared" si="203"/>
        <v>0</v>
      </c>
      <c r="K166" s="195">
        <f t="shared" si="203"/>
        <v>0</v>
      </c>
      <c r="L166" s="425">
        <f t="shared" si="203"/>
        <v>0</v>
      </c>
      <c r="M166" s="351">
        <f t="shared" si="203"/>
        <v>0</v>
      </c>
      <c r="N166" s="458">
        <f t="shared" si="203"/>
        <v>0</v>
      </c>
      <c r="O166" s="459">
        <f t="shared" si="203"/>
        <v>0</v>
      </c>
      <c r="P166" s="460"/>
    </row>
    <row r="167" spans="1:16" ht="24" hidden="1" x14ac:dyDescent="0.25">
      <c r="A167" s="51">
        <v>2512</v>
      </c>
      <c r="B167" s="89" t="s">
        <v>184</v>
      </c>
      <c r="C167" s="345">
        <f t="shared" si="185"/>
        <v>0</v>
      </c>
      <c r="D167" s="196"/>
      <c r="E167" s="197"/>
      <c r="F167" s="55">
        <f t="shared" ref="F167:F172" si="204">D167+E167</f>
        <v>0</v>
      </c>
      <c r="G167" s="196"/>
      <c r="H167" s="348"/>
      <c r="I167" s="429">
        <f t="shared" ref="I167:I172" si="205">G167+H167</f>
        <v>0</v>
      </c>
      <c r="J167" s="348"/>
      <c r="K167" s="197"/>
      <c r="L167" s="430">
        <f t="shared" ref="L167:L172" si="206">J167+K167</f>
        <v>0</v>
      </c>
      <c r="M167" s="432"/>
      <c r="N167" s="197"/>
      <c r="O167" s="429">
        <f t="shared" ref="O167:O172" si="207">M167+N167</f>
        <v>0</v>
      </c>
      <c r="P167" s="431"/>
    </row>
    <row r="168" spans="1:16" ht="36" hidden="1" x14ac:dyDescent="0.25">
      <c r="A168" s="51">
        <v>2513</v>
      </c>
      <c r="B168" s="89" t="s">
        <v>185</v>
      </c>
      <c r="C168" s="345">
        <f t="shared" si="185"/>
        <v>0</v>
      </c>
      <c r="D168" s="196"/>
      <c r="E168" s="197"/>
      <c r="F168" s="55">
        <f t="shared" si="204"/>
        <v>0</v>
      </c>
      <c r="G168" s="196"/>
      <c r="H168" s="348"/>
      <c r="I168" s="429">
        <f t="shared" si="205"/>
        <v>0</v>
      </c>
      <c r="J168" s="348"/>
      <c r="K168" s="197"/>
      <c r="L168" s="430">
        <f t="shared" si="206"/>
        <v>0</v>
      </c>
      <c r="M168" s="432"/>
      <c r="N168" s="197"/>
      <c r="O168" s="429">
        <f t="shared" si="207"/>
        <v>0</v>
      </c>
      <c r="P168" s="431"/>
    </row>
    <row r="169" spans="1:16" ht="24" hidden="1" x14ac:dyDescent="0.25">
      <c r="A169" s="51">
        <v>2515</v>
      </c>
      <c r="B169" s="89" t="s">
        <v>186</v>
      </c>
      <c r="C169" s="345">
        <f t="shared" si="185"/>
        <v>0</v>
      </c>
      <c r="D169" s="196"/>
      <c r="E169" s="197"/>
      <c r="F169" s="55">
        <f t="shared" si="204"/>
        <v>0</v>
      </c>
      <c r="G169" s="196"/>
      <c r="H169" s="348"/>
      <c r="I169" s="429">
        <f t="shared" si="205"/>
        <v>0</v>
      </c>
      <c r="J169" s="348"/>
      <c r="K169" s="197"/>
      <c r="L169" s="430">
        <f t="shared" si="206"/>
        <v>0</v>
      </c>
      <c r="M169" s="432"/>
      <c r="N169" s="197"/>
      <c r="O169" s="429">
        <f t="shared" si="207"/>
        <v>0</v>
      </c>
      <c r="P169" s="431"/>
    </row>
    <row r="170" spans="1:16" ht="24" hidden="1" x14ac:dyDescent="0.25">
      <c r="A170" s="51">
        <v>2519</v>
      </c>
      <c r="B170" s="89" t="s">
        <v>187</v>
      </c>
      <c r="C170" s="345">
        <f t="shared" si="185"/>
        <v>0</v>
      </c>
      <c r="D170" s="196"/>
      <c r="E170" s="197"/>
      <c r="F170" s="55">
        <f t="shared" si="204"/>
        <v>0</v>
      </c>
      <c r="G170" s="196"/>
      <c r="H170" s="348"/>
      <c r="I170" s="429">
        <f t="shared" si="205"/>
        <v>0</v>
      </c>
      <c r="J170" s="348"/>
      <c r="K170" s="197"/>
      <c r="L170" s="430">
        <f t="shared" si="206"/>
        <v>0</v>
      </c>
      <c r="M170" s="432"/>
      <c r="N170" s="197"/>
      <c r="O170" s="429">
        <f t="shared" si="207"/>
        <v>0</v>
      </c>
      <c r="P170" s="431"/>
    </row>
    <row r="171" spans="1:16" ht="24" hidden="1" x14ac:dyDescent="0.25">
      <c r="A171" s="189">
        <v>2520</v>
      </c>
      <c r="B171" s="89" t="s">
        <v>378</v>
      </c>
      <c r="C171" s="345">
        <f t="shared" si="185"/>
        <v>0</v>
      </c>
      <c r="D171" s="196"/>
      <c r="E171" s="197"/>
      <c r="F171" s="55">
        <f t="shared" si="204"/>
        <v>0</v>
      </c>
      <c r="G171" s="196"/>
      <c r="H171" s="348"/>
      <c r="I171" s="429">
        <f t="shared" si="205"/>
        <v>0</v>
      </c>
      <c r="J171" s="348"/>
      <c r="K171" s="197"/>
      <c r="L171" s="430">
        <f t="shared" si="206"/>
        <v>0</v>
      </c>
      <c r="M171" s="432"/>
      <c r="N171" s="197"/>
      <c r="O171" s="429">
        <f t="shared" si="207"/>
        <v>0</v>
      </c>
      <c r="P171" s="431"/>
    </row>
    <row r="172" spans="1:16" s="206" customFormat="1" ht="36" hidden="1" customHeight="1" x14ac:dyDescent="0.25">
      <c r="A172" s="23">
        <v>2800</v>
      </c>
      <c r="B172" s="82" t="s">
        <v>189</v>
      </c>
      <c r="C172" s="339">
        <f t="shared" si="185"/>
        <v>0</v>
      </c>
      <c r="D172" s="46"/>
      <c r="E172" s="47"/>
      <c r="F172" s="48">
        <f t="shared" si="204"/>
        <v>0</v>
      </c>
      <c r="G172" s="46"/>
      <c r="H172" s="320"/>
      <c r="I172" s="321">
        <f t="shared" si="205"/>
        <v>0</v>
      </c>
      <c r="J172" s="320"/>
      <c r="K172" s="47"/>
      <c r="L172" s="322">
        <f t="shared" si="206"/>
        <v>0</v>
      </c>
      <c r="M172" s="323"/>
      <c r="N172" s="47"/>
      <c r="O172" s="321">
        <f t="shared" si="207"/>
        <v>0</v>
      </c>
      <c r="P172" s="324"/>
    </row>
    <row r="173" spans="1:16" hidden="1" x14ac:dyDescent="0.25">
      <c r="A173" s="177">
        <v>3000</v>
      </c>
      <c r="B173" s="177" t="s">
        <v>190</v>
      </c>
      <c r="C173" s="411">
        <f t="shared" si="185"/>
        <v>0</v>
      </c>
      <c r="D173" s="179">
        <f>SUM(D174,D184)</f>
        <v>0</v>
      </c>
      <c r="E173" s="180">
        <f t="shared" ref="E173:F173" si="208">SUM(E174,E184)</f>
        <v>0</v>
      </c>
      <c r="F173" s="181">
        <f t="shared" si="208"/>
        <v>0</v>
      </c>
      <c r="G173" s="179">
        <f>SUM(G174,G184)</f>
        <v>0</v>
      </c>
      <c r="H173" s="412">
        <f t="shared" ref="H173:I173" si="209">SUM(H174,H184)</f>
        <v>0</v>
      </c>
      <c r="I173" s="413">
        <f t="shared" si="209"/>
        <v>0</v>
      </c>
      <c r="J173" s="412">
        <f>SUM(J174,J184)</f>
        <v>0</v>
      </c>
      <c r="K173" s="180">
        <f t="shared" ref="K173:L173" si="210">SUM(K174,K184)</f>
        <v>0</v>
      </c>
      <c r="L173" s="414">
        <f t="shared" si="210"/>
        <v>0</v>
      </c>
      <c r="M173" s="411">
        <f>SUM(M174,M184)</f>
        <v>0</v>
      </c>
      <c r="N173" s="180">
        <f t="shared" ref="N173:O173" si="211">SUM(N174,N184)</f>
        <v>0</v>
      </c>
      <c r="O173" s="413">
        <f t="shared" si="211"/>
        <v>0</v>
      </c>
      <c r="P173" s="415"/>
    </row>
    <row r="174" spans="1:16" ht="24" hidden="1" x14ac:dyDescent="0.25">
      <c r="A174" s="69">
        <v>3200</v>
      </c>
      <c r="B174" s="207" t="s">
        <v>191</v>
      </c>
      <c r="C174" s="331">
        <f t="shared" si="185"/>
        <v>0</v>
      </c>
      <c r="D174" s="184">
        <f>SUM(D175,D179)</f>
        <v>0</v>
      </c>
      <c r="E174" s="185">
        <f t="shared" ref="E174:O174" si="212">SUM(E175,E179)</f>
        <v>0</v>
      </c>
      <c r="F174" s="73">
        <f t="shared" si="212"/>
        <v>0</v>
      </c>
      <c r="G174" s="184">
        <f t="shared" si="212"/>
        <v>0</v>
      </c>
      <c r="H174" s="337">
        <f t="shared" si="212"/>
        <v>0</v>
      </c>
      <c r="I174" s="416">
        <f t="shared" si="212"/>
        <v>0</v>
      </c>
      <c r="J174" s="337">
        <f t="shared" si="212"/>
        <v>0</v>
      </c>
      <c r="K174" s="185">
        <f t="shared" si="212"/>
        <v>0</v>
      </c>
      <c r="L174" s="338">
        <f t="shared" si="212"/>
        <v>0</v>
      </c>
      <c r="M174" s="417">
        <f t="shared" si="212"/>
        <v>0</v>
      </c>
      <c r="N174" s="219">
        <f t="shared" si="212"/>
        <v>0</v>
      </c>
      <c r="O174" s="418">
        <f t="shared" si="212"/>
        <v>0</v>
      </c>
      <c r="P174" s="419"/>
    </row>
    <row r="175" spans="1:16" ht="36" hidden="1" x14ac:dyDescent="0.25">
      <c r="A175" s="279">
        <v>3260</v>
      </c>
      <c r="B175" s="82" t="s">
        <v>192</v>
      </c>
      <c r="C175" s="339">
        <f t="shared" si="185"/>
        <v>0</v>
      </c>
      <c r="D175" s="194">
        <f>SUM(D176:D178)</f>
        <v>0</v>
      </c>
      <c r="E175" s="195">
        <f t="shared" ref="E175:F175" si="213">SUM(E176:E178)</f>
        <v>0</v>
      </c>
      <c r="F175" s="134">
        <f t="shared" si="213"/>
        <v>0</v>
      </c>
      <c r="G175" s="194">
        <f>SUM(G176:G178)</f>
        <v>0</v>
      </c>
      <c r="H175" s="434">
        <f t="shared" ref="H175:I175" si="214">SUM(H176:H178)</f>
        <v>0</v>
      </c>
      <c r="I175" s="424">
        <f t="shared" si="214"/>
        <v>0</v>
      </c>
      <c r="J175" s="434">
        <f>SUM(J176:J178)</f>
        <v>0</v>
      </c>
      <c r="K175" s="195">
        <f t="shared" ref="K175:L175" si="215">SUM(K176:K178)</f>
        <v>0</v>
      </c>
      <c r="L175" s="425">
        <f t="shared" si="215"/>
        <v>0</v>
      </c>
      <c r="M175" s="339">
        <f>SUM(M176:M178)</f>
        <v>0</v>
      </c>
      <c r="N175" s="195">
        <f t="shared" ref="N175:O175" si="216">SUM(N176:N178)</f>
        <v>0</v>
      </c>
      <c r="O175" s="424">
        <f t="shared" si="216"/>
        <v>0</v>
      </c>
      <c r="P175" s="427"/>
    </row>
    <row r="176" spans="1:16" ht="24" hidden="1" x14ac:dyDescent="0.25">
      <c r="A176" s="51">
        <v>3261</v>
      </c>
      <c r="B176" s="89" t="s">
        <v>193</v>
      </c>
      <c r="C176" s="345">
        <f t="shared" si="185"/>
        <v>0</v>
      </c>
      <c r="D176" s="196"/>
      <c r="E176" s="197"/>
      <c r="F176" s="55">
        <f t="shared" ref="F176:F178" si="217">D176+E176</f>
        <v>0</v>
      </c>
      <c r="G176" s="196"/>
      <c r="H176" s="348"/>
      <c r="I176" s="429">
        <f t="shared" ref="I176:I178" si="218">G176+H176</f>
        <v>0</v>
      </c>
      <c r="J176" s="348"/>
      <c r="K176" s="197"/>
      <c r="L176" s="430">
        <f t="shared" ref="L176:L178" si="219">J176+K176</f>
        <v>0</v>
      </c>
      <c r="M176" s="432"/>
      <c r="N176" s="197"/>
      <c r="O176" s="429">
        <f t="shared" ref="O176:O178" si="220">M176+N176</f>
        <v>0</v>
      </c>
      <c r="P176" s="431"/>
    </row>
    <row r="177" spans="1:16" ht="36" hidden="1" x14ac:dyDescent="0.25">
      <c r="A177" s="51">
        <v>3262</v>
      </c>
      <c r="B177" s="89" t="s">
        <v>194</v>
      </c>
      <c r="C177" s="345">
        <f t="shared" si="185"/>
        <v>0</v>
      </c>
      <c r="D177" s="196"/>
      <c r="E177" s="197"/>
      <c r="F177" s="55">
        <f t="shared" si="217"/>
        <v>0</v>
      </c>
      <c r="G177" s="196"/>
      <c r="H177" s="348"/>
      <c r="I177" s="429">
        <f t="shared" si="218"/>
        <v>0</v>
      </c>
      <c r="J177" s="348"/>
      <c r="K177" s="197"/>
      <c r="L177" s="430">
        <f t="shared" si="219"/>
        <v>0</v>
      </c>
      <c r="M177" s="432"/>
      <c r="N177" s="197"/>
      <c r="O177" s="429">
        <f t="shared" si="220"/>
        <v>0</v>
      </c>
      <c r="P177" s="431"/>
    </row>
    <row r="178" spans="1:16" ht="24" hidden="1" x14ac:dyDescent="0.25">
      <c r="A178" s="51">
        <v>3263</v>
      </c>
      <c r="B178" s="89" t="s">
        <v>195</v>
      </c>
      <c r="C178" s="345">
        <f t="shared" si="185"/>
        <v>0</v>
      </c>
      <c r="D178" s="196"/>
      <c r="E178" s="197"/>
      <c r="F178" s="55">
        <f t="shared" si="217"/>
        <v>0</v>
      </c>
      <c r="G178" s="196"/>
      <c r="H178" s="348"/>
      <c r="I178" s="429">
        <f t="shared" si="218"/>
        <v>0</v>
      </c>
      <c r="J178" s="348"/>
      <c r="K178" s="197"/>
      <c r="L178" s="430">
        <f t="shared" si="219"/>
        <v>0</v>
      </c>
      <c r="M178" s="432"/>
      <c r="N178" s="197"/>
      <c r="O178" s="429">
        <f t="shared" si="220"/>
        <v>0</v>
      </c>
      <c r="P178" s="431"/>
    </row>
    <row r="179" spans="1:16" ht="84" hidden="1" x14ac:dyDescent="0.25">
      <c r="A179" s="279">
        <v>3290</v>
      </c>
      <c r="B179" s="82" t="s">
        <v>196</v>
      </c>
      <c r="C179" s="461">
        <f t="shared" si="185"/>
        <v>0</v>
      </c>
      <c r="D179" s="194">
        <f>SUM(D180:D183)</f>
        <v>0</v>
      </c>
      <c r="E179" s="195">
        <f t="shared" ref="E179:O179" si="221">SUM(E180:E183)</f>
        <v>0</v>
      </c>
      <c r="F179" s="134">
        <f t="shared" si="221"/>
        <v>0</v>
      </c>
      <c r="G179" s="194">
        <f t="shared" si="221"/>
        <v>0</v>
      </c>
      <c r="H179" s="434">
        <f t="shared" si="221"/>
        <v>0</v>
      </c>
      <c r="I179" s="424">
        <f t="shared" si="221"/>
        <v>0</v>
      </c>
      <c r="J179" s="434">
        <f t="shared" si="221"/>
        <v>0</v>
      </c>
      <c r="K179" s="195">
        <f t="shared" si="221"/>
        <v>0</v>
      </c>
      <c r="L179" s="425">
        <f t="shared" si="221"/>
        <v>0</v>
      </c>
      <c r="M179" s="461">
        <f t="shared" si="221"/>
        <v>0</v>
      </c>
      <c r="N179" s="462">
        <f t="shared" si="221"/>
        <v>0</v>
      </c>
      <c r="O179" s="463">
        <f t="shared" si="221"/>
        <v>0</v>
      </c>
      <c r="P179" s="464"/>
    </row>
    <row r="180" spans="1:16" ht="72" hidden="1" x14ac:dyDescent="0.25">
      <c r="A180" s="51">
        <v>3291</v>
      </c>
      <c r="B180" s="89" t="s">
        <v>197</v>
      </c>
      <c r="C180" s="345">
        <f t="shared" si="185"/>
        <v>0</v>
      </c>
      <c r="D180" s="196"/>
      <c r="E180" s="197"/>
      <c r="F180" s="55">
        <f t="shared" ref="F180:F183" si="222">D180+E180</f>
        <v>0</v>
      </c>
      <c r="G180" s="196"/>
      <c r="H180" s="348"/>
      <c r="I180" s="429">
        <f t="shared" ref="I180:I183" si="223">G180+H180</f>
        <v>0</v>
      </c>
      <c r="J180" s="348"/>
      <c r="K180" s="197"/>
      <c r="L180" s="430">
        <f t="shared" ref="L180:L183" si="224">J180+K180</f>
        <v>0</v>
      </c>
      <c r="M180" s="432"/>
      <c r="N180" s="197"/>
      <c r="O180" s="429">
        <f t="shared" ref="O180:O183" si="225">M180+N180</f>
        <v>0</v>
      </c>
      <c r="P180" s="431"/>
    </row>
    <row r="181" spans="1:16" ht="72" hidden="1" x14ac:dyDescent="0.25">
      <c r="A181" s="51">
        <v>3292</v>
      </c>
      <c r="B181" s="89" t="s">
        <v>198</v>
      </c>
      <c r="C181" s="345">
        <f t="shared" si="185"/>
        <v>0</v>
      </c>
      <c r="D181" s="196"/>
      <c r="E181" s="197"/>
      <c r="F181" s="55">
        <f t="shared" si="222"/>
        <v>0</v>
      </c>
      <c r="G181" s="196"/>
      <c r="H181" s="348"/>
      <c r="I181" s="429">
        <f t="shared" si="223"/>
        <v>0</v>
      </c>
      <c r="J181" s="348"/>
      <c r="K181" s="197"/>
      <c r="L181" s="430">
        <f t="shared" si="224"/>
        <v>0</v>
      </c>
      <c r="M181" s="432"/>
      <c r="N181" s="197"/>
      <c r="O181" s="429">
        <f t="shared" si="225"/>
        <v>0</v>
      </c>
      <c r="P181" s="431"/>
    </row>
    <row r="182" spans="1:16" ht="72" hidden="1" x14ac:dyDescent="0.25">
      <c r="A182" s="51">
        <v>3293</v>
      </c>
      <c r="B182" s="89" t="s">
        <v>199</v>
      </c>
      <c r="C182" s="345">
        <f t="shared" si="185"/>
        <v>0</v>
      </c>
      <c r="D182" s="196"/>
      <c r="E182" s="197"/>
      <c r="F182" s="55">
        <f t="shared" si="222"/>
        <v>0</v>
      </c>
      <c r="G182" s="196"/>
      <c r="H182" s="348"/>
      <c r="I182" s="429">
        <f t="shared" si="223"/>
        <v>0</v>
      </c>
      <c r="J182" s="348"/>
      <c r="K182" s="197"/>
      <c r="L182" s="430">
        <f t="shared" si="224"/>
        <v>0</v>
      </c>
      <c r="M182" s="432"/>
      <c r="N182" s="197"/>
      <c r="O182" s="429">
        <f t="shared" si="225"/>
        <v>0</v>
      </c>
      <c r="P182" s="431"/>
    </row>
    <row r="183" spans="1:16" ht="60" hidden="1" x14ac:dyDescent="0.25">
      <c r="A183" s="209">
        <v>3294</v>
      </c>
      <c r="B183" s="89" t="s">
        <v>200</v>
      </c>
      <c r="C183" s="461">
        <f t="shared" si="185"/>
        <v>0</v>
      </c>
      <c r="D183" s="210"/>
      <c r="E183" s="211"/>
      <c r="F183" s="212">
        <f t="shared" si="222"/>
        <v>0</v>
      </c>
      <c r="G183" s="210"/>
      <c r="H183" s="465"/>
      <c r="I183" s="463">
        <f t="shared" si="223"/>
        <v>0</v>
      </c>
      <c r="J183" s="465"/>
      <c r="K183" s="211"/>
      <c r="L183" s="466">
        <f t="shared" si="224"/>
        <v>0</v>
      </c>
      <c r="M183" s="467"/>
      <c r="N183" s="211"/>
      <c r="O183" s="463">
        <f t="shared" si="225"/>
        <v>0</v>
      </c>
      <c r="P183" s="464"/>
    </row>
    <row r="184" spans="1:16" ht="48" hidden="1" x14ac:dyDescent="0.25">
      <c r="A184" s="216">
        <v>3300</v>
      </c>
      <c r="B184" s="207" t="s">
        <v>201</v>
      </c>
      <c r="C184" s="417">
        <f t="shared" si="185"/>
        <v>0</v>
      </c>
      <c r="D184" s="218">
        <f>SUM(D185:D186)</f>
        <v>0</v>
      </c>
      <c r="E184" s="219">
        <f t="shared" ref="E184:O184" si="226">SUM(E185:E186)</f>
        <v>0</v>
      </c>
      <c r="F184" s="220">
        <f t="shared" si="226"/>
        <v>0</v>
      </c>
      <c r="G184" s="218">
        <f t="shared" si="226"/>
        <v>0</v>
      </c>
      <c r="H184" s="468">
        <f t="shared" si="226"/>
        <v>0</v>
      </c>
      <c r="I184" s="418">
        <f t="shared" si="226"/>
        <v>0</v>
      </c>
      <c r="J184" s="468">
        <f t="shared" si="226"/>
        <v>0</v>
      </c>
      <c r="K184" s="219">
        <f t="shared" si="226"/>
        <v>0</v>
      </c>
      <c r="L184" s="469">
        <f t="shared" si="226"/>
        <v>0</v>
      </c>
      <c r="M184" s="417">
        <f t="shared" si="226"/>
        <v>0</v>
      </c>
      <c r="N184" s="219">
        <f t="shared" si="226"/>
        <v>0</v>
      </c>
      <c r="O184" s="418">
        <f t="shared" si="226"/>
        <v>0</v>
      </c>
      <c r="P184" s="419"/>
    </row>
    <row r="185" spans="1:16" ht="48" hidden="1" x14ac:dyDescent="0.25">
      <c r="A185" s="137">
        <v>3310</v>
      </c>
      <c r="B185" s="138" t="s">
        <v>202</v>
      </c>
      <c r="C185" s="384">
        <f t="shared" si="185"/>
        <v>0</v>
      </c>
      <c r="D185" s="202"/>
      <c r="E185" s="203"/>
      <c r="F185" s="141">
        <f t="shared" ref="F185:F186" si="227">D185+E185</f>
        <v>0</v>
      </c>
      <c r="G185" s="202"/>
      <c r="H185" s="454"/>
      <c r="I185" s="421">
        <f t="shared" ref="I185:I186" si="228">G185+H185</f>
        <v>0</v>
      </c>
      <c r="J185" s="454"/>
      <c r="K185" s="203"/>
      <c r="L185" s="422">
        <f t="shared" ref="L185:L186" si="229">J185+K185</f>
        <v>0</v>
      </c>
      <c r="M185" s="455"/>
      <c r="N185" s="203"/>
      <c r="O185" s="421">
        <f t="shared" ref="O185:O186" si="230">M185+N185</f>
        <v>0</v>
      </c>
      <c r="P185" s="423"/>
    </row>
    <row r="186" spans="1:16" ht="48.75" hidden="1" customHeight="1" x14ac:dyDescent="0.25">
      <c r="A186" s="44">
        <v>3320</v>
      </c>
      <c r="B186" s="82" t="s">
        <v>203</v>
      </c>
      <c r="C186" s="339">
        <f t="shared" si="185"/>
        <v>0</v>
      </c>
      <c r="D186" s="198"/>
      <c r="E186" s="199"/>
      <c r="F186" s="134">
        <f t="shared" si="227"/>
        <v>0</v>
      </c>
      <c r="G186" s="198"/>
      <c r="H186" s="342"/>
      <c r="I186" s="424">
        <f t="shared" si="228"/>
        <v>0</v>
      </c>
      <c r="J186" s="342"/>
      <c r="K186" s="199"/>
      <c r="L186" s="425">
        <f t="shared" si="229"/>
        <v>0</v>
      </c>
      <c r="M186" s="426"/>
      <c r="N186" s="199"/>
      <c r="O186" s="424">
        <f t="shared" si="230"/>
        <v>0</v>
      </c>
      <c r="P186" s="427"/>
    </row>
    <row r="187" spans="1:16" hidden="1" x14ac:dyDescent="0.25">
      <c r="A187" s="222">
        <v>4000</v>
      </c>
      <c r="B187" s="177" t="s">
        <v>204</v>
      </c>
      <c r="C187" s="411">
        <f t="shared" si="185"/>
        <v>0</v>
      </c>
      <c r="D187" s="179">
        <f>SUM(D188,D191)</f>
        <v>0</v>
      </c>
      <c r="E187" s="180">
        <f t="shared" ref="E187:F187" si="231">SUM(E188,E191)</f>
        <v>0</v>
      </c>
      <c r="F187" s="181">
        <f t="shared" si="231"/>
        <v>0</v>
      </c>
      <c r="G187" s="179">
        <f>SUM(G188,G191)</f>
        <v>0</v>
      </c>
      <c r="H187" s="412">
        <f t="shared" ref="H187:I187" si="232">SUM(H188,H191)</f>
        <v>0</v>
      </c>
      <c r="I187" s="413">
        <f t="shared" si="232"/>
        <v>0</v>
      </c>
      <c r="J187" s="412">
        <f>SUM(J188,J191)</f>
        <v>0</v>
      </c>
      <c r="K187" s="180">
        <f t="shared" ref="K187:L187" si="233">SUM(K188,K191)</f>
        <v>0</v>
      </c>
      <c r="L187" s="414">
        <f t="shared" si="233"/>
        <v>0</v>
      </c>
      <c r="M187" s="411">
        <f>SUM(M188,M191)</f>
        <v>0</v>
      </c>
      <c r="N187" s="180">
        <f t="shared" ref="N187:O187" si="234">SUM(N188,N191)</f>
        <v>0</v>
      </c>
      <c r="O187" s="413">
        <f t="shared" si="234"/>
        <v>0</v>
      </c>
      <c r="P187" s="415"/>
    </row>
    <row r="188" spans="1:16" ht="24" hidden="1" x14ac:dyDescent="0.25">
      <c r="A188" s="223">
        <v>4200</v>
      </c>
      <c r="B188" s="183" t="s">
        <v>205</v>
      </c>
      <c r="C188" s="331">
        <f t="shared" si="185"/>
        <v>0</v>
      </c>
      <c r="D188" s="184">
        <f>SUM(D189,D190)</f>
        <v>0</v>
      </c>
      <c r="E188" s="185">
        <f t="shared" ref="E188:F188" si="235">SUM(E189,E190)</f>
        <v>0</v>
      </c>
      <c r="F188" s="73">
        <f t="shared" si="235"/>
        <v>0</v>
      </c>
      <c r="G188" s="184">
        <f>SUM(G189,G190)</f>
        <v>0</v>
      </c>
      <c r="H188" s="337">
        <f t="shared" ref="H188:I188" si="236">SUM(H189,H190)</f>
        <v>0</v>
      </c>
      <c r="I188" s="416">
        <f t="shared" si="236"/>
        <v>0</v>
      </c>
      <c r="J188" s="337">
        <f>SUM(J189,J190)</f>
        <v>0</v>
      </c>
      <c r="K188" s="185">
        <f t="shared" ref="K188:L188" si="237">SUM(K189,K190)</f>
        <v>0</v>
      </c>
      <c r="L188" s="338">
        <f t="shared" si="237"/>
        <v>0</v>
      </c>
      <c r="M188" s="331">
        <f>SUM(M189,M190)</f>
        <v>0</v>
      </c>
      <c r="N188" s="185">
        <f t="shared" ref="N188:O188" si="238">SUM(N189,N190)</f>
        <v>0</v>
      </c>
      <c r="O188" s="416">
        <f t="shared" si="238"/>
        <v>0</v>
      </c>
      <c r="P188" s="433"/>
    </row>
    <row r="189" spans="1:16" ht="36" hidden="1" x14ac:dyDescent="0.25">
      <c r="A189" s="279">
        <v>4240</v>
      </c>
      <c r="B189" s="82" t="s">
        <v>206</v>
      </c>
      <c r="C189" s="339">
        <f t="shared" si="185"/>
        <v>0</v>
      </c>
      <c r="D189" s="198"/>
      <c r="E189" s="199"/>
      <c r="F189" s="134">
        <f t="shared" ref="F189:F190" si="239">D189+E189</f>
        <v>0</v>
      </c>
      <c r="G189" s="198"/>
      <c r="H189" s="342"/>
      <c r="I189" s="424">
        <f t="shared" ref="I189:I190" si="240">G189+H189</f>
        <v>0</v>
      </c>
      <c r="J189" s="342"/>
      <c r="K189" s="199"/>
      <c r="L189" s="425">
        <f t="shared" ref="L189:L190" si="241">J189+K189</f>
        <v>0</v>
      </c>
      <c r="M189" s="426"/>
      <c r="N189" s="199"/>
      <c r="O189" s="424">
        <f t="shared" ref="O189:O190" si="242">M189+N189</f>
        <v>0</v>
      </c>
      <c r="P189" s="427"/>
    </row>
    <row r="190" spans="1:16" ht="24" hidden="1" x14ac:dyDescent="0.25">
      <c r="A190" s="189">
        <v>4250</v>
      </c>
      <c r="B190" s="89" t="s">
        <v>207</v>
      </c>
      <c r="C190" s="345">
        <f t="shared" si="185"/>
        <v>0</v>
      </c>
      <c r="D190" s="196"/>
      <c r="E190" s="197"/>
      <c r="F190" s="55">
        <f t="shared" si="239"/>
        <v>0</v>
      </c>
      <c r="G190" s="196"/>
      <c r="H190" s="348"/>
      <c r="I190" s="429">
        <f t="shared" si="240"/>
        <v>0</v>
      </c>
      <c r="J190" s="348"/>
      <c r="K190" s="197"/>
      <c r="L190" s="430">
        <f t="shared" si="241"/>
        <v>0</v>
      </c>
      <c r="M190" s="432"/>
      <c r="N190" s="197"/>
      <c r="O190" s="429">
        <f t="shared" si="242"/>
        <v>0</v>
      </c>
      <c r="P190" s="431"/>
    </row>
    <row r="191" spans="1:16" hidden="1" x14ac:dyDescent="0.25">
      <c r="A191" s="69">
        <v>4300</v>
      </c>
      <c r="B191" s="183" t="s">
        <v>208</v>
      </c>
      <c r="C191" s="331">
        <f t="shared" si="185"/>
        <v>0</v>
      </c>
      <c r="D191" s="184">
        <f>SUM(D192)</f>
        <v>0</v>
      </c>
      <c r="E191" s="185">
        <f t="shared" ref="E191:F191" si="243">SUM(E192)</f>
        <v>0</v>
      </c>
      <c r="F191" s="73">
        <f t="shared" si="243"/>
        <v>0</v>
      </c>
      <c r="G191" s="184">
        <f>SUM(G192)</f>
        <v>0</v>
      </c>
      <c r="H191" s="337">
        <f t="shared" ref="H191:I191" si="244">SUM(H192)</f>
        <v>0</v>
      </c>
      <c r="I191" s="416">
        <f t="shared" si="244"/>
        <v>0</v>
      </c>
      <c r="J191" s="337">
        <f>SUM(J192)</f>
        <v>0</v>
      </c>
      <c r="K191" s="185">
        <f t="shared" ref="K191:L191" si="245">SUM(K192)</f>
        <v>0</v>
      </c>
      <c r="L191" s="338">
        <f t="shared" si="245"/>
        <v>0</v>
      </c>
      <c r="M191" s="331">
        <f>SUM(M192)</f>
        <v>0</v>
      </c>
      <c r="N191" s="185">
        <f t="shared" ref="N191:O191" si="246">SUM(N192)</f>
        <v>0</v>
      </c>
      <c r="O191" s="416">
        <f t="shared" si="246"/>
        <v>0</v>
      </c>
      <c r="P191" s="433"/>
    </row>
    <row r="192" spans="1:16" ht="24" hidden="1" x14ac:dyDescent="0.25">
      <c r="A192" s="279">
        <v>4310</v>
      </c>
      <c r="B192" s="82" t="s">
        <v>209</v>
      </c>
      <c r="C192" s="339">
        <f t="shared" si="185"/>
        <v>0</v>
      </c>
      <c r="D192" s="194">
        <f>SUM(D193:D193)</f>
        <v>0</v>
      </c>
      <c r="E192" s="195">
        <f t="shared" ref="E192:F192" si="247">SUM(E193:E193)</f>
        <v>0</v>
      </c>
      <c r="F192" s="134">
        <f t="shared" si="247"/>
        <v>0</v>
      </c>
      <c r="G192" s="194">
        <f>SUM(G193:G193)</f>
        <v>0</v>
      </c>
      <c r="H192" s="434">
        <f t="shared" ref="H192:I192" si="248">SUM(H193:H193)</f>
        <v>0</v>
      </c>
      <c r="I192" s="424">
        <f t="shared" si="248"/>
        <v>0</v>
      </c>
      <c r="J192" s="434">
        <f>SUM(J193:J193)</f>
        <v>0</v>
      </c>
      <c r="K192" s="195">
        <f t="shared" ref="K192:L192" si="249">SUM(K193:K193)</f>
        <v>0</v>
      </c>
      <c r="L192" s="425">
        <f t="shared" si="249"/>
        <v>0</v>
      </c>
      <c r="M192" s="339">
        <f>SUM(M193:M193)</f>
        <v>0</v>
      </c>
      <c r="N192" s="195">
        <f t="shared" ref="N192:O192" si="250">SUM(N193:N193)</f>
        <v>0</v>
      </c>
      <c r="O192" s="424">
        <f t="shared" si="250"/>
        <v>0</v>
      </c>
      <c r="P192" s="427"/>
    </row>
    <row r="193" spans="1:16" ht="36" hidden="1" x14ac:dyDescent="0.25">
      <c r="A193" s="51">
        <v>4311</v>
      </c>
      <c r="B193" s="89" t="s">
        <v>210</v>
      </c>
      <c r="C193" s="345">
        <f t="shared" si="185"/>
        <v>0</v>
      </c>
      <c r="D193" s="196"/>
      <c r="E193" s="197"/>
      <c r="F193" s="55">
        <f>D193+E193</f>
        <v>0</v>
      </c>
      <c r="G193" s="196"/>
      <c r="H193" s="348"/>
      <c r="I193" s="429">
        <f>G193+H193</f>
        <v>0</v>
      </c>
      <c r="J193" s="348"/>
      <c r="K193" s="197"/>
      <c r="L193" s="430">
        <f>J193+K193</f>
        <v>0</v>
      </c>
      <c r="M193" s="432"/>
      <c r="N193" s="197"/>
      <c r="O193" s="429">
        <f>M193+N193</f>
        <v>0</v>
      </c>
      <c r="P193" s="431"/>
    </row>
    <row r="194" spans="1:16" s="28" customFormat="1" ht="24" hidden="1" x14ac:dyDescent="0.25">
      <c r="A194" s="224"/>
      <c r="B194" s="23" t="s">
        <v>211</v>
      </c>
      <c r="C194" s="406">
        <f t="shared" si="185"/>
        <v>0</v>
      </c>
      <c r="D194" s="173">
        <f>SUM(D195,D230,D269)</f>
        <v>0</v>
      </c>
      <c r="E194" s="174">
        <f t="shared" ref="E194:F194" si="251">SUM(E195,E230,E269)</f>
        <v>0</v>
      </c>
      <c r="F194" s="175">
        <f t="shared" si="251"/>
        <v>0</v>
      </c>
      <c r="G194" s="173">
        <f>SUM(G195,G230,G269)</f>
        <v>0</v>
      </c>
      <c r="H194" s="407">
        <f t="shared" ref="H194:I194" si="252">SUM(H195,H230,H269)</f>
        <v>0</v>
      </c>
      <c r="I194" s="408">
        <f t="shared" si="252"/>
        <v>0</v>
      </c>
      <c r="J194" s="407">
        <f>SUM(J195,J230,J269)</f>
        <v>0</v>
      </c>
      <c r="K194" s="174">
        <f t="shared" ref="K194:L194" si="253">SUM(K195,K230,K269)</f>
        <v>0</v>
      </c>
      <c r="L194" s="409">
        <f t="shared" si="253"/>
        <v>0</v>
      </c>
      <c r="M194" s="470">
        <f>SUM(M195,M230,M269)</f>
        <v>0</v>
      </c>
      <c r="N194" s="471">
        <f t="shared" ref="N194:O194" si="254">SUM(N195,N230,N269)</f>
        <v>0</v>
      </c>
      <c r="O194" s="472">
        <f t="shared" si="254"/>
        <v>0</v>
      </c>
      <c r="P194" s="473"/>
    </row>
    <row r="195" spans="1:16" hidden="1" x14ac:dyDescent="0.25">
      <c r="A195" s="177">
        <v>5000</v>
      </c>
      <c r="B195" s="177" t="s">
        <v>212</v>
      </c>
      <c r="C195" s="411">
        <f t="shared" si="185"/>
        <v>0</v>
      </c>
      <c r="D195" s="179">
        <f>D196+D204</f>
        <v>0</v>
      </c>
      <c r="E195" s="180">
        <f t="shared" ref="E195:F195" si="255">E196+E204</f>
        <v>0</v>
      </c>
      <c r="F195" s="181">
        <f t="shared" si="255"/>
        <v>0</v>
      </c>
      <c r="G195" s="179">
        <f>G196+G204</f>
        <v>0</v>
      </c>
      <c r="H195" s="412">
        <f t="shared" ref="H195:I195" si="256">H196+H204</f>
        <v>0</v>
      </c>
      <c r="I195" s="413">
        <f t="shared" si="256"/>
        <v>0</v>
      </c>
      <c r="J195" s="412">
        <f>J196+J204</f>
        <v>0</v>
      </c>
      <c r="K195" s="180">
        <f t="shared" ref="K195:L195" si="257">K196+K204</f>
        <v>0</v>
      </c>
      <c r="L195" s="414">
        <f t="shared" si="257"/>
        <v>0</v>
      </c>
      <c r="M195" s="411">
        <f>M196+M204</f>
        <v>0</v>
      </c>
      <c r="N195" s="180">
        <f t="shared" ref="N195:O195" si="258">N196+N204</f>
        <v>0</v>
      </c>
      <c r="O195" s="413">
        <f t="shared" si="258"/>
        <v>0</v>
      </c>
      <c r="P195" s="415"/>
    </row>
    <row r="196" spans="1:16" hidden="1" x14ac:dyDescent="0.25">
      <c r="A196" s="69">
        <v>5100</v>
      </c>
      <c r="B196" s="183" t="s">
        <v>213</v>
      </c>
      <c r="C196" s="331">
        <f t="shared" si="185"/>
        <v>0</v>
      </c>
      <c r="D196" s="184">
        <f>D197+D198+D201+D202+D203</f>
        <v>0</v>
      </c>
      <c r="E196" s="185">
        <f t="shared" ref="E196:F196" si="259">E197+E198+E201+E202+E203</f>
        <v>0</v>
      </c>
      <c r="F196" s="73">
        <f t="shared" si="259"/>
        <v>0</v>
      </c>
      <c r="G196" s="184">
        <f>G197+G198+G201+G202+G203</f>
        <v>0</v>
      </c>
      <c r="H196" s="337">
        <f t="shared" ref="H196:I196" si="260">H197+H198+H201+H202+H203</f>
        <v>0</v>
      </c>
      <c r="I196" s="416">
        <f t="shared" si="260"/>
        <v>0</v>
      </c>
      <c r="J196" s="337">
        <f>J197+J198+J201+J202+J203</f>
        <v>0</v>
      </c>
      <c r="K196" s="185">
        <f t="shared" ref="K196:L196" si="261">K197+K198+K201+K202+K203</f>
        <v>0</v>
      </c>
      <c r="L196" s="338">
        <f t="shared" si="261"/>
        <v>0</v>
      </c>
      <c r="M196" s="331">
        <f>M197+M198+M201+M202+M203</f>
        <v>0</v>
      </c>
      <c r="N196" s="185">
        <f t="shared" ref="N196:O196" si="262">N197+N198+N201+N202+N203</f>
        <v>0</v>
      </c>
      <c r="O196" s="416">
        <f t="shared" si="262"/>
        <v>0</v>
      </c>
      <c r="P196" s="433"/>
    </row>
    <row r="197" spans="1:16" hidden="1" x14ac:dyDescent="0.25">
      <c r="A197" s="279">
        <v>5110</v>
      </c>
      <c r="B197" s="82" t="s">
        <v>214</v>
      </c>
      <c r="C197" s="339">
        <f t="shared" si="185"/>
        <v>0</v>
      </c>
      <c r="D197" s="198"/>
      <c r="E197" s="199"/>
      <c r="F197" s="134">
        <f>D197+E197</f>
        <v>0</v>
      </c>
      <c r="G197" s="198"/>
      <c r="H197" s="342"/>
      <c r="I197" s="424">
        <f>G197+H197</f>
        <v>0</v>
      </c>
      <c r="J197" s="342"/>
      <c r="K197" s="199"/>
      <c r="L197" s="425">
        <f>J197+K197</f>
        <v>0</v>
      </c>
      <c r="M197" s="426"/>
      <c r="N197" s="199"/>
      <c r="O197" s="424">
        <f>M197+N197</f>
        <v>0</v>
      </c>
      <c r="P197" s="427"/>
    </row>
    <row r="198" spans="1:16" ht="24" hidden="1" x14ac:dyDescent="0.25">
      <c r="A198" s="189">
        <v>5120</v>
      </c>
      <c r="B198" s="89" t="s">
        <v>215</v>
      </c>
      <c r="C198" s="345">
        <f t="shared" si="185"/>
        <v>0</v>
      </c>
      <c r="D198" s="190">
        <f>D199+D200</f>
        <v>0</v>
      </c>
      <c r="E198" s="191">
        <f t="shared" ref="E198:F198" si="263">E199+E200</f>
        <v>0</v>
      </c>
      <c r="F198" s="55">
        <f t="shared" si="263"/>
        <v>0</v>
      </c>
      <c r="G198" s="190">
        <f>G199+G200</f>
        <v>0</v>
      </c>
      <c r="H198" s="428">
        <f t="shared" ref="H198:I198" si="264">H199+H200</f>
        <v>0</v>
      </c>
      <c r="I198" s="429">
        <f t="shared" si="264"/>
        <v>0</v>
      </c>
      <c r="J198" s="428">
        <f>J199+J200</f>
        <v>0</v>
      </c>
      <c r="K198" s="191">
        <f t="shared" ref="K198:L198" si="265">K199+K200</f>
        <v>0</v>
      </c>
      <c r="L198" s="430">
        <f t="shared" si="265"/>
        <v>0</v>
      </c>
      <c r="M198" s="345">
        <f>M199+M200</f>
        <v>0</v>
      </c>
      <c r="N198" s="191">
        <f t="shared" ref="N198:O198" si="266">N199+N200</f>
        <v>0</v>
      </c>
      <c r="O198" s="429">
        <f t="shared" si="266"/>
        <v>0</v>
      </c>
      <c r="P198" s="431"/>
    </row>
    <row r="199" spans="1:16" hidden="1" x14ac:dyDescent="0.25">
      <c r="A199" s="51">
        <v>5121</v>
      </c>
      <c r="B199" s="89" t="s">
        <v>216</v>
      </c>
      <c r="C199" s="345">
        <f t="shared" si="185"/>
        <v>0</v>
      </c>
      <c r="D199" s="196"/>
      <c r="E199" s="197"/>
      <c r="F199" s="55">
        <f t="shared" ref="F199:F203" si="267">D199+E199</f>
        <v>0</v>
      </c>
      <c r="G199" s="196"/>
      <c r="H199" s="348"/>
      <c r="I199" s="429">
        <f t="shared" ref="I199:I203" si="268">G199+H199</f>
        <v>0</v>
      </c>
      <c r="J199" s="348"/>
      <c r="K199" s="197"/>
      <c r="L199" s="430">
        <f t="shared" ref="L199:L203" si="269">J199+K199</f>
        <v>0</v>
      </c>
      <c r="M199" s="432"/>
      <c r="N199" s="197"/>
      <c r="O199" s="429">
        <f t="shared" ref="O199:O203" si="270">M199+N199</f>
        <v>0</v>
      </c>
      <c r="P199" s="431"/>
    </row>
    <row r="200" spans="1:16" ht="24" hidden="1" x14ac:dyDescent="0.25">
      <c r="A200" s="51">
        <v>5129</v>
      </c>
      <c r="B200" s="89" t="s">
        <v>217</v>
      </c>
      <c r="C200" s="345">
        <f t="shared" si="185"/>
        <v>0</v>
      </c>
      <c r="D200" s="196"/>
      <c r="E200" s="197"/>
      <c r="F200" s="55">
        <f t="shared" si="267"/>
        <v>0</v>
      </c>
      <c r="G200" s="196"/>
      <c r="H200" s="348"/>
      <c r="I200" s="429">
        <f t="shared" si="268"/>
        <v>0</v>
      </c>
      <c r="J200" s="348"/>
      <c r="K200" s="197"/>
      <c r="L200" s="430">
        <f t="shared" si="269"/>
        <v>0</v>
      </c>
      <c r="M200" s="432"/>
      <c r="N200" s="197"/>
      <c r="O200" s="429">
        <f t="shared" si="270"/>
        <v>0</v>
      </c>
      <c r="P200" s="431"/>
    </row>
    <row r="201" spans="1:16" hidden="1" x14ac:dyDescent="0.25">
      <c r="A201" s="189">
        <v>5130</v>
      </c>
      <c r="B201" s="89" t="s">
        <v>218</v>
      </c>
      <c r="C201" s="345">
        <f t="shared" si="185"/>
        <v>0</v>
      </c>
      <c r="D201" s="196"/>
      <c r="E201" s="197"/>
      <c r="F201" s="55">
        <f t="shared" si="267"/>
        <v>0</v>
      </c>
      <c r="G201" s="196"/>
      <c r="H201" s="348"/>
      <c r="I201" s="429">
        <f t="shared" si="268"/>
        <v>0</v>
      </c>
      <c r="J201" s="348"/>
      <c r="K201" s="197"/>
      <c r="L201" s="430">
        <f t="shared" si="269"/>
        <v>0</v>
      </c>
      <c r="M201" s="432"/>
      <c r="N201" s="197"/>
      <c r="O201" s="429">
        <f t="shared" si="270"/>
        <v>0</v>
      </c>
      <c r="P201" s="431"/>
    </row>
    <row r="202" spans="1:16" hidden="1" x14ac:dyDescent="0.25">
      <c r="A202" s="189">
        <v>5140</v>
      </c>
      <c r="B202" s="89" t="s">
        <v>219</v>
      </c>
      <c r="C202" s="345">
        <f t="shared" si="185"/>
        <v>0</v>
      </c>
      <c r="D202" s="196"/>
      <c r="E202" s="197"/>
      <c r="F202" s="55">
        <f t="shared" si="267"/>
        <v>0</v>
      </c>
      <c r="G202" s="196"/>
      <c r="H202" s="348"/>
      <c r="I202" s="429">
        <f t="shared" si="268"/>
        <v>0</v>
      </c>
      <c r="J202" s="348"/>
      <c r="K202" s="197"/>
      <c r="L202" s="430">
        <f t="shared" si="269"/>
        <v>0</v>
      </c>
      <c r="M202" s="432"/>
      <c r="N202" s="197"/>
      <c r="O202" s="429">
        <f t="shared" si="270"/>
        <v>0</v>
      </c>
      <c r="P202" s="431"/>
    </row>
    <row r="203" spans="1:16" ht="24" hidden="1" x14ac:dyDescent="0.25">
      <c r="A203" s="189">
        <v>5170</v>
      </c>
      <c r="B203" s="89" t="s">
        <v>220</v>
      </c>
      <c r="C203" s="345">
        <f t="shared" si="185"/>
        <v>0</v>
      </c>
      <c r="D203" s="196"/>
      <c r="E203" s="197"/>
      <c r="F203" s="55">
        <f t="shared" si="267"/>
        <v>0</v>
      </c>
      <c r="G203" s="196"/>
      <c r="H203" s="348"/>
      <c r="I203" s="429">
        <f t="shared" si="268"/>
        <v>0</v>
      </c>
      <c r="J203" s="348"/>
      <c r="K203" s="197"/>
      <c r="L203" s="430">
        <f t="shared" si="269"/>
        <v>0</v>
      </c>
      <c r="M203" s="432"/>
      <c r="N203" s="197"/>
      <c r="O203" s="429">
        <f t="shared" si="270"/>
        <v>0</v>
      </c>
      <c r="P203" s="431"/>
    </row>
    <row r="204" spans="1:16" hidden="1" x14ac:dyDescent="0.25">
      <c r="A204" s="69">
        <v>5200</v>
      </c>
      <c r="B204" s="183" t="s">
        <v>221</v>
      </c>
      <c r="C204" s="331">
        <f t="shared" si="185"/>
        <v>0</v>
      </c>
      <c r="D204" s="184">
        <f>D205+D215+D216+D225+D226+D227+D229</f>
        <v>0</v>
      </c>
      <c r="E204" s="185">
        <f t="shared" ref="E204:F204" si="271">E205+E215+E216+E225+E226+E227+E229</f>
        <v>0</v>
      </c>
      <c r="F204" s="73">
        <f t="shared" si="271"/>
        <v>0</v>
      </c>
      <c r="G204" s="184">
        <f>G205+G215+G216+G225+G226+G227+G229</f>
        <v>0</v>
      </c>
      <c r="H204" s="337">
        <f t="shared" ref="H204:I204" si="272">H205+H215+H216+H225+H226+H227+H229</f>
        <v>0</v>
      </c>
      <c r="I204" s="416">
        <f t="shared" si="272"/>
        <v>0</v>
      </c>
      <c r="J204" s="337">
        <f>J205+J215+J216+J225+J226+J227+J229</f>
        <v>0</v>
      </c>
      <c r="K204" s="185">
        <f t="shared" ref="K204:L204" si="273">K205+K215+K216+K225+K226+K227+K229</f>
        <v>0</v>
      </c>
      <c r="L204" s="338">
        <f t="shared" si="273"/>
        <v>0</v>
      </c>
      <c r="M204" s="331">
        <f>M205+M215+M216+M225+M226+M227+M229</f>
        <v>0</v>
      </c>
      <c r="N204" s="185">
        <f t="shared" ref="N204:O204" si="274">N205+N215+N216+N225+N226+N227+N229</f>
        <v>0</v>
      </c>
      <c r="O204" s="416">
        <f t="shared" si="274"/>
        <v>0</v>
      </c>
      <c r="P204" s="433"/>
    </row>
    <row r="205" spans="1:16" hidden="1" x14ac:dyDescent="0.25">
      <c r="A205" s="186">
        <v>5210</v>
      </c>
      <c r="B205" s="138" t="s">
        <v>379</v>
      </c>
      <c r="C205" s="384">
        <f t="shared" si="185"/>
        <v>0</v>
      </c>
      <c r="D205" s="187">
        <f>SUM(D206:D214)</f>
        <v>0</v>
      </c>
      <c r="E205" s="188">
        <f t="shared" ref="E205:F205" si="275">SUM(E206:E214)</f>
        <v>0</v>
      </c>
      <c r="F205" s="141">
        <f t="shared" si="275"/>
        <v>0</v>
      </c>
      <c r="G205" s="187">
        <f>SUM(G206:G214)</f>
        <v>0</v>
      </c>
      <c r="H205" s="420">
        <f t="shared" ref="H205:I205" si="276">SUM(H206:H214)</f>
        <v>0</v>
      </c>
      <c r="I205" s="421">
        <f t="shared" si="276"/>
        <v>0</v>
      </c>
      <c r="J205" s="420">
        <f>SUM(J206:J214)</f>
        <v>0</v>
      </c>
      <c r="K205" s="188">
        <f t="shared" ref="K205:L205" si="277">SUM(K206:K214)</f>
        <v>0</v>
      </c>
      <c r="L205" s="422">
        <f t="shared" si="277"/>
        <v>0</v>
      </c>
      <c r="M205" s="384">
        <f>SUM(M206:M214)</f>
        <v>0</v>
      </c>
      <c r="N205" s="188">
        <f t="shared" ref="N205:O205" si="278">SUM(N206:N214)</f>
        <v>0</v>
      </c>
      <c r="O205" s="421">
        <f t="shared" si="278"/>
        <v>0</v>
      </c>
      <c r="P205" s="423"/>
    </row>
    <row r="206" spans="1:16" hidden="1" x14ac:dyDescent="0.25">
      <c r="A206" s="44">
        <v>5211</v>
      </c>
      <c r="B206" s="82" t="s">
        <v>223</v>
      </c>
      <c r="C206" s="339">
        <f t="shared" si="185"/>
        <v>0</v>
      </c>
      <c r="D206" s="198"/>
      <c r="E206" s="199"/>
      <c r="F206" s="134">
        <f t="shared" ref="F206:F215" si="279">D206+E206</f>
        <v>0</v>
      </c>
      <c r="G206" s="198"/>
      <c r="H206" s="342"/>
      <c r="I206" s="424">
        <f t="shared" ref="I206:I215" si="280">G206+H206</f>
        <v>0</v>
      </c>
      <c r="J206" s="342"/>
      <c r="K206" s="199"/>
      <c r="L206" s="425">
        <f t="shared" ref="L206:L215" si="281">J206+K206</f>
        <v>0</v>
      </c>
      <c r="M206" s="426"/>
      <c r="N206" s="199"/>
      <c r="O206" s="424">
        <f t="shared" ref="O206:O215" si="282">M206+N206</f>
        <v>0</v>
      </c>
      <c r="P206" s="427"/>
    </row>
    <row r="207" spans="1:16" hidden="1" x14ac:dyDescent="0.25">
      <c r="A207" s="51">
        <v>5212</v>
      </c>
      <c r="B207" s="89" t="s">
        <v>224</v>
      </c>
      <c r="C207" s="345">
        <f t="shared" si="185"/>
        <v>0</v>
      </c>
      <c r="D207" s="196"/>
      <c r="E207" s="197"/>
      <c r="F207" s="55">
        <f t="shared" si="279"/>
        <v>0</v>
      </c>
      <c r="G207" s="196"/>
      <c r="H207" s="348"/>
      <c r="I207" s="429">
        <f t="shared" si="280"/>
        <v>0</v>
      </c>
      <c r="J207" s="348"/>
      <c r="K207" s="197"/>
      <c r="L207" s="430">
        <f t="shared" si="281"/>
        <v>0</v>
      </c>
      <c r="M207" s="432"/>
      <c r="N207" s="197"/>
      <c r="O207" s="429">
        <f t="shared" si="282"/>
        <v>0</v>
      </c>
      <c r="P207" s="431"/>
    </row>
    <row r="208" spans="1:16" hidden="1" x14ac:dyDescent="0.25">
      <c r="A208" s="51">
        <v>5213</v>
      </c>
      <c r="B208" s="89" t="s">
        <v>225</v>
      </c>
      <c r="C208" s="345">
        <f t="shared" si="185"/>
        <v>0</v>
      </c>
      <c r="D208" s="196"/>
      <c r="E208" s="197"/>
      <c r="F208" s="55">
        <f t="shared" si="279"/>
        <v>0</v>
      </c>
      <c r="G208" s="196"/>
      <c r="H208" s="348"/>
      <c r="I208" s="429">
        <f t="shared" si="280"/>
        <v>0</v>
      </c>
      <c r="J208" s="348"/>
      <c r="K208" s="197"/>
      <c r="L208" s="430">
        <f t="shared" si="281"/>
        <v>0</v>
      </c>
      <c r="M208" s="432"/>
      <c r="N208" s="197"/>
      <c r="O208" s="429">
        <f t="shared" si="282"/>
        <v>0</v>
      </c>
      <c r="P208" s="431"/>
    </row>
    <row r="209" spans="1:16" hidden="1" x14ac:dyDescent="0.25">
      <c r="A209" s="51">
        <v>5214</v>
      </c>
      <c r="B209" s="89" t="s">
        <v>380</v>
      </c>
      <c r="C209" s="345">
        <f t="shared" si="185"/>
        <v>0</v>
      </c>
      <c r="D209" s="196"/>
      <c r="E209" s="197"/>
      <c r="F209" s="55">
        <f t="shared" si="279"/>
        <v>0</v>
      </c>
      <c r="G209" s="196"/>
      <c r="H209" s="348"/>
      <c r="I209" s="429">
        <f t="shared" si="280"/>
        <v>0</v>
      </c>
      <c r="J209" s="348"/>
      <c r="K209" s="197"/>
      <c r="L209" s="430">
        <f t="shared" si="281"/>
        <v>0</v>
      </c>
      <c r="M209" s="432"/>
      <c r="N209" s="197"/>
      <c r="O209" s="429">
        <f t="shared" si="282"/>
        <v>0</v>
      </c>
      <c r="P209" s="431"/>
    </row>
    <row r="210" spans="1:16" hidden="1" x14ac:dyDescent="0.25">
      <c r="A210" s="51">
        <v>5215</v>
      </c>
      <c r="B210" s="89" t="s">
        <v>227</v>
      </c>
      <c r="C210" s="345">
        <f t="shared" si="185"/>
        <v>0</v>
      </c>
      <c r="D210" s="196"/>
      <c r="E210" s="197"/>
      <c r="F210" s="55">
        <f t="shared" si="279"/>
        <v>0</v>
      </c>
      <c r="G210" s="196"/>
      <c r="H210" s="348"/>
      <c r="I210" s="429">
        <f t="shared" si="280"/>
        <v>0</v>
      </c>
      <c r="J210" s="348"/>
      <c r="K210" s="197"/>
      <c r="L210" s="430">
        <f t="shared" si="281"/>
        <v>0</v>
      </c>
      <c r="M210" s="432"/>
      <c r="N210" s="197"/>
      <c r="O210" s="429">
        <f t="shared" si="282"/>
        <v>0</v>
      </c>
      <c r="P210" s="431"/>
    </row>
    <row r="211" spans="1:16" ht="14.25" hidden="1" customHeight="1" x14ac:dyDescent="0.25">
      <c r="A211" s="51">
        <v>5216</v>
      </c>
      <c r="B211" s="89" t="s">
        <v>228</v>
      </c>
      <c r="C211" s="345">
        <f t="shared" si="185"/>
        <v>0</v>
      </c>
      <c r="D211" s="196"/>
      <c r="E211" s="197"/>
      <c r="F211" s="55">
        <f t="shared" si="279"/>
        <v>0</v>
      </c>
      <c r="G211" s="196"/>
      <c r="H211" s="348"/>
      <c r="I211" s="429">
        <f t="shared" si="280"/>
        <v>0</v>
      </c>
      <c r="J211" s="348"/>
      <c r="K211" s="197"/>
      <c r="L211" s="430">
        <f t="shared" si="281"/>
        <v>0</v>
      </c>
      <c r="M211" s="432"/>
      <c r="N211" s="197"/>
      <c r="O211" s="429">
        <f t="shared" si="282"/>
        <v>0</v>
      </c>
      <c r="P211" s="431"/>
    </row>
    <row r="212" spans="1:16" hidden="1" x14ac:dyDescent="0.25">
      <c r="A212" s="51">
        <v>5217</v>
      </c>
      <c r="B212" s="89" t="s">
        <v>229</v>
      </c>
      <c r="C212" s="345">
        <f t="shared" si="185"/>
        <v>0</v>
      </c>
      <c r="D212" s="196"/>
      <c r="E212" s="197"/>
      <c r="F212" s="55">
        <f t="shared" si="279"/>
        <v>0</v>
      </c>
      <c r="G212" s="196"/>
      <c r="H212" s="348"/>
      <c r="I212" s="429">
        <f t="shared" si="280"/>
        <v>0</v>
      </c>
      <c r="J212" s="348"/>
      <c r="K212" s="197"/>
      <c r="L212" s="430">
        <f t="shared" si="281"/>
        <v>0</v>
      </c>
      <c r="M212" s="432"/>
      <c r="N212" s="197"/>
      <c r="O212" s="429">
        <f t="shared" si="282"/>
        <v>0</v>
      </c>
      <c r="P212" s="431"/>
    </row>
    <row r="213" spans="1:16" hidden="1" x14ac:dyDescent="0.25">
      <c r="A213" s="51">
        <v>5218</v>
      </c>
      <c r="B213" s="89" t="s">
        <v>381</v>
      </c>
      <c r="C213" s="345">
        <f t="shared" ref="C213:C276" si="283">F213+I213+L213+O213</f>
        <v>0</v>
      </c>
      <c r="D213" s="196"/>
      <c r="E213" s="197"/>
      <c r="F213" s="55">
        <f t="shared" si="279"/>
        <v>0</v>
      </c>
      <c r="G213" s="196"/>
      <c r="H213" s="348"/>
      <c r="I213" s="429">
        <f t="shared" si="280"/>
        <v>0</v>
      </c>
      <c r="J213" s="348"/>
      <c r="K213" s="197"/>
      <c r="L213" s="430">
        <f t="shared" si="281"/>
        <v>0</v>
      </c>
      <c r="M213" s="432"/>
      <c r="N213" s="197"/>
      <c r="O213" s="429">
        <f t="shared" si="282"/>
        <v>0</v>
      </c>
      <c r="P213" s="431"/>
    </row>
    <row r="214" spans="1:16" hidden="1" x14ac:dyDescent="0.25">
      <c r="A214" s="51">
        <v>5219</v>
      </c>
      <c r="B214" s="89" t="s">
        <v>231</v>
      </c>
      <c r="C214" s="345">
        <f t="shared" si="283"/>
        <v>0</v>
      </c>
      <c r="D214" s="196"/>
      <c r="E214" s="197"/>
      <c r="F214" s="55">
        <f t="shared" si="279"/>
        <v>0</v>
      </c>
      <c r="G214" s="196"/>
      <c r="H214" s="348"/>
      <c r="I214" s="429">
        <f t="shared" si="280"/>
        <v>0</v>
      </c>
      <c r="J214" s="348"/>
      <c r="K214" s="197"/>
      <c r="L214" s="430">
        <f t="shared" si="281"/>
        <v>0</v>
      </c>
      <c r="M214" s="432"/>
      <c r="N214" s="197"/>
      <c r="O214" s="429">
        <f t="shared" si="282"/>
        <v>0</v>
      </c>
      <c r="P214" s="431"/>
    </row>
    <row r="215" spans="1:16" ht="13.5" hidden="1" customHeight="1" x14ac:dyDescent="0.25">
      <c r="A215" s="189">
        <v>5220</v>
      </c>
      <c r="B215" s="89" t="s">
        <v>232</v>
      </c>
      <c r="C215" s="345">
        <f t="shared" si="283"/>
        <v>0</v>
      </c>
      <c r="D215" s="196"/>
      <c r="E215" s="197"/>
      <c r="F215" s="55">
        <f t="shared" si="279"/>
        <v>0</v>
      </c>
      <c r="G215" s="196"/>
      <c r="H215" s="348"/>
      <c r="I215" s="429">
        <f t="shared" si="280"/>
        <v>0</v>
      </c>
      <c r="J215" s="348"/>
      <c r="K215" s="197"/>
      <c r="L215" s="430">
        <f t="shared" si="281"/>
        <v>0</v>
      </c>
      <c r="M215" s="432"/>
      <c r="N215" s="197"/>
      <c r="O215" s="429">
        <f t="shared" si="282"/>
        <v>0</v>
      </c>
      <c r="P215" s="431"/>
    </row>
    <row r="216" spans="1:16" hidden="1" x14ac:dyDescent="0.25">
      <c r="A216" s="189">
        <v>5230</v>
      </c>
      <c r="B216" s="89" t="s">
        <v>233</v>
      </c>
      <c r="C216" s="345">
        <f t="shared" si="283"/>
        <v>0</v>
      </c>
      <c r="D216" s="190">
        <f>SUM(D217:D224)</f>
        <v>0</v>
      </c>
      <c r="E216" s="191">
        <f t="shared" ref="E216:F216" si="284">SUM(E217:E224)</f>
        <v>0</v>
      </c>
      <c r="F216" s="55">
        <f t="shared" si="284"/>
        <v>0</v>
      </c>
      <c r="G216" s="190">
        <f>SUM(G217:G224)</f>
        <v>0</v>
      </c>
      <c r="H216" s="428">
        <f t="shared" ref="H216:I216" si="285">SUM(H217:H224)</f>
        <v>0</v>
      </c>
      <c r="I216" s="429">
        <f t="shared" si="285"/>
        <v>0</v>
      </c>
      <c r="J216" s="428">
        <f>SUM(J217:J224)</f>
        <v>0</v>
      </c>
      <c r="K216" s="191">
        <f t="shared" ref="K216:L216" si="286">SUM(K217:K224)</f>
        <v>0</v>
      </c>
      <c r="L216" s="430">
        <f t="shared" si="286"/>
        <v>0</v>
      </c>
      <c r="M216" s="345">
        <f>SUM(M217:M224)</f>
        <v>0</v>
      </c>
      <c r="N216" s="191">
        <f t="shared" ref="N216:O216" si="287">SUM(N217:N224)</f>
        <v>0</v>
      </c>
      <c r="O216" s="429">
        <f t="shared" si="287"/>
        <v>0</v>
      </c>
      <c r="P216" s="431"/>
    </row>
    <row r="217" spans="1:16" hidden="1" x14ac:dyDescent="0.25">
      <c r="A217" s="51">
        <v>5231</v>
      </c>
      <c r="B217" s="89" t="s">
        <v>234</v>
      </c>
      <c r="C217" s="345">
        <f t="shared" si="283"/>
        <v>0</v>
      </c>
      <c r="D217" s="196"/>
      <c r="E217" s="197"/>
      <c r="F217" s="55">
        <f t="shared" ref="F217:F226" si="288">D217+E217</f>
        <v>0</v>
      </c>
      <c r="G217" s="196"/>
      <c r="H217" s="348"/>
      <c r="I217" s="429">
        <f t="shared" ref="I217:I226" si="289">G217+H217</f>
        <v>0</v>
      </c>
      <c r="J217" s="348"/>
      <c r="K217" s="197"/>
      <c r="L217" s="430">
        <f t="shared" ref="L217:L226" si="290">J217+K217</f>
        <v>0</v>
      </c>
      <c r="M217" s="432"/>
      <c r="N217" s="197"/>
      <c r="O217" s="429">
        <f t="shared" ref="O217:O226" si="291">M217+N217</f>
        <v>0</v>
      </c>
      <c r="P217" s="431"/>
    </row>
    <row r="218" spans="1:16" hidden="1" x14ac:dyDescent="0.25">
      <c r="A218" s="51">
        <v>5232</v>
      </c>
      <c r="B218" s="89" t="s">
        <v>235</v>
      </c>
      <c r="C218" s="345">
        <f t="shared" si="283"/>
        <v>0</v>
      </c>
      <c r="D218" s="196"/>
      <c r="E218" s="197"/>
      <c r="F218" s="55">
        <f t="shared" si="288"/>
        <v>0</v>
      </c>
      <c r="G218" s="196"/>
      <c r="H218" s="348"/>
      <c r="I218" s="429">
        <f t="shared" si="289"/>
        <v>0</v>
      </c>
      <c r="J218" s="348"/>
      <c r="K218" s="197"/>
      <c r="L218" s="430">
        <f t="shared" si="290"/>
        <v>0</v>
      </c>
      <c r="M218" s="432"/>
      <c r="N218" s="197"/>
      <c r="O218" s="429">
        <f t="shared" si="291"/>
        <v>0</v>
      </c>
      <c r="P218" s="431"/>
    </row>
    <row r="219" spans="1:16" hidden="1" x14ac:dyDescent="0.25">
      <c r="A219" s="51">
        <v>5233</v>
      </c>
      <c r="B219" s="89" t="s">
        <v>236</v>
      </c>
      <c r="C219" s="345">
        <f t="shared" si="283"/>
        <v>0</v>
      </c>
      <c r="D219" s="196"/>
      <c r="E219" s="197"/>
      <c r="F219" s="55">
        <f t="shared" si="288"/>
        <v>0</v>
      </c>
      <c r="G219" s="196"/>
      <c r="H219" s="348"/>
      <c r="I219" s="429">
        <f t="shared" si="289"/>
        <v>0</v>
      </c>
      <c r="J219" s="348"/>
      <c r="K219" s="197"/>
      <c r="L219" s="430">
        <f t="shared" si="290"/>
        <v>0</v>
      </c>
      <c r="M219" s="432"/>
      <c r="N219" s="197"/>
      <c r="O219" s="429">
        <f t="shared" si="291"/>
        <v>0</v>
      </c>
      <c r="P219" s="431"/>
    </row>
    <row r="220" spans="1:16" ht="24" hidden="1" x14ac:dyDescent="0.25">
      <c r="A220" s="51">
        <v>5234</v>
      </c>
      <c r="B220" s="89" t="s">
        <v>237</v>
      </c>
      <c r="C220" s="345">
        <f t="shared" si="283"/>
        <v>0</v>
      </c>
      <c r="D220" s="196"/>
      <c r="E220" s="197"/>
      <c r="F220" s="55">
        <f t="shared" si="288"/>
        <v>0</v>
      </c>
      <c r="G220" s="196"/>
      <c r="H220" s="348"/>
      <c r="I220" s="429">
        <f t="shared" si="289"/>
        <v>0</v>
      </c>
      <c r="J220" s="348"/>
      <c r="K220" s="197"/>
      <c r="L220" s="430">
        <f t="shared" si="290"/>
        <v>0</v>
      </c>
      <c r="M220" s="432"/>
      <c r="N220" s="197"/>
      <c r="O220" s="429">
        <f t="shared" si="291"/>
        <v>0</v>
      </c>
      <c r="P220" s="431"/>
    </row>
    <row r="221" spans="1:16" ht="14.25" hidden="1" customHeight="1" x14ac:dyDescent="0.25">
      <c r="A221" s="51">
        <v>5236</v>
      </c>
      <c r="B221" s="89" t="s">
        <v>238</v>
      </c>
      <c r="C221" s="345">
        <f t="shared" si="283"/>
        <v>0</v>
      </c>
      <c r="D221" s="196"/>
      <c r="E221" s="197"/>
      <c r="F221" s="55">
        <f t="shared" si="288"/>
        <v>0</v>
      </c>
      <c r="G221" s="196"/>
      <c r="H221" s="348"/>
      <c r="I221" s="429">
        <f t="shared" si="289"/>
        <v>0</v>
      </c>
      <c r="J221" s="348"/>
      <c r="K221" s="197"/>
      <c r="L221" s="430">
        <f t="shared" si="290"/>
        <v>0</v>
      </c>
      <c r="M221" s="432"/>
      <c r="N221" s="197"/>
      <c r="O221" s="429">
        <f t="shared" si="291"/>
        <v>0</v>
      </c>
      <c r="P221" s="431"/>
    </row>
    <row r="222" spans="1:16" ht="14.25" hidden="1" customHeight="1" x14ac:dyDescent="0.25">
      <c r="A222" s="51">
        <v>5237</v>
      </c>
      <c r="B222" s="89" t="s">
        <v>239</v>
      </c>
      <c r="C222" s="345">
        <f t="shared" si="283"/>
        <v>0</v>
      </c>
      <c r="D222" s="196"/>
      <c r="E222" s="197"/>
      <c r="F222" s="55">
        <f t="shared" si="288"/>
        <v>0</v>
      </c>
      <c r="G222" s="196"/>
      <c r="H222" s="348"/>
      <c r="I222" s="429">
        <f t="shared" si="289"/>
        <v>0</v>
      </c>
      <c r="J222" s="348"/>
      <c r="K222" s="197"/>
      <c r="L222" s="430">
        <f t="shared" si="290"/>
        <v>0</v>
      </c>
      <c r="M222" s="432"/>
      <c r="N222" s="197"/>
      <c r="O222" s="429">
        <f t="shared" si="291"/>
        <v>0</v>
      </c>
      <c r="P222" s="431"/>
    </row>
    <row r="223" spans="1:16" ht="24" hidden="1" x14ac:dyDescent="0.25">
      <c r="A223" s="51">
        <v>5238</v>
      </c>
      <c r="B223" s="89" t="s">
        <v>240</v>
      </c>
      <c r="C223" s="345">
        <f t="shared" si="283"/>
        <v>0</v>
      </c>
      <c r="D223" s="196"/>
      <c r="E223" s="197"/>
      <c r="F223" s="55">
        <f t="shared" si="288"/>
        <v>0</v>
      </c>
      <c r="G223" s="196"/>
      <c r="H223" s="348"/>
      <c r="I223" s="429">
        <f t="shared" si="289"/>
        <v>0</v>
      </c>
      <c r="J223" s="348"/>
      <c r="K223" s="197"/>
      <c r="L223" s="430">
        <f t="shared" si="290"/>
        <v>0</v>
      </c>
      <c r="M223" s="432"/>
      <c r="N223" s="197"/>
      <c r="O223" s="429">
        <f t="shared" si="291"/>
        <v>0</v>
      </c>
      <c r="P223" s="431"/>
    </row>
    <row r="224" spans="1:16" ht="24" hidden="1" x14ac:dyDescent="0.25">
      <c r="A224" s="51">
        <v>5239</v>
      </c>
      <c r="B224" s="89" t="s">
        <v>241</v>
      </c>
      <c r="C224" s="345">
        <f t="shared" si="283"/>
        <v>0</v>
      </c>
      <c r="D224" s="196"/>
      <c r="E224" s="197"/>
      <c r="F224" s="55">
        <f t="shared" si="288"/>
        <v>0</v>
      </c>
      <c r="G224" s="196"/>
      <c r="H224" s="348"/>
      <c r="I224" s="429">
        <f t="shared" si="289"/>
        <v>0</v>
      </c>
      <c r="J224" s="348"/>
      <c r="K224" s="197"/>
      <c r="L224" s="430">
        <f t="shared" si="290"/>
        <v>0</v>
      </c>
      <c r="M224" s="432"/>
      <c r="N224" s="197"/>
      <c r="O224" s="429">
        <f t="shared" si="291"/>
        <v>0</v>
      </c>
      <c r="P224" s="431"/>
    </row>
    <row r="225" spans="1:16" ht="24" hidden="1" x14ac:dyDescent="0.25">
      <c r="A225" s="189">
        <v>5240</v>
      </c>
      <c r="B225" s="89" t="s">
        <v>242</v>
      </c>
      <c r="C225" s="345">
        <f t="shared" si="283"/>
        <v>0</v>
      </c>
      <c r="D225" s="196"/>
      <c r="E225" s="197"/>
      <c r="F225" s="55">
        <f t="shared" si="288"/>
        <v>0</v>
      </c>
      <c r="G225" s="196"/>
      <c r="H225" s="348"/>
      <c r="I225" s="429">
        <f t="shared" si="289"/>
        <v>0</v>
      </c>
      <c r="J225" s="348"/>
      <c r="K225" s="197"/>
      <c r="L225" s="430">
        <f t="shared" si="290"/>
        <v>0</v>
      </c>
      <c r="M225" s="432"/>
      <c r="N225" s="197"/>
      <c r="O225" s="429">
        <f t="shared" si="291"/>
        <v>0</v>
      </c>
      <c r="P225" s="431"/>
    </row>
    <row r="226" spans="1:16" hidden="1" x14ac:dyDescent="0.25">
      <c r="A226" s="189">
        <v>5250</v>
      </c>
      <c r="B226" s="89" t="s">
        <v>243</v>
      </c>
      <c r="C226" s="345">
        <f t="shared" si="283"/>
        <v>0</v>
      </c>
      <c r="D226" s="196"/>
      <c r="E226" s="197"/>
      <c r="F226" s="55">
        <f t="shared" si="288"/>
        <v>0</v>
      </c>
      <c r="G226" s="196"/>
      <c r="H226" s="348"/>
      <c r="I226" s="429">
        <f t="shared" si="289"/>
        <v>0</v>
      </c>
      <c r="J226" s="348"/>
      <c r="K226" s="197"/>
      <c r="L226" s="430">
        <f t="shared" si="290"/>
        <v>0</v>
      </c>
      <c r="M226" s="432"/>
      <c r="N226" s="197"/>
      <c r="O226" s="429">
        <f t="shared" si="291"/>
        <v>0</v>
      </c>
      <c r="P226" s="431"/>
    </row>
    <row r="227" spans="1:16" hidden="1" x14ac:dyDescent="0.25">
      <c r="A227" s="189">
        <v>5260</v>
      </c>
      <c r="B227" s="89" t="s">
        <v>244</v>
      </c>
      <c r="C227" s="345">
        <f t="shared" si="283"/>
        <v>0</v>
      </c>
      <c r="D227" s="190">
        <f>SUM(D228)</f>
        <v>0</v>
      </c>
      <c r="E227" s="191">
        <f t="shared" ref="E227:F227" si="292">SUM(E228)</f>
        <v>0</v>
      </c>
      <c r="F227" s="55">
        <f t="shared" si="292"/>
        <v>0</v>
      </c>
      <c r="G227" s="190">
        <f>SUM(G228)</f>
        <v>0</v>
      </c>
      <c r="H227" s="428">
        <f t="shared" ref="H227:I227" si="293">SUM(H228)</f>
        <v>0</v>
      </c>
      <c r="I227" s="429">
        <f t="shared" si="293"/>
        <v>0</v>
      </c>
      <c r="J227" s="428">
        <f>SUM(J228)</f>
        <v>0</v>
      </c>
      <c r="K227" s="191">
        <f t="shared" ref="K227:L227" si="294">SUM(K228)</f>
        <v>0</v>
      </c>
      <c r="L227" s="430">
        <f t="shared" si="294"/>
        <v>0</v>
      </c>
      <c r="M227" s="345">
        <f>SUM(M228)</f>
        <v>0</v>
      </c>
      <c r="N227" s="191">
        <f t="shared" ref="N227:O227" si="295">SUM(N228)</f>
        <v>0</v>
      </c>
      <c r="O227" s="429">
        <f t="shared" si="295"/>
        <v>0</v>
      </c>
      <c r="P227" s="431"/>
    </row>
    <row r="228" spans="1:16" ht="24" hidden="1" x14ac:dyDescent="0.25">
      <c r="A228" s="51">
        <v>5269</v>
      </c>
      <c r="B228" s="89" t="s">
        <v>245</v>
      </c>
      <c r="C228" s="345">
        <f t="shared" si="283"/>
        <v>0</v>
      </c>
      <c r="D228" s="196"/>
      <c r="E228" s="197"/>
      <c r="F228" s="55">
        <f t="shared" ref="F228:F229" si="296">D228+E228</f>
        <v>0</v>
      </c>
      <c r="G228" s="196"/>
      <c r="H228" s="348"/>
      <c r="I228" s="429">
        <f t="shared" ref="I228:I229" si="297">G228+H228</f>
        <v>0</v>
      </c>
      <c r="J228" s="348"/>
      <c r="K228" s="197"/>
      <c r="L228" s="430">
        <f t="shared" ref="L228:L229" si="298">J228+K228</f>
        <v>0</v>
      </c>
      <c r="M228" s="432"/>
      <c r="N228" s="197"/>
      <c r="O228" s="429">
        <f t="shared" ref="O228:O229" si="299">M228+N228</f>
        <v>0</v>
      </c>
      <c r="P228" s="431"/>
    </row>
    <row r="229" spans="1:16" ht="24" hidden="1" x14ac:dyDescent="0.25">
      <c r="A229" s="186">
        <v>5270</v>
      </c>
      <c r="B229" s="138" t="s">
        <v>246</v>
      </c>
      <c r="C229" s="384">
        <f t="shared" si="283"/>
        <v>0</v>
      </c>
      <c r="D229" s="202"/>
      <c r="E229" s="203"/>
      <c r="F229" s="141">
        <f t="shared" si="296"/>
        <v>0</v>
      </c>
      <c r="G229" s="202"/>
      <c r="H229" s="454"/>
      <c r="I229" s="421">
        <f t="shared" si="297"/>
        <v>0</v>
      </c>
      <c r="J229" s="454"/>
      <c r="K229" s="203"/>
      <c r="L229" s="422">
        <f t="shared" si="298"/>
        <v>0</v>
      </c>
      <c r="M229" s="455"/>
      <c r="N229" s="203"/>
      <c r="O229" s="421">
        <f t="shared" si="299"/>
        <v>0</v>
      </c>
      <c r="P229" s="423"/>
    </row>
    <row r="230" spans="1:16" hidden="1" x14ac:dyDescent="0.25">
      <c r="A230" s="177">
        <v>6000</v>
      </c>
      <c r="B230" s="177" t="s">
        <v>247</v>
      </c>
      <c r="C230" s="411">
        <f t="shared" si="283"/>
        <v>0</v>
      </c>
      <c r="D230" s="179">
        <f>D231+D251+D259</f>
        <v>0</v>
      </c>
      <c r="E230" s="180">
        <f t="shared" ref="E230:F230" si="300">E231+E251+E259</f>
        <v>0</v>
      </c>
      <c r="F230" s="181">
        <f t="shared" si="300"/>
        <v>0</v>
      </c>
      <c r="G230" s="179">
        <f>G231+G251+G259</f>
        <v>0</v>
      </c>
      <c r="H230" s="412">
        <f t="shared" ref="H230:I230" si="301">H231+H251+H259</f>
        <v>0</v>
      </c>
      <c r="I230" s="413">
        <f t="shared" si="301"/>
        <v>0</v>
      </c>
      <c r="J230" s="412">
        <f>J231+J251+J259</f>
        <v>0</v>
      </c>
      <c r="K230" s="180">
        <f t="shared" ref="K230:L230" si="302">K231+K251+K259</f>
        <v>0</v>
      </c>
      <c r="L230" s="414">
        <f t="shared" si="302"/>
        <v>0</v>
      </c>
      <c r="M230" s="411">
        <f>M231+M251+M259</f>
        <v>0</v>
      </c>
      <c r="N230" s="180">
        <f t="shared" ref="N230:O230" si="303">N231+N251+N259</f>
        <v>0</v>
      </c>
      <c r="O230" s="413">
        <f t="shared" si="303"/>
        <v>0</v>
      </c>
      <c r="P230" s="415"/>
    </row>
    <row r="231" spans="1:16" ht="14.25" hidden="1" customHeight="1" x14ac:dyDescent="0.25">
      <c r="A231" s="216">
        <v>6200</v>
      </c>
      <c r="B231" s="207" t="s">
        <v>248</v>
      </c>
      <c r="C231" s="417">
        <f t="shared" si="283"/>
        <v>0</v>
      </c>
      <c r="D231" s="218">
        <f>SUM(D232,D233,D235,D238,D244,D245,D246)</f>
        <v>0</v>
      </c>
      <c r="E231" s="219">
        <f t="shared" ref="E231:F231" si="304">SUM(E232,E233,E235,E238,E244,E245,E246)</f>
        <v>0</v>
      </c>
      <c r="F231" s="220">
        <f t="shared" si="304"/>
        <v>0</v>
      </c>
      <c r="G231" s="218">
        <f>SUM(G232,G233,G235,G238,G244,G245,G246)</f>
        <v>0</v>
      </c>
      <c r="H231" s="468">
        <f t="shared" ref="H231:I231" si="305">SUM(H232,H233,H235,H238,H244,H245,H246)</f>
        <v>0</v>
      </c>
      <c r="I231" s="418">
        <f t="shared" si="305"/>
        <v>0</v>
      </c>
      <c r="J231" s="468">
        <f>SUM(J232,J233,J235,J238,J244,J245,J246)</f>
        <v>0</v>
      </c>
      <c r="K231" s="219">
        <f t="shared" ref="K231:L231" si="306">SUM(K232,K233,K235,K238,K244,K245,K246)</f>
        <v>0</v>
      </c>
      <c r="L231" s="469">
        <f t="shared" si="306"/>
        <v>0</v>
      </c>
      <c r="M231" s="417">
        <f>SUM(M232,M233,M235,M238,M244,M245,M246)</f>
        <v>0</v>
      </c>
      <c r="N231" s="219">
        <f t="shared" ref="N231:O231" si="307">SUM(N232,N233,N235,N238,N244,N245,N246)</f>
        <v>0</v>
      </c>
      <c r="O231" s="418">
        <f t="shared" si="307"/>
        <v>0</v>
      </c>
      <c r="P231" s="419"/>
    </row>
    <row r="232" spans="1:16" ht="24" hidden="1" x14ac:dyDescent="0.25">
      <c r="A232" s="279">
        <v>6220</v>
      </c>
      <c r="B232" s="82" t="s">
        <v>249</v>
      </c>
      <c r="C232" s="339">
        <f t="shared" si="283"/>
        <v>0</v>
      </c>
      <c r="D232" s="198"/>
      <c r="E232" s="199"/>
      <c r="F232" s="134">
        <f>D232+E232</f>
        <v>0</v>
      </c>
      <c r="G232" s="198"/>
      <c r="H232" s="342"/>
      <c r="I232" s="424">
        <f>G232+H232</f>
        <v>0</v>
      </c>
      <c r="J232" s="342"/>
      <c r="K232" s="199"/>
      <c r="L232" s="425">
        <f>J232+K232</f>
        <v>0</v>
      </c>
      <c r="M232" s="426"/>
      <c r="N232" s="199"/>
      <c r="O232" s="424">
        <f>M232+N232</f>
        <v>0</v>
      </c>
      <c r="P232" s="427"/>
    </row>
    <row r="233" spans="1:16" hidden="1" x14ac:dyDescent="0.25">
      <c r="A233" s="189">
        <v>6230</v>
      </c>
      <c r="B233" s="89" t="s">
        <v>250</v>
      </c>
      <c r="C233" s="345">
        <f t="shared" si="283"/>
        <v>0</v>
      </c>
      <c r="D233" s="190">
        <f t="shared" ref="D233:O233" si="308">SUM(D234)</f>
        <v>0</v>
      </c>
      <c r="E233" s="191">
        <f t="shared" si="308"/>
        <v>0</v>
      </c>
      <c r="F233" s="55">
        <f t="shared" si="308"/>
        <v>0</v>
      </c>
      <c r="G233" s="190">
        <f t="shared" si="308"/>
        <v>0</v>
      </c>
      <c r="H233" s="428">
        <f t="shared" si="308"/>
        <v>0</v>
      </c>
      <c r="I233" s="429">
        <f t="shared" si="308"/>
        <v>0</v>
      </c>
      <c r="J233" s="428">
        <f t="shared" si="308"/>
        <v>0</v>
      </c>
      <c r="K233" s="191">
        <f t="shared" si="308"/>
        <v>0</v>
      </c>
      <c r="L233" s="430">
        <f t="shared" si="308"/>
        <v>0</v>
      </c>
      <c r="M233" s="345">
        <f t="shared" si="308"/>
        <v>0</v>
      </c>
      <c r="N233" s="191">
        <f t="shared" si="308"/>
        <v>0</v>
      </c>
      <c r="O233" s="429">
        <f t="shared" si="308"/>
        <v>0</v>
      </c>
      <c r="P233" s="431"/>
    </row>
    <row r="234" spans="1:16" ht="24" hidden="1" x14ac:dyDescent="0.25">
      <c r="A234" s="51">
        <v>6239</v>
      </c>
      <c r="B234" s="82" t="s">
        <v>251</v>
      </c>
      <c r="C234" s="345">
        <f t="shared" si="283"/>
        <v>0</v>
      </c>
      <c r="D234" s="198"/>
      <c r="E234" s="199"/>
      <c r="F234" s="134">
        <f>D234+E234</f>
        <v>0</v>
      </c>
      <c r="G234" s="198"/>
      <c r="H234" s="342"/>
      <c r="I234" s="424">
        <f>G234+H234</f>
        <v>0</v>
      </c>
      <c r="J234" s="342"/>
      <c r="K234" s="199"/>
      <c r="L234" s="425">
        <f>J234+K234</f>
        <v>0</v>
      </c>
      <c r="M234" s="426"/>
      <c r="N234" s="199"/>
      <c r="O234" s="424">
        <f>M234+N234</f>
        <v>0</v>
      </c>
      <c r="P234" s="427"/>
    </row>
    <row r="235" spans="1:16" ht="24" hidden="1" x14ac:dyDescent="0.25">
      <c r="A235" s="189">
        <v>6240</v>
      </c>
      <c r="B235" s="89" t="s">
        <v>252</v>
      </c>
      <c r="C235" s="345">
        <f t="shared" si="283"/>
        <v>0</v>
      </c>
      <c r="D235" s="190">
        <f>SUM(D236:D237)</f>
        <v>0</v>
      </c>
      <c r="E235" s="191">
        <f t="shared" ref="E235:F235" si="309">SUM(E236:E237)</f>
        <v>0</v>
      </c>
      <c r="F235" s="55">
        <f t="shared" si="309"/>
        <v>0</v>
      </c>
      <c r="G235" s="190">
        <f>SUM(G236:G237)</f>
        <v>0</v>
      </c>
      <c r="H235" s="428">
        <f t="shared" ref="H235:I235" si="310">SUM(H236:H237)</f>
        <v>0</v>
      </c>
      <c r="I235" s="429">
        <f t="shared" si="310"/>
        <v>0</v>
      </c>
      <c r="J235" s="428">
        <f>SUM(J236:J237)</f>
        <v>0</v>
      </c>
      <c r="K235" s="191">
        <f t="shared" ref="K235:L235" si="311">SUM(K236:K237)</f>
        <v>0</v>
      </c>
      <c r="L235" s="430">
        <f t="shared" si="311"/>
        <v>0</v>
      </c>
      <c r="M235" s="345">
        <f>SUM(M236:M237)</f>
        <v>0</v>
      </c>
      <c r="N235" s="191">
        <f t="shared" ref="N235:O235" si="312">SUM(N236:N237)</f>
        <v>0</v>
      </c>
      <c r="O235" s="429">
        <f t="shared" si="312"/>
        <v>0</v>
      </c>
      <c r="P235" s="431"/>
    </row>
    <row r="236" spans="1:16" hidden="1" x14ac:dyDescent="0.25">
      <c r="A236" s="51">
        <v>6241</v>
      </c>
      <c r="B236" s="89" t="s">
        <v>253</v>
      </c>
      <c r="C236" s="345">
        <f t="shared" si="283"/>
        <v>0</v>
      </c>
      <c r="D236" s="196"/>
      <c r="E236" s="197"/>
      <c r="F236" s="55">
        <f t="shared" ref="F236:F237" si="313">D236+E236</f>
        <v>0</v>
      </c>
      <c r="G236" s="196"/>
      <c r="H236" s="348"/>
      <c r="I236" s="429">
        <f t="shared" ref="I236:I237" si="314">G236+H236</f>
        <v>0</v>
      </c>
      <c r="J236" s="348"/>
      <c r="K236" s="197"/>
      <c r="L236" s="430">
        <f t="shared" ref="L236:L237" si="315">J236+K236</f>
        <v>0</v>
      </c>
      <c r="M236" s="432"/>
      <c r="N236" s="197"/>
      <c r="O236" s="429">
        <f t="shared" ref="O236:O237" si="316">M236+N236</f>
        <v>0</v>
      </c>
      <c r="P236" s="431"/>
    </row>
    <row r="237" spans="1:16" hidden="1" x14ac:dyDescent="0.25">
      <c r="A237" s="51">
        <v>6242</v>
      </c>
      <c r="B237" s="89" t="s">
        <v>254</v>
      </c>
      <c r="C237" s="345">
        <f t="shared" si="283"/>
        <v>0</v>
      </c>
      <c r="D237" s="196"/>
      <c r="E237" s="197"/>
      <c r="F237" s="55">
        <f t="shared" si="313"/>
        <v>0</v>
      </c>
      <c r="G237" s="196"/>
      <c r="H237" s="348"/>
      <c r="I237" s="429">
        <f t="shared" si="314"/>
        <v>0</v>
      </c>
      <c r="J237" s="348"/>
      <c r="K237" s="197"/>
      <c r="L237" s="430">
        <f t="shared" si="315"/>
        <v>0</v>
      </c>
      <c r="M237" s="432"/>
      <c r="N237" s="197"/>
      <c r="O237" s="429">
        <f t="shared" si="316"/>
        <v>0</v>
      </c>
      <c r="P237" s="431"/>
    </row>
    <row r="238" spans="1:16" ht="25.5" hidden="1" customHeight="1" x14ac:dyDescent="0.25">
      <c r="A238" s="189">
        <v>6250</v>
      </c>
      <c r="B238" s="89" t="s">
        <v>255</v>
      </c>
      <c r="C238" s="345">
        <f t="shared" si="283"/>
        <v>0</v>
      </c>
      <c r="D238" s="190">
        <f>SUM(D239:D243)</f>
        <v>0</v>
      </c>
      <c r="E238" s="191">
        <f t="shared" ref="E238:F238" si="317">SUM(E239:E243)</f>
        <v>0</v>
      </c>
      <c r="F238" s="55">
        <f t="shared" si="317"/>
        <v>0</v>
      </c>
      <c r="G238" s="190">
        <f>SUM(G239:G243)</f>
        <v>0</v>
      </c>
      <c r="H238" s="428">
        <f t="shared" ref="H238:I238" si="318">SUM(H239:H243)</f>
        <v>0</v>
      </c>
      <c r="I238" s="429">
        <f t="shared" si="318"/>
        <v>0</v>
      </c>
      <c r="J238" s="428">
        <f>SUM(J239:J243)</f>
        <v>0</v>
      </c>
      <c r="K238" s="191">
        <f t="shared" ref="K238:L238" si="319">SUM(K239:K243)</f>
        <v>0</v>
      </c>
      <c r="L238" s="430">
        <f t="shared" si="319"/>
        <v>0</v>
      </c>
      <c r="M238" s="345">
        <f>SUM(M239:M243)</f>
        <v>0</v>
      </c>
      <c r="N238" s="191">
        <f t="shared" ref="N238:O238" si="320">SUM(N239:N243)</f>
        <v>0</v>
      </c>
      <c r="O238" s="429">
        <f t="shared" si="320"/>
        <v>0</v>
      </c>
      <c r="P238" s="431"/>
    </row>
    <row r="239" spans="1:16" ht="14.25" hidden="1" customHeight="1" x14ac:dyDescent="0.25">
      <c r="A239" s="51">
        <v>6252</v>
      </c>
      <c r="B239" s="89" t="s">
        <v>256</v>
      </c>
      <c r="C239" s="345">
        <f t="shared" si="283"/>
        <v>0</v>
      </c>
      <c r="D239" s="196"/>
      <c r="E239" s="197"/>
      <c r="F239" s="55">
        <f t="shared" ref="F239:F245" si="321">D239+E239</f>
        <v>0</v>
      </c>
      <c r="G239" s="196"/>
      <c r="H239" s="348"/>
      <c r="I239" s="429">
        <f t="shared" ref="I239:I245" si="322">G239+H239</f>
        <v>0</v>
      </c>
      <c r="J239" s="348"/>
      <c r="K239" s="197"/>
      <c r="L239" s="430">
        <f t="shared" ref="L239:L245" si="323">J239+K239</f>
        <v>0</v>
      </c>
      <c r="M239" s="432"/>
      <c r="N239" s="197"/>
      <c r="O239" s="429">
        <f t="shared" ref="O239:O245" si="324">M239+N239</f>
        <v>0</v>
      </c>
      <c r="P239" s="431"/>
    </row>
    <row r="240" spans="1:16" ht="14.25" hidden="1" customHeight="1" x14ac:dyDescent="0.25">
      <c r="A240" s="51">
        <v>6253</v>
      </c>
      <c r="B240" s="89" t="s">
        <v>257</v>
      </c>
      <c r="C240" s="345">
        <f t="shared" si="283"/>
        <v>0</v>
      </c>
      <c r="D240" s="196"/>
      <c r="E240" s="197"/>
      <c r="F240" s="55">
        <f t="shared" si="321"/>
        <v>0</v>
      </c>
      <c r="G240" s="196"/>
      <c r="H240" s="348"/>
      <c r="I240" s="429">
        <f t="shared" si="322"/>
        <v>0</v>
      </c>
      <c r="J240" s="348"/>
      <c r="K240" s="197"/>
      <c r="L240" s="430">
        <f t="shared" si="323"/>
        <v>0</v>
      </c>
      <c r="M240" s="432"/>
      <c r="N240" s="197"/>
      <c r="O240" s="429">
        <f t="shared" si="324"/>
        <v>0</v>
      </c>
      <c r="P240" s="431"/>
    </row>
    <row r="241" spans="1:16" ht="24" hidden="1" x14ac:dyDescent="0.25">
      <c r="A241" s="51">
        <v>6254</v>
      </c>
      <c r="B241" s="89" t="s">
        <v>382</v>
      </c>
      <c r="C241" s="345">
        <f t="shared" si="283"/>
        <v>0</v>
      </c>
      <c r="D241" s="196"/>
      <c r="E241" s="197"/>
      <c r="F241" s="55">
        <f t="shared" si="321"/>
        <v>0</v>
      </c>
      <c r="G241" s="196"/>
      <c r="H241" s="348"/>
      <c r="I241" s="429">
        <f t="shared" si="322"/>
        <v>0</v>
      </c>
      <c r="J241" s="348"/>
      <c r="K241" s="197"/>
      <c r="L241" s="430">
        <f t="shared" si="323"/>
        <v>0</v>
      </c>
      <c r="M241" s="432"/>
      <c r="N241" s="197"/>
      <c r="O241" s="429">
        <f t="shared" si="324"/>
        <v>0</v>
      </c>
      <c r="P241" s="431"/>
    </row>
    <row r="242" spans="1:16" ht="24" hidden="1" x14ac:dyDescent="0.25">
      <c r="A242" s="51">
        <v>6255</v>
      </c>
      <c r="B242" s="89" t="s">
        <v>259</v>
      </c>
      <c r="C242" s="345">
        <f t="shared" si="283"/>
        <v>0</v>
      </c>
      <c r="D242" s="196"/>
      <c r="E242" s="197"/>
      <c r="F242" s="55">
        <f t="shared" si="321"/>
        <v>0</v>
      </c>
      <c r="G242" s="196"/>
      <c r="H242" s="348"/>
      <c r="I242" s="429">
        <f t="shared" si="322"/>
        <v>0</v>
      </c>
      <c r="J242" s="348"/>
      <c r="K242" s="197"/>
      <c r="L242" s="430">
        <f t="shared" si="323"/>
        <v>0</v>
      </c>
      <c r="M242" s="432"/>
      <c r="N242" s="197"/>
      <c r="O242" s="429">
        <f t="shared" si="324"/>
        <v>0</v>
      </c>
      <c r="P242" s="431"/>
    </row>
    <row r="243" spans="1:16" hidden="1" x14ac:dyDescent="0.25">
      <c r="A243" s="51">
        <v>6259</v>
      </c>
      <c r="B243" s="89" t="s">
        <v>260</v>
      </c>
      <c r="C243" s="345">
        <f t="shared" si="283"/>
        <v>0</v>
      </c>
      <c r="D243" s="196"/>
      <c r="E243" s="197"/>
      <c r="F243" s="55">
        <f t="shared" si="321"/>
        <v>0</v>
      </c>
      <c r="G243" s="196"/>
      <c r="H243" s="348"/>
      <c r="I243" s="429">
        <f t="shared" si="322"/>
        <v>0</v>
      </c>
      <c r="J243" s="348"/>
      <c r="K243" s="197"/>
      <c r="L243" s="430">
        <f t="shared" si="323"/>
        <v>0</v>
      </c>
      <c r="M243" s="432"/>
      <c r="N243" s="197"/>
      <c r="O243" s="429">
        <f t="shared" si="324"/>
        <v>0</v>
      </c>
      <c r="P243" s="431"/>
    </row>
    <row r="244" spans="1:16" ht="24" hidden="1" x14ac:dyDescent="0.25">
      <c r="A244" s="189">
        <v>6260</v>
      </c>
      <c r="B244" s="89" t="s">
        <v>261</v>
      </c>
      <c r="C244" s="345">
        <f t="shared" si="283"/>
        <v>0</v>
      </c>
      <c r="D244" s="196"/>
      <c r="E244" s="197"/>
      <c r="F244" s="55">
        <f t="shared" si="321"/>
        <v>0</v>
      </c>
      <c r="G244" s="196"/>
      <c r="H244" s="348"/>
      <c r="I244" s="429">
        <f t="shared" si="322"/>
        <v>0</v>
      </c>
      <c r="J244" s="348"/>
      <c r="K244" s="197"/>
      <c r="L244" s="430">
        <f t="shared" si="323"/>
        <v>0</v>
      </c>
      <c r="M244" s="432"/>
      <c r="N244" s="197"/>
      <c r="O244" s="429">
        <f t="shared" si="324"/>
        <v>0</v>
      </c>
      <c r="P244" s="431"/>
    </row>
    <row r="245" spans="1:16" hidden="1" x14ac:dyDescent="0.25">
      <c r="A245" s="189">
        <v>6270</v>
      </c>
      <c r="B245" s="89" t="s">
        <v>262</v>
      </c>
      <c r="C245" s="345">
        <f t="shared" si="283"/>
        <v>0</v>
      </c>
      <c r="D245" s="196"/>
      <c r="E245" s="197"/>
      <c r="F245" s="55">
        <f t="shared" si="321"/>
        <v>0</v>
      </c>
      <c r="G245" s="196"/>
      <c r="H245" s="348"/>
      <c r="I245" s="429">
        <f t="shared" si="322"/>
        <v>0</v>
      </c>
      <c r="J245" s="348"/>
      <c r="K245" s="197"/>
      <c r="L245" s="430">
        <f t="shared" si="323"/>
        <v>0</v>
      </c>
      <c r="M245" s="432"/>
      <c r="N245" s="197"/>
      <c r="O245" s="429">
        <f t="shared" si="324"/>
        <v>0</v>
      </c>
      <c r="P245" s="431"/>
    </row>
    <row r="246" spans="1:16" ht="24" hidden="1" x14ac:dyDescent="0.25">
      <c r="A246" s="279">
        <v>6290</v>
      </c>
      <c r="B246" s="82" t="s">
        <v>263</v>
      </c>
      <c r="C246" s="461">
        <f t="shared" si="283"/>
        <v>0</v>
      </c>
      <c r="D246" s="194">
        <f>SUM(D247:D250)</f>
        <v>0</v>
      </c>
      <c r="E246" s="195">
        <f t="shared" ref="E246:O246" si="325">SUM(E247:E250)</f>
        <v>0</v>
      </c>
      <c r="F246" s="134">
        <f t="shared" si="325"/>
        <v>0</v>
      </c>
      <c r="G246" s="194">
        <f t="shared" si="325"/>
        <v>0</v>
      </c>
      <c r="H246" s="434">
        <f t="shared" si="325"/>
        <v>0</v>
      </c>
      <c r="I246" s="424">
        <f t="shared" si="325"/>
        <v>0</v>
      </c>
      <c r="J246" s="434">
        <f t="shared" si="325"/>
        <v>0</v>
      </c>
      <c r="K246" s="195">
        <f t="shared" si="325"/>
        <v>0</v>
      </c>
      <c r="L246" s="425">
        <f t="shared" si="325"/>
        <v>0</v>
      </c>
      <c r="M246" s="461">
        <f t="shared" si="325"/>
        <v>0</v>
      </c>
      <c r="N246" s="462">
        <f t="shared" si="325"/>
        <v>0</v>
      </c>
      <c r="O246" s="463">
        <f t="shared" si="325"/>
        <v>0</v>
      </c>
      <c r="P246" s="464"/>
    </row>
    <row r="247" spans="1:16" hidden="1" x14ac:dyDescent="0.25">
      <c r="A247" s="51">
        <v>6291</v>
      </c>
      <c r="B247" s="89" t="s">
        <v>264</v>
      </c>
      <c r="C247" s="345">
        <f t="shared" si="283"/>
        <v>0</v>
      </c>
      <c r="D247" s="196"/>
      <c r="E247" s="197"/>
      <c r="F247" s="55">
        <f t="shared" ref="F247:F250" si="326">D247+E247</f>
        <v>0</v>
      </c>
      <c r="G247" s="196"/>
      <c r="H247" s="348"/>
      <c r="I247" s="429">
        <f t="shared" ref="I247:I250" si="327">G247+H247</f>
        <v>0</v>
      </c>
      <c r="J247" s="348"/>
      <c r="K247" s="197"/>
      <c r="L247" s="430">
        <f t="shared" ref="L247:L250" si="328">J247+K247</f>
        <v>0</v>
      </c>
      <c r="M247" s="432"/>
      <c r="N247" s="197"/>
      <c r="O247" s="429">
        <f t="shared" ref="O247:O250" si="329">M247+N247</f>
        <v>0</v>
      </c>
      <c r="P247" s="431"/>
    </row>
    <row r="248" spans="1:16" hidden="1" x14ac:dyDescent="0.25">
      <c r="A248" s="51">
        <v>6292</v>
      </c>
      <c r="B248" s="89" t="s">
        <v>265</v>
      </c>
      <c r="C248" s="345">
        <f t="shared" si="283"/>
        <v>0</v>
      </c>
      <c r="D248" s="196"/>
      <c r="E248" s="197"/>
      <c r="F248" s="55">
        <f t="shared" si="326"/>
        <v>0</v>
      </c>
      <c r="G248" s="196"/>
      <c r="H248" s="348"/>
      <c r="I248" s="429">
        <f t="shared" si="327"/>
        <v>0</v>
      </c>
      <c r="J248" s="348"/>
      <c r="K248" s="197"/>
      <c r="L248" s="430">
        <f t="shared" si="328"/>
        <v>0</v>
      </c>
      <c r="M248" s="432"/>
      <c r="N248" s="197"/>
      <c r="O248" s="429">
        <f t="shared" si="329"/>
        <v>0</v>
      </c>
      <c r="P248" s="431"/>
    </row>
    <row r="249" spans="1:16" ht="72" hidden="1" x14ac:dyDescent="0.25">
      <c r="A249" s="51">
        <v>6296</v>
      </c>
      <c r="B249" s="89" t="s">
        <v>266</v>
      </c>
      <c r="C249" s="345">
        <f t="shared" si="283"/>
        <v>0</v>
      </c>
      <c r="D249" s="196"/>
      <c r="E249" s="197"/>
      <c r="F249" s="55">
        <f t="shared" si="326"/>
        <v>0</v>
      </c>
      <c r="G249" s="196"/>
      <c r="H249" s="348"/>
      <c r="I249" s="429">
        <f t="shared" si="327"/>
        <v>0</v>
      </c>
      <c r="J249" s="348"/>
      <c r="K249" s="197"/>
      <c r="L249" s="430">
        <f t="shared" si="328"/>
        <v>0</v>
      </c>
      <c r="M249" s="432"/>
      <c r="N249" s="197"/>
      <c r="O249" s="429">
        <f t="shared" si="329"/>
        <v>0</v>
      </c>
      <c r="P249" s="431"/>
    </row>
    <row r="250" spans="1:16" ht="39.75" hidden="1" customHeight="1" x14ac:dyDescent="0.25">
      <c r="A250" s="51">
        <v>6299</v>
      </c>
      <c r="B250" s="89" t="s">
        <v>267</v>
      </c>
      <c r="C250" s="345">
        <f t="shared" si="283"/>
        <v>0</v>
      </c>
      <c r="D250" s="196"/>
      <c r="E250" s="197"/>
      <c r="F250" s="55">
        <f t="shared" si="326"/>
        <v>0</v>
      </c>
      <c r="G250" s="196"/>
      <c r="H250" s="348"/>
      <c r="I250" s="429">
        <f t="shared" si="327"/>
        <v>0</v>
      </c>
      <c r="J250" s="348"/>
      <c r="K250" s="197"/>
      <c r="L250" s="430">
        <f t="shared" si="328"/>
        <v>0</v>
      </c>
      <c r="M250" s="432"/>
      <c r="N250" s="197"/>
      <c r="O250" s="429">
        <f t="shared" si="329"/>
        <v>0</v>
      </c>
      <c r="P250" s="431"/>
    </row>
    <row r="251" spans="1:16" hidden="1" x14ac:dyDescent="0.25">
      <c r="A251" s="69">
        <v>6300</v>
      </c>
      <c r="B251" s="183" t="s">
        <v>268</v>
      </c>
      <c r="C251" s="331">
        <f t="shared" si="283"/>
        <v>0</v>
      </c>
      <c r="D251" s="184">
        <f>SUM(D252,D257,D258)</f>
        <v>0</v>
      </c>
      <c r="E251" s="185">
        <f t="shared" ref="E251:O251" si="330">SUM(E252,E257,E258)</f>
        <v>0</v>
      </c>
      <c r="F251" s="73">
        <f t="shared" si="330"/>
        <v>0</v>
      </c>
      <c r="G251" s="184">
        <f t="shared" si="330"/>
        <v>0</v>
      </c>
      <c r="H251" s="337">
        <f t="shared" si="330"/>
        <v>0</v>
      </c>
      <c r="I251" s="416">
        <f t="shared" si="330"/>
        <v>0</v>
      </c>
      <c r="J251" s="337">
        <f t="shared" si="330"/>
        <v>0</v>
      </c>
      <c r="K251" s="185">
        <f t="shared" si="330"/>
        <v>0</v>
      </c>
      <c r="L251" s="338">
        <f t="shared" si="330"/>
        <v>0</v>
      </c>
      <c r="M251" s="358">
        <f t="shared" si="330"/>
        <v>0</v>
      </c>
      <c r="N251" s="235">
        <f t="shared" si="330"/>
        <v>0</v>
      </c>
      <c r="O251" s="435">
        <f t="shared" si="330"/>
        <v>0</v>
      </c>
      <c r="P251" s="436"/>
    </row>
    <row r="252" spans="1:16" ht="24" hidden="1" x14ac:dyDescent="0.25">
      <c r="A252" s="279">
        <v>6320</v>
      </c>
      <c r="B252" s="82" t="s">
        <v>269</v>
      </c>
      <c r="C252" s="461">
        <f t="shared" si="283"/>
        <v>0</v>
      </c>
      <c r="D252" s="194">
        <f>SUM(D253:D256)</f>
        <v>0</v>
      </c>
      <c r="E252" s="195">
        <f t="shared" ref="E252:O252" si="331">SUM(E253:E256)</f>
        <v>0</v>
      </c>
      <c r="F252" s="134">
        <f t="shared" si="331"/>
        <v>0</v>
      </c>
      <c r="G252" s="194">
        <f t="shared" si="331"/>
        <v>0</v>
      </c>
      <c r="H252" s="434">
        <f t="shared" si="331"/>
        <v>0</v>
      </c>
      <c r="I252" s="424">
        <f t="shared" si="331"/>
        <v>0</v>
      </c>
      <c r="J252" s="434">
        <f t="shared" si="331"/>
        <v>0</v>
      </c>
      <c r="K252" s="195">
        <f t="shared" si="331"/>
        <v>0</v>
      </c>
      <c r="L252" s="425">
        <f t="shared" si="331"/>
        <v>0</v>
      </c>
      <c r="M252" s="339">
        <f t="shared" si="331"/>
        <v>0</v>
      </c>
      <c r="N252" s="195">
        <f t="shared" si="331"/>
        <v>0</v>
      </c>
      <c r="O252" s="424">
        <f t="shared" si="331"/>
        <v>0</v>
      </c>
      <c r="P252" s="427"/>
    </row>
    <row r="253" spans="1:16" hidden="1" x14ac:dyDescent="0.25">
      <c r="A253" s="51">
        <v>6322</v>
      </c>
      <c r="B253" s="89" t="s">
        <v>270</v>
      </c>
      <c r="C253" s="345">
        <f t="shared" si="283"/>
        <v>0</v>
      </c>
      <c r="D253" s="196"/>
      <c r="E253" s="197"/>
      <c r="F253" s="55">
        <f t="shared" ref="F253:F258" si="332">D253+E253</f>
        <v>0</v>
      </c>
      <c r="G253" s="196"/>
      <c r="H253" s="348"/>
      <c r="I253" s="429">
        <f t="shared" ref="I253:I258" si="333">G253+H253</f>
        <v>0</v>
      </c>
      <c r="J253" s="348"/>
      <c r="K253" s="197"/>
      <c r="L253" s="430">
        <f t="shared" ref="L253:L258" si="334">J253+K253</f>
        <v>0</v>
      </c>
      <c r="M253" s="432"/>
      <c r="N253" s="197"/>
      <c r="O253" s="429">
        <f t="shared" ref="O253:O258" si="335">M253+N253</f>
        <v>0</v>
      </c>
      <c r="P253" s="431"/>
    </row>
    <row r="254" spans="1:16" ht="24" hidden="1" x14ac:dyDescent="0.25">
      <c r="A254" s="51">
        <v>6323</v>
      </c>
      <c r="B254" s="89" t="s">
        <v>383</v>
      </c>
      <c r="C254" s="345">
        <f t="shared" si="283"/>
        <v>0</v>
      </c>
      <c r="D254" s="196"/>
      <c r="E254" s="197"/>
      <c r="F254" s="55">
        <f t="shared" si="332"/>
        <v>0</v>
      </c>
      <c r="G254" s="196"/>
      <c r="H254" s="348"/>
      <c r="I254" s="429">
        <f t="shared" si="333"/>
        <v>0</v>
      </c>
      <c r="J254" s="348"/>
      <c r="K254" s="197"/>
      <c r="L254" s="430">
        <f t="shared" si="334"/>
        <v>0</v>
      </c>
      <c r="M254" s="432"/>
      <c r="N254" s="197"/>
      <c r="O254" s="429">
        <f t="shared" si="335"/>
        <v>0</v>
      </c>
      <c r="P254" s="431"/>
    </row>
    <row r="255" spans="1:16" ht="24" hidden="1" x14ac:dyDescent="0.25">
      <c r="A255" s="51">
        <v>6324</v>
      </c>
      <c r="B255" s="89" t="s">
        <v>272</v>
      </c>
      <c r="C255" s="345">
        <f t="shared" si="283"/>
        <v>0</v>
      </c>
      <c r="D255" s="196"/>
      <c r="E255" s="197"/>
      <c r="F255" s="55">
        <f t="shared" si="332"/>
        <v>0</v>
      </c>
      <c r="G255" s="196"/>
      <c r="H255" s="348"/>
      <c r="I255" s="429">
        <f t="shared" si="333"/>
        <v>0</v>
      </c>
      <c r="J255" s="348"/>
      <c r="K255" s="197"/>
      <c r="L255" s="430">
        <f t="shared" si="334"/>
        <v>0</v>
      </c>
      <c r="M255" s="432"/>
      <c r="N255" s="197"/>
      <c r="O255" s="429">
        <f t="shared" si="335"/>
        <v>0</v>
      </c>
      <c r="P255" s="431"/>
    </row>
    <row r="256" spans="1:16" hidden="1" x14ac:dyDescent="0.25">
      <c r="A256" s="44">
        <v>6329</v>
      </c>
      <c r="B256" s="82" t="s">
        <v>273</v>
      </c>
      <c r="C256" s="339">
        <f t="shared" si="283"/>
        <v>0</v>
      </c>
      <c r="D256" s="198"/>
      <c r="E256" s="199"/>
      <c r="F256" s="134">
        <f t="shared" si="332"/>
        <v>0</v>
      </c>
      <c r="G256" s="198"/>
      <c r="H256" s="342"/>
      <c r="I256" s="424">
        <f t="shared" si="333"/>
        <v>0</v>
      </c>
      <c r="J256" s="342"/>
      <c r="K256" s="199"/>
      <c r="L256" s="425">
        <f t="shared" si="334"/>
        <v>0</v>
      </c>
      <c r="M256" s="426"/>
      <c r="N256" s="199"/>
      <c r="O256" s="424">
        <f t="shared" si="335"/>
        <v>0</v>
      </c>
      <c r="P256" s="427"/>
    </row>
    <row r="257" spans="1:16" ht="24" hidden="1" x14ac:dyDescent="0.25">
      <c r="A257" s="225">
        <v>6330</v>
      </c>
      <c r="B257" s="226" t="s">
        <v>274</v>
      </c>
      <c r="C257" s="461">
        <f t="shared" si="283"/>
        <v>0</v>
      </c>
      <c r="D257" s="210"/>
      <c r="E257" s="211"/>
      <c r="F257" s="212">
        <f t="shared" si="332"/>
        <v>0</v>
      </c>
      <c r="G257" s="210"/>
      <c r="H257" s="465"/>
      <c r="I257" s="463">
        <f t="shared" si="333"/>
        <v>0</v>
      </c>
      <c r="J257" s="465"/>
      <c r="K257" s="211"/>
      <c r="L257" s="466">
        <f t="shared" si="334"/>
        <v>0</v>
      </c>
      <c r="M257" s="467"/>
      <c r="N257" s="211"/>
      <c r="O257" s="463">
        <f t="shared" si="335"/>
        <v>0</v>
      </c>
      <c r="P257" s="464"/>
    </row>
    <row r="258" spans="1:16" hidden="1" x14ac:dyDescent="0.25">
      <c r="A258" s="189">
        <v>6360</v>
      </c>
      <c r="B258" s="89" t="s">
        <v>275</v>
      </c>
      <c r="C258" s="345">
        <f t="shared" si="283"/>
        <v>0</v>
      </c>
      <c r="D258" s="196"/>
      <c r="E258" s="197"/>
      <c r="F258" s="55">
        <f t="shared" si="332"/>
        <v>0</v>
      </c>
      <c r="G258" s="196"/>
      <c r="H258" s="348"/>
      <c r="I258" s="429">
        <f t="shared" si="333"/>
        <v>0</v>
      </c>
      <c r="J258" s="348"/>
      <c r="K258" s="197"/>
      <c r="L258" s="430">
        <f t="shared" si="334"/>
        <v>0</v>
      </c>
      <c r="M258" s="432"/>
      <c r="N258" s="197"/>
      <c r="O258" s="429">
        <f t="shared" si="335"/>
        <v>0</v>
      </c>
      <c r="P258" s="431"/>
    </row>
    <row r="259" spans="1:16" ht="36" hidden="1" x14ac:dyDescent="0.25">
      <c r="A259" s="69">
        <v>6400</v>
      </c>
      <c r="B259" s="183" t="s">
        <v>276</v>
      </c>
      <c r="C259" s="331">
        <f t="shared" si="283"/>
        <v>0</v>
      </c>
      <c r="D259" s="184">
        <f>SUM(D260,D264)</f>
        <v>0</v>
      </c>
      <c r="E259" s="185">
        <f t="shared" ref="E259:O259" si="336">SUM(E260,E264)</f>
        <v>0</v>
      </c>
      <c r="F259" s="73">
        <f t="shared" si="336"/>
        <v>0</v>
      </c>
      <c r="G259" s="184">
        <f t="shared" si="336"/>
        <v>0</v>
      </c>
      <c r="H259" s="337">
        <f t="shared" si="336"/>
        <v>0</v>
      </c>
      <c r="I259" s="416">
        <f t="shared" si="336"/>
        <v>0</v>
      </c>
      <c r="J259" s="337">
        <f t="shared" si="336"/>
        <v>0</v>
      </c>
      <c r="K259" s="185">
        <f t="shared" si="336"/>
        <v>0</v>
      </c>
      <c r="L259" s="338">
        <f t="shared" si="336"/>
        <v>0</v>
      </c>
      <c r="M259" s="358">
        <f t="shared" si="336"/>
        <v>0</v>
      </c>
      <c r="N259" s="235">
        <f t="shared" si="336"/>
        <v>0</v>
      </c>
      <c r="O259" s="435">
        <f t="shared" si="336"/>
        <v>0</v>
      </c>
      <c r="P259" s="436"/>
    </row>
    <row r="260" spans="1:16" ht="24" hidden="1" x14ac:dyDescent="0.25">
      <c r="A260" s="279">
        <v>6410</v>
      </c>
      <c r="B260" s="82" t="s">
        <v>277</v>
      </c>
      <c r="C260" s="339">
        <f t="shared" si="283"/>
        <v>0</v>
      </c>
      <c r="D260" s="194">
        <f>SUM(D261:D263)</f>
        <v>0</v>
      </c>
      <c r="E260" s="195">
        <f t="shared" ref="E260:O260" si="337">SUM(E261:E263)</f>
        <v>0</v>
      </c>
      <c r="F260" s="134">
        <f t="shared" si="337"/>
        <v>0</v>
      </c>
      <c r="G260" s="194">
        <f t="shared" si="337"/>
        <v>0</v>
      </c>
      <c r="H260" s="434">
        <f t="shared" si="337"/>
        <v>0</v>
      </c>
      <c r="I260" s="424">
        <f t="shared" si="337"/>
        <v>0</v>
      </c>
      <c r="J260" s="434">
        <f t="shared" si="337"/>
        <v>0</v>
      </c>
      <c r="K260" s="195">
        <f t="shared" si="337"/>
        <v>0</v>
      </c>
      <c r="L260" s="425">
        <f t="shared" si="337"/>
        <v>0</v>
      </c>
      <c r="M260" s="351">
        <f t="shared" si="337"/>
        <v>0</v>
      </c>
      <c r="N260" s="458">
        <f t="shared" si="337"/>
        <v>0</v>
      </c>
      <c r="O260" s="459">
        <f t="shared" si="337"/>
        <v>0</v>
      </c>
      <c r="P260" s="460"/>
    </row>
    <row r="261" spans="1:16" hidden="1" x14ac:dyDescent="0.25">
      <c r="A261" s="51">
        <v>6411</v>
      </c>
      <c r="B261" s="200" t="s">
        <v>278</v>
      </c>
      <c r="C261" s="345">
        <f t="shared" si="283"/>
        <v>0</v>
      </c>
      <c r="D261" s="196"/>
      <c r="E261" s="197"/>
      <c r="F261" s="55">
        <f t="shared" ref="F261:F263" si="338">D261+E261</f>
        <v>0</v>
      </c>
      <c r="G261" s="196"/>
      <c r="H261" s="348"/>
      <c r="I261" s="429">
        <f t="shared" ref="I261:I263" si="339">G261+H261</f>
        <v>0</v>
      </c>
      <c r="J261" s="348"/>
      <c r="K261" s="197"/>
      <c r="L261" s="430">
        <f t="shared" ref="L261:L263" si="340">J261+K261</f>
        <v>0</v>
      </c>
      <c r="M261" s="432"/>
      <c r="N261" s="197"/>
      <c r="O261" s="429">
        <f t="shared" ref="O261:O263" si="341">M261+N261</f>
        <v>0</v>
      </c>
      <c r="P261" s="431"/>
    </row>
    <row r="262" spans="1:16" ht="36" hidden="1" x14ac:dyDescent="0.25">
      <c r="A262" s="51">
        <v>6412</v>
      </c>
      <c r="B262" s="89" t="s">
        <v>279</v>
      </c>
      <c r="C262" s="345">
        <f t="shared" si="283"/>
        <v>0</v>
      </c>
      <c r="D262" s="196"/>
      <c r="E262" s="197"/>
      <c r="F262" s="55">
        <f t="shared" si="338"/>
        <v>0</v>
      </c>
      <c r="G262" s="196"/>
      <c r="H262" s="348"/>
      <c r="I262" s="429">
        <f t="shared" si="339"/>
        <v>0</v>
      </c>
      <c r="J262" s="348"/>
      <c r="K262" s="197"/>
      <c r="L262" s="430">
        <f t="shared" si="340"/>
        <v>0</v>
      </c>
      <c r="M262" s="432"/>
      <c r="N262" s="197"/>
      <c r="O262" s="429">
        <f t="shared" si="341"/>
        <v>0</v>
      </c>
      <c r="P262" s="431"/>
    </row>
    <row r="263" spans="1:16" ht="36" hidden="1" x14ac:dyDescent="0.25">
      <c r="A263" s="51">
        <v>6419</v>
      </c>
      <c r="B263" s="89" t="s">
        <v>280</v>
      </c>
      <c r="C263" s="345">
        <f t="shared" si="283"/>
        <v>0</v>
      </c>
      <c r="D263" s="196"/>
      <c r="E263" s="197"/>
      <c r="F263" s="55">
        <f t="shared" si="338"/>
        <v>0</v>
      </c>
      <c r="G263" s="196"/>
      <c r="H263" s="348"/>
      <c r="I263" s="429">
        <f t="shared" si="339"/>
        <v>0</v>
      </c>
      <c r="J263" s="348"/>
      <c r="K263" s="197"/>
      <c r="L263" s="430">
        <f t="shared" si="340"/>
        <v>0</v>
      </c>
      <c r="M263" s="432"/>
      <c r="N263" s="197"/>
      <c r="O263" s="429">
        <f t="shared" si="341"/>
        <v>0</v>
      </c>
      <c r="P263" s="431"/>
    </row>
    <row r="264" spans="1:16" ht="36" hidden="1" x14ac:dyDescent="0.25">
      <c r="A264" s="189">
        <v>6420</v>
      </c>
      <c r="B264" s="89" t="s">
        <v>384</v>
      </c>
      <c r="C264" s="345">
        <f t="shared" si="283"/>
        <v>0</v>
      </c>
      <c r="D264" s="190">
        <f>SUM(D265:D268)</f>
        <v>0</v>
      </c>
      <c r="E264" s="191">
        <f t="shared" ref="E264:F264" si="342">SUM(E265:E268)</f>
        <v>0</v>
      </c>
      <c r="F264" s="55">
        <f t="shared" si="342"/>
        <v>0</v>
      </c>
      <c r="G264" s="190">
        <f>SUM(G265:G268)</f>
        <v>0</v>
      </c>
      <c r="H264" s="428">
        <f t="shared" ref="H264:I264" si="343">SUM(H265:H268)</f>
        <v>0</v>
      </c>
      <c r="I264" s="429">
        <f t="shared" si="343"/>
        <v>0</v>
      </c>
      <c r="J264" s="428">
        <f>SUM(J265:J268)</f>
        <v>0</v>
      </c>
      <c r="K264" s="191">
        <f t="shared" ref="K264:L264" si="344">SUM(K265:K268)</f>
        <v>0</v>
      </c>
      <c r="L264" s="430">
        <f t="shared" si="344"/>
        <v>0</v>
      </c>
      <c r="M264" s="345">
        <f>SUM(M265:M268)</f>
        <v>0</v>
      </c>
      <c r="N264" s="191">
        <f t="shared" ref="N264:O264" si="345">SUM(N265:N268)</f>
        <v>0</v>
      </c>
      <c r="O264" s="429">
        <f t="shared" si="345"/>
        <v>0</v>
      </c>
      <c r="P264" s="431"/>
    </row>
    <row r="265" spans="1:16" hidden="1" x14ac:dyDescent="0.25">
      <c r="A265" s="51">
        <v>6421</v>
      </c>
      <c r="B265" s="89" t="s">
        <v>385</v>
      </c>
      <c r="C265" s="345">
        <f t="shared" si="283"/>
        <v>0</v>
      </c>
      <c r="D265" s="196"/>
      <c r="E265" s="197"/>
      <c r="F265" s="55">
        <f t="shared" ref="F265:F268" si="346">D265+E265</f>
        <v>0</v>
      </c>
      <c r="G265" s="196"/>
      <c r="H265" s="348"/>
      <c r="I265" s="429">
        <f t="shared" ref="I265:I268" si="347">G265+H265</f>
        <v>0</v>
      </c>
      <c r="J265" s="348"/>
      <c r="K265" s="197"/>
      <c r="L265" s="430">
        <f t="shared" ref="L265:L268" si="348">J265+K265</f>
        <v>0</v>
      </c>
      <c r="M265" s="432"/>
      <c r="N265" s="197"/>
      <c r="O265" s="429">
        <f t="shared" ref="O265:O268" si="349">M265+N265</f>
        <v>0</v>
      </c>
      <c r="P265" s="431"/>
    </row>
    <row r="266" spans="1:16" hidden="1" x14ac:dyDescent="0.25">
      <c r="A266" s="51">
        <v>6422</v>
      </c>
      <c r="B266" s="89" t="s">
        <v>283</v>
      </c>
      <c r="C266" s="345">
        <f t="shared" si="283"/>
        <v>0</v>
      </c>
      <c r="D266" s="196"/>
      <c r="E266" s="197"/>
      <c r="F266" s="55">
        <f t="shared" si="346"/>
        <v>0</v>
      </c>
      <c r="G266" s="196"/>
      <c r="H266" s="348"/>
      <c r="I266" s="429">
        <f t="shared" si="347"/>
        <v>0</v>
      </c>
      <c r="J266" s="348"/>
      <c r="K266" s="197"/>
      <c r="L266" s="430">
        <f t="shared" si="348"/>
        <v>0</v>
      </c>
      <c r="M266" s="432"/>
      <c r="N266" s="197"/>
      <c r="O266" s="429">
        <f t="shared" si="349"/>
        <v>0</v>
      </c>
      <c r="P266" s="431"/>
    </row>
    <row r="267" spans="1:16" ht="13.5" hidden="1" customHeight="1" x14ac:dyDescent="0.25">
      <c r="A267" s="51">
        <v>6423</v>
      </c>
      <c r="B267" s="89" t="s">
        <v>284</v>
      </c>
      <c r="C267" s="345">
        <f t="shared" si="283"/>
        <v>0</v>
      </c>
      <c r="D267" s="196"/>
      <c r="E267" s="197"/>
      <c r="F267" s="55">
        <f t="shared" si="346"/>
        <v>0</v>
      </c>
      <c r="G267" s="196"/>
      <c r="H267" s="348"/>
      <c r="I267" s="429">
        <f t="shared" si="347"/>
        <v>0</v>
      </c>
      <c r="J267" s="348"/>
      <c r="K267" s="197"/>
      <c r="L267" s="430">
        <f t="shared" si="348"/>
        <v>0</v>
      </c>
      <c r="M267" s="432"/>
      <c r="N267" s="197"/>
      <c r="O267" s="429">
        <f t="shared" si="349"/>
        <v>0</v>
      </c>
      <c r="P267" s="431"/>
    </row>
    <row r="268" spans="1:16" ht="36" hidden="1" x14ac:dyDescent="0.25">
      <c r="A268" s="51">
        <v>6424</v>
      </c>
      <c r="B268" s="89" t="s">
        <v>285</v>
      </c>
      <c r="C268" s="345">
        <f t="shared" si="283"/>
        <v>0</v>
      </c>
      <c r="D268" s="196"/>
      <c r="E268" s="197"/>
      <c r="F268" s="55">
        <f t="shared" si="346"/>
        <v>0</v>
      </c>
      <c r="G268" s="196"/>
      <c r="H268" s="348"/>
      <c r="I268" s="429">
        <f t="shared" si="347"/>
        <v>0</v>
      </c>
      <c r="J268" s="348"/>
      <c r="K268" s="197"/>
      <c r="L268" s="430">
        <f t="shared" si="348"/>
        <v>0</v>
      </c>
      <c r="M268" s="432"/>
      <c r="N268" s="197"/>
      <c r="O268" s="429">
        <f t="shared" si="349"/>
        <v>0</v>
      </c>
      <c r="P268" s="431"/>
    </row>
    <row r="269" spans="1:16" ht="36" hidden="1" x14ac:dyDescent="0.25">
      <c r="A269" s="227">
        <v>7000</v>
      </c>
      <c r="B269" s="227" t="s">
        <v>386</v>
      </c>
      <c r="C269" s="474">
        <f t="shared" si="283"/>
        <v>0</v>
      </c>
      <c r="D269" s="229">
        <f>SUM(D270,D281)</f>
        <v>0</v>
      </c>
      <c r="E269" s="230">
        <f t="shared" ref="E269:F269" si="350">SUM(E270,E281)</f>
        <v>0</v>
      </c>
      <c r="F269" s="231">
        <f t="shared" si="350"/>
        <v>0</v>
      </c>
      <c r="G269" s="229">
        <f>SUM(G270,G281)</f>
        <v>0</v>
      </c>
      <c r="H269" s="475">
        <f t="shared" ref="H269:I269" si="351">SUM(H270,H281)</f>
        <v>0</v>
      </c>
      <c r="I269" s="476">
        <f t="shared" si="351"/>
        <v>0</v>
      </c>
      <c r="J269" s="475">
        <f>SUM(J270,J281)</f>
        <v>0</v>
      </c>
      <c r="K269" s="230">
        <f t="shared" ref="K269:L269" si="352">SUM(K270,K281)</f>
        <v>0</v>
      </c>
      <c r="L269" s="477">
        <f t="shared" si="352"/>
        <v>0</v>
      </c>
      <c r="M269" s="478">
        <f>SUM(M270,M281)</f>
        <v>0</v>
      </c>
      <c r="N269" s="479">
        <f t="shared" ref="N269:O269" si="353">SUM(N270,N281)</f>
        <v>0</v>
      </c>
      <c r="O269" s="480">
        <f t="shared" si="353"/>
        <v>0</v>
      </c>
      <c r="P269" s="481"/>
    </row>
    <row r="270" spans="1:16" ht="24" hidden="1" x14ac:dyDescent="0.25">
      <c r="A270" s="69">
        <v>7200</v>
      </c>
      <c r="B270" s="183" t="s">
        <v>387</v>
      </c>
      <c r="C270" s="331">
        <f t="shared" si="283"/>
        <v>0</v>
      </c>
      <c r="D270" s="184">
        <f>SUM(D271,D272,D275,D276,D280)</f>
        <v>0</v>
      </c>
      <c r="E270" s="185">
        <f t="shared" ref="E270:F270" si="354">SUM(E271,E272,E275,E276,E280)</f>
        <v>0</v>
      </c>
      <c r="F270" s="73">
        <f t="shared" si="354"/>
        <v>0</v>
      </c>
      <c r="G270" s="184">
        <f>SUM(G271,G272,G275,G276,G280)</f>
        <v>0</v>
      </c>
      <c r="H270" s="337">
        <f t="shared" ref="H270:I270" si="355">SUM(H271,H272,H275,H276,H280)</f>
        <v>0</v>
      </c>
      <c r="I270" s="416">
        <f t="shared" si="355"/>
        <v>0</v>
      </c>
      <c r="J270" s="337">
        <f>SUM(J271,J272,J275,J276,J280)</f>
        <v>0</v>
      </c>
      <c r="K270" s="185">
        <f t="shared" ref="K270:L270" si="356">SUM(K271,K272,K275,K276,K280)</f>
        <v>0</v>
      </c>
      <c r="L270" s="338">
        <f t="shared" si="356"/>
        <v>0</v>
      </c>
      <c r="M270" s="417">
        <f>SUM(M271,M272,M275,M276,M280)</f>
        <v>0</v>
      </c>
      <c r="N270" s="219">
        <f t="shared" ref="N270:O270" si="357">SUM(N271,N272,N275,N276,N280)</f>
        <v>0</v>
      </c>
      <c r="O270" s="418">
        <f t="shared" si="357"/>
        <v>0</v>
      </c>
      <c r="P270" s="419"/>
    </row>
    <row r="271" spans="1:16" ht="24" hidden="1" x14ac:dyDescent="0.25">
      <c r="A271" s="279">
        <v>7210</v>
      </c>
      <c r="B271" s="82" t="s">
        <v>288</v>
      </c>
      <c r="C271" s="339">
        <f t="shared" si="283"/>
        <v>0</v>
      </c>
      <c r="D271" s="198"/>
      <c r="E271" s="199"/>
      <c r="F271" s="134">
        <f>D271+E271</f>
        <v>0</v>
      </c>
      <c r="G271" s="198"/>
      <c r="H271" s="342"/>
      <c r="I271" s="424">
        <f>G271+H271</f>
        <v>0</v>
      </c>
      <c r="J271" s="342"/>
      <c r="K271" s="199"/>
      <c r="L271" s="425">
        <f>J271+K271</f>
        <v>0</v>
      </c>
      <c r="M271" s="426"/>
      <c r="N271" s="199"/>
      <c r="O271" s="424">
        <f>M271+N271</f>
        <v>0</v>
      </c>
      <c r="P271" s="427"/>
    </row>
    <row r="272" spans="1:16" s="233" customFormat="1" ht="36" hidden="1" x14ac:dyDescent="0.25">
      <c r="A272" s="189">
        <v>7220</v>
      </c>
      <c r="B272" s="89" t="s">
        <v>388</v>
      </c>
      <c r="C272" s="345">
        <f t="shared" si="283"/>
        <v>0</v>
      </c>
      <c r="D272" s="190">
        <f>SUM(D273:D274)</f>
        <v>0</v>
      </c>
      <c r="E272" s="191">
        <f t="shared" ref="E272:F272" si="358">SUM(E273:E274)</f>
        <v>0</v>
      </c>
      <c r="F272" s="55">
        <f t="shared" si="358"/>
        <v>0</v>
      </c>
      <c r="G272" s="190">
        <f>SUM(G273:G274)</f>
        <v>0</v>
      </c>
      <c r="H272" s="428">
        <f t="shared" ref="H272:I272" si="359">SUM(H273:H274)</f>
        <v>0</v>
      </c>
      <c r="I272" s="429">
        <f t="shared" si="359"/>
        <v>0</v>
      </c>
      <c r="J272" s="428">
        <f>SUM(J273:J274)</f>
        <v>0</v>
      </c>
      <c r="K272" s="191">
        <f t="shared" ref="K272:L272" si="360">SUM(K273:K274)</f>
        <v>0</v>
      </c>
      <c r="L272" s="430">
        <f t="shared" si="360"/>
        <v>0</v>
      </c>
      <c r="M272" s="345">
        <f>SUM(M273:M274)</f>
        <v>0</v>
      </c>
      <c r="N272" s="191">
        <f t="shared" ref="N272:O272" si="361">SUM(N273:N274)</f>
        <v>0</v>
      </c>
      <c r="O272" s="429">
        <f t="shared" si="361"/>
        <v>0</v>
      </c>
      <c r="P272" s="431"/>
    </row>
    <row r="273" spans="1:16" s="233" customFormat="1" ht="36" hidden="1" x14ac:dyDescent="0.25">
      <c r="A273" s="51">
        <v>7221</v>
      </c>
      <c r="B273" s="89" t="s">
        <v>290</v>
      </c>
      <c r="C273" s="345">
        <f t="shared" si="283"/>
        <v>0</v>
      </c>
      <c r="D273" s="196"/>
      <c r="E273" s="197"/>
      <c r="F273" s="55">
        <f t="shared" ref="F273:F275" si="362">D273+E273</f>
        <v>0</v>
      </c>
      <c r="G273" s="196"/>
      <c r="H273" s="348"/>
      <c r="I273" s="429">
        <f t="shared" ref="I273:I275" si="363">G273+H273</f>
        <v>0</v>
      </c>
      <c r="J273" s="348"/>
      <c r="K273" s="197"/>
      <c r="L273" s="430">
        <f t="shared" ref="L273:L275" si="364">J273+K273</f>
        <v>0</v>
      </c>
      <c r="M273" s="432"/>
      <c r="N273" s="197"/>
      <c r="O273" s="429">
        <f t="shared" ref="O273:O275" si="365">M273+N273</f>
        <v>0</v>
      </c>
      <c r="P273" s="431"/>
    </row>
    <row r="274" spans="1:16" s="233" customFormat="1" ht="36" hidden="1" x14ac:dyDescent="0.25">
      <c r="A274" s="51">
        <v>7222</v>
      </c>
      <c r="B274" s="89" t="s">
        <v>291</v>
      </c>
      <c r="C274" s="345">
        <f t="shared" si="283"/>
        <v>0</v>
      </c>
      <c r="D274" s="196"/>
      <c r="E274" s="197"/>
      <c r="F274" s="55">
        <f t="shared" si="362"/>
        <v>0</v>
      </c>
      <c r="G274" s="196"/>
      <c r="H274" s="348"/>
      <c r="I274" s="429">
        <f t="shared" si="363"/>
        <v>0</v>
      </c>
      <c r="J274" s="348"/>
      <c r="K274" s="197"/>
      <c r="L274" s="430">
        <f t="shared" si="364"/>
        <v>0</v>
      </c>
      <c r="M274" s="432"/>
      <c r="N274" s="197"/>
      <c r="O274" s="429">
        <f t="shared" si="365"/>
        <v>0</v>
      </c>
      <c r="P274" s="431"/>
    </row>
    <row r="275" spans="1:16" ht="24" hidden="1" x14ac:dyDescent="0.25">
      <c r="A275" s="189">
        <v>7230</v>
      </c>
      <c r="B275" s="89" t="s">
        <v>292</v>
      </c>
      <c r="C275" s="345">
        <f t="shared" si="283"/>
        <v>0</v>
      </c>
      <c r="D275" s="196"/>
      <c r="E275" s="197"/>
      <c r="F275" s="55">
        <f t="shared" si="362"/>
        <v>0</v>
      </c>
      <c r="G275" s="196"/>
      <c r="H275" s="348"/>
      <c r="I275" s="429">
        <f t="shared" si="363"/>
        <v>0</v>
      </c>
      <c r="J275" s="348"/>
      <c r="K275" s="197"/>
      <c r="L275" s="430">
        <f t="shared" si="364"/>
        <v>0</v>
      </c>
      <c r="M275" s="432"/>
      <c r="N275" s="197"/>
      <c r="O275" s="429">
        <f t="shared" si="365"/>
        <v>0</v>
      </c>
      <c r="P275" s="431"/>
    </row>
    <row r="276" spans="1:16" ht="24" hidden="1" x14ac:dyDescent="0.25">
      <c r="A276" s="189">
        <v>7240</v>
      </c>
      <c r="B276" s="89" t="s">
        <v>293</v>
      </c>
      <c r="C276" s="345">
        <f t="shared" si="283"/>
        <v>0</v>
      </c>
      <c r="D276" s="190">
        <f t="shared" ref="D276:O276" si="366">SUM(D277:D279)</f>
        <v>0</v>
      </c>
      <c r="E276" s="191">
        <f t="shared" si="366"/>
        <v>0</v>
      </c>
      <c r="F276" s="55">
        <f t="shared" si="366"/>
        <v>0</v>
      </c>
      <c r="G276" s="190">
        <f t="shared" si="366"/>
        <v>0</v>
      </c>
      <c r="H276" s="428">
        <f t="shared" si="366"/>
        <v>0</v>
      </c>
      <c r="I276" s="429">
        <f t="shared" si="366"/>
        <v>0</v>
      </c>
      <c r="J276" s="428">
        <f>SUM(J277:J279)</f>
        <v>0</v>
      </c>
      <c r="K276" s="191">
        <f t="shared" ref="K276:L276" si="367">SUM(K277:K279)</f>
        <v>0</v>
      </c>
      <c r="L276" s="430">
        <f t="shared" si="367"/>
        <v>0</v>
      </c>
      <c r="M276" s="345">
        <f t="shared" si="366"/>
        <v>0</v>
      </c>
      <c r="N276" s="191">
        <f t="shared" si="366"/>
        <v>0</v>
      </c>
      <c r="O276" s="429">
        <f t="shared" si="366"/>
        <v>0</v>
      </c>
      <c r="P276" s="431"/>
    </row>
    <row r="277" spans="1:16" ht="48" hidden="1" x14ac:dyDescent="0.25">
      <c r="A277" s="51">
        <v>7245</v>
      </c>
      <c r="B277" s="89" t="s">
        <v>294</v>
      </c>
      <c r="C277" s="345">
        <f t="shared" ref="C277:C298" si="368">F277+I277+L277+O277</f>
        <v>0</v>
      </c>
      <c r="D277" s="196"/>
      <c r="E277" s="197"/>
      <c r="F277" s="55">
        <f t="shared" ref="F277:F280" si="369">D277+E277</f>
        <v>0</v>
      </c>
      <c r="G277" s="196"/>
      <c r="H277" s="348"/>
      <c r="I277" s="429">
        <f t="shared" ref="I277:I280" si="370">G277+H277</f>
        <v>0</v>
      </c>
      <c r="J277" s="348"/>
      <c r="K277" s="197"/>
      <c r="L277" s="430">
        <f t="shared" ref="L277:L280" si="371">J277+K277</f>
        <v>0</v>
      </c>
      <c r="M277" s="432"/>
      <c r="N277" s="197"/>
      <c r="O277" s="429">
        <f t="shared" ref="O277:O280" si="372">M277+N277</f>
        <v>0</v>
      </c>
      <c r="P277" s="431"/>
    </row>
    <row r="278" spans="1:16" ht="84.75" hidden="1" customHeight="1" x14ac:dyDescent="0.25">
      <c r="A278" s="51">
        <v>7246</v>
      </c>
      <c r="B278" s="89" t="s">
        <v>295</v>
      </c>
      <c r="C278" s="345">
        <f t="shared" si="368"/>
        <v>0</v>
      </c>
      <c r="D278" s="196"/>
      <c r="E278" s="197"/>
      <c r="F278" s="55">
        <f t="shared" si="369"/>
        <v>0</v>
      </c>
      <c r="G278" s="196"/>
      <c r="H278" s="348"/>
      <c r="I278" s="429">
        <f t="shared" si="370"/>
        <v>0</v>
      </c>
      <c r="J278" s="348"/>
      <c r="K278" s="197"/>
      <c r="L278" s="430">
        <f t="shared" si="371"/>
        <v>0</v>
      </c>
      <c r="M278" s="432"/>
      <c r="N278" s="197"/>
      <c r="O278" s="429">
        <f t="shared" si="372"/>
        <v>0</v>
      </c>
      <c r="P278" s="431"/>
    </row>
    <row r="279" spans="1:16" ht="36" hidden="1" x14ac:dyDescent="0.25">
      <c r="A279" s="51">
        <v>7247</v>
      </c>
      <c r="B279" s="89" t="s">
        <v>296</v>
      </c>
      <c r="C279" s="345">
        <f t="shared" si="368"/>
        <v>0</v>
      </c>
      <c r="D279" s="196"/>
      <c r="E279" s="197"/>
      <c r="F279" s="55">
        <f t="shared" si="369"/>
        <v>0</v>
      </c>
      <c r="G279" s="196"/>
      <c r="H279" s="348"/>
      <c r="I279" s="429">
        <f t="shared" si="370"/>
        <v>0</v>
      </c>
      <c r="J279" s="348"/>
      <c r="K279" s="197"/>
      <c r="L279" s="430">
        <f t="shared" si="371"/>
        <v>0</v>
      </c>
      <c r="M279" s="432"/>
      <c r="N279" s="197"/>
      <c r="O279" s="429">
        <f t="shared" si="372"/>
        <v>0</v>
      </c>
      <c r="P279" s="431"/>
    </row>
    <row r="280" spans="1:16" ht="24" hidden="1" x14ac:dyDescent="0.25">
      <c r="A280" s="279">
        <v>7260</v>
      </c>
      <c r="B280" s="82" t="s">
        <v>297</v>
      </c>
      <c r="C280" s="339">
        <f t="shared" si="368"/>
        <v>0</v>
      </c>
      <c r="D280" s="198"/>
      <c r="E280" s="199"/>
      <c r="F280" s="134">
        <f t="shared" si="369"/>
        <v>0</v>
      </c>
      <c r="G280" s="198"/>
      <c r="H280" s="342"/>
      <c r="I280" s="424">
        <f t="shared" si="370"/>
        <v>0</v>
      </c>
      <c r="J280" s="342"/>
      <c r="K280" s="199"/>
      <c r="L280" s="425">
        <f t="shared" si="371"/>
        <v>0</v>
      </c>
      <c r="M280" s="426"/>
      <c r="N280" s="199"/>
      <c r="O280" s="424">
        <f t="shared" si="372"/>
        <v>0</v>
      </c>
      <c r="P280" s="427"/>
    </row>
    <row r="281" spans="1:16" hidden="1" x14ac:dyDescent="0.25">
      <c r="A281" s="136">
        <v>7700</v>
      </c>
      <c r="B281" s="109" t="s">
        <v>298</v>
      </c>
      <c r="C281" s="358">
        <f t="shared" si="368"/>
        <v>0</v>
      </c>
      <c r="D281" s="234">
        <f t="shared" ref="D281:O281" si="373">D282</f>
        <v>0</v>
      </c>
      <c r="E281" s="235">
        <f t="shared" si="373"/>
        <v>0</v>
      </c>
      <c r="F281" s="131">
        <f t="shared" si="373"/>
        <v>0</v>
      </c>
      <c r="G281" s="234">
        <f t="shared" si="373"/>
        <v>0</v>
      </c>
      <c r="H281" s="482">
        <f t="shared" si="373"/>
        <v>0</v>
      </c>
      <c r="I281" s="435">
        <f t="shared" si="373"/>
        <v>0</v>
      </c>
      <c r="J281" s="482">
        <f t="shared" si="373"/>
        <v>0</v>
      </c>
      <c r="K281" s="235">
        <f t="shared" si="373"/>
        <v>0</v>
      </c>
      <c r="L281" s="483">
        <f t="shared" si="373"/>
        <v>0</v>
      </c>
      <c r="M281" s="358">
        <f t="shared" si="373"/>
        <v>0</v>
      </c>
      <c r="N281" s="235">
        <f t="shared" si="373"/>
        <v>0</v>
      </c>
      <c r="O281" s="435">
        <f t="shared" si="373"/>
        <v>0</v>
      </c>
      <c r="P281" s="436"/>
    </row>
    <row r="282" spans="1:16" hidden="1" x14ac:dyDescent="0.25">
      <c r="A282" s="186">
        <v>7720</v>
      </c>
      <c r="B282" s="82" t="s">
        <v>299</v>
      </c>
      <c r="C282" s="351">
        <f t="shared" si="368"/>
        <v>0</v>
      </c>
      <c r="D282" s="236"/>
      <c r="E282" s="237"/>
      <c r="F282" s="238">
        <f>D282+E282</f>
        <v>0</v>
      </c>
      <c r="G282" s="236"/>
      <c r="H282" s="354"/>
      <c r="I282" s="459">
        <f>G282+H282</f>
        <v>0</v>
      </c>
      <c r="J282" s="354"/>
      <c r="K282" s="237"/>
      <c r="L282" s="484">
        <f>J282+K282</f>
        <v>0</v>
      </c>
      <c r="M282" s="485"/>
      <c r="N282" s="237"/>
      <c r="O282" s="459">
        <f>M282+N282</f>
        <v>0</v>
      </c>
      <c r="P282" s="460"/>
    </row>
    <row r="283" spans="1:16" hidden="1" x14ac:dyDescent="0.25">
      <c r="A283" s="200"/>
      <c r="B283" s="89" t="s">
        <v>303</v>
      </c>
      <c r="C283" s="345">
        <f t="shared" si="368"/>
        <v>0</v>
      </c>
      <c r="D283" s="190">
        <f>SUM(D284:D285)</f>
        <v>0</v>
      </c>
      <c r="E283" s="191">
        <f t="shared" ref="E283:F283" si="374">SUM(E284:E285)</f>
        <v>0</v>
      </c>
      <c r="F283" s="55">
        <f t="shared" si="374"/>
        <v>0</v>
      </c>
      <c r="G283" s="190">
        <f>SUM(G284:G285)</f>
        <v>0</v>
      </c>
      <c r="H283" s="428">
        <f t="shared" ref="H283:I283" si="375">SUM(H284:H285)</f>
        <v>0</v>
      </c>
      <c r="I283" s="429">
        <f t="shared" si="375"/>
        <v>0</v>
      </c>
      <c r="J283" s="428">
        <f>SUM(J284:J285)</f>
        <v>0</v>
      </c>
      <c r="K283" s="191">
        <f t="shared" ref="K283:L283" si="376">SUM(K284:K285)</f>
        <v>0</v>
      </c>
      <c r="L283" s="430">
        <f t="shared" si="376"/>
        <v>0</v>
      </c>
      <c r="M283" s="345">
        <f>SUM(M284:M285)</f>
        <v>0</v>
      </c>
      <c r="N283" s="191">
        <f t="shared" ref="N283:O283" si="377">SUM(N284:N285)</f>
        <v>0</v>
      </c>
      <c r="O283" s="429">
        <f t="shared" si="377"/>
        <v>0</v>
      </c>
      <c r="P283" s="431"/>
    </row>
    <row r="284" spans="1:16" hidden="1" x14ac:dyDescent="0.25">
      <c r="A284" s="200" t="s">
        <v>304</v>
      </c>
      <c r="B284" s="51" t="s">
        <v>305</v>
      </c>
      <c r="C284" s="345">
        <f t="shared" si="368"/>
        <v>0</v>
      </c>
      <c r="D284" s="196"/>
      <c r="E284" s="197"/>
      <c r="F284" s="55">
        <f t="shared" ref="F284:F285" si="378">D284+E284</f>
        <v>0</v>
      </c>
      <c r="G284" s="196"/>
      <c r="H284" s="348"/>
      <c r="I284" s="429">
        <f t="shared" ref="I284:I285" si="379">G284+H284</f>
        <v>0</v>
      </c>
      <c r="J284" s="348"/>
      <c r="K284" s="197"/>
      <c r="L284" s="430">
        <f t="shared" ref="L284:L285" si="380">J284+K284</f>
        <v>0</v>
      </c>
      <c r="M284" s="432"/>
      <c r="N284" s="197"/>
      <c r="O284" s="429">
        <f t="shared" ref="O284:O285" si="381">M284+N284</f>
        <v>0</v>
      </c>
      <c r="P284" s="431"/>
    </row>
    <row r="285" spans="1:16" ht="24" hidden="1" x14ac:dyDescent="0.25">
      <c r="A285" s="200" t="s">
        <v>306</v>
      </c>
      <c r="B285" s="248" t="s">
        <v>307</v>
      </c>
      <c r="C285" s="339">
        <f t="shared" si="368"/>
        <v>0</v>
      </c>
      <c r="D285" s="198"/>
      <c r="E285" s="199"/>
      <c r="F285" s="134">
        <f t="shared" si="378"/>
        <v>0</v>
      </c>
      <c r="G285" s="198"/>
      <c r="H285" s="342"/>
      <c r="I285" s="424">
        <f t="shared" si="379"/>
        <v>0</v>
      </c>
      <c r="J285" s="342"/>
      <c r="K285" s="199"/>
      <c r="L285" s="425">
        <f t="shared" si="380"/>
        <v>0</v>
      </c>
      <c r="M285" s="426"/>
      <c r="N285" s="199"/>
      <c r="O285" s="424">
        <f t="shared" si="381"/>
        <v>0</v>
      </c>
      <c r="P285" s="427"/>
    </row>
    <row r="286" spans="1:16" ht="12.75" thickBot="1" x14ac:dyDescent="0.3">
      <c r="A286" s="249"/>
      <c r="B286" s="249" t="s">
        <v>308</v>
      </c>
      <c r="C286" s="486">
        <f t="shared" si="368"/>
        <v>43629</v>
      </c>
      <c r="D286" s="251">
        <f t="shared" ref="D286:O286" si="382">SUM(D283,D269,D230,D195,D187,D173,D75,D53)</f>
        <v>0</v>
      </c>
      <c r="E286" s="252">
        <f t="shared" si="382"/>
        <v>0</v>
      </c>
      <c r="F286" s="253">
        <f t="shared" si="382"/>
        <v>0</v>
      </c>
      <c r="G286" s="251">
        <f t="shared" si="382"/>
        <v>41239</v>
      </c>
      <c r="H286" s="487">
        <f t="shared" si="382"/>
        <v>2390</v>
      </c>
      <c r="I286" s="488">
        <f t="shared" si="382"/>
        <v>43629</v>
      </c>
      <c r="J286" s="487">
        <f t="shared" si="382"/>
        <v>0</v>
      </c>
      <c r="K286" s="252">
        <f t="shared" si="382"/>
        <v>0</v>
      </c>
      <c r="L286" s="489">
        <f t="shared" si="382"/>
        <v>0</v>
      </c>
      <c r="M286" s="486">
        <f t="shared" si="382"/>
        <v>0</v>
      </c>
      <c r="N286" s="252">
        <f t="shared" si="382"/>
        <v>0</v>
      </c>
      <c r="O286" s="488">
        <f t="shared" si="382"/>
        <v>0</v>
      </c>
      <c r="P286" s="490"/>
    </row>
    <row r="287" spans="1:16" s="28" customFormat="1" ht="13.5" hidden="1" thickTop="1" thickBot="1" x14ac:dyDescent="0.3">
      <c r="A287" s="1389" t="s">
        <v>309</v>
      </c>
      <c r="B287" s="1390"/>
      <c r="C287" s="491">
        <f t="shared" si="368"/>
        <v>0</v>
      </c>
      <c r="D287" s="256">
        <f>SUM(D24,D25,D41)-D51</f>
        <v>0</v>
      </c>
      <c r="E287" s="257">
        <f t="shared" ref="E287:F287" si="383">SUM(E24,E25,E41)-E51</f>
        <v>0</v>
      </c>
      <c r="F287" s="258">
        <f t="shared" si="383"/>
        <v>0</v>
      </c>
      <c r="G287" s="256">
        <f>SUM(G24,G25,G41)-G51</f>
        <v>0</v>
      </c>
      <c r="H287" s="492">
        <f t="shared" ref="H287:I287" si="384">SUM(H24,H25,H41)-H51</f>
        <v>0</v>
      </c>
      <c r="I287" s="493">
        <f t="shared" si="384"/>
        <v>0</v>
      </c>
      <c r="J287" s="492">
        <f>(J26+J43)-J51</f>
        <v>0</v>
      </c>
      <c r="K287" s="257">
        <f t="shared" ref="K287:L287" si="385">(K26+K43)-K51</f>
        <v>0</v>
      </c>
      <c r="L287" s="494">
        <f t="shared" si="385"/>
        <v>0</v>
      </c>
      <c r="M287" s="491">
        <f>M45-M51</f>
        <v>0</v>
      </c>
      <c r="N287" s="257">
        <f t="shared" ref="N287:O287" si="386">N45-N51</f>
        <v>0</v>
      </c>
      <c r="O287" s="493">
        <f t="shared" si="386"/>
        <v>0</v>
      </c>
      <c r="P287" s="495"/>
    </row>
    <row r="288" spans="1:16" s="28" customFormat="1" ht="12.75" hidden="1" thickTop="1" x14ac:dyDescent="0.25">
      <c r="A288" s="1391" t="s">
        <v>310</v>
      </c>
      <c r="B288" s="1392"/>
      <c r="C288" s="496">
        <f t="shared" si="368"/>
        <v>0</v>
      </c>
      <c r="D288" s="261">
        <f t="shared" ref="D288:O288" si="387">SUM(D289,D290)-D297+D298</f>
        <v>0</v>
      </c>
      <c r="E288" s="262">
        <f t="shared" si="387"/>
        <v>0</v>
      </c>
      <c r="F288" s="263">
        <f t="shared" si="387"/>
        <v>0</v>
      </c>
      <c r="G288" s="261">
        <f t="shared" si="387"/>
        <v>0</v>
      </c>
      <c r="H288" s="497">
        <f t="shared" si="387"/>
        <v>0</v>
      </c>
      <c r="I288" s="498">
        <f t="shared" si="387"/>
        <v>0</v>
      </c>
      <c r="J288" s="497">
        <f t="shared" si="387"/>
        <v>0</v>
      </c>
      <c r="K288" s="262">
        <f t="shared" si="387"/>
        <v>0</v>
      </c>
      <c r="L288" s="499">
        <f t="shared" si="387"/>
        <v>0</v>
      </c>
      <c r="M288" s="496">
        <f t="shared" si="387"/>
        <v>0</v>
      </c>
      <c r="N288" s="262">
        <f t="shared" si="387"/>
        <v>0</v>
      </c>
      <c r="O288" s="498">
        <f t="shared" si="387"/>
        <v>0</v>
      </c>
      <c r="P288" s="500"/>
    </row>
    <row r="289" spans="1:16" s="28" customFormat="1" ht="13.5" hidden="1" thickTop="1" thickBot="1" x14ac:dyDescent="0.3">
      <c r="A289" s="157" t="s">
        <v>311</v>
      </c>
      <c r="B289" s="157" t="s">
        <v>312</v>
      </c>
      <c r="C289" s="396">
        <f t="shared" si="368"/>
        <v>0</v>
      </c>
      <c r="D289" s="159">
        <f t="shared" ref="D289:O289" si="388">D21-D283</f>
        <v>0</v>
      </c>
      <c r="E289" s="160">
        <f t="shared" si="388"/>
        <v>0</v>
      </c>
      <c r="F289" s="161">
        <f t="shared" si="388"/>
        <v>0</v>
      </c>
      <c r="G289" s="159">
        <f t="shared" si="388"/>
        <v>0</v>
      </c>
      <c r="H289" s="397">
        <f t="shared" si="388"/>
        <v>0</v>
      </c>
      <c r="I289" s="398">
        <f t="shared" si="388"/>
        <v>0</v>
      </c>
      <c r="J289" s="397">
        <f t="shared" si="388"/>
        <v>0</v>
      </c>
      <c r="K289" s="160">
        <f t="shared" si="388"/>
        <v>0</v>
      </c>
      <c r="L289" s="399">
        <f t="shared" si="388"/>
        <v>0</v>
      </c>
      <c r="M289" s="396">
        <f t="shared" si="388"/>
        <v>0</v>
      </c>
      <c r="N289" s="160">
        <f t="shared" si="388"/>
        <v>0</v>
      </c>
      <c r="O289" s="398">
        <f t="shared" si="388"/>
        <v>0</v>
      </c>
      <c r="P289" s="400"/>
    </row>
    <row r="290" spans="1:16" s="28" customFormat="1" ht="12.75" hidden="1" thickTop="1" x14ac:dyDescent="0.25">
      <c r="A290" s="265" t="s">
        <v>313</v>
      </c>
      <c r="B290" s="265" t="s">
        <v>314</v>
      </c>
      <c r="C290" s="496">
        <f t="shared" si="368"/>
        <v>0</v>
      </c>
      <c r="D290" s="261">
        <f t="shared" ref="D290:O290" si="389">SUM(D291,D293,D295)-SUM(D292,D294,D296)</f>
        <v>0</v>
      </c>
      <c r="E290" s="262">
        <f t="shared" si="389"/>
        <v>0</v>
      </c>
      <c r="F290" s="263">
        <f t="shared" si="389"/>
        <v>0</v>
      </c>
      <c r="G290" s="261">
        <f t="shared" si="389"/>
        <v>0</v>
      </c>
      <c r="H290" s="497">
        <f t="shared" si="389"/>
        <v>0</v>
      </c>
      <c r="I290" s="498">
        <f t="shared" si="389"/>
        <v>0</v>
      </c>
      <c r="J290" s="497">
        <f t="shared" si="389"/>
        <v>0</v>
      </c>
      <c r="K290" s="262">
        <f t="shared" si="389"/>
        <v>0</v>
      </c>
      <c r="L290" s="499">
        <f t="shared" si="389"/>
        <v>0</v>
      </c>
      <c r="M290" s="496">
        <f t="shared" si="389"/>
        <v>0</v>
      </c>
      <c r="N290" s="262">
        <f t="shared" si="389"/>
        <v>0</v>
      </c>
      <c r="O290" s="498">
        <f t="shared" si="389"/>
        <v>0</v>
      </c>
      <c r="P290" s="500"/>
    </row>
    <row r="291" spans="1:16" ht="12.75" hidden="1" thickTop="1" x14ac:dyDescent="0.25">
      <c r="A291" s="266" t="s">
        <v>315</v>
      </c>
      <c r="B291" s="142" t="s">
        <v>316</v>
      </c>
      <c r="C291" s="351">
        <f t="shared" si="368"/>
        <v>0</v>
      </c>
      <c r="D291" s="236"/>
      <c r="E291" s="237"/>
      <c r="F291" s="238">
        <f t="shared" ref="F291:F298" si="390">D291+E291</f>
        <v>0</v>
      </c>
      <c r="G291" s="236"/>
      <c r="H291" s="354"/>
      <c r="I291" s="459">
        <f t="shared" ref="I291:I298" si="391">G291+H291</f>
        <v>0</v>
      </c>
      <c r="J291" s="354"/>
      <c r="K291" s="237"/>
      <c r="L291" s="484">
        <f t="shared" ref="L291:L298" si="392">J291+K291</f>
        <v>0</v>
      </c>
      <c r="M291" s="485"/>
      <c r="N291" s="237"/>
      <c r="O291" s="459">
        <f t="shared" ref="O291:O298" si="393">M291+N291</f>
        <v>0</v>
      </c>
      <c r="P291" s="460"/>
    </row>
    <row r="292" spans="1:16" ht="24.75" hidden="1" thickTop="1" x14ac:dyDescent="0.25">
      <c r="A292" s="200" t="s">
        <v>317</v>
      </c>
      <c r="B292" s="50" t="s">
        <v>318</v>
      </c>
      <c r="C292" s="345">
        <f t="shared" si="368"/>
        <v>0</v>
      </c>
      <c r="D292" s="196"/>
      <c r="E292" s="197"/>
      <c r="F292" s="55">
        <f t="shared" si="390"/>
        <v>0</v>
      </c>
      <c r="G292" s="196"/>
      <c r="H292" s="348"/>
      <c r="I292" s="429">
        <f t="shared" si="391"/>
        <v>0</v>
      </c>
      <c r="J292" s="348"/>
      <c r="K292" s="197"/>
      <c r="L292" s="430">
        <f t="shared" si="392"/>
        <v>0</v>
      </c>
      <c r="M292" s="432"/>
      <c r="N292" s="197"/>
      <c r="O292" s="429">
        <f t="shared" si="393"/>
        <v>0</v>
      </c>
      <c r="P292" s="431"/>
    </row>
    <row r="293" spans="1:16" ht="12.75" hidden="1" thickTop="1" x14ac:dyDescent="0.25">
      <c r="A293" s="200" t="s">
        <v>319</v>
      </c>
      <c r="B293" s="50" t="s">
        <v>320</v>
      </c>
      <c r="C293" s="345">
        <f t="shared" si="368"/>
        <v>0</v>
      </c>
      <c r="D293" s="196"/>
      <c r="E293" s="197"/>
      <c r="F293" s="55">
        <f t="shared" si="390"/>
        <v>0</v>
      </c>
      <c r="G293" s="196"/>
      <c r="H293" s="348"/>
      <c r="I293" s="429">
        <f t="shared" si="391"/>
        <v>0</v>
      </c>
      <c r="J293" s="348"/>
      <c r="K293" s="197"/>
      <c r="L293" s="430">
        <f t="shared" si="392"/>
        <v>0</v>
      </c>
      <c r="M293" s="432"/>
      <c r="N293" s="197"/>
      <c r="O293" s="429">
        <f t="shared" si="393"/>
        <v>0</v>
      </c>
      <c r="P293" s="431"/>
    </row>
    <row r="294" spans="1:16" ht="24.75" hidden="1" thickTop="1" x14ac:dyDescent="0.25">
      <c r="A294" s="200" t="s">
        <v>321</v>
      </c>
      <c r="B294" s="50" t="s">
        <v>322</v>
      </c>
      <c r="C294" s="345">
        <f>F294+I294+L294+O294</f>
        <v>0</v>
      </c>
      <c r="D294" s="196"/>
      <c r="E294" s="197"/>
      <c r="F294" s="55">
        <f t="shared" si="390"/>
        <v>0</v>
      </c>
      <c r="G294" s="196"/>
      <c r="H294" s="348"/>
      <c r="I294" s="429">
        <f t="shared" si="391"/>
        <v>0</v>
      </c>
      <c r="J294" s="348"/>
      <c r="K294" s="197"/>
      <c r="L294" s="430">
        <f t="shared" si="392"/>
        <v>0</v>
      </c>
      <c r="M294" s="432"/>
      <c r="N294" s="197"/>
      <c r="O294" s="429">
        <f t="shared" si="393"/>
        <v>0</v>
      </c>
      <c r="P294" s="431"/>
    </row>
    <row r="295" spans="1:16" ht="12.75" hidden="1" thickTop="1" x14ac:dyDescent="0.25">
      <c r="A295" s="200" t="s">
        <v>323</v>
      </c>
      <c r="B295" s="50" t="s">
        <v>324</v>
      </c>
      <c r="C295" s="345">
        <f t="shared" si="368"/>
        <v>0</v>
      </c>
      <c r="D295" s="196"/>
      <c r="E295" s="197"/>
      <c r="F295" s="55">
        <f t="shared" si="390"/>
        <v>0</v>
      </c>
      <c r="G295" s="196"/>
      <c r="H295" s="348"/>
      <c r="I295" s="429">
        <f t="shared" si="391"/>
        <v>0</v>
      </c>
      <c r="J295" s="348"/>
      <c r="K295" s="197"/>
      <c r="L295" s="430">
        <f t="shared" si="392"/>
        <v>0</v>
      </c>
      <c r="M295" s="432"/>
      <c r="N295" s="197"/>
      <c r="O295" s="429">
        <f t="shared" si="393"/>
        <v>0</v>
      </c>
      <c r="P295" s="431"/>
    </row>
    <row r="296" spans="1:16" ht="24.75" hidden="1" thickTop="1" x14ac:dyDescent="0.25">
      <c r="A296" s="267" t="s">
        <v>325</v>
      </c>
      <c r="B296" s="268" t="s">
        <v>326</v>
      </c>
      <c r="C296" s="461">
        <f t="shared" si="368"/>
        <v>0</v>
      </c>
      <c r="D296" s="210"/>
      <c r="E296" s="211"/>
      <c r="F296" s="212">
        <f t="shared" si="390"/>
        <v>0</v>
      </c>
      <c r="G296" s="210"/>
      <c r="H296" s="465"/>
      <c r="I296" s="463">
        <f t="shared" si="391"/>
        <v>0</v>
      </c>
      <c r="J296" s="465"/>
      <c r="K296" s="211"/>
      <c r="L296" s="466">
        <f t="shared" si="392"/>
        <v>0</v>
      </c>
      <c r="M296" s="467"/>
      <c r="N296" s="211"/>
      <c r="O296" s="463">
        <f t="shared" si="393"/>
        <v>0</v>
      </c>
      <c r="P296" s="464"/>
    </row>
    <row r="297" spans="1:16" s="28" customFormat="1" ht="13.5" hidden="1" thickTop="1" thickBot="1" x14ac:dyDescent="0.3">
      <c r="A297" s="269" t="s">
        <v>327</v>
      </c>
      <c r="B297" s="269" t="s">
        <v>328</v>
      </c>
      <c r="C297" s="491">
        <f t="shared" si="368"/>
        <v>0</v>
      </c>
      <c r="D297" s="270"/>
      <c r="E297" s="271"/>
      <c r="F297" s="258">
        <f t="shared" si="390"/>
        <v>0</v>
      </c>
      <c r="G297" s="270"/>
      <c r="H297" s="501"/>
      <c r="I297" s="493">
        <f t="shared" si="391"/>
        <v>0</v>
      </c>
      <c r="J297" s="501"/>
      <c r="K297" s="271"/>
      <c r="L297" s="494">
        <f t="shared" si="392"/>
        <v>0</v>
      </c>
      <c r="M297" s="502"/>
      <c r="N297" s="271"/>
      <c r="O297" s="493">
        <f t="shared" si="393"/>
        <v>0</v>
      </c>
      <c r="P297" s="495"/>
    </row>
    <row r="298" spans="1:16" s="28" customFormat="1" ht="48.75" hidden="1" thickTop="1" x14ac:dyDescent="0.25">
      <c r="A298" s="265" t="s">
        <v>329</v>
      </c>
      <c r="B298" s="274" t="s">
        <v>330</v>
      </c>
      <c r="C298" s="496">
        <f t="shared" si="368"/>
        <v>0</v>
      </c>
      <c r="D298" s="204"/>
      <c r="E298" s="205"/>
      <c r="F298" s="73">
        <f t="shared" si="390"/>
        <v>0</v>
      </c>
      <c r="G298" s="204"/>
      <c r="H298" s="456"/>
      <c r="I298" s="416">
        <f t="shared" si="391"/>
        <v>0</v>
      </c>
      <c r="J298" s="456"/>
      <c r="K298" s="205"/>
      <c r="L298" s="338">
        <f t="shared" si="392"/>
        <v>0</v>
      </c>
      <c r="M298" s="457"/>
      <c r="N298" s="205"/>
      <c r="O298" s="416">
        <f t="shared" si="393"/>
        <v>0</v>
      </c>
      <c r="P298" s="43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1ZodXfCmyOo8z0l8Ew22BRToijEhWzrOJIBK2rY6pp+rJGFsctXLqbiDJpmSzSM5xtktZLYUV2gew3nsPrj94A==" saltValue="C596VaJQM7+y2x+9N/VJzw==" spinCount="100000" sheet="1" objects="1" scenarios="1" formatCells="0" formatColumns="0" formatRows="0"/>
  <autoFilter ref="A18:P298">
    <filterColumn colId="2">
      <filters>
        <filter val="1 241"/>
        <filter val="1 438"/>
        <filter val="1 967"/>
        <filter val="100"/>
        <filter val="183"/>
        <filter val="25 656"/>
        <filter val="30 866"/>
        <filter val="38 517"/>
        <filter val="4 179"/>
        <filter val="4 487"/>
        <filter val="400"/>
        <filter val="43 629"/>
        <filter val="5 112"/>
        <filter val="529"/>
        <filter val="533"/>
        <filter val="7 468"/>
        <filter val="7 651"/>
        <filter val="723"/>
        <filter val="871"/>
        <filter val="93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2019.gada 20.jūnija saistošajiem noteikumiem Nr.22
(protokols Nr.8, 2.punkts)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U7" sqref="U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1219</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1220</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433</v>
      </c>
      <c r="D6" s="1416"/>
      <c r="E6" s="1416"/>
      <c r="F6" s="1416"/>
      <c r="G6" s="1416"/>
      <c r="H6" s="1416"/>
      <c r="I6" s="1416"/>
      <c r="J6" s="1416"/>
      <c r="K6" s="1416"/>
      <c r="L6" s="1416"/>
      <c r="M6" s="1416"/>
      <c r="N6" s="1416"/>
      <c r="O6" s="1416"/>
      <c r="P6" s="1417"/>
      <c r="Q6" s="278"/>
    </row>
    <row r="7" spans="1:17" ht="24.75" customHeight="1" x14ac:dyDescent="0.25">
      <c r="A7" s="7" t="s">
        <v>10</v>
      </c>
      <c r="B7" s="8"/>
      <c r="C7" s="1421" t="s">
        <v>1221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t="s">
        <v>1222</v>
      </c>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863674</v>
      </c>
      <c r="D20" s="32">
        <f>SUM(D21,D24,D25,D41,D43)</f>
        <v>917466</v>
      </c>
      <c r="E20" s="33">
        <f t="shared" ref="E20:F20" si="1">SUM(E21,E24,E25,E41,E43)</f>
        <v>-53792</v>
      </c>
      <c r="F20" s="34">
        <f t="shared" si="1"/>
        <v>863674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6.5" customHeight="1" thickTop="1" thickBot="1" x14ac:dyDescent="0.3">
      <c r="A24" s="58">
        <v>19300</v>
      </c>
      <c r="B24" s="58" t="s">
        <v>43</v>
      </c>
      <c r="C24" s="59">
        <f>F24+I24</f>
        <v>271094</v>
      </c>
      <c r="D24" s="60">
        <v>196490</v>
      </c>
      <c r="E24" s="63">
        <v>74604</v>
      </c>
      <c r="F24" s="62">
        <f t="shared" si="9"/>
        <v>271094</v>
      </c>
      <c r="G24" s="60"/>
      <c r="H24" s="63"/>
      <c r="I24" s="62">
        <f t="shared" si="10"/>
        <v>0</v>
      </c>
      <c r="J24" s="64" t="s">
        <v>44</v>
      </c>
      <c r="K24" s="65" t="s">
        <v>44</v>
      </c>
      <c r="L24" s="66" t="s">
        <v>44</v>
      </c>
      <c r="M24" s="64" t="s">
        <v>44</v>
      </c>
      <c r="N24" s="65" t="s">
        <v>44</v>
      </c>
      <c r="O24" s="66" t="s">
        <v>44</v>
      </c>
      <c r="P24" s="955" t="s">
        <v>1223</v>
      </c>
    </row>
    <row r="25" spans="1:16" s="28" customFormat="1" ht="45.75" customHeight="1" thickTop="1" x14ac:dyDescent="0.25">
      <c r="A25" s="68">
        <v>18630</v>
      </c>
      <c r="B25" s="69" t="s">
        <v>45</v>
      </c>
      <c r="C25" s="70">
        <f>F25</f>
        <v>592580</v>
      </c>
      <c r="D25" s="71">
        <v>720976</v>
      </c>
      <c r="E25" s="72">
        <v>-128396</v>
      </c>
      <c r="F25" s="73">
        <f t="shared" si="9"/>
        <v>592580</v>
      </c>
      <c r="G25" s="74" t="s">
        <v>44</v>
      </c>
      <c r="H25" s="75" t="s">
        <v>44</v>
      </c>
      <c r="I25" s="76" t="s">
        <v>44</v>
      </c>
      <c r="J25" s="74" t="s">
        <v>44</v>
      </c>
      <c r="K25" s="75" t="s">
        <v>44</v>
      </c>
      <c r="L25" s="76" t="s">
        <v>44</v>
      </c>
      <c r="M25" s="74" t="s">
        <v>44</v>
      </c>
      <c r="N25" s="75" t="s">
        <v>44</v>
      </c>
      <c r="O25" s="76" t="s">
        <v>44</v>
      </c>
      <c r="P25" s="77" t="s">
        <v>1224</v>
      </c>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863674</v>
      </c>
      <c r="D50" s="159">
        <f>SUM(D51,D286)</f>
        <v>917466</v>
      </c>
      <c r="E50" s="160">
        <f t="shared" ref="E50:F50" si="26">SUM(E51,E286)</f>
        <v>-53792</v>
      </c>
      <c r="F50" s="161">
        <f t="shared" si="26"/>
        <v>863674</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863674</v>
      </c>
      <c r="D51" s="165">
        <f>SUM(D52,D194)</f>
        <v>863674</v>
      </c>
      <c r="E51" s="166">
        <f t="shared" ref="E51:F51" si="30">SUM(E52,E194)</f>
        <v>0</v>
      </c>
      <c r="F51" s="167">
        <f t="shared" si="30"/>
        <v>863674</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hidden="1" x14ac:dyDescent="0.25">
      <c r="A52" s="24"/>
      <c r="B52" s="22" t="s">
        <v>71</v>
      </c>
      <c r="C52" s="172">
        <f t="shared" si="0"/>
        <v>0</v>
      </c>
      <c r="D52" s="173">
        <f>SUM(D53,D75,D173,D187)</f>
        <v>0</v>
      </c>
      <c r="E52" s="174">
        <f t="shared" ref="E52:F52" si="34">SUM(E53,E75,E173,E187)</f>
        <v>0</v>
      </c>
      <c r="F52" s="175">
        <f t="shared" si="34"/>
        <v>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838">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94</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38">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100</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838">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838">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838">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38">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38">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38">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38">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863674</v>
      </c>
      <c r="D194" s="173">
        <f t="shared" ref="D194:O194" si="259">SUM(D195,D230,D269,D283)</f>
        <v>863674</v>
      </c>
      <c r="E194" s="174">
        <f t="shared" si="259"/>
        <v>0</v>
      </c>
      <c r="F194" s="175">
        <f t="shared" si="259"/>
        <v>863674</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863674</v>
      </c>
      <c r="D195" s="179">
        <f>D196+D204</f>
        <v>863674</v>
      </c>
      <c r="E195" s="180">
        <f t="shared" ref="E195:F195" si="260">E196+E204</f>
        <v>0</v>
      </c>
      <c r="F195" s="181">
        <f t="shared" si="260"/>
        <v>863674</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38">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863674</v>
      </c>
      <c r="D204" s="184">
        <f>D205+D215+D216+D225+D226+D227+D229</f>
        <v>863674</v>
      </c>
      <c r="E204" s="185">
        <f t="shared" ref="E204:F204" si="276">E205+E215+E216+E225+E226+E227+E229</f>
        <v>0</v>
      </c>
      <c r="F204" s="73">
        <f t="shared" si="276"/>
        <v>863674</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x14ac:dyDescent="0.25">
      <c r="A226" s="302">
        <v>5250</v>
      </c>
      <c r="B226" s="297" t="s">
        <v>243</v>
      </c>
      <c r="C226" s="298">
        <f t="shared" si="288"/>
        <v>863674</v>
      </c>
      <c r="D226" s="299">
        <v>863674</v>
      </c>
      <c r="E226" s="300"/>
      <c r="F226" s="292">
        <f t="shared" si="293"/>
        <v>863674</v>
      </c>
      <c r="G226" s="290"/>
      <c r="H226" s="291"/>
      <c r="I226" s="292">
        <f t="shared" si="294"/>
        <v>0</v>
      </c>
      <c r="J226" s="290"/>
      <c r="K226" s="291"/>
      <c r="L226" s="292">
        <f t="shared" si="295"/>
        <v>0</v>
      </c>
      <c r="M226" s="290"/>
      <c r="N226" s="291"/>
      <c r="O226" s="292">
        <f t="shared" si="296"/>
        <v>0</v>
      </c>
      <c r="P226" s="294"/>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838">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38">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38">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38">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38">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38">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53792</v>
      </c>
      <c r="E286" s="191">
        <f t="shared" ref="E286:F286" si="381">SUM(E287:E288)</f>
        <v>-53792</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53792</v>
      </c>
      <c r="E287" s="197">
        <v>-53792</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863674</v>
      </c>
      <c r="D289" s="251">
        <f t="shared" ref="D289:O289" si="389">SUM(D286,D269,D230,D195,D187,D173,D75,D53,D283)</f>
        <v>917466</v>
      </c>
      <c r="E289" s="252">
        <f t="shared" si="389"/>
        <v>-53792</v>
      </c>
      <c r="F289" s="253">
        <f t="shared" si="389"/>
        <v>863674</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53792</v>
      </c>
      <c r="E290" s="257">
        <f t="shared" ref="E290:F290" si="390">SUM(E24,E25,E41)-E51</f>
        <v>-53792</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-53792</v>
      </c>
      <c r="E291" s="262">
        <f t="shared" si="394"/>
        <v>53792</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-53792</v>
      </c>
      <c r="E292" s="160">
        <f t="shared" si="395"/>
        <v>53792</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thickTop="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idden="1" x14ac:dyDescent="0.25">
      <c r="A302" s="550"/>
      <c r="B302" s="551"/>
      <c r="C302" s="551"/>
      <c r="D302" s="551"/>
      <c r="E302" s="551"/>
      <c r="F302" s="551"/>
      <c r="G302" s="551"/>
      <c r="H302" s="551"/>
      <c r="I302" s="551"/>
      <c r="J302" s="551"/>
      <c r="K302" s="551"/>
      <c r="L302" s="551"/>
      <c r="M302" s="551"/>
      <c r="N302" s="551"/>
      <c r="O302" s="551"/>
      <c r="P302" s="552"/>
    </row>
    <row r="303" spans="1:16" hidden="1" x14ac:dyDescent="0.25">
      <c r="A303" s="553"/>
      <c r="B303" s="2"/>
      <c r="C303" s="2"/>
      <c r="D303" s="2"/>
      <c r="E303" s="2"/>
      <c r="F303" s="2"/>
      <c r="G303" s="2"/>
      <c r="H303" s="2"/>
      <c r="I303" s="2"/>
      <c r="J303" s="2"/>
      <c r="K303" s="2"/>
      <c r="L303" s="2"/>
      <c r="M303" s="2"/>
      <c r="N303" s="2"/>
      <c r="O303" s="2"/>
      <c r="P303" s="554"/>
    </row>
    <row r="304" spans="1:16" hidden="1" x14ac:dyDescent="0.25">
      <c r="A304" s="553"/>
      <c r="B304" s="2"/>
      <c r="C304" s="2"/>
      <c r="D304" s="2"/>
      <c r="E304" s="2"/>
      <c r="F304" s="2"/>
      <c r="G304" s="2"/>
      <c r="H304" s="2"/>
      <c r="I304" s="2"/>
      <c r="J304" s="2"/>
      <c r="K304" s="2"/>
      <c r="L304" s="2"/>
      <c r="M304" s="2"/>
      <c r="N304" s="2"/>
      <c r="O304" s="2"/>
      <c r="P304" s="554"/>
    </row>
    <row r="305" spans="1:16" hidden="1" x14ac:dyDescent="0.25">
      <c r="A305" s="553"/>
      <c r="B305" s="2"/>
      <c r="C305" s="2"/>
      <c r="D305" s="2"/>
      <c r="E305" s="2"/>
      <c r="F305" s="2"/>
      <c r="G305" s="2"/>
      <c r="H305" s="2"/>
      <c r="I305" s="2"/>
      <c r="J305" s="2"/>
      <c r="K305" s="2"/>
      <c r="L305" s="2"/>
      <c r="M305" s="2"/>
      <c r="N305" s="2"/>
      <c r="O305" s="2"/>
      <c r="P305" s="554"/>
    </row>
    <row r="306" spans="1:16" ht="12.75" hidden="1" customHeight="1" x14ac:dyDescent="0.25">
      <c r="A306" s="553" t="s">
        <v>965</v>
      </c>
      <c r="B306" s="547"/>
      <c r="C306" s="2"/>
      <c r="D306" s="2"/>
      <c r="E306" s="2"/>
      <c r="F306" s="2"/>
      <c r="G306" s="2"/>
      <c r="H306" s="2"/>
      <c r="I306" s="2"/>
      <c r="J306" s="2"/>
      <c r="K306" s="2"/>
      <c r="L306" s="2"/>
      <c r="M306" s="2"/>
      <c r="N306" s="2"/>
      <c r="O306" s="2"/>
      <c r="P306" s="554"/>
    </row>
    <row r="307" spans="1:16" hidden="1" x14ac:dyDescent="0.25">
      <c r="A307" s="553"/>
      <c r="B307" s="2"/>
      <c r="C307" s="2"/>
      <c r="D307" s="2"/>
      <c r="E307" s="2"/>
      <c r="F307" s="2"/>
      <c r="G307" s="2"/>
      <c r="H307" s="2"/>
      <c r="I307" s="2"/>
      <c r="J307" s="2"/>
      <c r="K307" s="2"/>
      <c r="L307" s="2"/>
      <c r="M307" s="2"/>
      <c r="N307" s="2"/>
      <c r="O307" s="2"/>
      <c r="P307" s="554"/>
    </row>
    <row r="308" spans="1:16" hidden="1" x14ac:dyDescent="0.25">
      <c r="A308" s="553" t="s">
        <v>966</v>
      </c>
      <c r="B308" s="547"/>
      <c r="C308" s="2"/>
      <c r="D308" s="2"/>
      <c r="E308" s="2"/>
      <c r="F308" s="2"/>
      <c r="G308" s="2"/>
      <c r="H308" s="2"/>
      <c r="I308" s="2"/>
      <c r="J308" s="2"/>
      <c r="K308" s="2"/>
      <c r="L308" s="2"/>
      <c r="M308" s="2"/>
      <c r="N308" s="2"/>
      <c r="O308" s="2"/>
      <c r="P308" s="554"/>
    </row>
    <row r="309" spans="1:16" hidden="1" x14ac:dyDescent="0.25">
      <c r="A309" s="553"/>
      <c r="B309" s="2"/>
      <c r="C309" s="2"/>
      <c r="D309" s="2"/>
      <c r="E309" s="2"/>
      <c r="F309" s="2"/>
      <c r="G309" s="2"/>
      <c r="H309" s="2"/>
      <c r="I309" s="2"/>
      <c r="J309" s="2"/>
      <c r="K309" s="2"/>
      <c r="L309" s="2"/>
      <c r="M309" s="2"/>
      <c r="N309" s="2"/>
      <c r="O309" s="2"/>
      <c r="P309" s="554"/>
    </row>
    <row r="310" spans="1:16" hidden="1" x14ac:dyDescent="0.25">
      <c r="A310" s="555"/>
      <c r="B310" s="556"/>
      <c r="C310" s="556"/>
      <c r="D310" s="556"/>
      <c r="E310" s="556"/>
      <c r="F310" s="556"/>
      <c r="G310" s="556"/>
      <c r="H310" s="556"/>
      <c r="I310" s="556"/>
      <c r="J310" s="556"/>
      <c r="K310" s="556"/>
      <c r="L310" s="556"/>
      <c r="M310" s="556"/>
      <c r="N310" s="556"/>
      <c r="O310" s="556"/>
      <c r="P310" s="557"/>
    </row>
    <row r="311" spans="1:16" ht="12.75" thickTop="1"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row r="321" spans="1:13" x14ac:dyDescent="0.25">
      <c r="A321" s="4"/>
      <c r="B321" s="4"/>
      <c r="C321" s="4"/>
      <c r="D321" s="4"/>
      <c r="E321" s="4"/>
      <c r="F321" s="4"/>
      <c r="G321" s="4"/>
      <c r="H321" s="4"/>
      <c r="I321" s="4"/>
      <c r="J321" s="4"/>
      <c r="K321" s="4"/>
      <c r="L321" s="4"/>
      <c r="M321" s="4"/>
    </row>
    <row r="322" spans="1:13" x14ac:dyDescent="0.25">
      <c r="A322" s="4"/>
      <c r="B322" s="4"/>
      <c r="C322" s="4"/>
      <c r="D322" s="4"/>
      <c r="E322" s="4"/>
      <c r="F322" s="4"/>
      <c r="G322" s="4"/>
      <c r="H322" s="4"/>
      <c r="I322" s="4"/>
      <c r="J322" s="4"/>
      <c r="K322" s="4"/>
      <c r="L322" s="4"/>
      <c r="M322" s="4"/>
    </row>
    <row r="323" spans="1:13" x14ac:dyDescent="0.25">
      <c r="A323" s="4"/>
      <c r="B323" s="4"/>
      <c r="C323" s="4"/>
      <c r="D323" s="4"/>
      <c r="E323" s="4"/>
      <c r="F323" s="4"/>
      <c r="G323" s="4"/>
      <c r="H323" s="4"/>
      <c r="I323" s="4"/>
      <c r="J323" s="4"/>
      <c r="K323" s="4"/>
      <c r="L323" s="4"/>
      <c r="M323" s="4"/>
    </row>
    <row r="324" spans="1:13" x14ac:dyDescent="0.25">
      <c r="A324" s="4"/>
      <c r="B324" s="4"/>
      <c r="C324" s="4"/>
      <c r="D324" s="4"/>
      <c r="E324" s="4"/>
      <c r="F324" s="4"/>
      <c r="G324" s="4"/>
      <c r="H324" s="4"/>
      <c r="I324" s="4"/>
      <c r="J324" s="4"/>
      <c r="K324" s="4"/>
      <c r="L324" s="4"/>
      <c r="M324" s="4"/>
    </row>
    <row r="325" spans="1:13" x14ac:dyDescent="0.25">
      <c r="A325" s="4"/>
      <c r="B325" s="4"/>
      <c r="C325" s="4"/>
      <c r="D325" s="4"/>
      <c r="E325" s="4"/>
      <c r="F325" s="4"/>
      <c r="G325" s="4"/>
      <c r="H325" s="4"/>
      <c r="I325" s="4"/>
      <c r="J325" s="4"/>
      <c r="K325" s="4"/>
      <c r="L325" s="4"/>
      <c r="M325" s="4"/>
    </row>
    <row r="326" spans="1:13" x14ac:dyDescent="0.25">
      <c r="A326" s="4"/>
      <c r="B326" s="4"/>
      <c r="C326" s="4"/>
      <c r="D326" s="4"/>
      <c r="E326" s="4"/>
      <c r="F326" s="4"/>
      <c r="G326" s="4"/>
      <c r="H326" s="4"/>
      <c r="I326" s="4"/>
      <c r="J326" s="4"/>
      <c r="K326" s="4"/>
      <c r="L326" s="4"/>
      <c r="M326" s="4"/>
    </row>
    <row r="327" spans="1:13" x14ac:dyDescent="0.25">
      <c r="A327" s="4"/>
      <c r="B327" s="4"/>
      <c r="C327" s="4"/>
      <c r="D327" s="4"/>
      <c r="E327" s="4"/>
      <c r="F327" s="4"/>
      <c r="G327" s="4"/>
      <c r="H327" s="4"/>
      <c r="I327" s="4"/>
      <c r="J327" s="4"/>
      <c r="K327" s="4"/>
      <c r="L327" s="4"/>
      <c r="M327" s="4"/>
    </row>
    <row r="328" spans="1:13" x14ac:dyDescent="0.25">
      <c r="A328" s="4"/>
      <c r="B328" s="4"/>
      <c r="C328" s="4"/>
      <c r="D328" s="4"/>
      <c r="E328" s="4"/>
      <c r="F328" s="4"/>
      <c r="G328" s="4"/>
      <c r="H328" s="4"/>
      <c r="I328" s="4"/>
      <c r="J328" s="4"/>
      <c r="K328" s="4"/>
      <c r="L328" s="4"/>
      <c r="M328" s="4"/>
    </row>
    <row r="329" spans="1:13" x14ac:dyDescent="0.25">
      <c r="A329" s="4"/>
      <c r="B329" s="4"/>
      <c r="C329" s="4"/>
      <c r="D329" s="4"/>
      <c r="E329" s="4"/>
      <c r="F329" s="4"/>
      <c r="G329" s="4"/>
      <c r="H329" s="4"/>
      <c r="I329" s="4"/>
      <c r="J329" s="4"/>
      <c r="K329" s="4"/>
      <c r="L329" s="4"/>
      <c r="M329" s="4"/>
    </row>
  </sheetData>
  <sheetProtection algorithmName="SHA-512" hashValue="l0mOUAbEV5Ya9Temx/3kzLKxANfW82FdP9Ax90R03468/FV15m8RQDgnrPzYGO0r28Z0VLo4JFMSKrxwgBHQDA==" saltValue="WJqdfiGg0YF/x9ekNPWvPQ==" spinCount="100000" sheet="1" objects="1" scenarios="1" formatCells="0" formatColumns="0" formatRows="0" deleteColumns="0"/>
  <autoFilter ref="A18:P301">
    <filterColumn colId="2">
      <filters>
        <filter val="271 094"/>
        <filter val="592 580"/>
        <filter val="863 67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2019.gada 20.jūnija saistošajiem noteikumiem Nr.22
(protokols Nr.8, 2.punkts)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6" sqref="S6:T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453</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430</v>
      </c>
      <c r="D3" s="1421"/>
      <c r="E3" s="1421"/>
      <c r="F3" s="1421"/>
      <c r="G3" s="1421"/>
      <c r="H3" s="1421"/>
      <c r="I3" s="1421"/>
      <c r="J3" s="1421"/>
      <c r="K3" s="1421"/>
      <c r="L3" s="1421"/>
      <c r="M3" s="1421"/>
      <c r="N3" s="1421"/>
      <c r="O3" s="1421"/>
      <c r="P3" s="1422"/>
      <c r="Q3" s="278"/>
    </row>
    <row r="4" spans="1:17" ht="12.75" customHeight="1" x14ac:dyDescent="0.25">
      <c r="A4" s="5" t="s">
        <v>4</v>
      </c>
      <c r="B4" s="6"/>
      <c r="C4" s="1421" t="s">
        <v>431</v>
      </c>
      <c r="D4" s="1421"/>
      <c r="E4" s="1421"/>
      <c r="F4" s="1421"/>
      <c r="G4" s="1421"/>
      <c r="H4" s="1421"/>
      <c r="I4" s="1421"/>
      <c r="J4" s="1421"/>
      <c r="K4" s="1421"/>
      <c r="L4" s="1421"/>
      <c r="M4" s="1421"/>
      <c r="N4" s="1421"/>
      <c r="O4" s="1421"/>
      <c r="P4" s="1422"/>
      <c r="Q4" s="278"/>
    </row>
    <row r="5" spans="1:17" ht="12.75" customHeight="1" x14ac:dyDescent="0.25">
      <c r="A5" s="7" t="s">
        <v>6</v>
      </c>
      <c r="B5" s="8"/>
      <c r="C5" s="1416" t="s">
        <v>432</v>
      </c>
      <c r="D5" s="1416"/>
      <c r="E5" s="1416"/>
      <c r="F5" s="1416"/>
      <c r="G5" s="1416"/>
      <c r="H5" s="1416"/>
      <c r="I5" s="1416"/>
      <c r="J5" s="1416"/>
      <c r="K5" s="1416"/>
      <c r="L5" s="1416"/>
      <c r="M5" s="1416"/>
      <c r="N5" s="1416"/>
      <c r="O5" s="1416"/>
      <c r="P5" s="1417"/>
      <c r="Q5" s="278"/>
    </row>
    <row r="6" spans="1:17" ht="12.75" customHeight="1" x14ac:dyDescent="0.25">
      <c r="A6" s="7" t="s">
        <v>8</v>
      </c>
      <c r="B6" s="8"/>
      <c r="C6" s="1416" t="s">
        <v>433</v>
      </c>
      <c r="D6" s="1416"/>
      <c r="E6" s="1416"/>
      <c r="F6" s="1416"/>
      <c r="G6" s="1416"/>
      <c r="H6" s="1416"/>
      <c r="I6" s="1416"/>
      <c r="J6" s="1416"/>
      <c r="K6" s="1416"/>
      <c r="L6" s="1416"/>
      <c r="M6" s="1416"/>
      <c r="N6" s="1416"/>
      <c r="O6" s="1416"/>
      <c r="P6" s="1417"/>
      <c r="Q6" s="278"/>
    </row>
    <row r="7" spans="1:17" ht="24.75" customHeight="1" x14ac:dyDescent="0.25">
      <c r="A7" s="7" t="s">
        <v>10</v>
      </c>
      <c r="B7" s="8"/>
      <c r="C7" s="1421" t="s">
        <v>447</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448</v>
      </c>
      <c r="D9" s="1416"/>
      <c r="E9" s="1416"/>
      <c r="F9" s="1416"/>
      <c r="G9" s="1416"/>
      <c r="H9" s="1416"/>
      <c r="I9" s="1416"/>
      <c r="J9" s="1416"/>
      <c r="K9" s="1416"/>
      <c r="L9" s="1416"/>
      <c r="M9" s="1416"/>
      <c r="N9" s="1416"/>
      <c r="O9" s="1416"/>
      <c r="P9" s="1417"/>
      <c r="Q9" s="278"/>
    </row>
    <row r="10" spans="1:17" ht="12.75" customHeight="1" x14ac:dyDescent="0.25">
      <c r="A10" s="7"/>
      <c r="B10" s="8" t="s">
        <v>15</v>
      </c>
      <c r="C10" s="1416" t="s">
        <v>449</v>
      </c>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450</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895167</v>
      </c>
      <c r="D20" s="32">
        <f>SUM(D21,D24,D25,D41,D43)</f>
        <v>635002</v>
      </c>
      <c r="E20" s="33">
        <f t="shared" ref="E20:F20" si="1">SUM(E21,E24,E25,E41,E43)</f>
        <v>0</v>
      </c>
      <c r="F20" s="34">
        <f t="shared" si="1"/>
        <v>635002</v>
      </c>
      <c r="G20" s="32">
        <f>SUM(G21,G24,G43)</f>
        <v>228074</v>
      </c>
      <c r="H20" s="33">
        <f t="shared" ref="H20:I20" si="2">SUM(H21,H24,H43)</f>
        <v>0</v>
      </c>
      <c r="I20" s="34">
        <f t="shared" si="2"/>
        <v>228074</v>
      </c>
      <c r="J20" s="32">
        <f>SUM(J21,J26,J43)</f>
        <v>32091</v>
      </c>
      <c r="K20" s="33">
        <f t="shared" ref="K20:L20" si="3">SUM(K21,K26,K43)</f>
        <v>0</v>
      </c>
      <c r="L20" s="34">
        <f t="shared" si="3"/>
        <v>32091</v>
      </c>
      <c r="M20" s="32">
        <f>SUM(M21,M45)</f>
        <v>0</v>
      </c>
      <c r="N20" s="33">
        <f t="shared" ref="N20:O20" si="4">SUM(N21,N45)</f>
        <v>0</v>
      </c>
      <c r="O20" s="34">
        <f t="shared" si="4"/>
        <v>0</v>
      </c>
      <c r="P20" s="35"/>
    </row>
    <row r="21" spans="1:16" ht="12.75" thickTop="1" x14ac:dyDescent="0.25">
      <c r="A21" s="36"/>
      <c r="B21" s="37" t="s">
        <v>40</v>
      </c>
      <c r="C21" s="38">
        <f t="shared" si="0"/>
        <v>5337</v>
      </c>
      <c r="D21" s="39">
        <f>SUM(D22:D23)</f>
        <v>0</v>
      </c>
      <c r="E21" s="40">
        <f t="shared" ref="E21:F21" si="5">SUM(E22:E23)</f>
        <v>0</v>
      </c>
      <c r="F21" s="41">
        <f t="shared" si="5"/>
        <v>0</v>
      </c>
      <c r="G21" s="39">
        <f>SUM(G22:G23)</f>
        <v>0</v>
      </c>
      <c r="H21" s="40">
        <f t="shared" ref="H21:I21" si="6">SUM(H22:H23)</f>
        <v>0</v>
      </c>
      <c r="I21" s="41">
        <f t="shared" si="6"/>
        <v>0</v>
      </c>
      <c r="J21" s="39">
        <f>SUM(J22:J23)</f>
        <v>5337</v>
      </c>
      <c r="K21" s="40">
        <f t="shared" ref="K21:L21" si="7">SUM(K22:K23)</f>
        <v>0</v>
      </c>
      <c r="L21" s="41">
        <f t="shared" si="7"/>
        <v>5337</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22.5" customHeight="1" x14ac:dyDescent="0.25">
      <c r="A23" s="50"/>
      <c r="B23" s="51" t="s">
        <v>42</v>
      </c>
      <c r="C23" s="52">
        <f t="shared" si="0"/>
        <v>5337</v>
      </c>
      <c r="D23" s="53"/>
      <c r="E23" s="54"/>
      <c r="F23" s="55">
        <f t="shared" ref="F23:F25" si="9">D23+E23</f>
        <v>0</v>
      </c>
      <c r="G23" s="53"/>
      <c r="H23" s="54"/>
      <c r="I23" s="55">
        <f t="shared" ref="I23:I24" si="10">G23+H23</f>
        <v>0</v>
      </c>
      <c r="J23" s="53">
        <v>5337</v>
      </c>
      <c r="K23" s="54"/>
      <c r="L23" s="56">
        <f>K23+J23</f>
        <v>5337</v>
      </c>
      <c r="M23" s="53"/>
      <c r="N23" s="54"/>
      <c r="O23" s="55">
        <f>N23+M23</f>
        <v>0</v>
      </c>
      <c r="P23" s="57"/>
    </row>
    <row r="24" spans="1:16" s="28" customFormat="1" ht="30" customHeight="1" thickBot="1" x14ac:dyDescent="0.3">
      <c r="A24" s="58">
        <v>19300</v>
      </c>
      <c r="B24" s="58" t="s">
        <v>43</v>
      </c>
      <c r="C24" s="59">
        <f>F24+I24</f>
        <v>863076</v>
      </c>
      <c r="D24" s="60">
        <v>635002</v>
      </c>
      <c r="E24" s="63"/>
      <c r="F24" s="62">
        <f t="shared" si="9"/>
        <v>635002</v>
      </c>
      <c r="G24" s="60">
        <v>228074</v>
      </c>
      <c r="H24" s="63"/>
      <c r="I24" s="62">
        <f t="shared" si="10"/>
        <v>228074</v>
      </c>
      <c r="J24" s="64" t="s">
        <v>44</v>
      </c>
      <c r="K24" s="65" t="s">
        <v>44</v>
      </c>
      <c r="L24" s="66" t="s">
        <v>44</v>
      </c>
      <c r="M24" s="64" t="s">
        <v>44</v>
      </c>
      <c r="N24" s="65" t="s">
        <v>44</v>
      </c>
      <c r="O24" s="66" t="s">
        <v>44</v>
      </c>
      <c r="P24" s="549"/>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26754</v>
      </c>
      <c r="D26" s="74" t="s">
        <v>44</v>
      </c>
      <c r="E26" s="75" t="s">
        <v>44</v>
      </c>
      <c r="F26" s="76" t="s">
        <v>44</v>
      </c>
      <c r="G26" s="74" t="s">
        <v>44</v>
      </c>
      <c r="H26" s="75" t="s">
        <v>44</v>
      </c>
      <c r="I26" s="76" t="s">
        <v>44</v>
      </c>
      <c r="J26" s="78">
        <f>SUM(J27,J31,J33,J36)</f>
        <v>26754</v>
      </c>
      <c r="K26" s="79">
        <f t="shared" ref="K26:L26" si="11">SUM(K27,K31,K33,K36)</f>
        <v>0</v>
      </c>
      <c r="L26" s="80">
        <f t="shared" si="11"/>
        <v>26754</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customHeight="1" x14ac:dyDescent="0.25">
      <c r="A36" s="81">
        <v>21390</v>
      </c>
      <c r="B36" s="69" t="s">
        <v>56</v>
      </c>
      <c r="C36" s="70">
        <f t="shared" si="16"/>
        <v>26754</v>
      </c>
      <c r="D36" s="74" t="s">
        <v>44</v>
      </c>
      <c r="E36" s="75" t="s">
        <v>44</v>
      </c>
      <c r="F36" s="76" t="s">
        <v>44</v>
      </c>
      <c r="G36" s="74" t="s">
        <v>44</v>
      </c>
      <c r="H36" s="75" t="s">
        <v>44</v>
      </c>
      <c r="I36" s="76" t="s">
        <v>44</v>
      </c>
      <c r="J36" s="78">
        <f>SUM(J37:J40)</f>
        <v>26754</v>
      </c>
      <c r="K36" s="79">
        <f t="shared" ref="K36:L36" si="19">SUM(K37:K40)</f>
        <v>0</v>
      </c>
      <c r="L36" s="80">
        <f t="shared" si="19"/>
        <v>26754</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customHeight="1" x14ac:dyDescent="0.25">
      <c r="A40" s="108">
        <v>21399</v>
      </c>
      <c r="B40" s="109" t="s">
        <v>60</v>
      </c>
      <c r="C40" s="110">
        <f t="shared" si="16"/>
        <v>26754</v>
      </c>
      <c r="D40" s="111" t="s">
        <v>44</v>
      </c>
      <c r="E40" s="112" t="s">
        <v>44</v>
      </c>
      <c r="F40" s="113" t="s">
        <v>44</v>
      </c>
      <c r="G40" s="111" t="s">
        <v>44</v>
      </c>
      <c r="H40" s="112" t="s">
        <v>44</v>
      </c>
      <c r="I40" s="113" t="s">
        <v>44</v>
      </c>
      <c r="J40" s="114">
        <v>26754</v>
      </c>
      <c r="K40" s="115"/>
      <c r="L40" s="116">
        <f t="shared" si="20"/>
        <v>26754</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895167</v>
      </c>
      <c r="D50" s="159">
        <f>SUM(D51,D286)</f>
        <v>635002</v>
      </c>
      <c r="E50" s="160">
        <f t="shared" ref="E50:F50" si="26">SUM(E51,E286)</f>
        <v>0</v>
      </c>
      <c r="F50" s="161">
        <f t="shared" si="26"/>
        <v>635002</v>
      </c>
      <c r="G50" s="159">
        <f>SUM(G51,G286)</f>
        <v>228074</v>
      </c>
      <c r="H50" s="160">
        <f>SUM(H51,H286)</f>
        <v>0</v>
      </c>
      <c r="I50" s="161">
        <f t="shared" ref="I50" si="27">SUM(I51,I286)</f>
        <v>228074</v>
      </c>
      <c r="J50" s="32">
        <f>SUM(J51,J286)</f>
        <v>32091</v>
      </c>
      <c r="K50" s="33">
        <f t="shared" ref="K50:L50" si="28">SUM(K51,K286)</f>
        <v>0</v>
      </c>
      <c r="L50" s="34">
        <f t="shared" si="28"/>
        <v>32091</v>
      </c>
      <c r="M50" s="32">
        <f>SUM(M51,M286)</f>
        <v>0</v>
      </c>
      <c r="N50" s="33">
        <f t="shared" ref="N50:O50" si="29">SUM(N51,N286)</f>
        <v>0</v>
      </c>
      <c r="O50" s="34">
        <f t="shared" si="29"/>
        <v>0</v>
      </c>
      <c r="P50" s="35"/>
    </row>
    <row r="51" spans="1:16" s="28" customFormat="1" ht="36.75" thickTop="1" x14ac:dyDescent="0.25">
      <c r="A51" s="162"/>
      <c r="B51" s="163" t="s">
        <v>70</v>
      </c>
      <c r="C51" s="164">
        <f t="shared" si="0"/>
        <v>895167</v>
      </c>
      <c r="D51" s="165">
        <f>SUM(D52,D194)</f>
        <v>635002</v>
      </c>
      <c r="E51" s="166">
        <f t="shared" ref="E51:F51" si="30">SUM(E52,E194)</f>
        <v>0</v>
      </c>
      <c r="F51" s="167">
        <f t="shared" si="30"/>
        <v>635002</v>
      </c>
      <c r="G51" s="165">
        <f>SUM(G52,G194)</f>
        <v>228074</v>
      </c>
      <c r="H51" s="166">
        <f t="shared" ref="H51:I51" si="31">SUM(H52,H194)</f>
        <v>0</v>
      </c>
      <c r="I51" s="167">
        <f t="shared" si="31"/>
        <v>228074</v>
      </c>
      <c r="J51" s="168">
        <f>SUM(J52,J194)</f>
        <v>32091</v>
      </c>
      <c r="K51" s="169">
        <f t="shared" ref="K51:L51" si="32">SUM(K52,K194)</f>
        <v>0</v>
      </c>
      <c r="L51" s="170">
        <f t="shared" si="32"/>
        <v>32091</v>
      </c>
      <c r="M51" s="168">
        <f>SUM(M52,M194)</f>
        <v>0</v>
      </c>
      <c r="N51" s="169">
        <f t="shared" ref="N51:O51" si="33">SUM(N52,N194)</f>
        <v>0</v>
      </c>
      <c r="O51" s="170">
        <f t="shared" si="33"/>
        <v>0</v>
      </c>
      <c r="P51" s="171"/>
    </row>
    <row r="52" spans="1:16" s="28" customFormat="1" ht="24" x14ac:dyDescent="0.25">
      <c r="A52" s="24"/>
      <c r="B52" s="22" t="s">
        <v>71</v>
      </c>
      <c r="C52" s="172">
        <f t="shared" si="0"/>
        <v>891093</v>
      </c>
      <c r="D52" s="173">
        <f>SUM(D53,D75,D173,D187)</f>
        <v>632616</v>
      </c>
      <c r="E52" s="174">
        <f t="shared" ref="E52:F52" si="34">SUM(E53,E75,E173,E187)</f>
        <v>0</v>
      </c>
      <c r="F52" s="175">
        <f t="shared" si="34"/>
        <v>632616</v>
      </c>
      <c r="G52" s="173">
        <f>SUM(G53,G75,G173,G187)</f>
        <v>226386</v>
      </c>
      <c r="H52" s="174">
        <f t="shared" ref="H52:I52" si="35">SUM(H53,H75,H173,H187)</f>
        <v>0</v>
      </c>
      <c r="I52" s="175">
        <f t="shared" si="35"/>
        <v>226386</v>
      </c>
      <c r="J52" s="173">
        <f>SUM(J53,J75,J173,J187)</f>
        <v>32091</v>
      </c>
      <c r="K52" s="174">
        <f t="shared" ref="K52:L52" si="36">SUM(K53,K75,K173,K187)</f>
        <v>0</v>
      </c>
      <c r="L52" s="175">
        <f t="shared" si="36"/>
        <v>32091</v>
      </c>
      <c r="M52" s="173">
        <f>SUM(M53,M75,M173,M187)</f>
        <v>0</v>
      </c>
      <c r="N52" s="174">
        <f t="shared" ref="N52:O52" si="37">SUM(N53,N75,N173,N187)</f>
        <v>0</v>
      </c>
      <c r="O52" s="175">
        <f t="shared" si="37"/>
        <v>0</v>
      </c>
      <c r="P52" s="176"/>
    </row>
    <row r="53" spans="1:16" s="28" customFormat="1" x14ac:dyDescent="0.25">
      <c r="A53" s="177">
        <v>1000</v>
      </c>
      <c r="B53" s="177" t="s">
        <v>72</v>
      </c>
      <c r="C53" s="178">
        <f t="shared" si="0"/>
        <v>560817</v>
      </c>
      <c r="D53" s="179">
        <f>SUM(D54,D67)</f>
        <v>337614</v>
      </c>
      <c r="E53" s="180">
        <f t="shared" ref="E53:F53" si="38">SUM(E54,E67)</f>
        <v>0</v>
      </c>
      <c r="F53" s="181">
        <f t="shared" si="38"/>
        <v>337614</v>
      </c>
      <c r="G53" s="179">
        <f>SUM(G54,G67)</f>
        <v>223203</v>
      </c>
      <c r="H53" s="180">
        <f t="shared" ref="H53:I53" si="39">SUM(H54,H67)</f>
        <v>0</v>
      </c>
      <c r="I53" s="181">
        <f t="shared" si="39"/>
        <v>223203</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421466</v>
      </c>
      <c r="D54" s="184">
        <f>SUM(D55,D58,D66)</f>
        <v>242534</v>
      </c>
      <c r="E54" s="185">
        <f t="shared" ref="E54:F54" si="42">SUM(E55,E58,E66)</f>
        <v>0</v>
      </c>
      <c r="F54" s="73">
        <f t="shared" si="42"/>
        <v>242534</v>
      </c>
      <c r="G54" s="184">
        <f>SUM(G55,G58,G66)</f>
        <v>178932</v>
      </c>
      <c r="H54" s="185">
        <f t="shared" ref="H54:I54" si="43">SUM(H55,H58,H66)</f>
        <v>0</v>
      </c>
      <c r="I54" s="73">
        <f t="shared" si="43"/>
        <v>178932</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388196</v>
      </c>
      <c r="D55" s="187">
        <f>SUM(D56:D57)</f>
        <v>215560</v>
      </c>
      <c r="E55" s="188">
        <f t="shared" ref="E55:F55" si="46">SUM(E56:E57)</f>
        <v>-6296</v>
      </c>
      <c r="F55" s="141">
        <f t="shared" si="46"/>
        <v>209264</v>
      </c>
      <c r="G55" s="187">
        <f>SUM(G56:G57)</f>
        <v>178932</v>
      </c>
      <c r="H55" s="188">
        <f t="shared" ref="H55:I55" si="47">SUM(H56:H57)</f>
        <v>0</v>
      </c>
      <c r="I55" s="141">
        <f t="shared" si="47"/>
        <v>178932</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s="558" customFormat="1" ht="28.5" customHeight="1" x14ac:dyDescent="0.25">
      <c r="A57" s="51">
        <v>1119</v>
      </c>
      <c r="B57" s="89" t="s">
        <v>76</v>
      </c>
      <c r="C57" s="90">
        <f t="shared" si="0"/>
        <v>388196</v>
      </c>
      <c r="D57" s="53">
        <v>215560</v>
      </c>
      <c r="E57" s="54">
        <v>-6296</v>
      </c>
      <c r="F57" s="55">
        <f t="shared" si="50"/>
        <v>209264</v>
      </c>
      <c r="G57" s="53">
        <v>178932</v>
      </c>
      <c r="H57" s="54"/>
      <c r="I57" s="55">
        <f t="shared" si="51"/>
        <v>178932</v>
      </c>
      <c r="J57" s="53"/>
      <c r="K57" s="54"/>
      <c r="L57" s="55">
        <f t="shared" si="52"/>
        <v>0</v>
      </c>
      <c r="M57" s="53"/>
      <c r="N57" s="54"/>
      <c r="O57" s="55">
        <f t="shared" si="53"/>
        <v>0</v>
      </c>
      <c r="P57" s="57" t="s">
        <v>451</v>
      </c>
    </row>
    <row r="58" spans="1:16" x14ac:dyDescent="0.25">
      <c r="A58" s="189">
        <v>1140</v>
      </c>
      <c r="B58" s="89" t="s">
        <v>77</v>
      </c>
      <c r="C58" s="90">
        <f t="shared" si="0"/>
        <v>26974</v>
      </c>
      <c r="D58" s="190">
        <f>SUM(D59:D65)</f>
        <v>26974</v>
      </c>
      <c r="E58" s="191">
        <f>SUM(E59:E65)</f>
        <v>0</v>
      </c>
      <c r="F58" s="55">
        <f t="shared" ref="F58" si="54">SUM(F59:F65)</f>
        <v>26974</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78</v>
      </c>
      <c r="C59" s="90">
        <f t="shared" si="0"/>
        <v>2824</v>
      </c>
      <c r="D59" s="53">
        <v>2824</v>
      </c>
      <c r="E59" s="54"/>
      <c r="F59" s="55">
        <f t="shared" ref="F59:F66" si="58">D59+E59</f>
        <v>2824</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79</v>
      </c>
      <c r="C60" s="90">
        <f t="shared" si="0"/>
        <v>931</v>
      </c>
      <c r="D60" s="53">
        <v>931</v>
      </c>
      <c r="E60" s="54"/>
      <c r="F60" s="55">
        <f t="shared" si="58"/>
        <v>931</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8" customHeight="1" x14ac:dyDescent="0.25">
      <c r="A63" s="51">
        <v>1147</v>
      </c>
      <c r="B63" s="89" t="s">
        <v>82</v>
      </c>
      <c r="C63" s="90">
        <f t="shared" si="0"/>
        <v>3813</v>
      </c>
      <c r="D63" s="53">
        <v>3813</v>
      </c>
      <c r="E63" s="54"/>
      <c r="F63" s="55">
        <f t="shared" si="58"/>
        <v>3813</v>
      </c>
      <c r="G63" s="53"/>
      <c r="H63" s="54"/>
      <c r="I63" s="55">
        <f t="shared" si="59"/>
        <v>0</v>
      </c>
      <c r="J63" s="53"/>
      <c r="K63" s="54"/>
      <c r="L63" s="55">
        <f t="shared" si="60"/>
        <v>0</v>
      </c>
      <c r="M63" s="53"/>
      <c r="N63" s="54"/>
      <c r="O63" s="55">
        <f t="shared" si="61"/>
        <v>0</v>
      </c>
      <c r="P63" s="57"/>
    </row>
    <row r="64" spans="1:16" ht="21.75" customHeight="1" x14ac:dyDescent="0.25">
      <c r="A64" s="51">
        <v>1148</v>
      </c>
      <c r="B64" s="89" t="s">
        <v>83</v>
      </c>
      <c r="C64" s="90">
        <f t="shared" si="0"/>
        <v>19406</v>
      </c>
      <c r="D64" s="53">
        <v>19406</v>
      </c>
      <c r="E64" s="54"/>
      <c r="F64" s="55">
        <f t="shared" si="58"/>
        <v>19406</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s="558" customFormat="1" ht="45.75" customHeight="1" x14ac:dyDescent="0.25">
      <c r="A66" s="186">
        <v>1150</v>
      </c>
      <c r="B66" s="138" t="s">
        <v>85</v>
      </c>
      <c r="C66" s="143">
        <f t="shared" si="0"/>
        <v>6296</v>
      </c>
      <c r="D66" s="144"/>
      <c r="E66" s="145">
        <v>6296</v>
      </c>
      <c r="F66" s="141">
        <f t="shared" si="58"/>
        <v>6296</v>
      </c>
      <c r="G66" s="144"/>
      <c r="H66" s="145"/>
      <c r="I66" s="141">
        <f t="shared" si="59"/>
        <v>0</v>
      </c>
      <c r="J66" s="144"/>
      <c r="K66" s="145"/>
      <c r="L66" s="141">
        <f t="shared" si="60"/>
        <v>0</v>
      </c>
      <c r="M66" s="144"/>
      <c r="N66" s="145"/>
      <c r="O66" s="141">
        <f t="shared" si="61"/>
        <v>0</v>
      </c>
      <c r="P66" s="129" t="s">
        <v>452</v>
      </c>
    </row>
    <row r="67" spans="1:16" ht="24" x14ac:dyDescent="0.25">
      <c r="A67" s="69">
        <v>1200</v>
      </c>
      <c r="B67" s="183" t="s">
        <v>86</v>
      </c>
      <c r="C67" s="70">
        <f t="shared" si="0"/>
        <v>139351</v>
      </c>
      <c r="D67" s="184">
        <f>SUM(D68:D69)</f>
        <v>95080</v>
      </c>
      <c r="E67" s="185">
        <f t="shared" ref="E67:F67" si="62">SUM(E68:E69)</f>
        <v>0</v>
      </c>
      <c r="F67" s="73">
        <f t="shared" si="62"/>
        <v>95080</v>
      </c>
      <c r="G67" s="184">
        <f>SUM(G68:G69)</f>
        <v>44271</v>
      </c>
      <c r="H67" s="185">
        <f t="shared" ref="H67:I67" si="63">SUM(H68:H69)</f>
        <v>0</v>
      </c>
      <c r="I67" s="73">
        <f t="shared" si="63"/>
        <v>44271</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546">
        <v>1210</v>
      </c>
      <c r="B68" s="82" t="s">
        <v>87</v>
      </c>
      <c r="C68" s="83">
        <f t="shared" si="0"/>
        <v>106030</v>
      </c>
      <c r="D68" s="46">
        <v>62699</v>
      </c>
      <c r="E68" s="47"/>
      <c r="F68" s="134">
        <f>D68+E68</f>
        <v>62699</v>
      </c>
      <c r="G68" s="46">
        <v>43331</v>
      </c>
      <c r="H68" s="47"/>
      <c r="I68" s="134">
        <f>G68+H68</f>
        <v>43331</v>
      </c>
      <c r="J68" s="46"/>
      <c r="K68" s="47"/>
      <c r="L68" s="134">
        <f>K68+J68</f>
        <v>0</v>
      </c>
      <c r="M68" s="46"/>
      <c r="N68" s="47"/>
      <c r="O68" s="134">
        <f>N68+M68</f>
        <v>0</v>
      </c>
      <c r="P68" s="49"/>
    </row>
    <row r="69" spans="1:16" ht="24" x14ac:dyDescent="0.25">
      <c r="A69" s="189">
        <v>1220</v>
      </c>
      <c r="B69" s="89" t="s">
        <v>88</v>
      </c>
      <c r="C69" s="90">
        <f t="shared" si="0"/>
        <v>33321</v>
      </c>
      <c r="D69" s="190">
        <f>SUM(D70:D74)</f>
        <v>32381</v>
      </c>
      <c r="E69" s="191">
        <f t="shared" ref="E69:F69" si="66">SUM(E70:E74)</f>
        <v>0</v>
      </c>
      <c r="F69" s="55">
        <f t="shared" si="66"/>
        <v>32381</v>
      </c>
      <c r="G69" s="190">
        <f>SUM(G70:G74)</f>
        <v>940</v>
      </c>
      <c r="H69" s="191">
        <f t="shared" ref="H69:I69" si="67">SUM(H70:H74)</f>
        <v>0</v>
      </c>
      <c r="I69" s="55">
        <f t="shared" si="67"/>
        <v>940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89</v>
      </c>
      <c r="C70" s="90">
        <f t="shared" si="0"/>
        <v>18674</v>
      </c>
      <c r="D70" s="53">
        <v>17734</v>
      </c>
      <c r="E70" s="54"/>
      <c r="F70" s="55">
        <f t="shared" ref="F70:F74" si="70">D70+E70</f>
        <v>17734</v>
      </c>
      <c r="G70" s="53">
        <v>940</v>
      </c>
      <c r="H70" s="54"/>
      <c r="I70" s="55">
        <f t="shared" ref="I70:I74" si="71">G70+H70</f>
        <v>940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92</v>
      </c>
      <c r="C73" s="90">
        <f t="shared" si="0"/>
        <v>14087</v>
      </c>
      <c r="D73" s="53">
        <v>14087</v>
      </c>
      <c r="E73" s="54"/>
      <c r="F73" s="55">
        <f t="shared" si="70"/>
        <v>14087</v>
      </c>
      <c r="G73" s="53"/>
      <c r="H73" s="54"/>
      <c r="I73" s="55">
        <f t="shared" si="71"/>
        <v>0</v>
      </c>
      <c r="J73" s="53"/>
      <c r="K73" s="54"/>
      <c r="L73" s="55">
        <f t="shared" si="72"/>
        <v>0</v>
      </c>
      <c r="M73" s="53"/>
      <c r="N73" s="54"/>
      <c r="O73" s="55">
        <f t="shared" si="73"/>
        <v>0</v>
      </c>
      <c r="P73" s="57"/>
    </row>
    <row r="74" spans="1:16" ht="48" customHeight="1" x14ac:dyDescent="0.25">
      <c r="A74" s="51">
        <v>1228</v>
      </c>
      <c r="B74" s="89" t="s">
        <v>93</v>
      </c>
      <c r="C74" s="90">
        <f t="shared" si="0"/>
        <v>560</v>
      </c>
      <c r="D74" s="53">
        <v>560</v>
      </c>
      <c r="E74" s="54"/>
      <c r="F74" s="55">
        <f t="shared" si="70"/>
        <v>560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330276</v>
      </c>
      <c r="D75" s="179">
        <f>SUM(D76,D83,D130,D164,D165,D172)</f>
        <v>295002</v>
      </c>
      <c r="E75" s="180">
        <f t="shared" ref="E75:F75" si="74">SUM(E76,E83,E130,E164,E165,E172)</f>
        <v>0</v>
      </c>
      <c r="F75" s="181">
        <f t="shared" si="74"/>
        <v>295002</v>
      </c>
      <c r="G75" s="179">
        <f>SUM(G76,G83,G130,G164,G165,G172)</f>
        <v>3183</v>
      </c>
      <c r="H75" s="180">
        <f t="shared" ref="H75:I75" si="75">SUM(H76,H83,H130,H164,H165,H172)</f>
        <v>0</v>
      </c>
      <c r="I75" s="181">
        <f t="shared" si="75"/>
        <v>3183</v>
      </c>
      <c r="J75" s="179">
        <f>SUM(J76,J83,J130,J164,J165,J172)</f>
        <v>32091</v>
      </c>
      <c r="K75" s="180">
        <f t="shared" ref="K75:L75" si="76">SUM(K76,K83,K130,K164,K165,K172)</f>
        <v>0</v>
      </c>
      <c r="L75" s="181">
        <f t="shared" si="76"/>
        <v>32091</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263410</v>
      </c>
      <c r="D83" s="184">
        <f>SUM(D84,D89,D95,D103,D112,D116,D122,D128)</f>
        <v>262077</v>
      </c>
      <c r="E83" s="185">
        <f t="shared" ref="E83:F83" si="98">SUM(E84,E89,E95,E103,E112,E116,E122,E128)</f>
        <v>0</v>
      </c>
      <c r="F83" s="73">
        <f t="shared" si="98"/>
        <v>262077</v>
      </c>
      <c r="G83" s="184">
        <f>SUM(G84,G89,G95,G103,G112,G116,G122,G128)</f>
        <v>1183</v>
      </c>
      <c r="H83" s="185">
        <f t="shared" ref="H83:I83" si="99">SUM(H84,H89,H95,H103,H112,H116,H122,H128)</f>
        <v>0</v>
      </c>
      <c r="I83" s="73">
        <f t="shared" si="99"/>
        <v>1183</v>
      </c>
      <c r="J83" s="184">
        <f>SUM(J84,J89,J95,J103,J112,J116,J122,J128)</f>
        <v>150</v>
      </c>
      <c r="K83" s="185">
        <f t="shared" ref="K83:L83" si="100">SUM(K84,K89,K95,K103,K112,K116,K122,K128)</f>
        <v>0</v>
      </c>
      <c r="L83" s="73">
        <f t="shared" si="100"/>
        <v>150</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2545</v>
      </c>
      <c r="D84" s="187">
        <f>SUM(D85:D88)</f>
        <v>2545</v>
      </c>
      <c r="E84" s="188">
        <f t="shared" ref="E84:F84" si="103">SUM(E85:E88)</f>
        <v>0</v>
      </c>
      <c r="F84" s="141">
        <f t="shared" si="103"/>
        <v>2545</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103</v>
      </c>
      <c r="C86" s="90">
        <f t="shared" si="102"/>
        <v>2152</v>
      </c>
      <c r="D86" s="196">
        <v>2152</v>
      </c>
      <c r="E86" s="197"/>
      <c r="F86" s="55">
        <f t="shared" si="107"/>
        <v>2152</v>
      </c>
      <c r="G86" s="53"/>
      <c r="H86" s="54"/>
      <c r="I86" s="55">
        <f t="shared" si="108"/>
        <v>0</v>
      </c>
      <c r="J86" s="53"/>
      <c r="K86" s="54"/>
      <c r="L86" s="55">
        <f t="shared" si="109"/>
        <v>0</v>
      </c>
      <c r="M86" s="53"/>
      <c r="N86" s="54"/>
      <c r="O86" s="55">
        <f t="shared" si="110"/>
        <v>0</v>
      </c>
      <c r="P86" s="57"/>
    </row>
    <row r="87" spans="1:16" ht="24" customHeight="1" x14ac:dyDescent="0.25">
      <c r="A87" s="51">
        <v>2214</v>
      </c>
      <c r="B87" s="89" t="s">
        <v>104</v>
      </c>
      <c r="C87" s="90">
        <f t="shared" si="102"/>
        <v>273</v>
      </c>
      <c r="D87" s="196">
        <v>273</v>
      </c>
      <c r="E87" s="197"/>
      <c r="F87" s="55">
        <f t="shared" si="107"/>
        <v>273</v>
      </c>
      <c r="G87" s="53"/>
      <c r="H87" s="54"/>
      <c r="I87" s="55">
        <f t="shared" si="108"/>
        <v>0</v>
      </c>
      <c r="J87" s="53"/>
      <c r="K87" s="54"/>
      <c r="L87" s="55">
        <f t="shared" si="109"/>
        <v>0</v>
      </c>
      <c r="M87" s="53"/>
      <c r="N87" s="54"/>
      <c r="O87" s="55">
        <f t="shared" si="110"/>
        <v>0</v>
      </c>
      <c r="P87" s="57"/>
    </row>
    <row r="88" spans="1:16" ht="12" customHeight="1" x14ac:dyDescent="0.25">
      <c r="A88" s="51">
        <v>2219</v>
      </c>
      <c r="B88" s="89" t="s">
        <v>105</v>
      </c>
      <c r="C88" s="90">
        <f t="shared" si="102"/>
        <v>120</v>
      </c>
      <c r="D88" s="196">
        <v>120</v>
      </c>
      <c r="E88" s="197"/>
      <c r="F88" s="55">
        <f t="shared" si="107"/>
        <v>120</v>
      </c>
      <c r="G88" s="53"/>
      <c r="H88" s="54"/>
      <c r="I88" s="55">
        <f t="shared" si="108"/>
        <v>0</v>
      </c>
      <c r="J88" s="53"/>
      <c r="K88" s="54"/>
      <c r="L88" s="55">
        <f t="shared" si="109"/>
        <v>0</v>
      </c>
      <c r="M88" s="53"/>
      <c r="N88" s="54"/>
      <c r="O88" s="55">
        <f t="shared" si="110"/>
        <v>0</v>
      </c>
      <c r="P88" s="57"/>
    </row>
    <row r="89" spans="1:16" ht="24" x14ac:dyDescent="0.25">
      <c r="A89" s="189">
        <v>2220</v>
      </c>
      <c r="B89" s="89" t="s">
        <v>106</v>
      </c>
      <c r="C89" s="90">
        <f t="shared" si="102"/>
        <v>81364</v>
      </c>
      <c r="D89" s="190">
        <f>SUM(D90:D94)</f>
        <v>81364</v>
      </c>
      <c r="E89" s="191">
        <f t="shared" ref="E89:F89" si="111">SUM(E90:E94)</f>
        <v>0</v>
      </c>
      <c r="F89" s="55">
        <f t="shared" si="111"/>
        <v>81364</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107</v>
      </c>
      <c r="C90" s="90">
        <f t="shared" si="102"/>
        <v>37448</v>
      </c>
      <c r="D90" s="196">
        <v>37448</v>
      </c>
      <c r="E90" s="197"/>
      <c r="F90" s="55">
        <f t="shared" ref="F90:F94" si="115">D90+E90</f>
        <v>37448</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108</v>
      </c>
      <c r="C91" s="90">
        <f t="shared" si="102"/>
        <v>3939</v>
      </c>
      <c r="D91" s="196">
        <v>3939</v>
      </c>
      <c r="E91" s="197"/>
      <c r="F91" s="55">
        <f t="shared" si="115"/>
        <v>3939</v>
      </c>
      <c r="G91" s="53"/>
      <c r="H91" s="54"/>
      <c r="I91" s="55">
        <f t="shared" si="116"/>
        <v>0</v>
      </c>
      <c r="J91" s="53"/>
      <c r="K91" s="54"/>
      <c r="L91" s="55">
        <f t="shared" si="117"/>
        <v>0</v>
      </c>
      <c r="M91" s="53"/>
      <c r="N91" s="54"/>
      <c r="O91" s="55">
        <f t="shared" si="118"/>
        <v>0</v>
      </c>
      <c r="P91" s="57"/>
    </row>
    <row r="92" spans="1:16" ht="12" customHeight="1" x14ac:dyDescent="0.25">
      <c r="A92" s="51">
        <v>2223</v>
      </c>
      <c r="B92" s="89" t="s">
        <v>109</v>
      </c>
      <c r="C92" s="90">
        <f t="shared" si="102"/>
        <v>38463</v>
      </c>
      <c r="D92" s="196">
        <v>38463</v>
      </c>
      <c r="E92" s="197"/>
      <c r="F92" s="55">
        <f t="shared" si="115"/>
        <v>38463</v>
      </c>
      <c r="G92" s="53"/>
      <c r="H92" s="54"/>
      <c r="I92" s="55">
        <f t="shared" si="116"/>
        <v>0</v>
      </c>
      <c r="J92" s="53"/>
      <c r="K92" s="54"/>
      <c r="L92" s="55">
        <f t="shared" si="117"/>
        <v>0</v>
      </c>
      <c r="M92" s="53"/>
      <c r="N92" s="54"/>
      <c r="O92" s="55">
        <f t="shared" si="118"/>
        <v>0</v>
      </c>
      <c r="P92" s="57"/>
    </row>
    <row r="93" spans="1:16" ht="48" customHeight="1" x14ac:dyDescent="0.25">
      <c r="A93" s="51">
        <v>2224</v>
      </c>
      <c r="B93" s="89" t="s">
        <v>110</v>
      </c>
      <c r="C93" s="90">
        <f t="shared" si="102"/>
        <v>1514</v>
      </c>
      <c r="D93" s="196">
        <v>1514</v>
      </c>
      <c r="E93" s="197"/>
      <c r="F93" s="55">
        <f t="shared" si="115"/>
        <v>1514</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10291</v>
      </c>
      <c r="D95" s="190">
        <f>SUM(D96:D102)</f>
        <v>10291</v>
      </c>
      <c r="E95" s="191">
        <f t="shared" ref="E95:F95" si="119">SUM(E96:E102)</f>
        <v>0</v>
      </c>
      <c r="F95" s="55">
        <f t="shared" si="119"/>
        <v>10291</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5.75"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2.5" customHeight="1" x14ac:dyDescent="0.25">
      <c r="A102" s="51">
        <v>2239</v>
      </c>
      <c r="B102" s="89" t="s">
        <v>119</v>
      </c>
      <c r="C102" s="90">
        <f t="shared" si="102"/>
        <v>10291</v>
      </c>
      <c r="D102" s="196">
        <v>10291</v>
      </c>
      <c r="E102" s="197"/>
      <c r="F102" s="55">
        <f t="shared" si="123"/>
        <v>10291</v>
      </c>
      <c r="G102" s="53"/>
      <c r="H102" s="54"/>
      <c r="I102" s="55">
        <f t="shared" si="124"/>
        <v>0</v>
      </c>
      <c r="J102" s="53"/>
      <c r="K102" s="54"/>
      <c r="L102" s="55">
        <f t="shared" si="125"/>
        <v>0</v>
      </c>
      <c r="M102" s="53"/>
      <c r="N102" s="54"/>
      <c r="O102" s="55">
        <f t="shared" si="126"/>
        <v>0</v>
      </c>
      <c r="P102" s="49"/>
    </row>
    <row r="103" spans="1:16" ht="36" x14ac:dyDescent="0.25">
      <c r="A103" s="189">
        <v>2240</v>
      </c>
      <c r="B103" s="89" t="s">
        <v>120</v>
      </c>
      <c r="C103" s="90">
        <f t="shared" si="102"/>
        <v>17488</v>
      </c>
      <c r="D103" s="190">
        <f>SUM(D104:D111)</f>
        <v>17488</v>
      </c>
      <c r="E103" s="191">
        <f t="shared" ref="E103:F103" si="127">SUM(E104:E111)</f>
        <v>0</v>
      </c>
      <c r="F103" s="55">
        <f t="shared" si="127"/>
        <v>17488</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22.5" customHeight="1" x14ac:dyDescent="0.25">
      <c r="A104" s="51">
        <v>2241</v>
      </c>
      <c r="B104" s="89" t="s">
        <v>121</v>
      </c>
      <c r="C104" s="90">
        <f t="shared" si="102"/>
        <v>10502</v>
      </c>
      <c r="D104" s="196">
        <v>10502</v>
      </c>
      <c r="E104" s="197"/>
      <c r="F104" s="55">
        <f t="shared" ref="F104:F111" si="131">D104+E104</f>
        <v>10502</v>
      </c>
      <c r="G104" s="53"/>
      <c r="H104" s="54"/>
      <c r="I104" s="55">
        <f t="shared" ref="I104:I111" si="132">G104+H104</f>
        <v>0</v>
      </c>
      <c r="J104" s="53"/>
      <c r="K104" s="54"/>
      <c r="L104" s="55">
        <f t="shared" ref="L104:L111" si="133">K104+J104</f>
        <v>0</v>
      </c>
      <c r="M104" s="53"/>
      <c r="N104" s="54"/>
      <c r="O104" s="55">
        <f t="shared" ref="O104:O111" si="134">N104+M104</f>
        <v>0</v>
      </c>
      <c r="P104" s="49"/>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2995</v>
      </c>
      <c r="D106" s="196">
        <v>2995</v>
      </c>
      <c r="E106" s="197"/>
      <c r="F106" s="55">
        <f t="shared" si="131"/>
        <v>2995</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124</v>
      </c>
      <c r="C107" s="90">
        <f t="shared" si="102"/>
        <v>3991</v>
      </c>
      <c r="D107" s="196">
        <v>3991</v>
      </c>
      <c r="E107" s="197"/>
      <c r="F107" s="55">
        <f t="shared" si="131"/>
        <v>3991</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3452</v>
      </c>
      <c r="D112" s="190">
        <f>SUM(D113:D115)</f>
        <v>3452</v>
      </c>
      <c r="E112" s="191">
        <f t="shared" ref="E112:F112" si="135">SUM(E113:E115)</f>
        <v>0</v>
      </c>
      <c r="F112" s="55">
        <f t="shared" si="135"/>
        <v>3452</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130</v>
      </c>
      <c r="C113" s="90">
        <f t="shared" si="102"/>
        <v>348</v>
      </c>
      <c r="D113" s="196">
        <v>348</v>
      </c>
      <c r="E113" s="197"/>
      <c r="F113" s="55">
        <f t="shared" ref="F113:F115" si="139">D113+E113</f>
        <v>348</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131</v>
      </c>
      <c r="C114" s="90">
        <f t="shared" si="102"/>
        <v>2668</v>
      </c>
      <c r="D114" s="196">
        <v>2668</v>
      </c>
      <c r="E114" s="197"/>
      <c r="F114" s="55">
        <f t="shared" si="139"/>
        <v>2668</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132</v>
      </c>
      <c r="C115" s="90">
        <f t="shared" si="102"/>
        <v>436</v>
      </c>
      <c r="D115" s="196">
        <v>436</v>
      </c>
      <c r="E115" s="197"/>
      <c r="F115" s="55">
        <f t="shared" si="139"/>
        <v>436</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146874</v>
      </c>
      <c r="D116" s="190">
        <f>SUM(D117:D121)</f>
        <v>146762</v>
      </c>
      <c r="E116" s="191">
        <f t="shared" ref="E116:F116" si="143">SUM(E117:E121)</f>
        <v>0</v>
      </c>
      <c r="F116" s="55">
        <f t="shared" si="143"/>
        <v>146762</v>
      </c>
      <c r="G116" s="190">
        <f>SUM(G117:G121)</f>
        <v>112</v>
      </c>
      <c r="H116" s="191">
        <f t="shared" ref="H116:I116" si="144">SUM(H117:H121)</f>
        <v>0</v>
      </c>
      <c r="I116" s="55">
        <f t="shared" si="144"/>
        <v>112</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customHeight="1" x14ac:dyDescent="0.25">
      <c r="A117" s="51">
        <v>2261</v>
      </c>
      <c r="B117" s="89" t="s">
        <v>134</v>
      </c>
      <c r="C117" s="90">
        <f t="shared" si="102"/>
        <v>146710</v>
      </c>
      <c r="D117" s="196">
        <v>146710</v>
      </c>
      <c r="E117" s="197"/>
      <c r="F117" s="55">
        <f t="shared" ref="F117:F121" si="147">D117+E117</f>
        <v>146710</v>
      </c>
      <c r="G117" s="53"/>
      <c r="H117" s="54"/>
      <c r="I117" s="55">
        <f t="shared" ref="I117:I121" si="148">G117+H117</f>
        <v>0</v>
      </c>
      <c r="J117" s="53"/>
      <c r="K117" s="54"/>
      <c r="L117" s="55">
        <f t="shared" ref="L117:L121" si="149">K117+J117</f>
        <v>0</v>
      </c>
      <c r="M117" s="53"/>
      <c r="N117" s="54"/>
      <c r="O117" s="55">
        <f t="shared" ref="O117:O121" si="150">N117+M117</f>
        <v>0</v>
      </c>
      <c r="P117" s="57"/>
    </row>
    <row r="118" spans="1:16" ht="26.25" customHeight="1" x14ac:dyDescent="0.25">
      <c r="A118" s="51">
        <v>2262</v>
      </c>
      <c r="B118" s="89" t="s">
        <v>135</v>
      </c>
      <c r="C118" s="90">
        <f t="shared" si="102"/>
        <v>112</v>
      </c>
      <c r="D118" s="196"/>
      <c r="E118" s="197"/>
      <c r="F118" s="55">
        <f t="shared" si="147"/>
        <v>0</v>
      </c>
      <c r="G118" s="53">
        <v>112</v>
      </c>
      <c r="H118" s="54"/>
      <c r="I118" s="55">
        <f t="shared" si="148"/>
        <v>112</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138</v>
      </c>
      <c r="C121" s="90">
        <f t="shared" si="102"/>
        <v>52</v>
      </c>
      <c r="D121" s="196">
        <v>52</v>
      </c>
      <c r="E121" s="197"/>
      <c r="F121" s="55">
        <f t="shared" si="147"/>
        <v>52</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1396</v>
      </c>
      <c r="D122" s="190">
        <f>SUM(D123:D127)</f>
        <v>175</v>
      </c>
      <c r="E122" s="191">
        <f t="shared" ref="E122:F122" si="151">SUM(E123:E127)</f>
        <v>0</v>
      </c>
      <c r="F122" s="55">
        <f t="shared" si="151"/>
        <v>175</v>
      </c>
      <c r="G122" s="190">
        <f>SUM(G123:G127)</f>
        <v>1071</v>
      </c>
      <c r="H122" s="191">
        <f t="shared" ref="H122:I122" si="152">SUM(H123:H127)</f>
        <v>0</v>
      </c>
      <c r="I122" s="55">
        <f t="shared" si="152"/>
        <v>1071</v>
      </c>
      <c r="J122" s="190">
        <f>SUM(J123:J127)</f>
        <v>150</v>
      </c>
      <c r="K122" s="191">
        <f t="shared" ref="K122:L122" si="153">SUM(K123:K127)</f>
        <v>0</v>
      </c>
      <c r="L122" s="55">
        <f t="shared" si="153"/>
        <v>150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0.75" customHeight="1" x14ac:dyDescent="0.25">
      <c r="A127" s="51">
        <v>2279</v>
      </c>
      <c r="B127" s="89" t="s">
        <v>144</v>
      </c>
      <c r="C127" s="90">
        <f t="shared" si="102"/>
        <v>1396</v>
      </c>
      <c r="D127" s="196">
        <v>175</v>
      </c>
      <c r="E127" s="197"/>
      <c r="F127" s="55">
        <f t="shared" si="155"/>
        <v>175</v>
      </c>
      <c r="G127" s="53">
        <v>1071</v>
      </c>
      <c r="H127" s="54"/>
      <c r="I127" s="55">
        <f t="shared" si="156"/>
        <v>1071</v>
      </c>
      <c r="J127" s="53">
        <v>150</v>
      </c>
      <c r="K127" s="54"/>
      <c r="L127" s="55">
        <f t="shared" si="157"/>
        <v>150</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66680</v>
      </c>
      <c r="D130" s="184">
        <f>SUM(D131,D136,D140,D141,D144,D151,D159,D160,D163)</f>
        <v>32739</v>
      </c>
      <c r="E130" s="185">
        <f t="shared" ref="E130:F130" si="160">SUM(E131,E136,E140,E141,E144,E151,E159,E160,E163)</f>
        <v>0</v>
      </c>
      <c r="F130" s="73">
        <f t="shared" si="160"/>
        <v>32739</v>
      </c>
      <c r="G130" s="184">
        <f>SUM(G131,G136,G140,G141,G144,G151,G159,G160,G163)</f>
        <v>2000</v>
      </c>
      <c r="H130" s="185">
        <f t="shared" ref="H130:I130" si="161">SUM(H131,H136,H140,H141,H144,H151,H159,H160,H163)</f>
        <v>0</v>
      </c>
      <c r="I130" s="73">
        <f t="shared" si="161"/>
        <v>2000</v>
      </c>
      <c r="J130" s="184">
        <f>SUM(J131,J136,J140,J141,J144,J151,J159,J160,J163)</f>
        <v>31941</v>
      </c>
      <c r="K130" s="185">
        <f t="shared" ref="K130:L130" si="162">SUM(K131,K136,K140,K141,K144,K151,K159,K160,K163)</f>
        <v>0</v>
      </c>
      <c r="L130" s="73">
        <f t="shared" si="162"/>
        <v>31941</v>
      </c>
      <c r="M130" s="184">
        <f>SUM(M131,M136,M140,M141,M144,M151,M159,M160,M163)</f>
        <v>0</v>
      </c>
      <c r="N130" s="185">
        <f t="shared" ref="N130:O130" si="163">SUM(N131,N136,N140,N141,N144,N151,N159,N160,N163)</f>
        <v>0</v>
      </c>
      <c r="O130" s="73">
        <f t="shared" si="163"/>
        <v>0</v>
      </c>
      <c r="P130" s="77"/>
    </row>
    <row r="131" spans="1:16" ht="24" x14ac:dyDescent="0.25">
      <c r="A131" s="546">
        <v>2310</v>
      </c>
      <c r="B131" s="82" t="s">
        <v>148</v>
      </c>
      <c r="C131" s="83">
        <f t="shared" si="102"/>
        <v>7323</v>
      </c>
      <c r="D131" s="194">
        <f t="shared" ref="D131:O131" si="164">SUM(D132:D135)</f>
        <v>7323</v>
      </c>
      <c r="E131" s="195">
        <f t="shared" si="164"/>
        <v>0</v>
      </c>
      <c r="F131" s="134">
        <f t="shared" si="164"/>
        <v>7323</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149</v>
      </c>
      <c r="C132" s="90">
        <f t="shared" si="102"/>
        <v>2716</v>
      </c>
      <c r="D132" s="196">
        <v>2716</v>
      </c>
      <c r="E132" s="197"/>
      <c r="F132" s="55">
        <f t="shared" ref="F132:F135" si="165">D132+E132</f>
        <v>2716</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150</v>
      </c>
      <c r="C133" s="90">
        <f t="shared" si="102"/>
        <v>4337</v>
      </c>
      <c r="D133" s="196">
        <v>4337</v>
      </c>
      <c r="E133" s="197"/>
      <c r="F133" s="55">
        <f t="shared" si="165"/>
        <v>4337</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9" t="s">
        <v>151</v>
      </c>
      <c r="C134" s="90">
        <f t="shared" si="102"/>
        <v>150</v>
      </c>
      <c r="D134" s="196">
        <v>150</v>
      </c>
      <c r="E134" s="197"/>
      <c r="F134" s="55">
        <f t="shared" si="165"/>
        <v>150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120</v>
      </c>
      <c r="D135" s="196">
        <v>120</v>
      </c>
      <c r="E135" s="197"/>
      <c r="F135" s="55">
        <f t="shared" si="165"/>
        <v>120</v>
      </c>
      <c r="G135" s="53"/>
      <c r="H135" s="54"/>
      <c r="I135" s="55">
        <f t="shared" si="166"/>
        <v>0</v>
      </c>
      <c r="J135" s="53"/>
      <c r="K135" s="54"/>
      <c r="L135" s="55">
        <f t="shared" si="167"/>
        <v>0</v>
      </c>
      <c r="M135" s="53"/>
      <c r="N135" s="54"/>
      <c r="O135" s="55">
        <f t="shared" si="168"/>
        <v>0</v>
      </c>
      <c r="P135" s="57"/>
    </row>
    <row r="136" spans="1:16" x14ac:dyDescent="0.25">
      <c r="A136" s="189">
        <v>2320</v>
      </c>
      <c r="B136" s="89" t="s">
        <v>153</v>
      </c>
      <c r="C136" s="90">
        <f t="shared" si="102"/>
        <v>3672</v>
      </c>
      <c r="D136" s="190">
        <f>SUM(D137:D139)</f>
        <v>3672</v>
      </c>
      <c r="E136" s="191">
        <f t="shared" ref="E136:F136" si="169">SUM(E137:E139)</f>
        <v>0</v>
      </c>
      <c r="F136" s="55">
        <f t="shared" si="169"/>
        <v>3672</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customHeight="1" x14ac:dyDescent="0.25">
      <c r="A137" s="51">
        <v>2321</v>
      </c>
      <c r="B137" s="89" t="s">
        <v>154</v>
      </c>
      <c r="C137" s="90">
        <f t="shared" si="102"/>
        <v>3380</v>
      </c>
      <c r="D137" s="196">
        <v>3380</v>
      </c>
      <c r="E137" s="197"/>
      <c r="F137" s="55">
        <f t="shared" ref="F137:F140" si="173">D137+E137</f>
        <v>3380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292</v>
      </c>
      <c r="D138" s="196">
        <v>292</v>
      </c>
      <c r="E138" s="197"/>
      <c r="F138" s="55">
        <f t="shared" si="173"/>
        <v>292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158</v>
      </c>
      <c r="C141" s="90">
        <f t="shared" si="102"/>
        <v>245</v>
      </c>
      <c r="D141" s="190">
        <f>SUM(D142:D143)</f>
        <v>245</v>
      </c>
      <c r="E141" s="191">
        <f t="shared" ref="E141:F141" si="177">SUM(E142:E143)</f>
        <v>0</v>
      </c>
      <c r="F141" s="55">
        <f t="shared" si="177"/>
        <v>245</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159</v>
      </c>
      <c r="C142" s="90">
        <f t="shared" si="102"/>
        <v>245</v>
      </c>
      <c r="D142" s="196">
        <v>245</v>
      </c>
      <c r="E142" s="197"/>
      <c r="F142" s="55">
        <f t="shared" ref="F142:F143" si="181">D142+E142</f>
        <v>245</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16831</v>
      </c>
      <c r="D144" s="187">
        <f>SUM(D145:D150)</f>
        <v>16569</v>
      </c>
      <c r="E144" s="188">
        <f t="shared" ref="E144:F144" si="185">SUM(E145:E150)</f>
        <v>0</v>
      </c>
      <c r="F144" s="141">
        <f t="shared" si="185"/>
        <v>16569</v>
      </c>
      <c r="G144" s="187">
        <f>SUM(G145:G150)</f>
        <v>0</v>
      </c>
      <c r="H144" s="188">
        <f t="shared" ref="H144:I144" si="186">SUM(H145:H150)</f>
        <v>0</v>
      </c>
      <c r="I144" s="141">
        <f t="shared" si="186"/>
        <v>0</v>
      </c>
      <c r="J144" s="187">
        <f>SUM(J145:J150)</f>
        <v>262</v>
      </c>
      <c r="K144" s="188">
        <f t="shared" ref="K144:L144" si="187">SUM(K145:K150)</f>
        <v>0</v>
      </c>
      <c r="L144" s="141">
        <f t="shared" si="187"/>
        <v>262</v>
      </c>
      <c r="M144" s="187">
        <f>SUM(M145:M150)</f>
        <v>0</v>
      </c>
      <c r="N144" s="188">
        <f t="shared" ref="N144:O144" si="188">SUM(N145:N150)</f>
        <v>0</v>
      </c>
      <c r="O144" s="141">
        <f t="shared" si="188"/>
        <v>0</v>
      </c>
      <c r="P144" s="129"/>
    </row>
    <row r="145" spans="1:16" ht="20.25" customHeight="1" x14ac:dyDescent="0.25">
      <c r="A145" s="44">
        <v>2351</v>
      </c>
      <c r="B145" s="82" t="s">
        <v>162</v>
      </c>
      <c r="C145" s="83">
        <f t="shared" si="102"/>
        <v>12454</v>
      </c>
      <c r="D145" s="198">
        <v>12454</v>
      </c>
      <c r="E145" s="199"/>
      <c r="F145" s="134">
        <f t="shared" ref="F145:F150" si="189">D145+E145</f>
        <v>12454</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163</v>
      </c>
      <c r="C146" s="90">
        <f t="shared" si="102"/>
        <v>3687</v>
      </c>
      <c r="D146" s="196">
        <v>3425</v>
      </c>
      <c r="E146" s="197"/>
      <c r="F146" s="55">
        <f t="shared" si="189"/>
        <v>3425</v>
      </c>
      <c r="G146" s="53"/>
      <c r="H146" s="54"/>
      <c r="I146" s="55">
        <f t="shared" si="190"/>
        <v>0</v>
      </c>
      <c r="J146" s="53">
        <v>262</v>
      </c>
      <c r="K146" s="54"/>
      <c r="L146" s="55">
        <f t="shared" si="191"/>
        <v>262</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690</v>
      </c>
      <c r="D149" s="196">
        <v>690</v>
      </c>
      <c r="E149" s="197"/>
      <c r="F149" s="55">
        <f t="shared" si="189"/>
        <v>690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168</v>
      </c>
      <c r="C151" s="90">
        <f t="shared" si="193"/>
        <v>32909</v>
      </c>
      <c r="D151" s="190">
        <f>SUM(D152:D158)</f>
        <v>1230</v>
      </c>
      <c r="E151" s="191">
        <f t="shared" ref="E151:F151" si="194">SUM(E152:E158)</f>
        <v>0</v>
      </c>
      <c r="F151" s="55">
        <f t="shared" si="194"/>
        <v>1230</v>
      </c>
      <c r="G151" s="190">
        <f>SUM(G152:G158)</f>
        <v>0</v>
      </c>
      <c r="H151" s="191">
        <f t="shared" ref="H151:I151" si="195">SUM(H152:H158)</f>
        <v>0</v>
      </c>
      <c r="I151" s="55">
        <f t="shared" si="195"/>
        <v>0</v>
      </c>
      <c r="J151" s="190">
        <f>SUM(J152:J158)</f>
        <v>31679</v>
      </c>
      <c r="K151" s="191">
        <f t="shared" ref="K151:L151" si="196">SUM(K152:K158)</f>
        <v>0</v>
      </c>
      <c r="L151" s="55">
        <f t="shared" si="196"/>
        <v>31679</v>
      </c>
      <c r="M151" s="190">
        <f>SUM(M152:M158)</f>
        <v>0</v>
      </c>
      <c r="N151" s="191">
        <f t="shared" ref="N151:O151" si="197">SUM(N152:N158)</f>
        <v>0</v>
      </c>
      <c r="O151" s="55">
        <f t="shared" si="197"/>
        <v>0</v>
      </c>
      <c r="P151" s="57"/>
    </row>
    <row r="152" spans="1:16" ht="12" customHeight="1" x14ac:dyDescent="0.25">
      <c r="A152" s="50">
        <v>2361</v>
      </c>
      <c r="B152" s="89" t="s">
        <v>169</v>
      </c>
      <c r="C152" s="90">
        <f t="shared" si="193"/>
        <v>330</v>
      </c>
      <c r="D152" s="196">
        <v>330</v>
      </c>
      <c r="E152" s="197"/>
      <c r="F152" s="55">
        <f t="shared" ref="F152:F159" si="198">D152+E152</f>
        <v>330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170</v>
      </c>
      <c r="C153" s="90">
        <f t="shared" si="193"/>
        <v>900</v>
      </c>
      <c r="D153" s="196">
        <v>900</v>
      </c>
      <c r="E153" s="197"/>
      <c r="F153" s="55">
        <f t="shared" si="198"/>
        <v>900</v>
      </c>
      <c r="G153" s="53"/>
      <c r="H153" s="54"/>
      <c r="I153" s="55">
        <f t="shared" si="199"/>
        <v>0</v>
      </c>
      <c r="J153" s="53"/>
      <c r="K153" s="54"/>
      <c r="L153" s="55">
        <f t="shared" si="200"/>
        <v>0</v>
      </c>
      <c r="M153" s="53"/>
      <c r="N153" s="54"/>
      <c r="O153" s="55">
        <f t="shared" si="201"/>
        <v>0</v>
      </c>
      <c r="P153" s="57"/>
    </row>
    <row r="154" spans="1:16" ht="23.25" customHeight="1" x14ac:dyDescent="0.25">
      <c r="A154" s="50">
        <v>2363</v>
      </c>
      <c r="B154" s="89" t="s">
        <v>171</v>
      </c>
      <c r="C154" s="90">
        <f t="shared" si="193"/>
        <v>31679</v>
      </c>
      <c r="D154" s="196"/>
      <c r="E154" s="197"/>
      <c r="F154" s="55">
        <f t="shared" si="198"/>
        <v>0</v>
      </c>
      <c r="G154" s="53"/>
      <c r="H154" s="54"/>
      <c r="I154" s="55">
        <f t="shared" si="199"/>
        <v>0</v>
      </c>
      <c r="J154" s="53">
        <v>31679</v>
      </c>
      <c r="K154" s="54"/>
      <c r="L154" s="55">
        <f t="shared" si="200"/>
        <v>31679</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176</v>
      </c>
      <c r="C159" s="143">
        <f t="shared" si="193"/>
        <v>5700</v>
      </c>
      <c r="D159" s="202">
        <v>3700</v>
      </c>
      <c r="E159" s="203"/>
      <c r="F159" s="141">
        <f t="shared" si="198"/>
        <v>3700</v>
      </c>
      <c r="G159" s="144">
        <v>2000</v>
      </c>
      <c r="H159" s="145"/>
      <c r="I159" s="141">
        <f t="shared" si="199"/>
        <v>2000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customHeight="1" x14ac:dyDescent="0.25">
      <c r="A164" s="69">
        <v>2400</v>
      </c>
      <c r="B164" s="183" t="s">
        <v>181</v>
      </c>
      <c r="C164" s="70">
        <f t="shared" si="193"/>
        <v>186</v>
      </c>
      <c r="D164" s="204">
        <v>186</v>
      </c>
      <c r="E164" s="205"/>
      <c r="F164" s="73">
        <f t="shared" si="206"/>
        <v>186</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4074</v>
      </c>
      <c r="D194" s="173">
        <f t="shared" ref="D194:O194" si="259">SUM(D195,D230,D269,D283)</f>
        <v>2386</v>
      </c>
      <c r="E194" s="174">
        <f t="shared" si="259"/>
        <v>0</v>
      </c>
      <c r="F194" s="175">
        <f t="shared" si="259"/>
        <v>2386</v>
      </c>
      <c r="G194" s="173">
        <f t="shared" si="259"/>
        <v>1688</v>
      </c>
      <c r="H194" s="174">
        <f t="shared" si="259"/>
        <v>0</v>
      </c>
      <c r="I194" s="175">
        <f t="shared" si="259"/>
        <v>1688</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4074</v>
      </c>
      <c r="D195" s="179">
        <f>D196+D204</f>
        <v>2386</v>
      </c>
      <c r="E195" s="180">
        <f t="shared" ref="E195:F195" si="260">E196+E204</f>
        <v>0</v>
      </c>
      <c r="F195" s="181">
        <f t="shared" si="260"/>
        <v>2386</v>
      </c>
      <c r="G195" s="179">
        <f>G196+G204</f>
        <v>1688</v>
      </c>
      <c r="H195" s="180">
        <f t="shared" ref="H195:I195" si="261">H196+H204</f>
        <v>0</v>
      </c>
      <c r="I195" s="181">
        <f t="shared" si="261"/>
        <v>1688</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4074</v>
      </c>
      <c r="D204" s="184">
        <f>D205+D215+D216+D225+D226+D227+D229</f>
        <v>2386</v>
      </c>
      <c r="E204" s="185">
        <f t="shared" ref="E204:F204" si="276">E205+E215+E216+E225+E226+E227+E229</f>
        <v>0</v>
      </c>
      <c r="F204" s="73">
        <f t="shared" si="276"/>
        <v>2386</v>
      </c>
      <c r="G204" s="184">
        <f>G205+G215+G216+G225+G226+G227+G229</f>
        <v>1688</v>
      </c>
      <c r="H204" s="185">
        <f t="shared" ref="H204:I204" si="277">H205+H215+H216+H225+H226+H227+H229</f>
        <v>0</v>
      </c>
      <c r="I204" s="73">
        <f t="shared" si="277"/>
        <v>1688</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4074</v>
      </c>
      <c r="D216" s="190">
        <f>SUM(D217:D224)</f>
        <v>2386</v>
      </c>
      <c r="E216" s="191">
        <f t="shared" ref="E216:F216" si="289">SUM(E217:E224)</f>
        <v>0</v>
      </c>
      <c r="F216" s="55">
        <f t="shared" si="289"/>
        <v>2386</v>
      </c>
      <c r="G216" s="190">
        <f>SUM(G217:G224)</f>
        <v>1688</v>
      </c>
      <c r="H216" s="191">
        <f t="shared" ref="H216:I216" si="290">SUM(H217:H224)</f>
        <v>0</v>
      </c>
      <c r="I216" s="55">
        <f t="shared" si="290"/>
        <v>1688</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9" t="s">
        <v>235</v>
      </c>
      <c r="C218" s="90">
        <f t="shared" si="288"/>
        <v>600</v>
      </c>
      <c r="D218" s="196">
        <v>600</v>
      </c>
      <c r="E218" s="197"/>
      <c r="F218" s="55">
        <f t="shared" si="293"/>
        <v>600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236</v>
      </c>
      <c r="C219" s="90">
        <f t="shared" si="288"/>
        <v>3474</v>
      </c>
      <c r="D219" s="196">
        <v>1786</v>
      </c>
      <c r="E219" s="197"/>
      <c r="F219" s="55">
        <f t="shared" si="293"/>
        <v>1786</v>
      </c>
      <c r="G219" s="53">
        <v>1688</v>
      </c>
      <c r="H219" s="54"/>
      <c r="I219" s="55">
        <f t="shared" si="294"/>
        <v>1688</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895167</v>
      </c>
      <c r="D289" s="251">
        <f t="shared" ref="D289:O289" si="389">SUM(D286,D269,D230,D195,D187,D173,D75,D53,D283)</f>
        <v>635002</v>
      </c>
      <c r="E289" s="252">
        <f t="shared" si="389"/>
        <v>0</v>
      </c>
      <c r="F289" s="253">
        <f t="shared" si="389"/>
        <v>635002</v>
      </c>
      <c r="G289" s="251">
        <f t="shared" si="389"/>
        <v>228074</v>
      </c>
      <c r="H289" s="252">
        <f t="shared" si="389"/>
        <v>0</v>
      </c>
      <c r="I289" s="253">
        <f t="shared" si="389"/>
        <v>228074</v>
      </c>
      <c r="J289" s="251">
        <f t="shared" si="389"/>
        <v>32091</v>
      </c>
      <c r="K289" s="252">
        <f t="shared" si="389"/>
        <v>0</v>
      </c>
      <c r="L289" s="253">
        <f t="shared" si="389"/>
        <v>32091</v>
      </c>
      <c r="M289" s="251">
        <f t="shared" si="389"/>
        <v>0</v>
      </c>
      <c r="N289" s="252">
        <f t="shared" si="389"/>
        <v>0</v>
      </c>
      <c r="O289" s="253">
        <f t="shared" si="389"/>
        <v>0</v>
      </c>
      <c r="P289" s="254"/>
    </row>
    <row r="290" spans="1:16" s="28" customFormat="1" ht="13.5" thickTop="1" thickBot="1" x14ac:dyDescent="0.3">
      <c r="A290" s="1389" t="s">
        <v>309</v>
      </c>
      <c r="B290" s="1390"/>
      <c r="C290" s="255">
        <f t="shared" si="371"/>
        <v>-5337</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-5337</v>
      </c>
      <c r="K290" s="257">
        <f t="shared" ref="K290:L290" si="392">(K26+K43)-K51</f>
        <v>0</v>
      </c>
      <c r="L290" s="258">
        <f t="shared" si="392"/>
        <v>-5337</v>
      </c>
      <c r="M290" s="256">
        <f>M45-M51</f>
        <v>0</v>
      </c>
      <c r="N290" s="257">
        <f t="shared" ref="N290:O290" si="393">N45-N51</f>
        <v>0</v>
      </c>
      <c r="O290" s="258">
        <f t="shared" si="393"/>
        <v>0</v>
      </c>
      <c r="P290" s="259"/>
    </row>
    <row r="291" spans="1:16" s="28" customFormat="1" ht="12.75" thickTop="1" x14ac:dyDescent="0.25">
      <c r="A291" s="1391" t="s">
        <v>310</v>
      </c>
      <c r="B291" s="1392"/>
      <c r="C291" s="260">
        <f t="shared" si="371"/>
        <v>5337</v>
      </c>
      <c r="D291" s="261">
        <f t="shared" ref="D291:O291" si="394">SUM(D292,D293)-D300+D301</f>
        <v>0</v>
      </c>
      <c r="E291" s="262">
        <f t="shared" si="394"/>
        <v>0</v>
      </c>
      <c r="F291" s="263">
        <f t="shared" si="394"/>
        <v>0</v>
      </c>
      <c r="G291" s="261">
        <f t="shared" si="394"/>
        <v>0</v>
      </c>
      <c r="H291" s="262">
        <f t="shared" si="394"/>
        <v>0</v>
      </c>
      <c r="I291" s="263">
        <f t="shared" si="394"/>
        <v>0</v>
      </c>
      <c r="J291" s="261">
        <f t="shared" si="394"/>
        <v>5337</v>
      </c>
      <c r="K291" s="262">
        <f t="shared" si="394"/>
        <v>0</v>
      </c>
      <c r="L291" s="263">
        <f t="shared" si="394"/>
        <v>5337</v>
      </c>
      <c r="M291" s="261">
        <f t="shared" si="394"/>
        <v>0</v>
      </c>
      <c r="N291" s="262">
        <f t="shared" si="394"/>
        <v>0</v>
      </c>
      <c r="O291" s="263">
        <f t="shared" si="394"/>
        <v>0</v>
      </c>
      <c r="P291" s="264"/>
    </row>
    <row r="292" spans="1:16" s="28" customFormat="1" ht="12.75" thickBot="1" x14ac:dyDescent="0.3">
      <c r="A292" s="157" t="s">
        <v>311</v>
      </c>
      <c r="B292" s="157" t="s">
        <v>312</v>
      </c>
      <c r="C292" s="158">
        <f t="shared" si="371"/>
        <v>5337</v>
      </c>
      <c r="D292" s="159">
        <f t="shared" ref="D292:O292" si="395">D21-D286</f>
        <v>0</v>
      </c>
      <c r="E292" s="160">
        <f t="shared" si="395"/>
        <v>0</v>
      </c>
      <c r="F292" s="161">
        <f t="shared" si="395"/>
        <v>0</v>
      </c>
      <c r="G292" s="159">
        <f t="shared" si="395"/>
        <v>0</v>
      </c>
      <c r="H292" s="160">
        <f t="shared" si="395"/>
        <v>0</v>
      </c>
      <c r="I292" s="161">
        <f t="shared" si="395"/>
        <v>0</v>
      </c>
      <c r="J292" s="159">
        <f t="shared" si="395"/>
        <v>5337</v>
      </c>
      <c r="K292" s="160">
        <f t="shared" si="395"/>
        <v>0</v>
      </c>
      <c r="L292" s="161">
        <f t="shared" si="395"/>
        <v>5337</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kIHll1vSKpiZlpEYpxL3TmNEXUXG9aE2sLGd62aYQ0vEvaFMcKG3ByErsjGJQ168pCkVdRDOo+1SRW8hPcdJtg==" saltValue="ztU++AAzTPH7xHyz60CMvw==" spinCount="100000" sheet="1" objects="1" scenarios="1" formatCells="0" formatColumns="0" formatRows="0" deleteColumns="0"/>
  <autoFilter ref="A18:P301">
    <filterColumn colId="2">
      <filters>
        <filter val="1 396"/>
        <filter val="1 514"/>
        <filter val="10 291"/>
        <filter val="10 502"/>
        <filter val="106 030"/>
        <filter val="112"/>
        <filter val="12 454"/>
        <filter val="120"/>
        <filter val="139 351"/>
        <filter val="14 087"/>
        <filter val="146 710"/>
        <filter val="146 874"/>
        <filter val="150"/>
        <filter val="16 831"/>
        <filter val="17 488"/>
        <filter val="18 674"/>
        <filter val="186"/>
        <filter val="19 406"/>
        <filter val="2 152"/>
        <filter val="2 545"/>
        <filter val="2 668"/>
        <filter val="2 716"/>
        <filter val="2 824"/>
        <filter val="2 995"/>
        <filter val="245"/>
        <filter val="26 754"/>
        <filter val="26 974"/>
        <filter val="263 410"/>
        <filter val="273"/>
        <filter val="292"/>
        <filter val="3 380"/>
        <filter val="3 452"/>
        <filter val="3 474"/>
        <filter val="3 672"/>
        <filter val="3 687"/>
        <filter val="3 813"/>
        <filter val="3 939"/>
        <filter val="3 991"/>
        <filter val="31 679"/>
        <filter val="32 909"/>
        <filter val="33 321"/>
        <filter val="330"/>
        <filter val="330 276"/>
        <filter val="348"/>
        <filter val="37 448"/>
        <filter val="38 463"/>
        <filter val="388 196"/>
        <filter val="4 074"/>
        <filter val="4 337"/>
        <filter val="421 466"/>
        <filter val="436"/>
        <filter val="5 337"/>
        <filter val="-5 337"/>
        <filter val="5 700"/>
        <filter val="52"/>
        <filter val="560"/>
        <filter val="560 817"/>
        <filter val="6 296"/>
        <filter val="600"/>
        <filter val="66 680"/>
        <filter val="690"/>
        <filter val="7 323"/>
        <filter val="81 364"/>
        <filter val="863 076"/>
        <filter val="891 093"/>
        <filter val="895 167"/>
        <filter val="900"/>
        <filter val="93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2019.gada 20.jūnija saistošajiem noteikumiem Nr.22
(protokols Nr.8, 2.punkts)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4" sqref="S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441</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430</v>
      </c>
      <c r="D3" s="1421"/>
      <c r="E3" s="1421"/>
      <c r="F3" s="1421"/>
      <c r="G3" s="1421"/>
      <c r="H3" s="1421"/>
      <c r="I3" s="1421"/>
      <c r="J3" s="1421"/>
      <c r="K3" s="1421"/>
      <c r="L3" s="1421"/>
      <c r="M3" s="1421"/>
      <c r="N3" s="1421"/>
      <c r="O3" s="1421"/>
      <c r="P3" s="1422"/>
      <c r="Q3" s="278"/>
    </row>
    <row r="4" spans="1:17" ht="12.75" customHeight="1" x14ac:dyDescent="0.25">
      <c r="A4" s="5" t="s">
        <v>4</v>
      </c>
      <c r="B4" s="6"/>
      <c r="C4" s="1421" t="s">
        <v>431</v>
      </c>
      <c r="D4" s="1421"/>
      <c r="E4" s="1421"/>
      <c r="F4" s="1421"/>
      <c r="G4" s="1421"/>
      <c r="H4" s="1421"/>
      <c r="I4" s="1421"/>
      <c r="J4" s="1421"/>
      <c r="K4" s="1421"/>
      <c r="L4" s="1421"/>
      <c r="M4" s="1421"/>
      <c r="N4" s="1421"/>
      <c r="O4" s="1421"/>
      <c r="P4" s="1422"/>
      <c r="Q4" s="278"/>
    </row>
    <row r="5" spans="1:17" ht="12.75" customHeight="1" x14ac:dyDescent="0.25">
      <c r="A5" s="7" t="s">
        <v>6</v>
      </c>
      <c r="B5" s="8"/>
      <c r="C5" s="1416" t="s">
        <v>432</v>
      </c>
      <c r="D5" s="1416"/>
      <c r="E5" s="1416"/>
      <c r="F5" s="1416"/>
      <c r="G5" s="1416"/>
      <c r="H5" s="1416"/>
      <c r="I5" s="1416"/>
      <c r="J5" s="1416"/>
      <c r="K5" s="1416"/>
      <c r="L5" s="1416"/>
      <c r="M5" s="1416"/>
      <c r="N5" s="1416"/>
      <c r="O5" s="1416"/>
      <c r="P5" s="1417"/>
      <c r="Q5" s="278"/>
    </row>
    <row r="6" spans="1:17" ht="12.75" customHeight="1" x14ac:dyDescent="0.25">
      <c r="A6" s="7" t="s">
        <v>8</v>
      </c>
      <c r="B6" s="8"/>
      <c r="C6" s="1416" t="s">
        <v>433</v>
      </c>
      <c r="D6" s="1416"/>
      <c r="E6" s="1416"/>
      <c r="F6" s="1416"/>
      <c r="G6" s="1416"/>
      <c r="H6" s="1416"/>
      <c r="I6" s="1416"/>
      <c r="J6" s="1416"/>
      <c r="K6" s="1416"/>
      <c r="L6" s="1416"/>
      <c r="M6" s="1416"/>
      <c r="N6" s="1416"/>
      <c r="O6" s="1416"/>
      <c r="P6" s="1417"/>
      <c r="Q6" s="278"/>
    </row>
    <row r="7" spans="1:17" x14ac:dyDescent="0.25">
      <c r="A7" s="7" t="s">
        <v>10</v>
      </c>
      <c r="B7" s="8"/>
      <c r="C7" s="1421" t="s">
        <v>434</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t="s">
        <v>435</v>
      </c>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17310</v>
      </c>
      <c r="D20" s="32">
        <f>SUM(D21,D24,D25,D41,D43)</f>
        <v>0</v>
      </c>
      <c r="E20" s="33">
        <f t="shared" ref="E20:F20" si="1">SUM(E21,E24,E25,E41,E43)</f>
        <v>17310</v>
      </c>
      <c r="F20" s="34">
        <f t="shared" si="1"/>
        <v>17310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32.25" hidden="1" customHeight="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9.75" customHeight="1" thickTop="1" thickBot="1" x14ac:dyDescent="0.3">
      <c r="A24" s="58">
        <v>19300</v>
      </c>
      <c r="B24" s="58" t="s">
        <v>43</v>
      </c>
      <c r="C24" s="59">
        <f>F24+I24</f>
        <v>3462</v>
      </c>
      <c r="D24" s="60"/>
      <c r="E24" s="63">
        <v>3462</v>
      </c>
      <c r="F24" s="62">
        <f t="shared" si="9"/>
        <v>3462</v>
      </c>
      <c r="G24" s="60"/>
      <c r="H24" s="63"/>
      <c r="I24" s="62">
        <f t="shared" si="10"/>
        <v>0</v>
      </c>
      <c r="J24" s="64" t="s">
        <v>44</v>
      </c>
      <c r="K24" s="65" t="s">
        <v>44</v>
      </c>
      <c r="L24" s="66" t="s">
        <v>44</v>
      </c>
      <c r="M24" s="64" t="s">
        <v>44</v>
      </c>
      <c r="N24" s="65" t="s">
        <v>44</v>
      </c>
      <c r="O24" s="66" t="s">
        <v>44</v>
      </c>
      <c r="P24" s="549" t="s">
        <v>436</v>
      </c>
    </row>
    <row r="25" spans="1:16" s="28" customFormat="1" ht="24.75" customHeight="1" thickTop="1" x14ac:dyDescent="0.25">
      <c r="A25" s="68">
        <v>21192</v>
      </c>
      <c r="B25" s="69" t="s">
        <v>45</v>
      </c>
      <c r="C25" s="70">
        <f>F25</f>
        <v>13848</v>
      </c>
      <c r="D25" s="71"/>
      <c r="E25" s="72">
        <v>13848</v>
      </c>
      <c r="F25" s="73">
        <f t="shared" si="9"/>
        <v>13848</v>
      </c>
      <c r="G25" s="74" t="s">
        <v>44</v>
      </c>
      <c r="H25" s="75" t="s">
        <v>44</v>
      </c>
      <c r="I25" s="76" t="s">
        <v>44</v>
      </c>
      <c r="J25" s="74" t="s">
        <v>44</v>
      </c>
      <c r="K25" s="75" t="s">
        <v>44</v>
      </c>
      <c r="L25" s="76" t="s">
        <v>44</v>
      </c>
      <c r="M25" s="74" t="s">
        <v>44</v>
      </c>
      <c r="N25" s="75" t="s">
        <v>44</v>
      </c>
      <c r="O25" s="76" t="s">
        <v>44</v>
      </c>
      <c r="P25" s="77" t="s">
        <v>437</v>
      </c>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17310</v>
      </c>
      <c r="D50" s="159">
        <f>SUM(D51,D286)</f>
        <v>0</v>
      </c>
      <c r="E50" s="160">
        <f t="shared" ref="E50:F50" si="26">SUM(E51,E286)</f>
        <v>17310</v>
      </c>
      <c r="F50" s="161">
        <f t="shared" si="26"/>
        <v>17310</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17310</v>
      </c>
      <c r="D51" s="165">
        <f>SUM(D52,D194)</f>
        <v>0</v>
      </c>
      <c r="E51" s="166">
        <f t="shared" ref="E51:F51" si="30">SUM(E52,E194)</f>
        <v>17310</v>
      </c>
      <c r="F51" s="167">
        <f t="shared" si="30"/>
        <v>17310</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17310</v>
      </c>
      <c r="D52" s="173">
        <f>SUM(D53,D75,D173,D187)</f>
        <v>0</v>
      </c>
      <c r="E52" s="174">
        <f t="shared" ref="E52:F52" si="34">SUM(E53,E75,E173,E187)</f>
        <v>17310</v>
      </c>
      <c r="F52" s="175">
        <f t="shared" si="34"/>
        <v>17310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40.5"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1.75"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29.25"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546">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17310</v>
      </c>
      <c r="D75" s="179">
        <f>SUM(D76,D83,D130,D164,D165,D172)</f>
        <v>0</v>
      </c>
      <c r="E75" s="180">
        <f t="shared" ref="E75:F75" si="74">SUM(E76,E83,E130,E164,E165,E172)</f>
        <v>17310</v>
      </c>
      <c r="F75" s="181">
        <f t="shared" si="74"/>
        <v>17310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x14ac:dyDescent="0.25">
      <c r="A76" s="69">
        <v>2100</v>
      </c>
      <c r="B76" s="183" t="s">
        <v>95</v>
      </c>
      <c r="C76" s="70">
        <f t="shared" si="0"/>
        <v>2055</v>
      </c>
      <c r="D76" s="184">
        <f>SUM(D77,D80)</f>
        <v>0</v>
      </c>
      <c r="E76" s="185">
        <f t="shared" ref="E76:F76" si="78">SUM(E77,E80)</f>
        <v>2055</v>
      </c>
      <c r="F76" s="73">
        <f t="shared" si="78"/>
        <v>2055</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x14ac:dyDescent="0.25">
      <c r="A80" s="189">
        <v>2120</v>
      </c>
      <c r="B80" s="89" t="s">
        <v>99</v>
      </c>
      <c r="C80" s="90">
        <f t="shared" si="0"/>
        <v>2055</v>
      </c>
      <c r="D80" s="190">
        <f>SUM(D81:D82)</f>
        <v>0</v>
      </c>
      <c r="E80" s="191">
        <f t="shared" ref="E80:F80" si="90">SUM(E81:E82)</f>
        <v>2055</v>
      </c>
      <c r="F80" s="55">
        <f t="shared" si="90"/>
        <v>2055</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8" customHeight="1" x14ac:dyDescent="0.25">
      <c r="A81" s="51">
        <v>2121</v>
      </c>
      <c r="B81" s="89" t="s">
        <v>97</v>
      </c>
      <c r="C81" s="90">
        <f t="shared" si="0"/>
        <v>1092</v>
      </c>
      <c r="D81" s="196"/>
      <c r="E81" s="197">
        <v>1092</v>
      </c>
      <c r="F81" s="55">
        <f t="shared" ref="F81:F82" si="94">D81+E81</f>
        <v>1092</v>
      </c>
      <c r="G81" s="53"/>
      <c r="H81" s="54"/>
      <c r="I81" s="55">
        <f t="shared" ref="I81:I82" si="95">G81+H81</f>
        <v>0</v>
      </c>
      <c r="J81" s="53"/>
      <c r="K81" s="54"/>
      <c r="L81" s="55">
        <f t="shared" ref="L81:L82" si="96">K81+J81</f>
        <v>0</v>
      </c>
      <c r="M81" s="53"/>
      <c r="N81" s="54"/>
      <c r="O81" s="55">
        <f t="shared" ref="O81:O82" si="97">N81+M81</f>
        <v>0</v>
      </c>
      <c r="P81" s="57" t="s">
        <v>438</v>
      </c>
    </row>
    <row r="82" spans="1:16" ht="27" customHeight="1" x14ac:dyDescent="0.25">
      <c r="A82" s="51">
        <v>2122</v>
      </c>
      <c r="B82" s="89" t="s">
        <v>98</v>
      </c>
      <c r="C82" s="90">
        <f t="shared" si="0"/>
        <v>963</v>
      </c>
      <c r="D82" s="196"/>
      <c r="E82" s="197">
        <v>963</v>
      </c>
      <c r="F82" s="55">
        <f t="shared" si="94"/>
        <v>963</v>
      </c>
      <c r="G82" s="53"/>
      <c r="H82" s="54"/>
      <c r="I82" s="55">
        <f t="shared" si="95"/>
        <v>0</v>
      </c>
      <c r="J82" s="53"/>
      <c r="K82" s="54"/>
      <c r="L82" s="55">
        <f t="shared" si="96"/>
        <v>0</v>
      </c>
      <c r="M82" s="53"/>
      <c r="N82" s="54"/>
      <c r="O82" s="55">
        <f t="shared" si="97"/>
        <v>0</v>
      </c>
      <c r="P82" s="57" t="s">
        <v>439</v>
      </c>
    </row>
    <row r="83" spans="1:16" x14ac:dyDescent="0.25">
      <c r="A83" s="69">
        <v>2200</v>
      </c>
      <c r="B83" s="183" t="s">
        <v>100</v>
      </c>
      <c r="C83" s="70">
        <f t="shared" si="0"/>
        <v>15255</v>
      </c>
      <c r="D83" s="184">
        <f>SUM(D84,D89,D95,D103,D112,D116,D122,D128)</f>
        <v>0</v>
      </c>
      <c r="E83" s="185">
        <f t="shared" ref="E83:F83" si="98">SUM(E84,E89,E95,E103,E112,E116,E122,E128)</f>
        <v>15255</v>
      </c>
      <c r="F83" s="73">
        <f t="shared" si="98"/>
        <v>15255</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20.25"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49"/>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6.25"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15255</v>
      </c>
      <c r="D122" s="190">
        <f>SUM(D123:D127)</f>
        <v>0</v>
      </c>
      <c r="E122" s="191">
        <f t="shared" ref="E122:F122" si="151">SUM(E123:E127)</f>
        <v>15255</v>
      </c>
      <c r="F122" s="55">
        <f t="shared" si="151"/>
        <v>15255</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2.25" customHeight="1" x14ac:dyDescent="0.25">
      <c r="A127" s="51">
        <v>2279</v>
      </c>
      <c r="B127" s="89" t="s">
        <v>144</v>
      </c>
      <c r="C127" s="90">
        <f t="shared" si="102"/>
        <v>15255</v>
      </c>
      <c r="D127" s="196"/>
      <c r="E127" s="197">
        <v>15255</v>
      </c>
      <c r="F127" s="55">
        <f t="shared" si="155"/>
        <v>15255</v>
      </c>
      <c r="G127" s="53"/>
      <c r="H127" s="54"/>
      <c r="I127" s="55">
        <f t="shared" si="156"/>
        <v>0</v>
      </c>
      <c r="J127" s="53"/>
      <c r="K127" s="54"/>
      <c r="L127" s="55">
        <f t="shared" si="157"/>
        <v>0</v>
      </c>
      <c r="M127" s="53"/>
      <c r="N127" s="54"/>
      <c r="O127" s="55">
        <f t="shared" si="158"/>
        <v>0</v>
      </c>
      <c r="P127" s="57" t="s">
        <v>440</v>
      </c>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546">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22.5"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23.25"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17310</v>
      </c>
      <c r="D289" s="251">
        <f t="shared" ref="D289:O289" si="389">SUM(D286,D269,D230,D195,D187,D173,D75,D53,D283)</f>
        <v>0</v>
      </c>
      <c r="E289" s="252">
        <f t="shared" si="389"/>
        <v>17310</v>
      </c>
      <c r="F289" s="253">
        <f t="shared" si="389"/>
        <v>17310</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ZLSFXFNFVFqxHTcDyqSZRLDdjbyj48BfERy4EEoQYtxSpJ0DwTwl8vLc+3N1GInW/1Fmu4J2OH3i8Gg7zdQulg==" saltValue="u2zsJxLvNCfWWN+m04cPGw==" spinCount="100000" sheet="1" objects="1" scenarios="1" formatCells="0" formatColumns="0" formatRows="0" deleteColumns="0"/>
  <autoFilter ref="A18:P301">
    <filterColumn colId="2">
      <filters>
        <filter val="1 092"/>
        <filter val="13 848"/>
        <filter val="15 255"/>
        <filter val="17 310"/>
        <filter val="2 055"/>
        <filter val="3 462"/>
        <filter val="96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2019.gada 20.jūnija saistošajiem noteikumiem Nr.22
(protokols Nr.8, 2.punkts)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S4" sqref="S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465</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466</v>
      </c>
      <c r="D3" s="1421"/>
      <c r="E3" s="1421"/>
      <c r="F3" s="1421"/>
      <c r="G3" s="1421"/>
      <c r="H3" s="1421"/>
      <c r="I3" s="1421"/>
      <c r="J3" s="1421"/>
      <c r="K3" s="1421"/>
      <c r="L3" s="1421"/>
      <c r="M3" s="1421"/>
      <c r="N3" s="1421"/>
      <c r="O3" s="1421"/>
      <c r="P3" s="1422"/>
      <c r="Q3" s="278"/>
    </row>
    <row r="4" spans="1:17" ht="12.75" customHeight="1" x14ac:dyDescent="0.25">
      <c r="A4" s="5" t="s">
        <v>4</v>
      </c>
      <c r="B4" s="6"/>
      <c r="C4" s="1421" t="s">
        <v>467</v>
      </c>
      <c r="D4" s="1421"/>
      <c r="E4" s="1421"/>
      <c r="F4" s="1421"/>
      <c r="G4" s="1421"/>
      <c r="H4" s="1421"/>
      <c r="I4" s="1421"/>
      <c r="J4" s="1421"/>
      <c r="K4" s="1421"/>
      <c r="L4" s="1421"/>
      <c r="M4" s="1421"/>
      <c r="N4" s="1421"/>
      <c r="O4" s="1421"/>
      <c r="P4" s="1422"/>
      <c r="Q4" s="278"/>
    </row>
    <row r="5" spans="1:17" ht="12.75" customHeight="1" x14ac:dyDescent="0.25">
      <c r="A5" s="7" t="s">
        <v>6</v>
      </c>
      <c r="B5" s="8"/>
      <c r="C5" s="1416" t="s">
        <v>468</v>
      </c>
      <c r="D5" s="1416"/>
      <c r="E5" s="1416"/>
      <c r="F5" s="1416"/>
      <c r="G5" s="1416"/>
      <c r="H5" s="1416"/>
      <c r="I5" s="1416"/>
      <c r="J5" s="1416"/>
      <c r="K5" s="1416"/>
      <c r="L5" s="1416"/>
      <c r="M5" s="1416"/>
      <c r="N5" s="1416"/>
      <c r="O5" s="1416"/>
      <c r="P5" s="1417"/>
      <c r="Q5" s="278"/>
    </row>
    <row r="6" spans="1:17" ht="12.75" customHeight="1" x14ac:dyDescent="0.25">
      <c r="A6" s="7" t="s">
        <v>8</v>
      </c>
      <c r="B6" s="8"/>
      <c r="C6" s="1416" t="s">
        <v>469</v>
      </c>
      <c r="D6" s="1416"/>
      <c r="E6" s="1416"/>
      <c r="F6" s="1416"/>
      <c r="G6" s="1416"/>
      <c r="H6" s="1416"/>
      <c r="I6" s="1416"/>
      <c r="J6" s="1416"/>
      <c r="K6" s="1416"/>
      <c r="L6" s="1416"/>
      <c r="M6" s="1416"/>
      <c r="N6" s="1416"/>
      <c r="O6" s="1416"/>
      <c r="P6" s="1417"/>
      <c r="Q6" s="278"/>
    </row>
    <row r="7" spans="1:17" ht="24.75" customHeight="1" x14ac:dyDescent="0.25">
      <c r="A7" s="7" t="s">
        <v>10</v>
      </c>
      <c r="B7" s="8"/>
      <c r="C7" s="1421" t="s">
        <v>477</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470</v>
      </c>
      <c r="D9" s="1416" t="s">
        <v>470</v>
      </c>
      <c r="E9" s="1416" t="s">
        <v>470</v>
      </c>
      <c r="F9" s="1416" t="s">
        <v>470</v>
      </c>
      <c r="G9" s="1416" t="s">
        <v>470</v>
      </c>
      <c r="H9" s="1416" t="s">
        <v>470</v>
      </c>
      <c r="I9" s="1416" t="s">
        <v>470</v>
      </c>
      <c r="J9" s="1416" t="s">
        <v>470</v>
      </c>
      <c r="K9" s="1416" t="s">
        <v>470</v>
      </c>
      <c r="L9" s="1416" t="s">
        <v>470</v>
      </c>
      <c r="M9" s="1416" t="s">
        <v>470</v>
      </c>
      <c r="N9" s="1416" t="s">
        <v>470</v>
      </c>
      <c r="O9" s="1416" t="s">
        <v>470</v>
      </c>
      <c r="P9" s="1417" t="s">
        <v>470</v>
      </c>
      <c r="Q9" s="278"/>
    </row>
    <row r="10" spans="1:17" ht="12.75" customHeight="1" x14ac:dyDescent="0.25">
      <c r="A10" s="7"/>
      <c r="B10" s="8" t="s">
        <v>15</v>
      </c>
      <c r="C10" s="1416" t="s">
        <v>471</v>
      </c>
      <c r="D10" s="1416" t="s">
        <v>471</v>
      </c>
      <c r="E10" s="1416" t="s">
        <v>471</v>
      </c>
      <c r="F10" s="1416" t="s">
        <v>471</v>
      </c>
      <c r="G10" s="1416" t="s">
        <v>471</v>
      </c>
      <c r="H10" s="1416" t="s">
        <v>471</v>
      </c>
      <c r="I10" s="1416" t="s">
        <v>471</v>
      </c>
      <c r="J10" s="1416" t="s">
        <v>471</v>
      </c>
      <c r="K10" s="1416" t="s">
        <v>471</v>
      </c>
      <c r="L10" s="1416" t="s">
        <v>471</v>
      </c>
      <c r="M10" s="1416" t="s">
        <v>471</v>
      </c>
      <c r="N10" s="1416" t="s">
        <v>471</v>
      </c>
      <c r="O10" s="1416" t="s">
        <v>471</v>
      </c>
      <c r="P10" s="1417" t="s">
        <v>471</v>
      </c>
      <c r="Q10" s="278"/>
    </row>
    <row r="11" spans="1:17" ht="12.75" customHeight="1" x14ac:dyDescent="0.25">
      <c r="A11" s="7"/>
      <c r="B11" s="8" t="s">
        <v>16</v>
      </c>
      <c r="C11" s="1416"/>
      <c r="D11" s="1416"/>
      <c r="E11" s="1416"/>
      <c r="F11" s="1416"/>
      <c r="G11" s="1416"/>
      <c r="H11" s="1416"/>
      <c r="I11" s="1416"/>
      <c r="J11" s="1416"/>
      <c r="K11" s="1416"/>
      <c r="L11" s="1416"/>
      <c r="M11" s="1416"/>
      <c r="N11" s="1416"/>
      <c r="O11" s="1416"/>
      <c r="P11" s="1417"/>
      <c r="Q11" s="278"/>
    </row>
    <row r="12" spans="1:17" ht="12.75" customHeight="1" x14ac:dyDescent="0.25">
      <c r="A12" s="7"/>
      <c r="B12" s="8" t="s">
        <v>17</v>
      </c>
      <c r="C12" s="1416" t="s">
        <v>472</v>
      </c>
      <c r="D12" s="1416" t="s">
        <v>472</v>
      </c>
      <c r="E12" s="1416" t="s">
        <v>472</v>
      </c>
      <c r="F12" s="1416" t="s">
        <v>472</v>
      </c>
      <c r="G12" s="1416" t="s">
        <v>472</v>
      </c>
      <c r="H12" s="1416" t="s">
        <v>472</v>
      </c>
      <c r="I12" s="1416" t="s">
        <v>472</v>
      </c>
      <c r="J12" s="1416" t="s">
        <v>472</v>
      </c>
      <c r="K12" s="1416" t="s">
        <v>472</v>
      </c>
      <c r="L12" s="1416" t="s">
        <v>472</v>
      </c>
      <c r="M12" s="1416" t="s">
        <v>472</v>
      </c>
      <c r="N12" s="1416" t="s">
        <v>472</v>
      </c>
      <c r="O12" s="1416" t="s">
        <v>472</v>
      </c>
      <c r="P12" s="1417" t="s">
        <v>472</v>
      </c>
      <c r="Q12" s="278"/>
    </row>
    <row r="13" spans="1:17" ht="12.75" customHeight="1" x14ac:dyDescent="0.25">
      <c r="A13" s="7"/>
      <c r="B13" s="8" t="s">
        <v>19</v>
      </c>
      <c r="C13" s="1416" t="s">
        <v>473</v>
      </c>
      <c r="D13" s="1416" t="s">
        <v>473</v>
      </c>
      <c r="E13" s="1416" t="s">
        <v>473</v>
      </c>
      <c r="F13" s="1416" t="s">
        <v>473</v>
      </c>
      <c r="G13" s="1416" t="s">
        <v>473</v>
      </c>
      <c r="H13" s="1416" t="s">
        <v>473</v>
      </c>
      <c r="I13" s="1416" t="s">
        <v>473</v>
      </c>
      <c r="J13" s="1416" t="s">
        <v>473</v>
      </c>
      <c r="K13" s="1416" t="s">
        <v>473</v>
      </c>
      <c r="L13" s="1416" t="s">
        <v>473</v>
      </c>
      <c r="M13" s="1416" t="s">
        <v>473</v>
      </c>
      <c r="N13" s="1416" t="s">
        <v>473</v>
      </c>
      <c r="O13" s="1416" t="s">
        <v>473</v>
      </c>
      <c r="P13" s="1417" t="s">
        <v>473</v>
      </c>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1217847</v>
      </c>
      <c r="D20" s="32">
        <f>SUM(D21,D24,D25,D41,D43)</f>
        <v>618951</v>
      </c>
      <c r="E20" s="33">
        <f t="shared" ref="E20:F20" si="1">SUM(E21,E24,E25,E41,E43)</f>
        <v>0</v>
      </c>
      <c r="F20" s="34">
        <f t="shared" si="1"/>
        <v>618951</v>
      </c>
      <c r="G20" s="32">
        <f>SUM(G21,G24,G43)</f>
        <v>494134</v>
      </c>
      <c r="H20" s="33">
        <f t="shared" ref="H20:I20" si="2">SUM(H21,H24,H43)</f>
        <v>642</v>
      </c>
      <c r="I20" s="34">
        <f t="shared" si="2"/>
        <v>494776</v>
      </c>
      <c r="J20" s="32">
        <f>SUM(J21,J26,J43)</f>
        <v>104090</v>
      </c>
      <c r="K20" s="33">
        <f t="shared" ref="K20:L20" si="3">SUM(K21,K26,K43)</f>
        <v>0</v>
      </c>
      <c r="L20" s="34">
        <f t="shared" si="3"/>
        <v>104090</v>
      </c>
      <c r="M20" s="32">
        <f>SUM(M21,M45)</f>
        <v>30</v>
      </c>
      <c r="N20" s="33">
        <f t="shared" ref="N20:O20" si="4">SUM(N21,N45)</f>
        <v>0</v>
      </c>
      <c r="O20" s="34">
        <f t="shared" si="4"/>
        <v>30</v>
      </c>
      <c r="P20" s="35"/>
    </row>
    <row r="21" spans="1:16" ht="12.75" thickTop="1" x14ac:dyDescent="0.25">
      <c r="A21" s="36"/>
      <c r="B21" s="37" t="s">
        <v>40</v>
      </c>
      <c r="C21" s="38">
        <f t="shared" si="0"/>
        <v>9073</v>
      </c>
      <c r="D21" s="39">
        <f>SUM(D22:D23)</f>
        <v>0</v>
      </c>
      <c r="E21" s="40">
        <f t="shared" ref="E21:F21" si="5">SUM(E22:E23)</f>
        <v>0</v>
      </c>
      <c r="F21" s="41">
        <f t="shared" si="5"/>
        <v>0</v>
      </c>
      <c r="G21" s="39">
        <f>SUM(G22:G23)</f>
        <v>0</v>
      </c>
      <c r="H21" s="40">
        <f t="shared" ref="H21:I21" si="6">SUM(H22:H23)</f>
        <v>0</v>
      </c>
      <c r="I21" s="41">
        <f t="shared" si="6"/>
        <v>0</v>
      </c>
      <c r="J21" s="39">
        <f>SUM(J22:J23)</f>
        <v>9043</v>
      </c>
      <c r="K21" s="40">
        <f t="shared" ref="K21:L21" si="7">SUM(K22:K23)</f>
        <v>0</v>
      </c>
      <c r="L21" s="41">
        <f t="shared" si="7"/>
        <v>9043</v>
      </c>
      <c r="M21" s="39">
        <f>SUM(M22:M23)</f>
        <v>30</v>
      </c>
      <c r="N21" s="40">
        <f t="shared" ref="N21:O21" si="8">SUM(N22:N23)</f>
        <v>0</v>
      </c>
      <c r="O21" s="41">
        <f t="shared" si="8"/>
        <v>30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9073</v>
      </c>
      <c r="D23" s="53"/>
      <c r="E23" s="54"/>
      <c r="F23" s="55">
        <f t="shared" ref="F23:F25" si="9">D23+E23</f>
        <v>0</v>
      </c>
      <c r="G23" s="53"/>
      <c r="H23" s="54"/>
      <c r="I23" s="55">
        <f t="shared" ref="I23:I24" si="10">G23+H23</f>
        <v>0</v>
      </c>
      <c r="J23" s="53">
        <v>9043</v>
      </c>
      <c r="K23" s="54"/>
      <c r="L23" s="56">
        <f>K23+J23</f>
        <v>9043</v>
      </c>
      <c r="M23" s="53">
        <v>30</v>
      </c>
      <c r="N23" s="54"/>
      <c r="O23" s="55">
        <f>N23+M23</f>
        <v>30</v>
      </c>
      <c r="P23" s="562"/>
    </row>
    <row r="24" spans="1:16" s="28" customFormat="1" ht="32.25" customHeight="1" thickBot="1" x14ac:dyDescent="0.3">
      <c r="A24" s="58">
        <v>19300</v>
      </c>
      <c r="B24" s="58" t="s">
        <v>43</v>
      </c>
      <c r="C24" s="59">
        <f>F24+I24</f>
        <v>1113727</v>
      </c>
      <c r="D24" s="60">
        <v>618951</v>
      </c>
      <c r="E24" s="63"/>
      <c r="F24" s="62">
        <f t="shared" si="9"/>
        <v>618951</v>
      </c>
      <c r="G24" s="60">
        <v>494134</v>
      </c>
      <c r="H24" s="63">
        <v>642</v>
      </c>
      <c r="I24" s="62">
        <f t="shared" si="10"/>
        <v>494776</v>
      </c>
      <c r="J24" s="64" t="s">
        <v>44</v>
      </c>
      <c r="K24" s="65" t="s">
        <v>44</v>
      </c>
      <c r="L24" s="66" t="s">
        <v>44</v>
      </c>
      <c r="M24" s="64" t="s">
        <v>44</v>
      </c>
      <c r="N24" s="65" t="s">
        <v>44</v>
      </c>
      <c r="O24" s="66" t="s">
        <v>44</v>
      </c>
      <c r="P24" s="67" t="s">
        <v>474</v>
      </c>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95047</v>
      </c>
      <c r="D26" s="74" t="s">
        <v>44</v>
      </c>
      <c r="E26" s="75" t="s">
        <v>44</v>
      </c>
      <c r="F26" s="76" t="s">
        <v>44</v>
      </c>
      <c r="G26" s="74" t="s">
        <v>44</v>
      </c>
      <c r="H26" s="75" t="s">
        <v>44</v>
      </c>
      <c r="I26" s="76" t="s">
        <v>44</v>
      </c>
      <c r="J26" s="78">
        <f>SUM(J27,J31,J33,J36)</f>
        <v>95047</v>
      </c>
      <c r="K26" s="79">
        <f t="shared" ref="K26:L26" si="11">SUM(K27,K31,K33,K36)</f>
        <v>0</v>
      </c>
      <c r="L26" s="80">
        <f t="shared" si="11"/>
        <v>95047</v>
      </c>
      <c r="M26" s="78" t="s">
        <v>44</v>
      </c>
      <c r="N26" s="79" t="s">
        <v>44</v>
      </c>
      <c r="O26" s="80" t="s">
        <v>44</v>
      </c>
      <c r="P26" s="77"/>
    </row>
    <row r="27" spans="1:16" s="28" customFormat="1" ht="24" customHeight="1" x14ac:dyDescent="0.25">
      <c r="A27" s="81">
        <v>21350</v>
      </c>
      <c r="B27" s="69" t="s">
        <v>47</v>
      </c>
      <c r="C27" s="70">
        <f t="shared" ref="C27:C30" si="12">L27</f>
        <v>89727</v>
      </c>
      <c r="D27" s="74" t="s">
        <v>44</v>
      </c>
      <c r="E27" s="75" t="s">
        <v>44</v>
      </c>
      <c r="F27" s="76" t="s">
        <v>44</v>
      </c>
      <c r="G27" s="74" t="s">
        <v>44</v>
      </c>
      <c r="H27" s="75" t="s">
        <v>44</v>
      </c>
      <c r="I27" s="76" t="s">
        <v>44</v>
      </c>
      <c r="J27" s="78">
        <f>SUM(J28:J30)</f>
        <v>89727</v>
      </c>
      <c r="K27" s="79">
        <f t="shared" ref="K27:L27" si="13">SUM(K28:K30)</f>
        <v>0</v>
      </c>
      <c r="L27" s="80">
        <f t="shared" si="13"/>
        <v>89727</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customHeight="1" x14ac:dyDescent="0.25">
      <c r="A30" s="50">
        <v>21359</v>
      </c>
      <c r="B30" s="89" t="s">
        <v>50</v>
      </c>
      <c r="C30" s="90">
        <f t="shared" si="12"/>
        <v>89727</v>
      </c>
      <c r="D30" s="91" t="s">
        <v>44</v>
      </c>
      <c r="E30" s="92" t="s">
        <v>44</v>
      </c>
      <c r="F30" s="93" t="s">
        <v>44</v>
      </c>
      <c r="G30" s="91" t="s">
        <v>44</v>
      </c>
      <c r="H30" s="92" t="s">
        <v>44</v>
      </c>
      <c r="I30" s="93" t="s">
        <v>44</v>
      </c>
      <c r="J30" s="53">
        <v>89727</v>
      </c>
      <c r="K30" s="54"/>
      <c r="L30" s="56">
        <f t="shared" si="14"/>
        <v>89727</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customHeight="1" x14ac:dyDescent="0.25">
      <c r="A33" s="81">
        <v>21380</v>
      </c>
      <c r="B33" s="69" t="s">
        <v>53</v>
      </c>
      <c r="C33" s="70">
        <f t="shared" si="16"/>
        <v>5320</v>
      </c>
      <c r="D33" s="74" t="s">
        <v>44</v>
      </c>
      <c r="E33" s="75" t="s">
        <v>44</v>
      </c>
      <c r="F33" s="76" t="s">
        <v>44</v>
      </c>
      <c r="G33" s="74" t="s">
        <v>44</v>
      </c>
      <c r="H33" s="75" t="s">
        <v>44</v>
      </c>
      <c r="I33" s="76" t="s">
        <v>44</v>
      </c>
      <c r="J33" s="78">
        <f>SUM(J34:J35)</f>
        <v>5320</v>
      </c>
      <c r="K33" s="79">
        <f t="shared" ref="K33:L33" si="17">SUM(K34:K35)</f>
        <v>0</v>
      </c>
      <c r="L33" s="80">
        <f t="shared" si="17"/>
        <v>5320</v>
      </c>
      <c r="M33" s="78" t="s">
        <v>44</v>
      </c>
      <c r="N33" s="79" t="s">
        <v>44</v>
      </c>
      <c r="O33" s="80" t="s">
        <v>44</v>
      </c>
      <c r="P33" s="77"/>
    </row>
    <row r="34" spans="1:16" ht="12" customHeight="1" x14ac:dyDescent="0.25">
      <c r="A34" s="44">
        <v>21381</v>
      </c>
      <c r="B34" s="82" t="s">
        <v>54</v>
      </c>
      <c r="C34" s="83">
        <f t="shared" si="16"/>
        <v>3220</v>
      </c>
      <c r="D34" s="84" t="s">
        <v>44</v>
      </c>
      <c r="E34" s="85" t="s">
        <v>44</v>
      </c>
      <c r="F34" s="86" t="s">
        <v>44</v>
      </c>
      <c r="G34" s="84" t="s">
        <v>44</v>
      </c>
      <c r="H34" s="85" t="s">
        <v>44</v>
      </c>
      <c r="I34" s="86" t="s">
        <v>44</v>
      </c>
      <c r="J34" s="46">
        <v>3220</v>
      </c>
      <c r="K34" s="47"/>
      <c r="L34" s="48">
        <f t="shared" ref="L34:L35" si="18">K34+J34</f>
        <v>3220</v>
      </c>
      <c r="M34" s="87" t="s">
        <v>44</v>
      </c>
      <c r="N34" s="88" t="s">
        <v>44</v>
      </c>
      <c r="O34" s="48" t="s">
        <v>44</v>
      </c>
      <c r="P34" s="49"/>
    </row>
    <row r="35" spans="1:16" ht="24" customHeight="1" x14ac:dyDescent="0.25">
      <c r="A35" s="51">
        <v>21383</v>
      </c>
      <c r="B35" s="89" t="s">
        <v>55</v>
      </c>
      <c r="C35" s="90">
        <f t="shared" si="16"/>
        <v>2100</v>
      </c>
      <c r="D35" s="91" t="s">
        <v>44</v>
      </c>
      <c r="E35" s="92" t="s">
        <v>44</v>
      </c>
      <c r="F35" s="93" t="s">
        <v>44</v>
      </c>
      <c r="G35" s="91" t="s">
        <v>44</v>
      </c>
      <c r="H35" s="92" t="s">
        <v>44</v>
      </c>
      <c r="I35" s="93" t="s">
        <v>44</v>
      </c>
      <c r="J35" s="53">
        <v>2100</v>
      </c>
      <c r="K35" s="54"/>
      <c r="L35" s="56">
        <f t="shared" si="18"/>
        <v>2100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1217847</v>
      </c>
      <c r="D50" s="159">
        <f>SUM(D51,D286)</f>
        <v>618951</v>
      </c>
      <c r="E50" s="160">
        <f t="shared" ref="E50:F50" si="26">SUM(E51,E286)</f>
        <v>0</v>
      </c>
      <c r="F50" s="161">
        <f t="shared" si="26"/>
        <v>618951</v>
      </c>
      <c r="G50" s="159">
        <f>SUM(G51,G286)</f>
        <v>494134</v>
      </c>
      <c r="H50" s="160">
        <f>SUM(H51,H286)</f>
        <v>642</v>
      </c>
      <c r="I50" s="161">
        <f t="shared" ref="I50" si="27">SUM(I51,I286)</f>
        <v>494776</v>
      </c>
      <c r="J50" s="32">
        <f>SUM(J51,J286)</f>
        <v>104090</v>
      </c>
      <c r="K50" s="33">
        <f t="shared" ref="K50:L50" si="28">SUM(K51,K286)</f>
        <v>0</v>
      </c>
      <c r="L50" s="34">
        <f t="shared" si="28"/>
        <v>104090</v>
      </c>
      <c r="M50" s="32">
        <f>SUM(M51,M286)</f>
        <v>30</v>
      </c>
      <c r="N50" s="33">
        <f t="shared" ref="N50:O50" si="29">SUM(N51,N286)</f>
        <v>0</v>
      </c>
      <c r="O50" s="34">
        <f t="shared" si="29"/>
        <v>30</v>
      </c>
      <c r="P50" s="35"/>
    </row>
    <row r="51" spans="1:16" s="28" customFormat="1" ht="36.75" thickTop="1" x14ac:dyDescent="0.25">
      <c r="A51" s="162"/>
      <c r="B51" s="163" t="s">
        <v>70</v>
      </c>
      <c r="C51" s="164">
        <f t="shared" si="0"/>
        <v>1217847</v>
      </c>
      <c r="D51" s="165">
        <f>SUM(D52,D194)</f>
        <v>618951</v>
      </c>
      <c r="E51" s="166">
        <f t="shared" ref="E51:F51" si="30">SUM(E52,E194)</f>
        <v>0</v>
      </c>
      <c r="F51" s="167">
        <f t="shared" si="30"/>
        <v>618951</v>
      </c>
      <c r="G51" s="165">
        <f>SUM(G52,G194)</f>
        <v>494134</v>
      </c>
      <c r="H51" s="166">
        <f t="shared" ref="H51:I51" si="31">SUM(H52,H194)</f>
        <v>642</v>
      </c>
      <c r="I51" s="167">
        <f t="shared" si="31"/>
        <v>494776</v>
      </c>
      <c r="J51" s="168">
        <f>SUM(J52,J194)</f>
        <v>104090</v>
      </c>
      <c r="K51" s="169">
        <f t="shared" ref="K51:L51" si="32">SUM(K52,K194)</f>
        <v>0</v>
      </c>
      <c r="L51" s="170">
        <f t="shared" si="32"/>
        <v>104090</v>
      </c>
      <c r="M51" s="168">
        <f>SUM(M52,M194)</f>
        <v>30</v>
      </c>
      <c r="N51" s="169">
        <f t="shared" ref="N51:O51" si="33">SUM(N52,N194)</f>
        <v>0</v>
      </c>
      <c r="O51" s="170">
        <f t="shared" si="33"/>
        <v>30</v>
      </c>
      <c r="P51" s="171"/>
    </row>
    <row r="52" spans="1:16" s="28" customFormat="1" ht="24" x14ac:dyDescent="0.25">
      <c r="A52" s="24"/>
      <c r="B52" s="22" t="s">
        <v>71</v>
      </c>
      <c r="C52" s="172">
        <f t="shared" si="0"/>
        <v>1130460</v>
      </c>
      <c r="D52" s="173">
        <f>SUM(D53,D75,D173,D187)</f>
        <v>538270</v>
      </c>
      <c r="E52" s="174">
        <f t="shared" ref="E52:F52" si="34">SUM(E53,E75,E173,E187)</f>
        <v>0</v>
      </c>
      <c r="F52" s="175">
        <f t="shared" si="34"/>
        <v>538270</v>
      </c>
      <c r="G52" s="173">
        <f>SUM(G53,G75,G173,G187)</f>
        <v>494134</v>
      </c>
      <c r="H52" s="174">
        <f t="shared" ref="H52:I52" si="35">SUM(H53,H75,H173,H187)</f>
        <v>642</v>
      </c>
      <c r="I52" s="175">
        <f t="shared" si="35"/>
        <v>494776</v>
      </c>
      <c r="J52" s="173">
        <f>SUM(J53,J75,J173,J187)</f>
        <v>97384</v>
      </c>
      <c r="K52" s="174">
        <f t="shared" ref="K52:L52" si="36">SUM(K53,K75,K173,K187)</f>
        <v>0</v>
      </c>
      <c r="L52" s="175">
        <f t="shared" si="36"/>
        <v>97384</v>
      </c>
      <c r="M52" s="173">
        <f>SUM(M53,M75,M173,M187)</f>
        <v>30</v>
      </c>
      <c r="N52" s="174">
        <f t="shared" ref="N52:O52" si="37">SUM(N53,N75,N173,N187)</f>
        <v>0</v>
      </c>
      <c r="O52" s="175">
        <f t="shared" si="37"/>
        <v>30</v>
      </c>
      <c r="P52" s="176"/>
    </row>
    <row r="53" spans="1:16" s="28" customFormat="1" x14ac:dyDescent="0.25">
      <c r="A53" s="177">
        <v>1000</v>
      </c>
      <c r="B53" s="177" t="s">
        <v>72</v>
      </c>
      <c r="C53" s="178">
        <f t="shared" si="0"/>
        <v>1005513</v>
      </c>
      <c r="D53" s="179">
        <f>SUM(D54,D67)</f>
        <v>444104</v>
      </c>
      <c r="E53" s="180">
        <f t="shared" ref="E53:F53" si="38">SUM(E54,E67)</f>
        <v>0</v>
      </c>
      <c r="F53" s="181">
        <f t="shared" si="38"/>
        <v>444104</v>
      </c>
      <c r="G53" s="179">
        <f>SUM(G54,G67)</f>
        <v>494134</v>
      </c>
      <c r="H53" s="180">
        <f t="shared" ref="H53:I53" si="39">SUM(H54,H67)</f>
        <v>642</v>
      </c>
      <c r="I53" s="181">
        <f t="shared" si="39"/>
        <v>494776</v>
      </c>
      <c r="J53" s="179">
        <f>SUM(J54,J67)</f>
        <v>66633</v>
      </c>
      <c r="K53" s="180">
        <f t="shared" ref="K53:L53" si="40">SUM(K54,K67)</f>
        <v>0</v>
      </c>
      <c r="L53" s="181">
        <f t="shared" si="40"/>
        <v>66633</v>
      </c>
      <c r="M53" s="179">
        <f>SUM(M54,M67)</f>
        <v>0</v>
      </c>
      <c r="N53" s="180">
        <f t="shared" ref="N53:O53" si="41">SUM(N54,N67)</f>
        <v>0</v>
      </c>
      <c r="O53" s="181">
        <f t="shared" si="41"/>
        <v>0</v>
      </c>
      <c r="P53" s="182"/>
    </row>
    <row r="54" spans="1:16" x14ac:dyDescent="0.25">
      <c r="A54" s="69">
        <v>1100</v>
      </c>
      <c r="B54" s="183" t="s">
        <v>73</v>
      </c>
      <c r="C54" s="70">
        <f t="shared" si="0"/>
        <v>768880</v>
      </c>
      <c r="D54" s="184">
        <f>SUM(D55,D58,D66)</f>
        <v>316618</v>
      </c>
      <c r="E54" s="185">
        <f t="shared" ref="E54:F54" si="42">SUM(E55,E58,E66)</f>
        <v>0</v>
      </c>
      <c r="F54" s="73">
        <f t="shared" si="42"/>
        <v>316618</v>
      </c>
      <c r="G54" s="184">
        <f>SUM(G55,G58,G66)</f>
        <v>400505</v>
      </c>
      <c r="H54" s="185">
        <f t="shared" ref="H54:I54" si="43">SUM(H55,H58,H66)</f>
        <v>517</v>
      </c>
      <c r="I54" s="73">
        <f t="shared" si="43"/>
        <v>401022</v>
      </c>
      <c r="J54" s="184">
        <f>SUM(J55,J58,J66)</f>
        <v>51240</v>
      </c>
      <c r="K54" s="185">
        <f t="shared" ref="K54:L54" si="44">SUM(K55,K58,K66)</f>
        <v>0</v>
      </c>
      <c r="L54" s="73">
        <f t="shared" si="44"/>
        <v>51240</v>
      </c>
      <c r="M54" s="184">
        <f>SUM(M55,M58,M66)</f>
        <v>0</v>
      </c>
      <c r="N54" s="185">
        <f t="shared" ref="N54:O54" si="45">SUM(N55,N58,N66)</f>
        <v>0</v>
      </c>
      <c r="O54" s="73">
        <f t="shared" si="45"/>
        <v>0</v>
      </c>
      <c r="P54" s="77"/>
    </row>
    <row r="55" spans="1:16" x14ac:dyDescent="0.25">
      <c r="A55" s="186">
        <v>1110</v>
      </c>
      <c r="B55" s="138" t="s">
        <v>74</v>
      </c>
      <c r="C55" s="143">
        <f t="shared" si="0"/>
        <v>712905</v>
      </c>
      <c r="D55" s="187">
        <f>SUM(D56:D57)</f>
        <v>284020</v>
      </c>
      <c r="E55" s="188">
        <f t="shared" ref="E55:F55" si="46">SUM(E56:E57)</f>
        <v>0</v>
      </c>
      <c r="F55" s="141">
        <f t="shared" si="46"/>
        <v>284020</v>
      </c>
      <c r="G55" s="187">
        <f>SUM(G56:G57)</f>
        <v>377128</v>
      </c>
      <c r="H55" s="188">
        <f t="shared" ref="H55:I55" si="47">SUM(H56:H57)</f>
        <v>517</v>
      </c>
      <c r="I55" s="141">
        <f t="shared" si="47"/>
        <v>377645</v>
      </c>
      <c r="J55" s="187">
        <f>SUM(J56:J57)</f>
        <v>51240</v>
      </c>
      <c r="K55" s="188">
        <f t="shared" ref="K55:L55" si="48">SUM(K56:K57)</f>
        <v>0</v>
      </c>
      <c r="L55" s="141">
        <f t="shared" si="48"/>
        <v>51240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76</v>
      </c>
      <c r="C57" s="90">
        <f t="shared" si="0"/>
        <v>712905</v>
      </c>
      <c r="D57" s="53">
        <v>284020</v>
      </c>
      <c r="E57" s="54"/>
      <c r="F57" s="55">
        <f t="shared" si="50"/>
        <v>284020</v>
      </c>
      <c r="G57" s="53">
        <v>377128</v>
      </c>
      <c r="H57" s="54">
        <v>517</v>
      </c>
      <c r="I57" s="55">
        <f t="shared" si="51"/>
        <v>377645</v>
      </c>
      <c r="J57" s="53">
        <v>51240</v>
      </c>
      <c r="K57" s="54"/>
      <c r="L57" s="55">
        <f t="shared" si="52"/>
        <v>51240</v>
      </c>
      <c r="M57" s="53"/>
      <c r="N57" s="54"/>
      <c r="O57" s="55">
        <f t="shared" si="53"/>
        <v>0</v>
      </c>
      <c r="P57" s="57" t="s">
        <v>475</v>
      </c>
    </row>
    <row r="58" spans="1:16" x14ac:dyDescent="0.25">
      <c r="A58" s="189">
        <v>1140</v>
      </c>
      <c r="B58" s="89" t="s">
        <v>77</v>
      </c>
      <c r="C58" s="90">
        <f t="shared" si="0"/>
        <v>55975</v>
      </c>
      <c r="D58" s="190">
        <f>SUM(D59:D65)</f>
        <v>32598</v>
      </c>
      <c r="E58" s="191">
        <f>SUM(E59:E65)</f>
        <v>0</v>
      </c>
      <c r="F58" s="55">
        <f t="shared" ref="F58" si="54">SUM(F59:F65)</f>
        <v>32598</v>
      </c>
      <c r="G58" s="190">
        <f>SUM(G59:G65)</f>
        <v>23377</v>
      </c>
      <c r="H58" s="191">
        <f t="shared" ref="H58:I58" si="55">SUM(H59:H65)</f>
        <v>0</v>
      </c>
      <c r="I58" s="55">
        <f t="shared" si="55"/>
        <v>23377</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21" customHeight="1" x14ac:dyDescent="0.25">
      <c r="A63" s="51">
        <v>1147</v>
      </c>
      <c r="B63" s="89" t="s">
        <v>82</v>
      </c>
      <c r="C63" s="90">
        <f t="shared" si="0"/>
        <v>25083</v>
      </c>
      <c r="D63" s="53">
        <v>5950</v>
      </c>
      <c r="E63" s="54"/>
      <c r="F63" s="55">
        <f t="shared" si="58"/>
        <v>5950</v>
      </c>
      <c r="G63" s="53">
        <v>19133</v>
      </c>
      <c r="H63" s="54"/>
      <c r="I63" s="55">
        <f t="shared" si="59"/>
        <v>19133</v>
      </c>
      <c r="J63" s="53"/>
      <c r="K63" s="54"/>
      <c r="L63" s="55">
        <f t="shared" si="60"/>
        <v>0</v>
      </c>
      <c r="M63" s="53"/>
      <c r="N63" s="54"/>
      <c r="O63" s="55">
        <f t="shared" si="61"/>
        <v>0</v>
      </c>
      <c r="P63" s="57"/>
    </row>
    <row r="64" spans="1:16" ht="18.75" customHeight="1" x14ac:dyDescent="0.25">
      <c r="A64" s="51">
        <v>1148</v>
      </c>
      <c r="B64" s="89" t="s">
        <v>83</v>
      </c>
      <c r="C64" s="90">
        <f t="shared" si="0"/>
        <v>26648</v>
      </c>
      <c r="D64" s="53">
        <v>26648</v>
      </c>
      <c r="E64" s="54"/>
      <c r="F64" s="55">
        <f t="shared" si="58"/>
        <v>26648</v>
      </c>
      <c r="G64" s="53"/>
      <c r="H64" s="54"/>
      <c r="I64" s="55">
        <f t="shared" si="59"/>
        <v>0</v>
      </c>
      <c r="J64" s="53"/>
      <c r="K64" s="54"/>
      <c r="L64" s="55">
        <f t="shared" si="60"/>
        <v>0</v>
      </c>
      <c r="M64" s="53"/>
      <c r="N64" s="54"/>
      <c r="O64" s="55">
        <f t="shared" si="61"/>
        <v>0</v>
      </c>
      <c r="P64" s="57"/>
    </row>
    <row r="65" spans="1:16" ht="24.75" customHeight="1" x14ac:dyDescent="0.25">
      <c r="A65" s="51">
        <v>1149</v>
      </c>
      <c r="B65" s="89" t="s">
        <v>84</v>
      </c>
      <c r="C65" s="90">
        <f t="shared" si="0"/>
        <v>4244</v>
      </c>
      <c r="D65" s="53"/>
      <c r="E65" s="54"/>
      <c r="F65" s="55">
        <f t="shared" si="58"/>
        <v>0</v>
      </c>
      <c r="G65" s="53">
        <v>4244</v>
      </c>
      <c r="H65" s="54"/>
      <c r="I65" s="55">
        <f t="shared" si="59"/>
        <v>4244</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30.75" customHeight="1" x14ac:dyDescent="0.25">
      <c r="A67" s="69">
        <v>1200</v>
      </c>
      <c r="B67" s="183" t="s">
        <v>86</v>
      </c>
      <c r="C67" s="70">
        <f t="shared" si="0"/>
        <v>236633</v>
      </c>
      <c r="D67" s="184">
        <f>SUM(D68:D69)</f>
        <v>127486</v>
      </c>
      <c r="E67" s="185">
        <f t="shared" ref="E67:F67" si="62">SUM(E68:E69)</f>
        <v>0</v>
      </c>
      <c r="F67" s="73">
        <f t="shared" si="62"/>
        <v>127486</v>
      </c>
      <c r="G67" s="184">
        <f>SUM(G68:G69)</f>
        <v>93629</v>
      </c>
      <c r="H67" s="185">
        <f t="shared" ref="H67:I67" si="63">SUM(H68:H69)</f>
        <v>125</v>
      </c>
      <c r="I67" s="73">
        <f t="shared" si="63"/>
        <v>93754</v>
      </c>
      <c r="J67" s="184">
        <f>SUM(J68:J69)</f>
        <v>15393</v>
      </c>
      <c r="K67" s="185">
        <f t="shared" ref="K67:L67" si="64">SUM(K68:K69)</f>
        <v>0</v>
      </c>
      <c r="L67" s="73">
        <f t="shared" si="64"/>
        <v>15393</v>
      </c>
      <c r="M67" s="184">
        <f>SUM(M68:M69)</f>
        <v>0</v>
      </c>
      <c r="N67" s="185">
        <f t="shared" ref="N67:O67" si="65">SUM(N68:N69)</f>
        <v>0</v>
      </c>
      <c r="O67" s="73">
        <f t="shared" si="65"/>
        <v>0</v>
      </c>
      <c r="P67" s="77"/>
    </row>
    <row r="68" spans="1:16" ht="32.25" customHeight="1" x14ac:dyDescent="0.25">
      <c r="A68" s="546">
        <v>1210</v>
      </c>
      <c r="B68" s="82" t="s">
        <v>87</v>
      </c>
      <c r="C68" s="83">
        <f t="shared" si="0"/>
        <v>188347</v>
      </c>
      <c r="D68" s="46">
        <v>82375</v>
      </c>
      <c r="E68" s="47"/>
      <c r="F68" s="134">
        <f>D68+E68</f>
        <v>82375</v>
      </c>
      <c r="G68" s="46">
        <v>92929</v>
      </c>
      <c r="H68" s="47">
        <v>125</v>
      </c>
      <c r="I68" s="134">
        <f>G68+H68</f>
        <v>93054</v>
      </c>
      <c r="J68" s="46">
        <v>12918</v>
      </c>
      <c r="K68" s="47"/>
      <c r="L68" s="134">
        <f>K68+J68</f>
        <v>12918</v>
      </c>
      <c r="M68" s="46"/>
      <c r="N68" s="47"/>
      <c r="O68" s="134">
        <f>N68+M68</f>
        <v>0</v>
      </c>
      <c r="P68" s="57" t="s">
        <v>476</v>
      </c>
    </row>
    <row r="69" spans="1:16" ht="27.75" customHeight="1" x14ac:dyDescent="0.25">
      <c r="A69" s="189">
        <v>1220</v>
      </c>
      <c r="B69" s="89" t="s">
        <v>88</v>
      </c>
      <c r="C69" s="90">
        <f t="shared" si="0"/>
        <v>48286</v>
      </c>
      <c r="D69" s="190">
        <f>SUM(D70:D74)</f>
        <v>45111</v>
      </c>
      <c r="E69" s="191">
        <f t="shared" ref="E69:F69" si="66">SUM(E70:E74)</f>
        <v>0</v>
      </c>
      <c r="F69" s="55">
        <f t="shared" si="66"/>
        <v>45111</v>
      </c>
      <c r="G69" s="190">
        <f>SUM(G70:G74)</f>
        <v>700</v>
      </c>
      <c r="H69" s="191">
        <f t="shared" ref="H69:I69" si="67">SUM(H70:H74)</f>
        <v>0</v>
      </c>
      <c r="I69" s="55">
        <f t="shared" si="67"/>
        <v>700</v>
      </c>
      <c r="J69" s="190">
        <f>SUM(J70:J74)</f>
        <v>2475</v>
      </c>
      <c r="K69" s="191">
        <f t="shared" ref="K69:L69" si="68">SUM(K70:K74)</f>
        <v>0</v>
      </c>
      <c r="L69" s="55">
        <f t="shared" si="68"/>
        <v>2475</v>
      </c>
      <c r="M69" s="190">
        <f>SUM(M70:M74)</f>
        <v>0</v>
      </c>
      <c r="N69" s="191">
        <f t="shared" ref="N69:O69" si="69">SUM(N70:N74)</f>
        <v>0</v>
      </c>
      <c r="O69" s="55">
        <f t="shared" si="69"/>
        <v>0</v>
      </c>
      <c r="P69" s="57"/>
    </row>
    <row r="70" spans="1:16" ht="54.75" customHeight="1" x14ac:dyDescent="0.25">
      <c r="A70" s="51">
        <v>1221</v>
      </c>
      <c r="B70" s="89" t="s">
        <v>89</v>
      </c>
      <c r="C70" s="90">
        <f t="shared" si="0"/>
        <v>29339</v>
      </c>
      <c r="D70" s="53">
        <v>26256</v>
      </c>
      <c r="E70" s="54"/>
      <c r="F70" s="55">
        <f t="shared" ref="F70:F74" si="70">D70+E70</f>
        <v>26256</v>
      </c>
      <c r="G70" s="53">
        <v>700</v>
      </c>
      <c r="H70" s="54"/>
      <c r="I70" s="55">
        <f t="shared" ref="I70:I74" si="71">G70+H70</f>
        <v>700</v>
      </c>
      <c r="J70" s="53">
        <v>2383</v>
      </c>
      <c r="K70" s="54"/>
      <c r="L70" s="55">
        <f t="shared" ref="L70:L74" si="72">K70+J70</f>
        <v>2383</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42.75" customHeight="1" x14ac:dyDescent="0.25">
      <c r="A73" s="51">
        <v>1227</v>
      </c>
      <c r="B73" s="89" t="s">
        <v>92</v>
      </c>
      <c r="C73" s="90">
        <f t="shared" si="0"/>
        <v>18355</v>
      </c>
      <c r="D73" s="53">
        <v>18355</v>
      </c>
      <c r="E73" s="54"/>
      <c r="F73" s="55">
        <f t="shared" si="70"/>
        <v>18355</v>
      </c>
      <c r="G73" s="53"/>
      <c r="H73" s="54"/>
      <c r="I73" s="55">
        <f t="shared" si="71"/>
        <v>0</v>
      </c>
      <c r="J73" s="53"/>
      <c r="K73" s="54"/>
      <c r="L73" s="55">
        <f t="shared" si="72"/>
        <v>0</v>
      </c>
      <c r="M73" s="53"/>
      <c r="N73" s="54"/>
      <c r="O73" s="55">
        <f t="shared" si="73"/>
        <v>0</v>
      </c>
      <c r="P73" s="57"/>
    </row>
    <row r="74" spans="1:16" ht="54" customHeight="1" x14ac:dyDescent="0.25">
      <c r="A74" s="51">
        <v>1228</v>
      </c>
      <c r="B74" s="89" t="s">
        <v>93</v>
      </c>
      <c r="C74" s="90">
        <f t="shared" si="0"/>
        <v>592</v>
      </c>
      <c r="D74" s="53">
        <v>500</v>
      </c>
      <c r="E74" s="54"/>
      <c r="F74" s="55">
        <f t="shared" si="70"/>
        <v>500</v>
      </c>
      <c r="G74" s="53"/>
      <c r="H74" s="54"/>
      <c r="I74" s="55">
        <f t="shared" si="71"/>
        <v>0</v>
      </c>
      <c r="J74" s="53">
        <v>92</v>
      </c>
      <c r="K74" s="54"/>
      <c r="L74" s="55">
        <f t="shared" si="72"/>
        <v>92</v>
      </c>
      <c r="M74" s="53"/>
      <c r="N74" s="54"/>
      <c r="O74" s="55">
        <f t="shared" si="73"/>
        <v>0</v>
      </c>
      <c r="P74" s="57"/>
    </row>
    <row r="75" spans="1:16" x14ac:dyDescent="0.25">
      <c r="A75" s="177">
        <v>2000</v>
      </c>
      <c r="B75" s="177" t="s">
        <v>94</v>
      </c>
      <c r="C75" s="178">
        <f t="shared" si="0"/>
        <v>124947</v>
      </c>
      <c r="D75" s="179">
        <f>SUM(D76,D83,D130,D164,D165,D172)</f>
        <v>94166</v>
      </c>
      <c r="E75" s="180">
        <f t="shared" ref="E75:F75" si="74">SUM(E76,E83,E130,E164,E165,E172)</f>
        <v>0</v>
      </c>
      <c r="F75" s="181">
        <f t="shared" si="74"/>
        <v>94166</v>
      </c>
      <c r="G75" s="179">
        <f>SUM(G76,G83,G130,G164,G165,G172)</f>
        <v>0</v>
      </c>
      <c r="H75" s="180">
        <f t="shared" ref="H75:I75" si="75">SUM(H76,H83,H130,H164,H165,H172)</f>
        <v>0</v>
      </c>
      <c r="I75" s="181">
        <f t="shared" si="75"/>
        <v>0</v>
      </c>
      <c r="J75" s="179">
        <f>SUM(J76,J83,J130,J164,J165,J172)</f>
        <v>30751</v>
      </c>
      <c r="K75" s="180">
        <f t="shared" ref="K75:L75" si="76">SUM(K76,K83,K130,K164,K165,K172)</f>
        <v>0</v>
      </c>
      <c r="L75" s="181">
        <f t="shared" si="76"/>
        <v>30751</v>
      </c>
      <c r="M75" s="179">
        <f>SUM(M76,M83,M130,M164,M165,M172)</f>
        <v>30</v>
      </c>
      <c r="N75" s="180">
        <f t="shared" ref="N75:O75" si="77">SUM(N76,N83,N130,N164,N165,N172)</f>
        <v>0</v>
      </c>
      <c r="O75" s="181">
        <f t="shared" si="77"/>
        <v>30</v>
      </c>
      <c r="P75" s="182"/>
    </row>
    <row r="76" spans="1:16" ht="24" x14ac:dyDescent="0.25">
      <c r="A76" s="69">
        <v>2100</v>
      </c>
      <c r="B76" s="183" t="s">
        <v>95</v>
      </c>
      <c r="C76" s="70">
        <f t="shared" si="0"/>
        <v>3180</v>
      </c>
      <c r="D76" s="184">
        <f>SUM(D77,D80)</f>
        <v>1984</v>
      </c>
      <c r="E76" s="185">
        <f t="shared" ref="E76:F76" si="78">SUM(E77,E80)</f>
        <v>0</v>
      </c>
      <c r="F76" s="73">
        <f t="shared" si="78"/>
        <v>1984</v>
      </c>
      <c r="G76" s="184">
        <f>SUM(G77,G80)</f>
        <v>0</v>
      </c>
      <c r="H76" s="185">
        <f t="shared" ref="H76:I76" si="79">SUM(H77,H80)</f>
        <v>0</v>
      </c>
      <c r="I76" s="73">
        <f t="shared" si="79"/>
        <v>0</v>
      </c>
      <c r="J76" s="184">
        <f>SUM(J77,J80)</f>
        <v>1196</v>
      </c>
      <c r="K76" s="185">
        <f t="shared" ref="K76:L76" si="80">SUM(K77,K80)</f>
        <v>0</v>
      </c>
      <c r="L76" s="73">
        <f t="shared" si="80"/>
        <v>1196</v>
      </c>
      <c r="M76" s="184">
        <f>SUM(M77,M80)</f>
        <v>0</v>
      </c>
      <c r="N76" s="185">
        <f t="shared" ref="N76:O76" si="81">SUM(N77,N80)</f>
        <v>0</v>
      </c>
      <c r="O76" s="73">
        <f t="shared" si="81"/>
        <v>0</v>
      </c>
      <c r="P76" s="77"/>
    </row>
    <row r="77" spans="1:16" ht="24" x14ac:dyDescent="0.25">
      <c r="A77" s="546">
        <v>2110</v>
      </c>
      <c r="B77" s="82" t="s">
        <v>96</v>
      </c>
      <c r="C77" s="83">
        <f t="shared" si="0"/>
        <v>120</v>
      </c>
      <c r="D77" s="194">
        <f>SUM(D78:D79)</f>
        <v>0</v>
      </c>
      <c r="E77" s="195">
        <f t="shared" ref="E77:F77" si="82">SUM(E78:E79)</f>
        <v>0</v>
      </c>
      <c r="F77" s="134">
        <f t="shared" si="82"/>
        <v>0</v>
      </c>
      <c r="G77" s="194">
        <f>SUM(G78:G79)</f>
        <v>0</v>
      </c>
      <c r="H77" s="195">
        <f t="shared" ref="H77:I77" si="83">SUM(H78:H79)</f>
        <v>0</v>
      </c>
      <c r="I77" s="134">
        <f t="shared" si="83"/>
        <v>0</v>
      </c>
      <c r="J77" s="194">
        <f>SUM(J78:J79)</f>
        <v>120</v>
      </c>
      <c r="K77" s="195">
        <f t="shared" ref="K77:L77" si="84">SUM(K78:K79)</f>
        <v>0</v>
      </c>
      <c r="L77" s="134">
        <f t="shared" si="84"/>
        <v>120</v>
      </c>
      <c r="M77" s="194">
        <f>SUM(M78:M79)</f>
        <v>0</v>
      </c>
      <c r="N77" s="195">
        <f t="shared" ref="N77:O77" si="85">SUM(N78:N79)</f>
        <v>0</v>
      </c>
      <c r="O77" s="134">
        <f t="shared" si="85"/>
        <v>0</v>
      </c>
      <c r="P77" s="49"/>
    </row>
    <row r="78" spans="1:16" ht="12" customHeight="1" x14ac:dyDescent="0.25">
      <c r="A78" s="51">
        <v>2111</v>
      </c>
      <c r="B78" s="89" t="s">
        <v>97</v>
      </c>
      <c r="C78" s="90">
        <f t="shared" si="0"/>
        <v>30</v>
      </c>
      <c r="D78" s="196"/>
      <c r="E78" s="197"/>
      <c r="F78" s="55">
        <f t="shared" ref="F78:F79" si="86">D78+E78</f>
        <v>0</v>
      </c>
      <c r="G78" s="53"/>
      <c r="H78" s="54"/>
      <c r="I78" s="55">
        <f t="shared" ref="I78:I79" si="87">G78+H78</f>
        <v>0</v>
      </c>
      <c r="J78" s="53">
        <v>30</v>
      </c>
      <c r="K78" s="54"/>
      <c r="L78" s="55">
        <f t="shared" ref="L78:L79" si="88">K78+J78</f>
        <v>30</v>
      </c>
      <c r="M78" s="53"/>
      <c r="N78" s="54"/>
      <c r="O78" s="55">
        <f t="shared" ref="O78:O79" si="89">N78+M78</f>
        <v>0</v>
      </c>
      <c r="P78" s="57"/>
    </row>
    <row r="79" spans="1:16" ht="24" customHeight="1" x14ac:dyDescent="0.25">
      <c r="A79" s="51">
        <v>2112</v>
      </c>
      <c r="B79" s="89" t="s">
        <v>98</v>
      </c>
      <c r="C79" s="90">
        <f t="shared" si="0"/>
        <v>90</v>
      </c>
      <c r="D79" s="196"/>
      <c r="E79" s="197"/>
      <c r="F79" s="55">
        <f t="shared" si="86"/>
        <v>0</v>
      </c>
      <c r="G79" s="53"/>
      <c r="H79" s="54"/>
      <c r="I79" s="55">
        <f t="shared" si="87"/>
        <v>0</v>
      </c>
      <c r="J79" s="53">
        <v>90</v>
      </c>
      <c r="K79" s="54"/>
      <c r="L79" s="55">
        <f t="shared" si="88"/>
        <v>90</v>
      </c>
      <c r="M79" s="53"/>
      <c r="N79" s="54"/>
      <c r="O79" s="55">
        <f t="shared" si="89"/>
        <v>0</v>
      </c>
      <c r="P79" s="57"/>
    </row>
    <row r="80" spans="1:16" ht="24" x14ac:dyDescent="0.25">
      <c r="A80" s="189">
        <v>2120</v>
      </c>
      <c r="B80" s="89" t="s">
        <v>99</v>
      </c>
      <c r="C80" s="90">
        <f t="shared" si="0"/>
        <v>3060</v>
      </c>
      <c r="D80" s="190">
        <f>SUM(D81:D82)</f>
        <v>1984</v>
      </c>
      <c r="E80" s="191">
        <f t="shared" ref="E80:F80" si="90">SUM(E81:E82)</f>
        <v>0</v>
      </c>
      <c r="F80" s="55">
        <f t="shared" si="90"/>
        <v>1984</v>
      </c>
      <c r="G80" s="190">
        <f>SUM(G81:G82)</f>
        <v>0</v>
      </c>
      <c r="H80" s="191">
        <f t="shared" ref="H80:I80" si="91">SUM(H81:H82)</f>
        <v>0</v>
      </c>
      <c r="I80" s="55">
        <f t="shared" si="91"/>
        <v>0</v>
      </c>
      <c r="J80" s="190">
        <f>SUM(J81:J82)</f>
        <v>1076</v>
      </c>
      <c r="K80" s="191">
        <f t="shared" ref="K80:L80" si="92">SUM(K81:K82)</f>
        <v>0</v>
      </c>
      <c r="L80" s="55">
        <f t="shared" si="92"/>
        <v>1076</v>
      </c>
      <c r="M80" s="190">
        <f>SUM(M81:M82)</f>
        <v>0</v>
      </c>
      <c r="N80" s="191">
        <f t="shared" ref="N80:O80" si="93">SUM(N81:N82)</f>
        <v>0</v>
      </c>
      <c r="O80" s="55">
        <f t="shared" si="93"/>
        <v>0</v>
      </c>
      <c r="P80" s="57"/>
    </row>
    <row r="81" spans="1:16" ht="16.5" customHeight="1" x14ac:dyDescent="0.25">
      <c r="A81" s="51">
        <v>2121</v>
      </c>
      <c r="B81" s="89" t="s">
        <v>97</v>
      </c>
      <c r="C81" s="90">
        <f t="shared" si="0"/>
        <v>1126</v>
      </c>
      <c r="D81" s="196">
        <v>684</v>
      </c>
      <c r="E81" s="197"/>
      <c r="F81" s="55">
        <f t="shared" ref="F81:F82" si="94">D81+E81</f>
        <v>684</v>
      </c>
      <c r="G81" s="53"/>
      <c r="H81" s="54"/>
      <c r="I81" s="55">
        <f t="shared" ref="I81:I82" si="95">G81+H81</f>
        <v>0</v>
      </c>
      <c r="J81" s="53">
        <v>442</v>
      </c>
      <c r="K81" s="54"/>
      <c r="L81" s="55">
        <f t="shared" ref="L81:L82" si="96">K81+J81</f>
        <v>442</v>
      </c>
      <c r="M81" s="53"/>
      <c r="N81" s="54"/>
      <c r="O81" s="55">
        <f t="shared" ref="O81:O82" si="97">N81+M81</f>
        <v>0</v>
      </c>
      <c r="P81" s="57"/>
    </row>
    <row r="82" spans="1:16" ht="24.75" customHeight="1" x14ac:dyDescent="0.25">
      <c r="A82" s="51">
        <v>2122</v>
      </c>
      <c r="B82" s="89" t="s">
        <v>98</v>
      </c>
      <c r="C82" s="90">
        <f t="shared" si="0"/>
        <v>1934</v>
      </c>
      <c r="D82" s="196">
        <v>1300</v>
      </c>
      <c r="E82" s="197"/>
      <c r="F82" s="55">
        <f t="shared" si="94"/>
        <v>1300</v>
      </c>
      <c r="G82" s="53"/>
      <c r="H82" s="54"/>
      <c r="I82" s="55">
        <f t="shared" si="95"/>
        <v>0</v>
      </c>
      <c r="J82" s="53">
        <v>634</v>
      </c>
      <c r="K82" s="54"/>
      <c r="L82" s="55">
        <f t="shared" si="96"/>
        <v>634</v>
      </c>
      <c r="M82" s="53"/>
      <c r="N82" s="54"/>
      <c r="O82" s="55">
        <f t="shared" si="97"/>
        <v>0</v>
      </c>
      <c r="P82" s="57"/>
    </row>
    <row r="83" spans="1:16" x14ac:dyDescent="0.25">
      <c r="A83" s="69">
        <v>2200</v>
      </c>
      <c r="B83" s="183" t="s">
        <v>100</v>
      </c>
      <c r="C83" s="70">
        <f t="shared" si="0"/>
        <v>105053</v>
      </c>
      <c r="D83" s="184">
        <f>SUM(D84,D89,D95,D103,D112,D116,D122,D128)</f>
        <v>83412</v>
      </c>
      <c r="E83" s="185">
        <f t="shared" ref="E83:F83" si="98">SUM(E84,E89,E95,E103,E112,E116,E122,E128)</f>
        <v>0</v>
      </c>
      <c r="F83" s="73">
        <f t="shared" si="98"/>
        <v>83412</v>
      </c>
      <c r="G83" s="184">
        <f>SUM(G84,G89,G95,G103,G112,G116,G122,G128)</f>
        <v>0</v>
      </c>
      <c r="H83" s="185">
        <f t="shared" ref="H83:I83" si="99">SUM(H84,H89,H95,H103,H112,H116,H122,H128)</f>
        <v>0</v>
      </c>
      <c r="I83" s="73">
        <f t="shared" si="99"/>
        <v>0</v>
      </c>
      <c r="J83" s="184">
        <f>SUM(J84,J89,J95,J103,J112,J116,J122,J128)</f>
        <v>21641</v>
      </c>
      <c r="K83" s="185">
        <f t="shared" ref="K83:L83" si="100">SUM(K84,K89,K95,K103,K112,K116,K122,K128)</f>
        <v>0</v>
      </c>
      <c r="L83" s="73">
        <f t="shared" si="100"/>
        <v>21641</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555</v>
      </c>
      <c r="D84" s="187">
        <f>SUM(D85:D88)</f>
        <v>207</v>
      </c>
      <c r="E84" s="188">
        <f t="shared" ref="E84:F84" si="103">SUM(E85:E88)</f>
        <v>0</v>
      </c>
      <c r="F84" s="141">
        <f t="shared" si="103"/>
        <v>207</v>
      </c>
      <c r="G84" s="187">
        <f>SUM(G85:G88)</f>
        <v>0</v>
      </c>
      <c r="H84" s="188">
        <f t="shared" ref="H84:I84" si="104">SUM(H85:H88)</f>
        <v>0</v>
      </c>
      <c r="I84" s="141">
        <f t="shared" si="104"/>
        <v>0</v>
      </c>
      <c r="J84" s="187">
        <f>SUM(J85:J88)</f>
        <v>348</v>
      </c>
      <c r="K84" s="188">
        <f t="shared" ref="K84:L84" si="105">SUM(K85:K88)</f>
        <v>0</v>
      </c>
      <c r="L84" s="141">
        <f t="shared" si="105"/>
        <v>348</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103</v>
      </c>
      <c r="C86" s="90">
        <f t="shared" si="102"/>
        <v>414</v>
      </c>
      <c r="D86" s="196">
        <v>207</v>
      </c>
      <c r="E86" s="197"/>
      <c r="F86" s="55">
        <f t="shared" si="107"/>
        <v>207</v>
      </c>
      <c r="G86" s="53"/>
      <c r="H86" s="54"/>
      <c r="I86" s="55">
        <f t="shared" si="108"/>
        <v>0</v>
      </c>
      <c r="J86" s="53">
        <v>207</v>
      </c>
      <c r="K86" s="54"/>
      <c r="L86" s="55">
        <f t="shared" si="109"/>
        <v>207</v>
      </c>
      <c r="M86" s="53"/>
      <c r="N86" s="54"/>
      <c r="O86" s="55">
        <f t="shared" si="110"/>
        <v>0</v>
      </c>
      <c r="P86" s="57"/>
    </row>
    <row r="87" spans="1:16" ht="24.75" customHeight="1" x14ac:dyDescent="0.25">
      <c r="A87" s="51">
        <v>2214</v>
      </c>
      <c r="B87" s="89" t="s">
        <v>104</v>
      </c>
      <c r="C87" s="90">
        <f t="shared" si="102"/>
        <v>66</v>
      </c>
      <c r="D87" s="196"/>
      <c r="E87" s="197"/>
      <c r="F87" s="55">
        <f t="shared" si="107"/>
        <v>0</v>
      </c>
      <c r="G87" s="53"/>
      <c r="H87" s="54"/>
      <c r="I87" s="55">
        <f t="shared" si="108"/>
        <v>0</v>
      </c>
      <c r="J87" s="53">
        <v>66</v>
      </c>
      <c r="K87" s="54"/>
      <c r="L87" s="55">
        <f t="shared" si="109"/>
        <v>66</v>
      </c>
      <c r="M87" s="53"/>
      <c r="N87" s="54"/>
      <c r="O87" s="55">
        <f t="shared" si="110"/>
        <v>0</v>
      </c>
      <c r="P87" s="57"/>
    </row>
    <row r="88" spans="1:16" ht="12" customHeight="1" x14ac:dyDescent="0.25">
      <c r="A88" s="51">
        <v>2219</v>
      </c>
      <c r="B88" s="89" t="s">
        <v>105</v>
      </c>
      <c r="C88" s="90">
        <f t="shared" si="102"/>
        <v>75</v>
      </c>
      <c r="D88" s="196"/>
      <c r="E88" s="197"/>
      <c r="F88" s="55">
        <f t="shared" si="107"/>
        <v>0</v>
      </c>
      <c r="G88" s="53"/>
      <c r="H88" s="54"/>
      <c r="I88" s="55">
        <f t="shared" si="108"/>
        <v>0</v>
      </c>
      <c r="J88" s="53">
        <v>75</v>
      </c>
      <c r="K88" s="54"/>
      <c r="L88" s="55">
        <f t="shared" si="109"/>
        <v>75</v>
      </c>
      <c r="M88" s="53"/>
      <c r="N88" s="54"/>
      <c r="O88" s="55">
        <f t="shared" si="110"/>
        <v>0</v>
      </c>
      <c r="P88" s="57"/>
    </row>
    <row r="89" spans="1:16" ht="24" x14ac:dyDescent="0.25">
      <c r="A89" s="189">
        <v>2220</v>
      </c>
      <c r="B89" s="89" t="s">
        <v>106</v>
      </c>
      <c r="C89" s="90">
        <f t="shared" si="102"/>
        <v>71254</v>
      </c>
      <c r="D89" s="190">
        <f>SUM(D90:D94)</f>
        <v>63058</v>
      </c>
      <c r="E89" s="191">
        <f t="shared" ref="E89:F89" si="111">SUM(E90:E94)</f>
        <v>0</v>
      </c>
      <c r="F89" s="55">
        <f t="shared" si="111"/>
        <v>63058</v>
      </c>
      <c r="G89" s="190">
        <f>SUM(G90:G94)</f>
        <v>0</v>
      </c>
      <c r="H89" s="191">
        <f t="shared" ref="H89:I89" si="112">SUM(H90:H94)</f>
        <v>0</v>
      </c>
      <c r="I89" s="55">
        <f t="shared" si="112"/>
        <v>0</v>
      </c>
      <c r="J89" s="190">
        <f>SUM(J90:J94)</f>
        <v>8196</v>
      </c>
      <c r="K89" s="191">
        <f t="shared" ref="K89:L89" si="113">SUM(K90:K94)</f>
        <v>0</v>
      </c>
      <c r="L89" s="55">
        <f t="shared" si="113"/>
        <v>8196</v>
      </c>
      <c r="M89" s="190">
        <f>SUM(M90:M94)</f>
        <v>0</v>
      </c>
      <c r="N89" s="191">
        <f t="shared" ref="N89:O89" si="114">SUM(N90:N94)</f>
        <v>0</v>
      </c>
      <c r="O89" s="55">
        <f t="shared" si="114"/>
        <v>0</v>
      </c>
      <c r="P89" s="57"/>
    </row>
    <row r="90" spans="1:16" ht="24" customHeight="1" x14ac:dyDescent="0.25">
      <c r="A90" s="51">
        <v>2221</v>
      </c>
      <c r="B90" s="89" t="s">
        <v>107</v>
      </c>
      <c r="C90" s="90">
        <f t="shared" si="102"/>
        <v>20570</v>
      </c>
      <c r="D90" s="196">
        <v>18447</v>
      </c>
      <c r="E90" s="197"/>
      <c r="F90" s="55">
        <f t="shared" ref="F90:F94" si="115">D90+E90</f>
        <v>18447</v>
      </c>
      <c r="G90" s="53"/>
      <c r="H90" s="54"/>
      <c r="I90" s="55">
        <f t="shared" ref="I90:I94" si="116">G90+H90</f>
        <v>0</v>
      </c>
      <c r="J90" s="53">
        <v>2123</v>
      </c>
      <c r="K90" s="54"/>
      <c r="L90" s="55">
        <f t="shared" ref="L90:L94" si="117">K90+J90</f>
        <v>2123</v>
      </c>
      <c r="M90" s="53"/>
      <c r="N90" s="54"/>
      <c r="O90" s="55">
        <f t="shared" ref="O90:O94" si="118">N90+M90</f>
        <v>0</v>
      </c>
      <c r="P90" s="57"/>
    </row>
    <row r="91" spans="1:16" ht="12" customHeight="1" x14ac:dyDescent="0.25">
      <c r="A91" s="51">
        <v>2222</v>
      </c>
      <c r="B91" s="89" t="s">
        <v>108</v>
      </c>
      <c r="C91" s="90">
        <f t="shared" si="102"/>
        <v>1972</v>
      </c>
      <c r="D91" s="196">
        <v>1362</v>
      </c>
      <c r="E91" s="197"/>
      <c r="F91" s="55">
        <f t="shared" si="115"/>
        <v>1362</v>
      </c>
      <c r="G91" s="53"/>
      <c r="H91" s="54"/>
      <c r="I91" s="55">
        <f t="shared" si="116"/>
        <v>0</v>
      </c>
      <c r="J91" s="53">
        <v>610</v>
      </c>
      <c r="K91" s="54"/>
      <c r="L91" s="55">
        <f t="shared" si="117"/>
        <v>610</v>
      </c>
      <c r="M91" s="53"/>
      <c r="N91" s="54"/>
      <c r="O91" s="55">
        <f t="shared" si="118"/>
        <v>0</v>
      </c>
      <c r="P91" s="57"/>
    </row>
    <row r="92" spans="1:16" ht="12" customHeight="1" x14ac:dyDescent="0.25">
      <c r="A92" s="51">
        <v>2223</v>
      </c>
      <c r="B92" s="89" t="s">
        <v>109</v>
      </c>
      <c r="C92" s="90">
        <f t="shared" si="102"/>
        <v>48308</v>
      </c>
      <c r="D92" s="196">
        <v>43249</v>
      </c>
      <c r="E92" s="197"/>
      <c r="F92" s="55">
        <f t="shared" si="115"/>
        <v>43249</v>
      </c>
      <c r="G92" s="53"/>
      <c r="H92" s="54"/>
      <c r="I92" s="55">
        <f t="shared" si="116"/>
        <v>0</v>
      </c>
      <c r="J92" s="53">
        <v>5059</v>
      </c>
      <c r="K92" s="54"/>
      <c r="L92" s="55">
        <f t="shared" si="117"/>
        <v>5059</v>
      </c>
      <c r="M92" s="53"/>
      <c r="N92" s="54"/>
      <c r="O92" s="55">
        <f t="shared" si="118"/>
        <v>0</v>
      </c>
      <c r="P92" s="57"/>
    </row>
    <row r="93" spans="1:16" ht="48" customHeight="1" x14ac:dyDescent="0.25">
      <c r="A93" s="51">
        <v>2224</v>
      </c>
      <c r="B93" s="89" t="s">
        <v>110</v>
      </c>
      <c r="C93" s="90">
        <f t="shared" si="102"/>
        <v>404</v>
      </c>
      <c r="D93" s="196"/>
      <c r="E93" s="197"/>
      <c r="F93" s="55">
        <f t="shared" si="115"/>
        <v>0</v>
      </c>
      <c r="G93" s="53"/>
      <c r="H93" s="54"/>
      <c r="I93" s="55">
        <f t="shared" si="116"/>
        <v>0</v>
      </c>
      <c r="J93" s="53">
        <v>404</v>
      </c>
      <c r="K93" s="54"/>
      <c r="L93" s="55">
        <f t="shared" si="117"/>
        <v>404</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2463</v>
      </c>
      <c r="D95" s="190">
        <f>SUM(D96:D102)</f>
        <v>1583</v>
      </c>
      <c r="E95" s="191">
        <f t="shared" ref="E95:F95" si="119">SUM(E96:E102)</f>
        <v>0</v>
      </c>
      <c r="F95" s="55">
        <f t="shared" si="119"/>
        <v>1583</v>
      </c>
      <c r="G95" s="190">
        <f>SUM(G96:G102)</f>
        <v>0</v>
      </c>
      <c r="H95" s="191">
        <f t="shared" ref="H95:I95" si="120">SUM(H96:H102)</f>
        <v>0</v>
      </c>
      <c r="I95" s="55">
        <f t="shared" si="120"/>
        <v>0</v>
      </c>
      <c r="J95" s="190">
        <f>SUM(J96:J102)</f>
        <v>880</v>
      </c>
      <c r="K95" s="191">
        <f t="shared" ref="K95:L95" si="121">SUM(K96:K102)</f>
        <v>0</v>
      </c>
      <c r="L95" s="55">
        <f t="shared" si="121"/>
        <v>880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117</v>
      </c>
      <c r="C100" s="90">
        <f t="shared" si="102"/>
        <v>570</v>
      </c>
      <c r="D100" s="196">
        <v>300</v>
      </c>
      <c r="E100" s="197"/>
      <c r="F100" s="55">
        <f t="shared" si="123"/>
        <v>300</v>
      </c>
      <c r="G100" s="53"/>
      <c r="H100" s="54"/>
      <c r="I100" s="55">
        <f t="shared" si="124"/>
        <v>0</v>
      </c>
      <c r="J100" s="53">
        <v>270</v>
      </c>
      <c r="K100" s="54"/>
      <c r="L100" s="55">
        <f t="shared" si="125"/>
        <v>270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119</v>
      </c>
      <c r="C102" s="90">
        <f t="shared" si="102"/>
        <v>1893</v>
      </c>
      <c r="D102" s="196">
        <v>1283</v>
      </c>
      <c r="E102" s="197"/>
      <c r="F102" s="55">
        <f t="shared" si="123"/>
        <v>1283</v>
      </c>
      <c r="G102" s="53"/>
      <c r="H102" s="54"/>
      <c r="I102" s="55">
        <f t="shared" si="124"/>
        <v>0</v>
      </c>
      <c r="J102" s="53">
        <v>610</v>
      </c>
      <c r="K102" s="54"/>
      <c r="L102" s="55">
        <f t="shared" si="125"/>
        <v>610</v>
      </c>
      <c r="M102" s="53"/>
      <c r="N102" s="54"/>
      <c r="O102" s="55">
        <f t="shared" si="126"/>
        <v>0</v>
      </c>
      <c r="P102" s="57"/>
    </row>
    <row r="103" spans="1:16" ht="36" x14ac:dyDescent="0.25">
      <c r="A103" s="189">
        <v>2240</v>
      </c>
      <c r="B103" s="89" t="s">
        <v>120</v>
      </c>
      <c r="C103" s="90">
        <f t="shared" si="102"/>
        <v>14037</v>
      </c>
      <c r="D103" s="190">
        <f>SUM(D104:D111)</f>
        <v>11331</v>
      </c>
      <c r="E103" s="191">
        <f t="shared" ref="E103:F103" si="127">SUM(E104:E111)</f>
        <v>0</v>
      </c>
      <c r="F103" s="55">
        <f t="shared" si="127"/>
        <v>11331</v>
      </c>
      <c r="G103" s="190">
        <f>SUM(G104:G111)</f>
        <v>0</v>
      </c>
      <c r="H103" s="191">
        <f t="shared" ref="H103:I103" si="128">SUM(H104:H111)</f>
        <v>0</v>
      </c>
      <c r="I103" s="55">
        <f t="shared" si="128"/>
        <v>0</v>
      </c>
      <c r="J103" s="190">
        <f>SUM(J104:J111)</f>
        <v>2706</v>
      </c>
      <c r="K103" s="191">
        <f t="shared" ref="K103:L103" si="129">SUM(K104:K111)</f>
        <v>0</v>
      </c>
      <c r="L103" s="55">
        <f t="shared" si="129"/>
        <v>2706</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5.5" customHeight="1" x14ac:dyDescent="0.25">
      <c r="A106" s="51">
        <v>2243</v>
      </c>
      <c r="B106" s="89" t="s">
        <v>123</v>
      </c>
      <c r="C106" s="90">
        <f t="shared" si="102"/>
        <v>1883</v>
      </c>
      <c r="D106" s="196"/>
      <c r="E106" s="197"/>
      <c r="F106" s="55">
        <f t="shared" si="131"/>
        <v>0</v>
      </c>
      <c r="G106" s="53"/>
      <c r="H106" s="54"/>
      <c r="I106" s="55">
        <f t="shared" si="132"/>
        <v>0</v>
      </c>
      <c r="J106" s="53">
        <v>1883</v>
      </c>
      <c r="K106" s="54"/>
      <c r="L106" s="55">
        <f t="shared" si="133"/>
        <v>1883</v>
      </c>
      <c r="M106" s="53"/>
      <c r="N106" s="54"/>
      <c r="O106" s="55">
        <f t="shared" si="134"/>
        <v>0</v>
      </c>
      <c r="P106" s="57"/>
    </row>
    <row r="107" spans="1:16" ht="12" customHeight="1" x14ac:dyDescent="0.25">
      <c r="A107" s="51">
        <v>2244</v>
      </c>
      <c r="B107" s="89" t="s">
        <v>124</v>
      </c>
      <c r="C107" s="90">
        <f t="shared" si="102"/>
        <v>12154</v>
      </c>
      <c r="D107" s="196">
        <v>11331</v>
      </c>
      <c r="E107" s="197"/>
      <c r="F107" s="55">
        <f t="shared" si="131"/>
        <v>11331</v>
      </c>
      <c r="G107" s="53"/>
      <c r="H107" s="54"/>
      <c r="I107" s="55">
        <f t="shared" si="132"/>
        <v>0</v>
      </c>
      <c r="J107" s="53">
        <v>823</v>
      </c>
      <c r="K107" s="54"/>
      <c r="L107" s="55">
        <f t="shared" si="133"/>
        <v>823</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765</v>
      </c>
      <c r="D112" s="190">
        <f>SUM(D113:D115)</f>
        <v>329</v>
      </c>
      <c r="E112" s="191">
        <f t="shared" ref="E112:F112" si="135">SUM(E113:E115)</f>
        <v>0</v>
      </c>
      <c r="F112" s="55">
        <f t="shared" si="135"/>
        <v>329</v>
      </c>
      <c r="G112" s="190">
        <f>SUM(G113:G115)</f>
        <v>0</v>
      </c>
      <c r="H112" s="191">
        <f t="shared" ref="H112:I112" si="136">SUM(H113:H115)</f>
        <v>0</v>
      </c>
      <c r="I112" s="55">
        <f t="shared" si="136"/>
        <v>0</v>
      </c>
      <c r="J112" s="190">
        <f>SUM(J113:J115)</f>
        <v>436</v>
      </c>
      <c r="K112" s="191">
        <f t="shared" ref="K112:L112" si="137">SUM(K113:K115)</f>
        <v>0</v>
      </c>
      <c r="L112" s="55">
        <f t="shared" si="137"/>
        <v>436</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131</v>
      </c>
      <c r="C114" s="90">
        <f t="shared" si="102"/>
        <v>329</v>
      </c>
      <c r="D114" s="196">
        <v>329</v>
      </c>
      <c r="E114" s="197"/>
      <c r="F114" s="55">
        <f t="shared" si="139"/>
        <v>329</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132</v>
      </c>
      <c r="C115" s="90">
        <f t="shared" si="102"/>
        <v>436</v>
      </c>
      <c r="D115" s="196"/>
      <c r="E115" s="197"/>
      <c r="F115" s="55">
        <f t="shared" si="139"/>
        <v>0</v>
      </c>
      <c r="G115" s="53"/>
      <c r="H115" s="54"/>
      <c r="I115" s="55">
        <f t="shared" si="140"/>
        <v>0</v>
      </c>
      <c r="J115" s="53">
        <v>436</v>
      </c>
      <c r="K115" s="54"/>
      <c r="L115" s="55">
        <f t="shared" si="141"/>
        <v>436</v>
      </c>
      <c r="M115" s="53"/>
      <c r="N115" s="54"/>
      <c r="O115" s="55">
        <f t="shared" si="142"/>
        <v>0</v>
      </c>
      <c r="P115" s="57"/>
    </row>
    <row r="116" spans="1:16" x14ac:dyDescent="0.25">
      <c r="A116" s="189">
        <v>2260</v>
      </c>
      <c r="B116" s="89" t="s">
        <v>133</v>
      </c>
      <c r="C116" s="90">
        <f t="shared" si="102"/>
        <v>3456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3430</v>
      </c>
      <c r="K116" s="191">
        <f t="shared" ref="K116:L116" si="145">SUM(K117:K121)</f>
        <v>0</v>
      </c>
      <c r="L116" s="55">
        <f t="shared" si="145"/>
        <v>3430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135</v>
      </c>
      <c r="C118" s="90">
        <f t="shared" si="102"/>
        <v>3267</v>
      </c>
      <c r="D118" s="196"/>
      <c r="E118" s="197"/>
      <c r="F118" s="55">
        <f t="shared" si="147"/>
        <v>0</v>
      </c>
      <c r="G118" s="53"/>
      <c r="H118" s="54"/>
      <c r="I118" s="55">
        <f t="shared" si="148"/>
        <v>0</v>
      </c>
      <c r="J118" s="53">
        <v>3267</v>
      </c>
      <c r="K118" s="54"/>
      <c r="L118" s="55">
        <f t="shared" si="149"/>
        <v>3267</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137</v>
      </c>
      <c r="C120" s="90">
        <f t="shared" si="102"/>
        <v>163</v>
      </c>
      <c r="D120" s="196"/>
      <c r="E120" s="197"/>
      <c r="F120" s="55">
        <f t="shared" si="147"/>
        <v>0</v>
      </c>
      <c r="G120" s="53"/>
      <c r="H120" s="54"/>
      <c r="I120" s="55">
        <f t="shared" si="148"/>
        <v>0</v>
      </c>
      <c r="J120" s="53">
        <v>163</v>
      </c>
      <c r="K120" s="54"/>
      <c r="L120" s="55">
        <f t="shared" si="149"/>
        <v>163</v>
      </c>
      <c r="M120" s="53"/>
      <c r="N120" s="54"/>
      <c r="O120" s="55">
        <f t="shared" si="150"/>
        <v>0</v>
      </c>
      <c r="P120" s="57"/>
    </row>
    <row r="121" spans="1:16" ht="12" customHeight="1" x14ac:dyDescent="0.25">
      <c r="A121" s="51">
        <v>2269</v>
      </c>
      <c r="B121" s="89" t="s">
        <v>138</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12523</v>
      </c>
      <c r="D122" s="190">
        <f>SUM(D123:D127)</f>
        <v>6878</v>
      </c>
      <c r="E122" s="191">
        <f t="shared" ref="E122:F122" si="151">SUM(E123:E127)</f>
        <v>0</v>
      </c>
      <c r="F122" s="55">
        <f t="shared" si="151"/>
        <v>6878</v>
      </c>
      <c r="G122" s="190">
        <f>SUM(G123:G127)</f>
        <v>0</v>
      </c>
      <c r="H122" s="191">
        <f t="shared" ref="H122:I122" si="152">SUM(H123:H127)</f>
        <v>0</v>
      </c>
      <c r="I122" s="55">
        <f t="shared" si="152"/>
        <v>0</v>
      </c>
      <c r="J122" s="190">
        <f>SUM(J123:J127)</f>
        <v>5645</v>
      </c>
      <c r="K122" s="191">
        <f t="shared" ref="K122:L122" si="153">SUM(K123:K127)</f>
        <v>0</v>
      </c>
      <c r="L122" s="55">
        <f t="shared" si="153"/>
        <v>5645</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12523</v>
      </c>
      <c r="D127" s="196">
        <v>6878</v>
      </c>
      <c r="E127" s="197"/>
      <c r="F127" s="55">
        <f t="shared" si="155"/>
        <v>6878</v>
      </c>
      <c r="G127" s="53"/>
      <c r="H127" s="54"/>
      <c r="I127" s="55">
        <f t="shared" si="156"/>
        <v>0</v>
      </c>
      <c r="J127" s="53">
        <v>5645</v>
      </c>
      <c r="K127" s="54"/>
      <c r="L127" s="55">
        <f t="shared" si="157"/>
        <v>5645</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16714</v>
      </c>
      <c r="D130" s="184">
        <f>SUM(D131,D136,D140,D141,D144,D151,D159,D160,D163)</f>
        <v>8770</v>
      </c>
      <c r="E130" s="185">
        <f t="shared" ref="E130:F130" si="160">SUM(E131,E136,E140,E141,E144,E151,E159,E160,E163)</f>
        <v>0</v>
      </c>
      <c r="F130" s="73">
        <f t="shared" si="160"/>
        <v>8770</v>
      </c>
      <c r="G130" s="184">
        <f>SUM(G131,G136,G140,G141,G144,G151,G159,G160,G163)</f>
        <v>0</v>
      </c>
      <c r="H130" s="185">
        <f t="shared" ref="H130:I130" si="161">SUM(H131,H136,H140,H141,H144,H151,H159,H160,H163)</f>
        <v>0</v>
      </c>
      <c r="I130" s="73">
        <f t="shared" si="161"/>
        <v>0</v>
      </c>
      <c r="J130" s="184">
        <f>SUM(J131,J136,J140,J141,J144,J151,J159,J160,J163)</f>
        <v>7914</v>
      </c>
      <c r="K130" s="185">
        <f t="shared" ref="K130:L130" si="162">SUM(K131,K136,K140,K141,K144,K151,K159,K160,K163)</f>
        <v>0</v>
      </c>
      <c r="L130" s="73">
        <f t="shared" si="162"/>
        <v>7914</v>
      </c>
      <c r="M130" s="184">
        <f>SUM(M131,M136,M140,M141,M144,M151,M159,M160,M163)</f>
        <v>30</v>
      </c>
      <c r="N130" s="185">
        <f t="shared" ref="N130:O130" si="163">SUM(N131,N136,N140,N141,N144,N151,N159,N160,N163)</f>
        <v>0</v>
      </c>
      <c r="O130" s="73">
        <f t="shared" si="163"/>
        <v>30</v>
      </c>
      <c r="P130" s="77"/>
    </row>
    <row r="131" spans="1:16" ht="24" x14ac:dyDescent="0.25">
      <c r="A131" s="546">
        <v>2310</v>
      </c>
      <c r="B131" s="82" t="s">
        <v>148</v>
      </c>
      <c r="C131" s="83">
        <f t="shared" si="102"/>
        <v>7351</v>
      </c>
      <c r="D131" s="194">
        <f t="shared" ref="D131:O131" si="164">SUM(D132:D135)</f>
        <v>3511</v>
      </c>
      <c r="E131" s="195">
        <f t="shared" si="164"/>
        <v>0</v>
      </c>
      <c r="F131" s="134">
        <f t="shared" si="164"/>
        <v>3511</v>
      </c>
      <c r="G131" s="194">
        <f t="shared" si="164"/>
        <v>0</v>
      </c>
      <c r="H131" s="195">
        <f t="shared" si="164"/>
        <v>0</v>
      </c>
      <c r="I131" s="134">
        <f t="shared" si="164"/>
        <v>0</v>
      </c>
      <c r="J131" s="194">
        <f t="shared" si="164"/>
        <v>3840</v>
      </c>
      <c r="K131" s="195">
        <f t="shared" si="164"/>
        <v>0</v>
      </c>
      <c r="L131" s="134">
        <f t="shared" si="164"/>
        <v>3840</v>
      </c>
      <c r="M131" s="194">
        <f t="shared" si="164"/>
        <v>0</v>
      </c>
      <c r="N131" s="195">
        <f t="shared" si="164"/>
        <v>0</v>
      </c>
      <c r="O131" s="134">
        <f t="shared" si="164"/>
        <v>0</v>
      </c>
      <c r="P131" s="49"/>
    </row>
    <row r="132" spans="1:16" ht="12" customHeight="1" x14ac:dyDescent="0.25">
      <c r="A132" s="51">
        <v>2311</v>
      </c>
      <c r="B132" s="89" t="s">
        <v>149</v>
      </c>
      <c r="C132" s="90">
        <f t="shared" si="102"/>
        <v>1689</v>
      </c>
      <c r="D132" s="196">
        <v>693</v>
      </c>
      <c r="E132" s="197"/>
      <c r="F132" s="55">
        <f t="shared" ref="F132:F135" si="165">D132+E132</f>
        <v>693</v>
      </c>
      <c r="G132" s="53"/>
      <c r="H132" s="54"/>
      <c r="I132" s="55">
        <f t="shared" ref="I132:I135" si="166">G132+H132</f>
        <v>0</v>
      </c>
      <c r="J132" s="53">
        <v>996</v>
      </c>
      <c r="K132" s="54"/>
      <c r="L132" s="55">
        <f t="shared" ref="L132:L135" si="167">K132+J132</f>
        <v>996</v>
      </c>
      <c r="M132" s="53"/>
      <c r="N132" s="54"/>
      <c r="O132" s="55">
        <f t="shared" ref="O132:O135" si="168">N132+M132</f>
        <v>0</v>
      </c>
      <c r="P132" s="57"/>
    </row>
    <row r="133" spans="1:16" ht="13.5" customHeight="1" x14ac:dyDescent="0.25">
      <c r="A133" s="51">
        <v>2312</v>
      </c>
      <c r="B133" s="89" t="s">
        <v>150</v>
      </c>
      <c r="C133" s="90">
        <f t="shared" si="102"/>
        <v>3718</v>
      </c>
      <c r="D133" s="196">
        <v>2458</v>
      </c>
      <c r="E133" s="197"/>
      <c r="F133" s="55">
        <f t="shared" si="165"/>
        <v>2458</v>
      </c>
      <c r="G133" s="53"/>
      <c r="H133" s="54"/>
      <c r="I133" s="55">
        <f t="shared" si="166"/>
        <v>0</v>
      </c>
      <c r="J133" s="53">
        <v>1260</v>
      </c>
      <c r="K133" s="54"/>
      <c r="L133" s="55">
        <f t="shared" si="167"/>
        <v>1260</v>
      </c>
      <c r="M133" s="53"/>
      <c r="N133" s="54"/>
      <c r="O133" s="55">
        <f t="shared" si="168"/>
        <v>0</v>
      </c>
      <c r="P133" s="57"/>
    </row>
    <row r="134" spans="1:16" ht="12" customHeight="1" x14ac:dyDescent="0.25">
      <c r="A134" s="51">
        <v>2313</v>
      </c>
      <c r="B134" s="89" t="s">
        <v>151</v>
      </c>
      <c r="C134" s="90">
        <f t="shared" si="102"/>
        <v>360</v>
      </c>
      <c r="D134" s="196">
        <v>360</v>
      </c>
      <c r="E134" s="197"/>
      <c r="F134" s="55">
        <f t="shared" si="165"/>
        <v>360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1584</v>
      </c>
      <c r="D135" s="196"/>
      <c r="E135" s="197"/>
      <c r="F135" s="55">
        <f t="shared" si="165"/>
        <v>0</v>
      </c>
      <c r="G135" s="53"/>
      <c r="H135" s="54"/>
      <c r="I135" s="55">
        <f t="shared" si="166"/>
        <v>0</v>
      </c>
      <c r="J135" s="53">
        <v>1584</v>
      </c>
      <c r="K135" s="54"/>
      <c r="L135" s="55">
        <f t="shared" si="167"/>
        <v>1584</v>
      </c>
      <c r="M135" s="53"/>
      <c r="N135" s="54"/>
      <c r="O135" s="55">
        <f t="shared" si="168"/>
        <v>0</v>
      </c>
      <c r="P135" s="57"/>
    </row>
    <row r="136" spans="1:16" x14ac:dyDescent="0.25">
      <c r="A136" s="189">
        <v>2320</v>
      </c>
      <c r="B136" s="89" t="s">
        <v>153</v>
      </c>
      <c r="C136" s="90">
        <f t="shared" si="102"/>
        <v>549</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549</v>
      </c>
      <c r="K136" s="191">
        <f t="shared" ref="K136:L136" si="171">SUM(K137:K139)</f>
        <v>0</v>
      </c>
      <c r="L136" s="55">
        <f t="shared" si="171"/>
        <v>549</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549</v>
      </c>
      <c r="D138" s="196"/>
      <c r="E138" s="197"/>
      <c r="F138" s="55">
        <f t="shared" si="173"/>
        <v>0</v>
      </c>
      <c r="G138" s="53"/>
      <c r="H138" s="54"/>
      <c r="I138" s="55">
        <f t="shared" si="174"/>
        <v>0</v>
      </c>
      <c r="J138" s="53">
        <v>549</v>
      </c>
      <c r="K138" s="54"/>
      <c r="L138" s="55">
        <f t="shared" si="175"/>
        <v>549</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158</v>
      </c>
      <c r="C141" s="90">
        <f t="shared" si="102"/>
        <v>150</v>
      </c>
      <c r="D141" s="190">
        <f>SUM(D142:D143)</f>
        <v>109</v>
      </c>
      <c r="E141" s="191">
        <f t="shared" ref="E141:F141" si="177">SUM(E142:E143)</f>
        <v>0</v>
      </c>
      <c r="F141" s="55">
        <f t="shared" si="177"/>
        <v>109</v>
      </c>
      <c r="G141" s="190">
        <f>SUM(G142:G143)</f>
        <v>0</v>
      </c>
      <c r="H141" s="191">
        <f t="shared" ref="H141:I141" si="178">SUM(H142:H143)</f>
        <v>0</v>
      </c>
      <c r="I141" s="55">
        <f t="shared" si="178"/>
        <v>0</v>
      </c>
      <c r="J141" s="190">
        <f>SUM(J142:J143)</f>
        <v>41</v>
      </c>
      <c r="K141" s="191">
        <f t="shared" ref="K141:L141" si="179">SUM(K142:K143)</f>
        <v>0</v>
      </c>
      <c r="L141" s="55">
        <f t="shared" si="179"/>
        <v>41</v>
      </c>
      <c r="M141" s="190">
        <f>SUM(M142:M143)</f>
        <v>0</v>
      </c>
      <c r="N141" s="191">
        <f t="shared" ref="N141:O141" si="180">SUM(N142:N143)</f>
        <v>0</v>
      </c>
      <c r="O141" s="55">
        <f t="shared" si="180"/>
        <v>0</v>
      </c>
      <c r="P141" s="57"/>
    </row>
    <row r="142" spans="1:16" ht="12" customHeight="1" x14ac:dyDescent="0.25">
      <c r="A142" s="51">
        <v>2341</v>
      </c>
      <c r="B142" s="89" t="s">
        <v>159</v>
      </c>
      <c r="C142" s="90">
        <f t="shared" si="102"/>
        <v>150</v>
      </c>
      <c r="D142" s="196">
        <v>109</v>
      </c>
      <c r="E142" s="197"/>
      <c r="F142" s="55">
        <f t="shared" ref="F142:F143" si="181">D142+E142</f>
        <v>109</v>
      </c>
      <c r="G142" s="53"/>
      <c r="H142" s="54"/>
      <c r="I142" s="55">
        <f t="shared" ref="I142:I143" si="182">G142+H142</f>
        <v>0</v>
      </c>
      <c r="J142" s="53">
        <v>41</v>
      </c>
      <c r="K142" s="54"/>
      <c r="L142" s="55">
        <f t="shared" ref="L142:L143" si="183">K142+J142</f>
        <v>41</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4244</v>
      </c>
      <c r="D144" s="187">
        <f>SUM(D145:D150)</f>
        <v>1800</v>
      </c>
      <c r="E144" s="188">
        <f t="shared" ref="E144:F144" si="185">SUM(E145:E150)</f>
        <v>0</v>
      </c>
      <c r="F144" s="141">
        <f t="shared" si="185"/>
        <v>1800</v>
      </c>
      <c r="G144" s="187">
        <f>SUM(G145:G150)</f>
        <v>0</v>
      </c>
      <c r="H144" s="188">
        <f t="shared" ref="H144:I144" si="186">SUM(H145:H150)</f>
        <v>0</v>
      </c>
      <c r="I144" s="141">
        <f t="shared" si="186"/>
        <v>0</v>
      </c>
      <c r="J144" s="187">
        <f>SUM(J145:J150)</f>
        <v>2444</v>
      </c>
      <c r="K144" s="188">
        <f t="shared" ref="K144:L144" si="187">SUM(K145:K150)</f>
        <v>0</v>
      </c>
      <c r="L144" s="141">
        <f t="shared" si="187"/>
        <v>2444</v>
      </c>
      <c r="M144" s="187">
        <f>SUM(M145:M150)</f>
        <v>0</v>
      </c>
      <c r="N144" s="188">
        <f t="shared" ref="N144:O144" si="188">SUM(N145:N150)</f>
        <v>0</v>
      </c>
      <c r="O144" s="141">
        <f t="shared" si="188"/>
        <v>0</v>
      </c>
      <c r="P144" s="129"/>
    </row>
    <row r="145" spans="1:16" ht="12" customHeight="1" x14ac:dyDescent="0.25">
      <c r="A145" s="44">
        <v>2351</v>
      </c>
      <c r="B145" s="82" t="s">
        <v>162</v>
      </c>
      <c r="C145" s="83">
        <f t="shared" si="102"/>
        <v>100</v>
      </c>
      <c r="D145" s="198"/>
      <c r="E145" s="199"/>
      <c r="F145" s="134">
        <f t="shared" ref="F145:F150" si="189">D145+E145</f>
        <v>0</v>
      </c>
      <c r="G145" s="46"/>
      <c r="H145" s="47"/>
      <c r="I145" s="134">
        <f t="shared" ref="I145:I150" si="190">G145+H145</f>
        <v>0</v>
      </c>
      <c r="J145" s="46">
        <v>100</v>
      </c>
      <c r="K145" s="47"/>
      <c r="L145" s="134">
        <f t="shared" ref="L145:L150" si="191">K145+J145</f>
        <v>100</v>
      </c>
      <c r="M145" s="46"/>
      <c r="N145" s="47"/>
      <c r="O145" s="134">
        <f t="shared" ref="O145:O150" si="192">N145+M145</f>
        <v>0</v>
      </c>
      <c r="P145" s="49"/>
    </row>
    <row r="146" spans="1:16" ht="12" customHeight="1" x14ac:dyDescent="0.25">
      <c r="A146" s="51">
        <v>2352</v>
      </c>
      <c r="B146" s="89" t="s">
        <v>163</v>
      </c>
      <c r="C146" s="90">
        <f t="shared" si="102"/>
        <v>4094</v>
      </c>
      <c r="D146" s="196">
        <v>1800</v>
      </c>
      <c r="E146" s="197"/>
      <c r="F146" s="55">
        <f t="shared" si="189"/>
        <v>1800</v>
      </c>
      <c r="G146" s="53"/>
      <c r="H146" s="54"/>
      <c r="I146" s="55">
        <f t="shared" si="190"/>
        <v>0</v>
      </c>
      <c r="J146" s="53">
        <v>2294</v>
      </c>
      <c r="K146" s="54"/>
      <c r="L146" s="55">
        <f t="shared" si="191"/>
        <v>2294</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50</v>
      </c>
      <c r="D149" s="196"/>
      <c r="E149" s="197"/>
      <c r="F149" s="55">
        <f t="shared" si="189"/>
        <v>0</v>
      </c>
      <c r="G149" s="53"/>
      <c r="H149" s="54"/>
      <c r="I149" s="55">
        <f t="shared" si="190"/>
        <v>0</v>
      </c>
      <c r="J149" s="53">
        <v>50</v>
      </c>
      <c r="K149" s="54"/>
      <c r="L149" s="55">
        <f t="shared" si="191"/>
        <v>50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168</v>
      </c>
      <c r="C151" s="90">
        <f t="shared" si="193"/>
        <v>2185</v>
      </c>
      <c r="D151" s="190">
        <f>SUM(D152:D158)</f>
        <v>1645</v>
      </c>
      <c r="E151" s="191">
        <f t="shared" ref="E151:F151" si="194">SUM(E152:E158)</f>
        <v>0</v>
      </c>
      <c r="F151" s="55">
        <f t="shared" si="194"/>
        <v>1645</v>
      </c>
      <c r="G151" s="190">
        <f>SUM(G152:G158)</f>
        <v>0</v>
      </c>
      <c r="H151" s="191">
        <f t="shared" ref="H151:I151" si="195">SUM(H152:H158)</f>
        <v>0</v>
      </c>
      <c r="I151" s="55">
        <f t="shared" si="195"/>
        <v>0</v>
      </c>
      <c r="J151" s="190">
        <f>SUM(J152:J158)</f>
        <v>540</v>
      </c>
      <c r="K151" s="191">
        <f t="shared" ref="K151:L151" si="196">SUM(K152:K158)</f>
        <v>0</v>
      </c>
      <c r="L151" s="55">
        <f t="shared" si="196"/>
        <v>540</v>
      </c>
      <c r="M151" s="190">
        <f>SUM(M152:M158)</f>
        <v>0</v>
      </c>
      <c r="N151" s="191">
        <f t="shared" ref="N151:O151" si="197">SUM(N152:N158)</f>
        <v>0</v>
      </c>
      <c r="O151" s="55">
        <f t="shared" si="197"/>
        <v>0</v>
      </c>
      <c r="P151" s="57"/>
    </row>
    <row r="152" spans="1:16" ht="12" customHeight="1" x14ac:dyDescent="0.25">
      <c r="A152" s="50">
        <v>2361</v>
      </c>
      <c r="B152" s="89" t="s">
        <v>169</v>
      </c>
      <c r="C152" s="90">
        <f t="shared" si="193"/>
        <v>540</v>
      </c>
      <c r="D152" s="196"/>
      <c r="E152" s="197"/>
      <c r="F152" s="55">
        <f t="shared" ref="F152:F159" si="198">D152+E152</f>
        <v>0</v>
      </c>
      <c r="G152" s="53"/>
      <c r="H152" s="54"/>
      <c r="I152" s="55">
        <f t="shared" ref="I152:I159" si="199">G152+H152</f>
        <v>0</v>
      </c>
      <c r="J152" s="53">
        <v>540</v>
      </c>
      <c r="K152" s="54"/>
      <c r="L152" s="55">
        <f t="shared" ref="L152:L159" si="200">K152+J152</f>
        <v>540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171</v>
      </c>
      <c r="C154" s="90">
        <f t="shared" si="193"/>
        <v>1645</v>
      </c>
      <c r="D154" s="196">
        <v>1645</v>
      </c>
      <c r="E154" s="197"/>
      <c r="F154" s="55">
        <f t="shared" si="198"/>
        <v>1645</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176</v>
      </c>
      <c r="C159" s="143">
        <f t="shared" si="193"/>
        <v>2235</v>
      </c>
      <c r="D159" s="202">
        <v>1705</v>
      </c>
      <c r="E159" s="203"/>
      <c r="F159" s="141">
        <f t="shared" si="198"/>
        <v>1705</v>
      </c>
      <c r="G159" s="144"/>
      <c r="H159" s="145"/>
      <c r="I159" s="141">
        <f t="shared" si="199"/>
        <v>0</v>
      </c>
      <c r="J159" s="144">
        <v>500</v>
      </c>
      <c r="K159" s="145"/>
      <c r="L159" s="141">
        <f t="shared" si="200"/>
        <v>500</v>
      </c>
      <c r="M159" s="144">
        <v>30</v>
      </c>
      <c r="N159" s="145"/>
      <c r="O159" s="141">
        <f t="shared" si="201"/>
        <v>30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87387</v>
      </c>
      <c r="D194" s="173">
        <f t="shared" ref="D194:O194" si="259">SUM(D195,D230,D269,D283)</f>
        <v>80681</v>
      </c>
      <c r="E194" s="174">
        <f t="shared" si="259"/>
        <v>0</v>
      </c>
      <c r="F194" s="175">
        <f t="shared" si="259"/>
        <v>80681</v>
      </c>
      <c r="G194" s="173">
        <f t="shared" si="259"/>
        <v>0</v>
      </c>
      <c r="H194" s="174">
        <f t="shared" si="259"/>
        <v>0</v>
      </c>
      <c r="I194" s="175">
        <f t="shared" si="259"/>
        <v>0</v>
      </c>
      <c r="J194" s="173">
        <f t="shared" si="259"/>
        <v>6706</v>
      </c>
      <c r="K194" s="174">
        <f t="shared" si="259"/>
        <v>0</v>
      </c>
      <c r="L194" s="175">
        <f t="shared" si="259"/>
        <v>6706</v>
      </c>
      <c r="M194" s="173">
        <f t="shared" si="259"/>
        <v>0</v>
      </c>
      <c r="N194" s="174">
        <f t="shared" si="259"/>
        <v>0</v>
      </c>
      <c r="O194" s="175">
        <f t="shared" si="259"/>
        <v>0</v>
      </c>
      <c r="P194" s="176"/>
    </row>
    <row r="195" spans="1:16" x14ac:dyDescent="0.25">
      <c r="A195" s="177">
        <v>5000</v>
      </c>
      <c r="B195" s="177" t="s">
        <v>212</v>
      </c>
      <c r="C195" s="178">
        <f t="shared" si="193"/>
        <v>87387</v>
      </c>
      <c r="D195" s="179">
        <f>D196+D204</f>
        <v>80681</v>
      </c>
      <c r="E195" s="180">
        <f t="shared" ref="E195:F195" si="260">E196+E204</f>
        <v>0</v>
      </c>
      <c r="F195" s="181">
        <f t="shared" si="260"/>
        <v>80681</v>
      </c>
      <c r="G195" s="179">
        <f>G196+G204</f>
        <v>0</v>
      </c>
      <c r="H195" s="180">
        <f t="shared" ref="H195:I195" si="261">H196+H204</f>
        <v>0</v>
      </c>
      <c r="I195" s="181">
        <f t="shared" si="261"/>
        <v>0</v>
      </c>
      <c r="J195" s="179">
        <f>J196+J204</f>
        <v>6706</v>
      </c>
      <c r="K195" s="180">
        <f t="shared" ref="K195:L195" si="262">K196+K204</f>
        <v>0</v>
      </c>
      <c r="L195" s="181">
        <f t="shared" si="262"/>
        <v>6706</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87387</v>
      </c>
      <c r="D204" s="184">
        <f>D205+D215+D216+D225+D226+D227+D229</f>
        <v>80681</v>
      </c>
      <c r="E204" s="185">
        <f t="shared" ref="E204:F204" si="276">E205+E215+E216+E225+E226+E227+E229</f>
        <v>0</v>
      </c>
      <c r="F204" s="73">
        <f t="shared" si="276"/>
        <v>80681</v>
      </c>
      <c r="G204" s="184">
        <f>G205+G215+G216+G225+G226+G227+G229</f>
        <v>0</v>
      </c>
      <c r="H204" s="185">
        <f t="shared" ref="H204:I204" si="277">H205+H215+H216+H225+H226+H227+H229</f>
        <v>0</v>
      </c>
      <c r="I204" s="73">
        <f t="shared" si="277"/>
        <v>0</v>
      </c>
      <c r="J204" s="184">
        <f>J205+J215+J216+J225+J226+J227+J229</f>
        <v>6706</v>
      </c>
      <c r="K204" s="185">
        <f t="shared" ref="K204:L204" si="278">K205+K215+K216+K225+K226+K227+K229</f>
        <v>0</v>
      </c>
      <c r="L204" s="73">
        <f t="shared" si="278"/>
        <v>6706</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87387</v>
      </c>
      <c r="D216" s="190">
        <f>SUM(D217:D224)</f>
        <v>80681</v>
      </c>
      <c r="E216" s="191">
        <f t="shared" ref="E216:F216" si="289">SUM(E217:E224)</f>
        <v>0</v>
      </c>
      <c r="F216" s="55">
        <f t="shared" si="289"/>
        <v>80681</v>
      </c>
      <c r="G216" s="190">
        <f>SUM(G217:G224)</f>
        <v>0</v>
      </c>
      <c r="H216" s="191">
        <f t="shared" ref="H216:I216" si="290">SUM(H217:H224)</f>
        <v>0</v>
      </c>
      <c r="I216" s="55">
        <f t="shared" si="290"/>
        <v>0</v>
      </c>
      <c r="J216" s="190">
        <f>SUM(J217:J224)</f>
        <v>6706</v>
      </c>
      <c r="K216" s="191">
        <f t="shared" ref="K216:L216" si="291">SUM(K217:K224)</f>
        <v>0</v>
      </c>
      <c r="L216" s="55">
        <f t="shared" si="291"/>
        <v>6706</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236</v>
      </c>
      <c r="C219" s="90">
        <f t="shared" si="288"/>
        <v>400</v>
      </c>
      <c r="D219" s="196"/>
      <c r="E219" s="197"/>
      <c r="F219" s="55">
        <f t="shared" si="293"/>
        <v>0</v>
      </c>
      <c r="G219" s="53"/>
      <c r="H219" s="54"/>
      <c r="I219" s="55">
        <f t="shared" si="294"/>
        <v>0</v>
      </c>
      <c r="J219" s="53">
        <v>400</v>
      </c>
      <c r="K219" s="54"/>
      <c r="L219" s="55">
        <f t="shared" si="295"/>
        <v>400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240</v>
      </c>
      <c r="C223" s="90">
        <f t="shared" si="288"/>
        <v>11400</v>
      </c>
      <c r="D223" s="196">
        <v>11400</v>
      </c>
      <c r="E223" s="197"/>
      <c r="F223" s="55">
        <f t="shared" si="293"/>
        <v>11400</v>
      </c>
      <c r="G223" s="53"/>
      <c r="H223" s="54"/>
      <c r="I223" s="55">
        <f t="shared" si="294"/>
        <v>0</v>
      </c>
      <c r="J223" s="53"/>
      <c r="K223" s="54"/>
      <c r="L223" s="55">
        <f t="shared" si="295"/>
        <v>0</v>
      </c>
      <c r="M223" s="53"/>
      <c r="N223" s="54"/>
      <c r="O223" s="55">
        <f t="shared" si="296"/>
        <v>0</v>
      </c>
      <c r="P223" s="57"/>
    </row>
    <row r="224" spans="1:16" ht="21.75" customHeight="1" x14ac:dyDescent="0.25">
      <c r="A224" s="51">
        <v>5239</v>
      </c>
      <c r="B224" s="89" t="s">
        <v>241</v>
      </c>
      <c r="C224" s="90">
        <f t="shared" si="288"/>
        <v>75587</v>
      </c>
      <c r="D224" s="196">
        <v>69281</v>
      </c>
      <c r="E224" s="197"/>
      <c r="F224" s="55">
        <f t="shared" si="293"/>
        <v>69281</v>
      </c>
      <c r="G224" s="53"/>
      <c r="H224" s="54"/>
      <c r="I224" s="55">
        <f t="shared" si="294"/>
        <v>0</v>
      </c>
      <c r="J224" s="53">
        <v>6306</v>
      </c>
      <c r="K224" s="54"/>
      <c r="L224" s="55">
        <f t="shared" si="295"/>
        <v>6306</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1217847</v>
      </c>
      <c r="D289" s="251">
        <f t="shared" ref="D289:O289" si="389">SUM(D286,D269,D230,D195,D187,D173,D75,D53,D283)</f>
        <v>618951</v>
      </c>
      <c r="E289" s="252">
        <f t="shared" si="389"/>
        <v>0</v>
      </c>
      <c r="F289" s="253">
        <f t="shared" si="389"/>
        <v>618951</v>
      </c>
      <c r="G289" s="251">
        <f t="shared" si="389"/>
        <v>494134</v>
      </c>
      <c r="H289" s="252">
        <f t="shared" si="389"/>
        <v>642</v>
      </c>
      <c r="I289" s="253">
        <f t="shared" si="389"/>
        <v>494776</v>
      </c>
      <c r="J289" s="251">
        <f t="shared" si="389"/>
        <v>104090</v>
      </c>
      <c r="K289" s="252">
        <f t="shared" si="389"/>
        <v>0</v>
      </c>
      <c r="L289" s="253">
        <f t="shared" si="389"/>
        <v>104090</v>
      </c>
      <c r="M289" s="251">
        <f t="shared" si="389"/>
        <v>30</v>
      </c>
      <c r="N289" s="252">
        <f t="shared" si="389"/>
        <v>0</v>
      </c>
      <c r="O289" s="253">
        <f t="shared" si="389"/>
        <v>30</v>
      </c>
      <c r="P289" s="254"/>
    </row>
    <row r="290" spans="1:16" s="28" customFormat="1" ht="13.5" thickTop="1" thickBot="1" x14ac:dyDescent="0.3">
      <c r="A290" s="1389" t="s">
        <v>309</v>
      </c>
      <c r="B290" s="1390"/>
      <c r="C290" s="255">
        <f t="shared" si="371"/>
        <v>-9073</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-9043</v>
      </c>
      <c r="K290" s="257">
        <f t="shared" ref="K290:L290" si="392">(K26+K43)-K51</f>
        <v>0</v>
      </c>
      <c r="L290" s="258">
        <f t="shared" si="392"/>
        <v>-9043</v>
      </c>
      <c r="M290" s="256">
        <f>M45-M51</f>
        <v>-30</v>
      </c>
      <c r="N290" s="257">
        <f t="shared" ref="N290:O290" si="393">N45-N51</f>
        <v>0</v>
      </c>
      <c r="O290" s="258">
        <f t="shared" si="393"/>
        <v>-30</v>
      </c>
      <c r="P290" s="259"/>
    </row>
    <row r="291" spans="1:16" s="28" customFormat="1" ht="12.75" thickTop="1" x14ac:dyDescent="0.25">
      <c r="A291" s="1391" t="s">
        <v>310</v>
      </c>
      <c r="B291" s="1392"/>
      <c r="C291" s="260">
        <f t="shared" si="371"/>
        <v>9073</v>
      </c>
      <c r="D291" s="261">
        <f t="shared" ref="D291:O291" si="394">SUM(D292,D293)-D300+D301</f>
        <v>0</v>
      </c>
      <c r="E291" s="262">
        <f t="shared" si="394"/>
        <v>0</v>
      </c>
      <c r="F291" s="263">
        <f t="shared" si="394"/>
        <v>0</v>
      </c>
      <c r="G291" s="261">
        <f t="shared" si="394"/>
        <v>0</v>
      </c>
      <c r="H291" s="262">
        <f t="shared" si="394"/>
        <v>0</v>
      </c>
      <c r="I291" s="263">
        <f t="shared" si="394"/>
        <v>0</v>
      </c>
      <c r="J291" s="261">
        <f t="shared" si="394"/>
        <v>9043</v>
      </c>
      <c r="K291" s="262">
        <f t="shared" si="394"/>
        <v>0</v>
      </c>
      <c r="L291" s="263">
        <f t="shared" si="394"/>
        <v>9043</v>
      </c>
      <c r="M291" s="261">
        <f t="shared" si="394"/>
        <v>30</v>
      </c>
      <c r="N291" s="262">
        <f t="shared" si="394"/>
        <v>0</v>
      </c>
      <c r="O291" s="263">
        <f t="shared" si="394"/>
        <v>30</v>
      </c>
      <c r="P291" s="264"/>
    </row>
    <row r="292" spans="1:16" s="28" customFormat="1" ht="12.75" thickBot="1" x14ac:dyDescent="0.3">
      <c r="A292" s="157" t="s">
        <v>311</v>
      </c>
      <c r="B292" s="157" t="s">
        <v>312</v>
      </c>
      <c r="C292" s="158">
        <f t="shared" si="371"/>
        <v>9073</v>
      </c>
      <c r="D292" s="159">
        <f t="shared" ref="D292:O292" si="395">D21-D286</f>
        <v>0</v>
      </c>
      <c r="E292" s="160">
        <f t="shared" si="395"/>
        <v>0</v>
      </c>
      <c r="F292" s="161">
        <f t="shared" si="395"/>
        <v>0</v>
      </c>
      <c r="G292" s="159">
        <f t="shared" si="395"/>
        <v>0</v>
      </c>
      <c r="H292" s="160">
        <f t="shared" si="395"/>
        <v>0</v>
      </c>
      <c r="I292" s="161">
        <f t="shared" si="395"/>
        <v>0</v>
      </c>
      <c r="J292" s="159">
        <f t="shared" si="395"/>
        <v>9043</v>
      </c>
      <c r="K292" s="160">
        <f t="shared" si="395"/>
        <v>0</v>
      </c>
      <c r="L292" s="161">
        <f t="shared" si="395"/>
        <v>9043</v>
      </c>
      <c r="M292" s="159">
        <f t="shared" si="395"/>
        <v>30</v>
      </c>
      <c r="N292" s="160">
        <f t="shared" si="395"/>
        <v>0</v>
      </c>
      <c r="O292" s="161">
        <f t="shared" si="395"/>
        <v>30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sYrFlbaNiW/Aq5tXsDxK73pjbxNHInSeAw9PHNgzWAcZsPNcKWJHVQq5l1lCFbGHoTLP52NvL09OHlw+zx1wjg==" saltValue="u3FUogyY0jgAKveNzyp7IA==" spinCount="100000" sheet="1" objects="1" scenarios="1" formatCells="0" formatColumns="0" formatRows="0" deleteColumns="0"/>
  <autoFilter ref="A18:P301">
    <filterColumn colId="2">
      <filters>
        <filter val="1 005 513"/>
        <filter val="1 113 727"/>
        <filter val="1 126"/>
        <filter val="1 130 460"/>
        <filter val="1 217 847"/>
        <filter val="1 584"/>
        <filter val="1 645"/>
        <filter val="1 689"/>
        <filter val="1 883"/>
        <filter val="1 893"/>
        <filter val="1 934"/>
        <filter val="1 972"/>
        <filter val="100"/>
        <filter val="105 053"/>
        <filter val="11 400"/>
        <filter val="12 154"/>
        <filter val="12 523"/>
        <filter val="120"/>
        <filter val="124 947"/>
        <filter val="14 037"/>
        <filter val="150"/>
        <filter val="16 714"/>
        <filter val="163"/>
        <filter val="18 355"/>
        <filter val="188 347"/>
        <filter val="2 100"/>
        <filter val="2 185"/>
        <filter val="2 235"/>
        <filter val="2 463"/>
        <filter val="20 570"/>
        <filter val="236 633"/>
        <filter val="25 083"/>
        <filter val="26"/>
        <filter val="26 648"/>
        <filter val="29 339"/>
        <filter val="3 060"/>
        <filter val="3 180"/>
        <filter val="3 220"/>
        <filter val="3 267"/>
        <filter val="3 456"/>
        <filter val="3 718"/>
        <filter val="30"/>
        <filter val="329"/>
        <filter val="360"/>
        <filter val="4 094"/>
        <filter val="4 244"/>
        <filter val="400"/>
        <filter val="404"/>
        <filter val="414"/>
        <filter val="436"/>
        <filter val="48 286"/>
        <filter val="48 308"/>
        <filter val="5 320"/>
        <filter val="50"/>
        <filter val="540"/>
        <filter val="549"/>
        <filter val="55 975"/>
        <filter val="555"/>
        <filter val="570"/>
        <filter val="592"/>
        <filter val="66"/>
        <filter val="7 351"/>
        <filter val="71 254"/>
        <filter val="712 905"/>
        <filter val="75"/>
        <filter val="75 587"/>
        <filter val="765"/>
        <filter val="768 880"/>
        <filter val="87 387"/>
        <filter val="89 727"/>
        <filter val="9 073"/>
        <filter val="-9 073"/>
        <filter val="90"/>
        <filter val="95 04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2019.gada 20.jūnija saistošajiem noteikumiem Nr.22
(protokols Nr.8, 2.punkts)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U4" sqref="U3:U4"/>
    </sheetView>
  </sheetViews>
  <sheetFormatPr defaultRowHeight="15"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454</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6"/>
    </row>
    <row r="3" spans="1:17" ht="12.75" customHeight="1" x14ac:dyDescent="0.25">
      <c r="A3" s="5" t="s">
        <v>2</v>
      </c>
      <c r="B3" s="6"/>
      <c r="C3" s="1421" t="s">
        <v>455</v>
      </c>
      <c r="D3" s="1421"/>
      <c r="E3" s="1421"/>
      <c r="F3" s="1421"/>
      <c r="G3" s="1421"/>
      <c r="H3" s="1421"/>
      <c r="I3" s="1421"/>
      <c r="J3" s="1421"/>
      <c r="K3" s="1421"/>
      <c r="L3" s="1421"/>
      <c r="M3" s="1421"/>
      <c r="N3" s="1421"/>
      <c r="O3" s="1421"/>
      <c r="P3" s="1422"/>
      <c r="Q3" s="276"/>
    </row>
    <row r="4" spans="1:17" ht="12.75" customHeight="1" x14ac:dyDescent="0.25">
      <c r="A4" s="5" t="s">
        <v>4</v>
      </c>
      <c r="B4" s="6"/>
      <c r="C4" s="1421" t="s">
        <v>456</v>
      </c>
      <c r="D4" s="1421"/>
      <c r="E4" s="1421"/>
      <c r="F4" s="1421"/>
      <c r="G4" s="1421"/>
      <c r="H4" s="1421"/>
      <c r="I4" s="1421"/>
      <c r="J4" s="1421"/>
      <c r="K4" s="1421"/>
      <c r="L4" s="1421"/>
      <c r="M4" s="1421"/>
      <c r="N4" s="1421"/>
      <c r="O4" s="1421"/>
      <c r="P4" s="1422"/>
      <c r="Q4" s="276"/>
    </row>
    <row r="5" spans="1:17" ht="12.75" customHeight="1" x14ac:dyDescent="0.25">
      <c r="A5" s="7" t="s">
        <v>6</v>
      </c>
      <c r="B5" s="8"/>
      <c r="C5" s="1416" t="s">
        <v>457</v>
      </c>
      <c r="D5" s="1416"/>
      <c r="E5" s="1416"/>
      <c r="F5" s="1416"/>
      <c r="G5" s="1416"/>
      <c r="H5" s="1416"/>
      <c r="I5" s="1416"/>
      <c r="J5" s="1416"/>
      <c r="K5" s="1416"/>
      <c r="L5" s="1416"/>
      <c r="M5" s="1416"/>
      <c r="N5" s="1416"/>
      <c r="O5" s="1416"/>
      <c r="P5" s="1417"/>
      <c r="Q5" s="276"/>
    </row>
    <row r="6" spans="1:17" ht="12.75" customHeight="1" x14ac:dyDescent="0.25">
      <c r="A6" s="7" t="s">
        <v>8</v>
      </c>
      <c r="B6" s="8"/>
      <c r="C6" s="1437" t="s">
        <v>458</v>
      </c>
      <c r="D6" s="1416"/>
      <c r="E6" s="1416"/>
      <c r="F6" s="1416"/>
      <c r="G6" s="1416"/>
      <c r="H6" s="1416"/>
      <c r="I6" s="1416"/>
      <c r="J6" s="1416"/>
      <c r="K6" s="1416"/>
      <c r="L6" s="1416"/>
      <c r="M6" s="1416"/>
      <c r="N6" s="1416"/>
      <c r="O6" s="1416"/>
      <c r="P6" s="1417"/>
      <c r="Q6" s="276"/>
    </row>
    <row r="7" spans="1:17" ht="24.75" customHeight="1" x14ac:dyDescent="0.25">
      <c r="A7" s="7" t="s">
        <v>10</v>
      </c>
      <c r="B7" s="8"/>
      <c r="C7" s="1421" t="s">
        <v>459</v>
      </c>
      <c r="D7" s="1421"/>
      <c r="E7" s="1421"/>
      <c r="F7" s="1421"/>
      <c r="G7" s="1421"/>
      <c r="H7" s="1421"/>
      <c r="I7" s="1421"/>
      <c r="J7" s="1421"/>
      <c r="K7" s="1421"/>
      <c r="L7" s="1421"/>
      <c r="M7" s="1421"/>
      <c r="N7" s="1421"/>
      <c r="O7" s="1421"/>
      <c r="P7" s="1422"/>
      <c r="Q7" s="276"/>
    </row>
    <row r="8" spans="1:17" ht="12.75" customHeight="1" x14ac:dyDescent="0.25">
      <c r="A8" s="9" t="s">
        <v>12</v>
      </c>
      <c r="B8" s="8"/>
      <c r="C8" s="1423"/>
      <c r="D8" s="1423"/>
      <c r="E8" s="1423"/>
      <c r="F8" s="1423"/>
      <c r="G8" s="1423"/>
      <c r="H8" s="1423"/>
      <c r="I8" s="1423"/>
      <c r="J8" s="1423"/>
      <c r="K8" s="1423"/>
      <c r="L8" s="1423"/>
      <c r="M8" s="1423"/>
      <c r="N8" s="1423"/>
      <c r="O8" s="1423"/>
      <c r="P8" s="1424"/>
      <c r="Q8" s="276"/>
    </row>
    <row r="9" spans="1:17" ht="12.75" customHeight="1" x14ac:dyDescent="0.25">
      <c r="A9" s="7"/>
      <c r="B9" s="8" t="s">
        <v>13</v>
      </c>
      <c r="C9" s="1416" t="s">
        <v>460</v>
      </c>
      <c r="D9" s="1416"/>
      <c r="E9" s="1416"/>
      <c r="F9" s="1416"/>
      <c r="G9" s="1416"/>
      <c r="H9" s="1416"/>
      <c r="I9" s="1416"/>
      <c r="J9" s="1416"/>
      <c r="K9" s="1416"/>
      <c r="L9" s="1416"/>
      <c r="M9" s="1416"/>
      <c r="N9" s="1416"/>
      <c r="O9" s="1416"/>
      <c r="P9" s="1417"/>
      <c r="Q9" s="276"/>
    </row>
    <row r="10" spans="1:17" ht="12.75" customHeight="1" x14ac:dyDescent="0.25">
      <c r="A10" s="7"/>
      <c r="B10" s="8" t="s">
        <v>15</v>
      </c>
      <c r="C10" s="1416" t="s">
        <v>461</v>
      </c>
      <c r="D10" s="1416"/>
      <c r="E10" s="1416"/>
      <c r="F10" s="1416"/>
      <c r="G10" s="1416"/>
      <c r="H10" s="1416"/>
      <c r="I10" s="1416"/>
      <c r="J10" s="1416"/>
      <c r="K10" s="1416"/>
      <c r="L10" s="1416"/>
      <c r="M10" s="1416"/>
      <c r="N10" s="1416"/>
      <c r="O10" s="1416"/>
      <c r="P10" s="1417"/>
      <c r="Q10" s="276"/>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6"/>
    </row>
    <row r="12" spans="1:17" ht="12.75" customHeight="1" x14ac:dyDescent="0.25">
      <c r="A12" s="7"/>
      <c r="B12" s="8" t="s">
        <v>17</v>
      </c>
      <c r="C12" s="1416" t="s">
        <v>462</v>
      </c>
      <c r="D12" s="1416"/>
      <c r="E12" s="1416"/>
      <c r="F12" s="1416"/>
      <c r="G12" s="1416"/>
      <c r="H12" s="1416"/>
      <c r="I12" s="1416"/>
      <c r="J12" s="1416"/>
      <c r="K12" s="1416"/>
      <c r="L12" s="1416"/>
      <c r="M12" s="1416"/>
      <c r="N12" s="1416"/>
      <c r="O12" s="1416"/>
      <c r="P12" s="1417"/>
      <c r="Q12" s="276"/>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6"/>
    </row>
    <row r="14" spans="1:17" ht="12.75" customHeight="1" x14ac:dyDescent="0.25">
      <c r="A14" s="10"/>
      <c r="B14" s="11"/>
      <c r="C14" s="1396"/>
      <c r="D14" s="1396"/>
      <c r="E14" s="1396"/>
      <c r="F14" s="1396"/>
      <c r="G14" s="1396"/>
      <c r="H14" s="1396"/>
      <c r="I14" s="1396"/>
      <c r="J14" s="1396"/>
      <c r="K14" s="1396"/>
      <c r="L14" s="1396"/>
      <c r="M14" s="1396"/>
      <c r="N14" s="1396"/>
      <c r="O14" s="1396"/>
      <c r="P14" s="1397"/>
      <c r="Q14" s="276"/>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341151</v>
      </c>
      <c r="D20" s="32">
        <f>SUM(D21,D24,D25,D41,D43)</f>
        <v>166947</v>
      </c>
      <c r="E20" s="33">
        <f t="shared" ref="E20:F20" si="1">SUM(E21,E24,E25,E41,E43)</f>
        <v>0</v>
      </c>
      <c r="F20" s="34">
        <f t="shared" si="1"/>
        <v>166947</v>
      </c>
      <c r="G20" s="32">
        <f>SUM(G21,G24,G43)</f>
        <v>173226</v>
      </c>
      <c r="H20" s="33">
        <f t="shared" ref="H20:I20" si="2">SUM(H21,H24,H43)</f>
        <v>0</v>
      </c>
      <c r="I20" s="34">
        <f t="shared" si="2"/>
        <v>173226</v>
      </c>
      <c r="J20" s="32">
        <f>SUM(J21,J26,J43)</f>
        <v>978</v>
      </c>
      <c r="K20" s="33">
        <f t="shared" ref="K20:L20" si="3">SUM(K21,K26,K43)</f>
        <v>0</v>
      </c>
      <c r="L20" s="34">
        <f t="shared" si="3"/>
        <v>978</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340173</v>
      </c>
      <c r="D24" s="60">
        <v>166947</v>
      </c>
      <c r="E24" s="63"/>
      <c r="F24" s="62">
        <f t="shared" si="9"/>
        <v>166947</v>
      </c>
      <c r="G24" s="60">
        <v>173226</v>
      </c>
      <c r="H24" s="63"/>
      <c r="I24" s="62">
        <f t="shared" si="10"/>
        <v>173226</v>
      </c>
      <c r="J24" s="64" t="s">
        <v>44</v>
      </c>
      <c r="K24" s="65" t="s">
        <v>44</v>
      </c>
      <c r="L24" s="66" t="s">
        <v>44</v>
      </c>
      <c r="M24" s="64" t="s">
        <v>44</v>
      </c>
      <c r="N24" s="65" t="s">
        <v>44</v>
      </c>
      <c r="O24" s="66" t="s">
        <v>44</v>
      </c>
      <c r="P24" s="67"/>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978</v>
      </c>
      <c r="D26" s="74" t="s">
        <v>44</v>
      </c>
      <c r="E26" s="75" t="s">
        <v>44</v>
      </c>
      <c r="F26" s="76" t="s">
        <v>44</v>
      </c>
      <c r="G26" s="74" t="s">
        <v>44</v>
      </c>
      <c r="H26" s="75" t="s">
        <v>44</v>
      </c>
      <c r="I26" s="76" t="s">
        <v>44</v>
      </c>
      <c r="J26" s="78">
        <f>SUM(J27,J31,J33,J36)</f>
        <v>978</v>
      </c>
      <c r="K26" s="79">
        <f t="shared" ref="K26:L26" si="11">SUM(K27,K31,K33,K36)</f>
        <v>0</v>
      </c>
      <c r="L26" s="80">
        <f t="shared" si="11"/>
        <v>978</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customHeight="1" x14ac:dyDescent="0.25">
      <c r="A36" s="81">
        <v>21390</v>
      </c>
      <c r="B36" s="69" t="s">
        <v>56</v>
      </c>
      <c r="C36" s="70">
        <f t="shared" si="16"/>
        <v>978</v>
      </c>
      <c r="D36" s="74" t="s">
        <v>44</v>
      </c>
      <c r="E36" s="75" t="s">
        <v>44</v>
      </c>
      <c r="F36" s="76" t="s">
        <v>44</v>
      </c>
      <c r="G36" s="74" t="s">
        <v>44</v>
      </c>
      <c r="H36" s="75" t="s">
        <v>44</v>
      </c>
      <c r="I36" s="76" t="s">
        <v>44</v>
      </c>
      <c r="J36" s="78">
        <f>SUM(J37:J40)</f>
        <v>978</v>
      </c>
      <c r="K36" s="79">
        <f t="shared" ref="K36:L36" si="19">SUM(K37:K40)</f>
        <v>0</v>
      </c>
      <c r="L36" s="80">
        <f t="shared" si="19"/>
        <v>978</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customHeight="1" x14ac:dyDescent="0.25">
      <c r="A40" s="108">
        <v>21399</v>
      </c>
      <c r="B40" s="109" t="s">
        <v>60</v>
      </c>
      <c r="C40" s="110">
        <f t="shared" si="16"/>
        <v>978</v>
      </c>
      <c r="D40" s="111" t="s">
        <v>44</v>
      </c>
      <c r="E40" s="112" t="s">
        <v>44</v>
      </c>
      <c r="F40" s="113" t="s">
        <v>44</v>
      </c>
      <c r="G40" s="111" t="s">
        <v>44</v>
      </c>
      <c r="H40" s="112" t="s">
        <v>44</v>
      </c>
      <c r="I40" s="113" t="s">
        <v>44</v>
      </c>
      <c r="J40" s="114">
        <v>978</v>
      </c>
      <c r="K40" s="115"/>
      <c r="L40" s="116">
        <f t="shared" si="20"/>
        <v>978</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341151</v>
      </c>
      <c r="D50" s="159">
        <f>SUM(D51,D286)</f>
        <v>166947</v>
      </c>
      <c r="E50" s="160">
        <f t="shared" ref="E50:F50" si="26">SUM(E51,E286)</f>
        <v>0</v>
      </c>
      <c r="F50" s="161">
        <f t="shared" si="26"/>
        <v>166947</v>
      </c>
      <c r="G50" s="159">
        <f>SUM(G51,G286)</f>
        <v>173226</v>
      </c>
      <c r="H50" s="160">
        <f>SUM(H51,H286)</f>
        <v>0</v>
      </c>
      <c r="I50" s="161">
        <f t="shared" ref="I50" si="27">SUM(I51,I286)</f>
        <v>173226</v>
      </c>
      <c r="J50" s="32">
        <f>SUM(J51,J286)</f>
        <v>978</v>
      </c>
      <c r="K50" s="33">
        <f t="shared" ref="K50:L50" si="28">SUM(K51,K286)</f>
        <v>0</v>
      </c>
      <c r="L50" s="34">
        <f t="shared" si="28"/>
        <v>978</v>
      </c>
      <c r="M50" s="32">
        <f>SUM(M51,M286)</f>
        <v>0</v>
      </c>
      <c r="N50" s="33">
        <f t="shared" ref="N50:O50" si="29">SUM(N51,N286)</f>
        <v>0</v>
      </c>
      <c r="O50" s="34">
        <f t="shared" si="29"/>
        <v>0</v>
      </c>
      <c r="P50" s="35"/>
    </row>
    <row r="51" spans="1:16" s="28" customFormat="1" ht="36.75" thickTop="1" x14ac:dyDescent="0.25">
      <c r="A51" s="162"/>
      <c r="B51" s="163" t="s">
        <v>70</v>
      </c>
      <c r="C51" s="164">
        <f t="shared" si="0"/>
        <v>341151</v>
      </c>
      <c r="D51" s="165">
        <f>SUM(D52,D194)</f>
        <v>166947</v>
      </c>
      <c r="E51" s="166">
        <f t="shared" ref="E51:F51" si="30">SUM(E52,E194)</f>
        <v>0</v>
      </c>
      <c r="F51" s="167">
        <f t="shared" si="30"/>
        <v>166947</v>
      </c>
      <c r="G51" s="165">
        <f>SUM(G52,G194)</f>
        <v>173226</v>
      </c>
      <c r="H51" s="166">
        <f t="shared" ref="H51:I51" si="31">SUM(H52,H194)</f>
        <v>0</v>
      </c>
      <c r="I51" s="167">
        <f t="shared" si="31"/>
        <v>173226</v>
      </c>
      <c r="J51" s="168">
        <f>SUM(J52,J194)</f>
        <v>978</v>
      </c>
      <c r="K51" s="169">
        <f t="shared" ref="K51:L51" si="32">SUM(K52,K194)</f>
        <v>0</v>
      </c>
      <c r="L51" s="170">
        <f t="shared" si="32"/>
        <v>978</v>
      </c>
      <c r="M51" s="168">
        <f>SUM(M52,M194)</f>
        <v>0</v>
      </c>
      <c r="N51" s="169">
        <f t="shared" ref="N51:O51" si="33">SUM(N52,N194)</f>
        <v>0</v>
      </c>
      <c r="O51" s="170">
        <f t="shared" si="33"/>
        <v>0</v>
      </c>
      <c r="P51" s="171"/>
    </row>
    <row r="52" spans="1:16" s="28" customFormat="1" ht="24" x14ac:dyDescent="0.25">
      <c r="A52" s="24"/>
      <c r="B52" s="22" t="s">
        <v>71</v>
      </c>
      <c r="C52" s="172">
        <f t="shared" si="0"/>
        <v>340801</v>
      </c>
      <c r="D52" s="173">
        <f>SUM(D53,D75,D173,D187)</f>
        <v>166947</v>
      </c>
      <c r="E52" s="174">
        <f t="shared" ref="E52:F52" si="34">SUM(E53,E75,E173,E187)</f>
        <v>0</v>
      </c>
      <c r="F52" s="175">
        <f t="shared" si="34"/>
        <v>166947</v>
      </c>
      <c r="G52" s="173">
        <f>SUM(G53,G75,G173,G187)</f>
        <v>172876</v>
      </c>
      <c r="H52" s="174">
        <f t="shared" ref="H52:I52" si="35">SUM(H53,H75,H173,H187)</f>
        <v>0</v>
      </c>
      <c r="I52" s="175">
        <f t="shared" si="35"/>
        <v>172876</v>
      </c>
      <c r="J52" s="173">
        <f>SUM(J53,J75,J173,J187)</f>
        <v>978</v>
      </c>
      <c r="K52" s="174">
        <f t="shared" ref="K52:L52" si="36">SUM(K53,K75,K173,K187)</f>
        <v>0</v>
      </c>
      <c r="L52" s="175">
        <f t="shared" si="36"/>
        <v>978</v>
      </c>
      <c r="M52" s="173">
        <f>SUM(M53,M75,M173,M187)</f>
        <v>0</v>
      </c>
      <c r="N52" s="174">
        <f t="shared" ref="N52:O52" si="37">SUM(N53,N75,N173,N187)</f>
        <v>0</v>
      </c>
      <c r="O52" s="175">
        <f t="shared" si="37"/>
        <v>0</v>
      </c>
      <c r="P52" s="176"/>
    </row>
    <row r="53" spans="1:16" s="28" customFormat="1" ht="12" x14ac:dyDescent="0.25">
      <c r="A53" s="177">
        <v>1000</v>
      </c>
      <c r="B53" s="177" t="s">
        <v>72</v>
      </c>
      <c r="C53" s="178">
        <f t="shared" si="0"/>
        <v>314829</v>
      </c>
      <c r="D53" s="179">
        <f>SUM(D54,D67)</f>
        <v>146801</v>
      </c>
      <c r="E53" s="180">
        <f t="shared" ref="E53:F53" si="38">SUM(E54,E67)</f>
        <v>0</v>
      </c>
      <c r="F53" s="181">
        <f t="shared" si="38"/>
        <v>146801</v>
      </c>
      <c r="G53" s="179">
        <f>SUM(G54,G67)</f>
        <v>168028</v>
      </c>
      <c r="H53" s="180">
        <f t="shared" ref="H53:I53" si="39">SUM(H54,H67)</f>
        <v>0</v>
      </c>
      <c r="I53" s="181">
        <f t="shared" si="39"/>
        <v>168028</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239136</v>
      </c>
      <c r="D54" s="184">
        <f>SUM(D55,D58,D66)</f>
        <v>103653</v>
      </c>
      <c r="E54" s="185">
        <f t="shared" ref="E54:F54" si="42">SUM(E55,E58,E66)</f>
        <v>975</v>
      </c>
      <c r="F54" s="73">
        <f t="shared" si="42"/>
        <v>104628</v>
      </c>
      <c r="G54" s="184">
        <f>SUM(G55,G58,G66)</f>
        <v>134508</v>
      </c>
      <c r="H54" s="185">
        <f t="shared" ref="H54:I54" si="43">SUM(H55,H58,H66)</f>
        <v>0</v>
      </c>
      <c r="I54" s="73">
        <f t="shared" si="43"/>
        <v>134508</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199297</v>
      </c>
      <c r="D55" s="187">
        <f>SUM(D56:D57)</f>
        <v>82831</v>
      </c>
      <c r="E55" s="188">
        <f t="shared" ref="E55:F55" si="46">SUM(E56:E57)</f>
        <v>-2670</v>
      </c>
      <c r="F55" s="141">
        <f t="shared" si="46"/>
        <v>80161</v>
      </c>
      <c r="G55" s="187">
        <f>SUM(G56:G57)</f>
        <v>119136</v>
      </c>
      <c r="H55" s="188">
        <f t="shared" ref="H55:I55" si="47">SUM(H56:H57)</f>
        <v>0</v>
      </c>
      <c r="I55" s="141">
        <f t="shared" si="47"/>
        <v>119136</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7.75" customHeight="1" x14ac:dyDescent="0.25">
      <c r="A57" s="51">
        <v>1119</v>
      </c>
      <c r="B57" s="89" t="s">
        <v>76</v>
      </c>
      <c r="C57" s="90">
        <f t="shared" si="0"/>
        <v>199297</v>
      </c>
      <c r="D57" s="53">
        <v>82831</v>
      </c>
      <c r="E57" s="54">
        <v>-2670</v>
      </c>
      <c r="F57" s="55">
        <f t="shared" si="50"/>
        <v>80161</v>
      </c>
      <c r="G57" s="53">
        <v>119136</v>
      </c>
      <c r="H57" s="54"/>
      <c r="I57" s="55">
        <f t="shared" si="51"/>
        <v>119136</v>
      </c>
      <c r="J57" s="53"/>
      <c r="K57" s="54"/>
      <c r="L57" s="55">
        <f t="shared" si="52"/>
        <v>0</v>
      </c>
      <c r="M57" s="53"/>
      <c r="N57" s="54"/>
      <c r="O57" s="55">
        <f t="shared" si="53"/>
        <v>0</v>
      </c>
      <c r="P57" s="561" t="s">
        <v>463</v>
      </c>
    </row>
    <row r="58" spans="1:16" x14ac:dyDescent="0.25">
      <c r="A58" s="302">
        <v>1140</v>
      </c>
      <c r="B58" s="297" t="s">
        <v>77</v>
      </c>
      <c r="C58" s="298">
        <f t="shared" si="0"/>
        <v>34381</v>
      </c>
      <c r="D58" s="559">
        <f>SUM(D59:D65)</f>
        <v>18034</v>
      </c>
      <c r="E58" s="560">
        <f>SUM(E59:E65)</f>
        <v>975</v>
      </c>
      <c r="F58" s="292">
        <f t="shared" ref="F58" si="54">SUM(F59:F65)</f>
        <v>19009</v>
      </c>
      <c r="G58" s="559">
        <f>SUM(G59:G65)</f>
        <v>15372</v>
      </c>
      <c r="H58" s="560">
        <f t="shared" ref="H58:I58" si="55">SUM(H59:H65)</f>
        <v>0</v>
      </c>
      <c r="I58" s="292">
        <f t="shared" si="55"/>
        <v>15372</v>
      </c>
      <c r="J58" s="559">
        <f>SUM(J59:J65)</f>
        <v>0</v>
      </c>
      <c r="K58" s="560">
        <f t="shared" ref="K58:L58" si="56">SUM(K59:K65)</f>
        <v>0</v>
      </c>
      <c r="L58" s="292">
        <f t="shared" si="56"/>
        <v>0</v>
      </c>
      <c r="M58" s="559">
        <f>SUM(M59:M65)</f>
        <v>0</v>
      </c>
      <c r="N58" s="560">
        <f t="shared" ref="N58:O58" si="57">SUM(N59:N65)</f>
        <v>0</v>
      </c>
      <c r="O58" s="292">
        <f t="shared" si="57"/>
        <v>0</v>
      </c>
      <c r="P58" s="294"/>
    </row>
    <row r="59" spans="1:16" ht="12" customHeight="1" x14ac:dyDescent="0.25">
      <c r="A59" s="288">
        <v>1141</v>
      </c>
      <c r="B59" s="297" t="s">
        <v>78</v>
      </c>
      <c r="C59" s="298">
        <f t="shared" si="0"/>
        <v>4172</v>
      </c>
      <c r="D59" s="290">
        <v>4172</v>
      </c>
      <c r="E59" s="291"/>
      <c r="F59" s="292">
        <f t="shared" ref="F59:F66" si="58">D59+E59</f>
        <v>4172</v>
      </c>
      <c r="G59" s="290"/>
      <c r="H59" s="291"/>
      <c r="I59" s="292">
        <f t="shared" ref="I59:I66" si="59">G59+H59</f>
        <v>0</v>
      </c>
      <c r="J59" s="290"/>
      <c r="K59" s="291"/>
      <c r="L59" s="292">
        <f t="shared" ref="L59:L66" si="60">K59+J59</f>
        <v>0</v>
      </c>
      <c r="M59" s="290"/>
      <c r="N59" s="291"/>
      <c r="O59" s="292">
        <f t="shared" ref="O59:O66" si="61">N59+M59</f>
        <v>0</v>
      </c>
      <c r="P59" s="294"/>
    </row>
    <row r="60" spans="1:16" ht="24.75" customHeight="1" x14ac:dyDescent="0.25">
      <c r="A60" s="288">
        <v>1142</v>
      </c>
      <c r="B60" s="297" t="s">
        <v>79</v>
      </c>
      <c r="C60" s="298">
        <f t="shared" si="0"/>
        <v>1029</v>
      </c>
      <c r="D60" s="290">
        <v>1029</v>
      </c>
      <c r="E60" s="291"/>
      <c r="F60" s="292">
        <f t="shared" si="58"/>
        <v>1029</v>
      </c>
      <c r="G60" s="290"/>
      <c r="H60" s="291"/>
      <c r="I60" s="292">
        <f t="shared" si="59"/>
        <v>0</v>
      </c>
      <c r="J60" s="290"/>
      <c r="K60" s="291"/>
      <c r="L60" s="292">
        <f t="shared" si="60"/>
        <v>0</v>
      </c>
      <c r="M60" s="290"/>
      <c r="N60" s="291"/>
      <c r="O60" s="292">
        <f t="shared" si="61"/>
        <v>0</v>
      </c>
      <c r="P60" s="294"/>
    </row>
    <row r="61" spans="1:16" ht="24" customHeight="1" x14ac:dyDescent="0.25">
      <c r="A61" s="288">
        <v>1145</v>
      </c>
      <c r="B61" s="297" t="s">
        <v>80</v>
      </c>
      <c r="C61" s="298">
        <f t="shared" si="0"/>
        <v>10370</v>
      </c>
      <c r="D61" s="290"/>
      <c r="E61" s="291"/>
      <c r="F61" s="292">
        <f t="shared" si="58"/>
        <v>0</v>
      </c>
      <c r="G61" s="290">
        <v>10370</v>
      </c>
      <c r="H61" s="291"/>
      <c r="I61" s="292">
        <f t="shared" si="59"/>
        <v>10370</v>
      </c>
      <c r="J61" s="290"/>
      <c r="K61" s="291"/>
      <c r="L61" s="292">
        <f t="shared" si="60"/>
        <v>0</v>
      </c>
      <c r="M61" s="290"/>
      <c r="N61" s="291"/>
      <c r="O61" s="292">
        <f t="shared" si="61"/>
        <v>0</v>
      </c>
      <c r="P61" s="294"/>
    </row>
    <row r="62" spans="1:16" ht="27.75" hidden="1" customHeight="1" x14ac:dyDescent="0.25">
      <c r="A62" s="288">
        <v>1146</v>
      </c>
      <c r="B62" s="297" t="s">
        <v>81</v>
      </c>
      <c r="C62" s="298">
        <f t="shared" si="0"/>
        <v>0</v>
      </c>
      <c r="D62" s="290"/>
      <c r="E62" s="291"/>
      <c r="F62" s="292">
        <f t="shared" si="58"/>
        <v>0</v>
      </c>
      <c r="G62" s="290"/>
      <c r="H62" s="291"/>
      <c r="I62" s="292">
        <f t="shared" si="59"/>
        <v>0</v>
      </c>
      <c r="J62" s="290"/>
      <c r="K62" s="291"/>
      <c r="L62" s="292">
        <f t="shared" si="60"/>
        <v>0</v>
      </c>
      <c r="M62" s="290"/>
      <c r="N62" s="291"/>
      <c r="O62" s="292">
        <f t="shared" si="61"/>
        <v>0</v>
      </c>
      <c r="P62" s="294"/>
    </row>
    <row r="63" spans="1:16" ht="20.25" customHeight="1" x14ac:dyDescent="0.25">
      <c r="A63" s="288">
        <v>1147</v>
      </c>
      <c r="B63" s="297" t="s">
        <v>82</v>
      </c>
      <c r="C63" s="298">
        <f t="shared" si="0"/>
        <v>2325</v>
      </c>
      <c r="D63" s="290">
        <v>1739</v>
      </c>
      <c r="E63" s="291"/>
      <c r="F63" s="292">
        <f t="shared" si="58"/>
        <v>1739</v>
      </c>
      <c r="G63" s="290">
        <v>586</v>
      </c>
      <c r="H63" s="291"/>
      <c r="I63" s="292">
        <f t="shared" si="59"/>
        <v>586</v>
      </c>
      <c r="J63" s="290"/>
      <c r="K63" s="291"/>
      <c r="L63" s="292">
        <f t="shared" si="60"/>
        <v>0</v>
      </c>
      <c r="M63" s="290"/>
      <c r="N63" s="291"/>
      <c r="O63" s="292">
        <f t="shared" si="61"/>
        <v>0</v>
      </c>
      <c r="P63" s="294"/>
    </row>
    <row r="64" spans="1:16" ht="12" customHeight="1" x14ac:dyDescent="0.25">
      <c r="A64" s="288">
        <v>1148</v>
      </c>
      <c r="B64" s="297" t="s">
        <v>83</v>
      </c>
      <c r="C64" s="298">
        <f t="shared" si="0"/>
        <v>12069</v>
      </c>
      <c r="D64" s="290">
        <v>11094</v>
      </c>
      <c r="E64" s="291">
        <v>975</v>
      </c>
      <c r="F64" s="292">
        <f t="shared" si="58"/>
        <v>12069</v>
      </c>
      <c r="G64" s="290"/>
      <c r="H64" s="291"/>
      <c r="I64" s="292">
        <f t="shared" si="59"/>
        <v>0</v>
      </c>
      <c r="J64" s="290"/>
      <c r="K64" s="291"/>
      <c r="L64" s="292">
        <f t="shared" si="60"/>
        <v>0</v>
      </c>
      <c r="M64" s="290"/>
      <c r="N64" s="291"/>
      <c r="O64" s="292">
        <f t="shared" si="61"/>
        <v>0</v>
      </c>
      <c r="P64" s="294"/>
    </row>
    <row r="65" spans="1:16" ht="24" customHeight="1" x14ac:dyDescent="0.25">
      <c r="A65" s="51">
        <v>1149</v>
      </c>
      <c r="B65" s="89" t="s">
        <v>84</v>
      </c>
      <c r="C65" s="90">
        <f t="shared" si="0"/>
        <v>4416</v>
      </c>
      <c r="D65" s="53"/>
      <c r="E65" s="54"/>
      <c r="F65" s="55">
        <f t="shared" si="58"/>
        <v>0</v>
      </c>
      <c r="G65" s="53">
        <v>4416</v>
      </c>
      <c r="H65" s="54"/>
      <c r="I65" s="55">
        <f t="shared" si="59"/>
        <v>4416</v>
      </c>
      <c r="J65" s="53"/>
      <c r="K65" s="54"/>
      <c r="L65" s="55">
        <f t="shared" si="60"/>
        <v>0</v>
      </c>
      <c r="M65" s="53"/>
      <c r="N65" s="54"/>
      <c r="O65" s="55">
        <f t="shared" si="61"/>
        <v>0</v>
      </c>
      <c r="P65" s="57"/>
    </row>
    <row r="66" spans="1:16" ht="45.75" customHeight="1" x14ac:dyDescent="0.25">
      <c r="A66" s="186">
        <v>1150</v>
      </c>
      <c r="B66" s="138" t="s">
        <v>85</v>
      </c>
      <c r="C66" s="143">
        <f t="shared" si="0"/>
        <v>5458</v>
      </c>
      <c r="D66" s="144">
        <v>2788</v>
      </c>
      <c r="E66" s="145">
        <v>2670</v>
      </c>
      <c r="F66" s="141">
        <f t="shared" si="58"/>
        <v>5458</v>
      </c>
      <c r="G66" s="144"/>
      <c r="H66" s="145"/>
      <c r="I66" s="141">
        <f t="shared" si="59"/>
        <v>0</v>
      </c>
      <c r="J66" s="144"/>
      <c r="K66" s="145"/>
      <c r="L66" s="141">
        <f t="shared" si="60"/>
        <v>0</v>
      </c>
      <c r="M66" s="144"/>
      <c r="N66" s="145"/>
      <c r="O66" s="141">
        <f t="shared" si="61"/>
        <v>0</v>
      </c>
      <c r="P66" s="129" t="s">
        <v>464</v>
      </c>
    </row>
    <row r="67" spans="1:16" ht="28.5" customHeight="1" x14ac:dyDescent="0.25">
      <c r="A67" s="69">
        <v>1200</v>
      </c>
      <c r="B67" s="183" t="s">
        <v>86</v>
      </c>
      <c r="C67" s="70">
        <f t="shared" si="0"/>
        <v>75693</v>
      </c>
      <c r="D67" s="184">
        <f>SUM(D68:D69)</f>
        <v>43148</v>
      </c>
      <c r="E67" s="185">
        <f t="shared" ref="E67:F67" si="62">SUM(E68:E69)</f>
        <v>-975</v>
      </c>
      <c r="F67" s="73">
        <f t="shared" si="62"/>
        <v>42173</v>
      </c>
      <c r="G67" s="184">
        <f>SUM(G68:G69)</f>
        <v>33520</v>
      </c>
      <c r="H67" s="185">
        <f t="shared" ref="H67:I67" si="63">SUM(H68:H69)</f>
        <v>0</v>
      </c>
      <c r="I67" s="73">
        <f t="shared" si="63"/>
        <v>33520</v>
      </c>
      <c r="J67" s="184">
        <f>SUM(J68:J69)</f>
        <v>0</v>
      </c>
      <c r="K67" s="185">
        <f t="shared" ref="K67:L67" si="64">SUM(K68:K69)</f>
        <v>0</v>
      </c>
      <c r="L67" s="73">
        <f t="shared" si="64"/>
        <v>0</v>
      </c>
      <c r="M67" s="184">
        <f>SUM(M68:M69)</f>
        <v>0</v>
      </c>
      <c r="N67" s="185">
        <f t="shared" ref="N67:O67" si="65">SUM(N68:N69)</f>
        <v>0</v>
      </c>
      <c r="O67" s="73">
        <f t="shared" si="65"/>
        <v>0</v>
      </c>
      <c r="P67" s="77"/>
    </row>
    <row r="68" spans="1:16" ht="27" customHeight="1" x14ac:dyDescent="0.25">
      <c r="A68" s="546">
        <v>1210</v>
      </c>
      <c r="B68" s="82" t="s">
        <v>87</v>
      </c>
      <c r="C68" s="83">
        <f t="shared" si="0"/>
        <v>59358</v>
      </c>
      <c r="D68" s="46">
        <v>27288</v>
      </c>
      <c r="E68" s="47">
        <v>-550</v>
      </c>
      <c r="F68" s="134">
        <f>D68+E68</f>
        <v>26738</v>
      </c>
      <c r="G68" s="46">
        <v>32620</v>
      </c>
      <c r="H68" s="47"/>
      <c r="I68" s="134">
        <f>G68+H68</f>
        <v>32620</v>
      </c>
      <c r="J68" s="46"/>
      <c r="K68" s="47"/>
      <c r="L68" s="134">
        <f>K68+J68</f>
        <v>0</v>
      </c>
      <c r="M68" s="46"/>
      <c r="N68" s="47"/>
      <c r="O68" s="134">
        <f>N68+M68</f>
        <v>0</v>
      </c>
      <c r="P68" s="49"/>
    </row>
    <row r="69" spans="1:16" ht="30" customHeight="1" x14ac:dyDescent="0.25">
      <c r="A69" s="189">
        <v>1220</v>
      </c>
      <c r="B69" s="89" t="s">
        <v>88</v>
      </c>
      <c r="C69" s="90">
        <f t="shared" si="0"/>
        <v>16335</v>
      </c>
      <c r="D69" s="190">
        <f>SUM(D70:D74)</f>
        <v>15860</v>
      </c>
      <c r="E69" s="191">
        <f t="shared" ref="E69:F69" si="66">SUM(E70:E74)</f>
        <v>-425</v>
      </c>
      <c r="F69" s="55">
        <f t="shared" si="66"/>
        <v>15435</v>
      </c>
      <c r="G69" s="190">
        <f>SUM(G70:G74)</f>
        <v>900</v>
      </c>
      <c r="H69" s="191">
        <f t="shared" ref="H69:I69" si="67">SUM(H70:H74)</f>
        <v>0</v>
      </c>
      <c r="I69" s="55">
        <f t="shared" si="67"/>
        <v>900</v>
      </c>
      <c r="J69" s="190">
        <f>SUM(J70:J74)</f>
        <v>0</v>
      </c>
      <c r="K69" s="191">
        <f t="shared" ref="K69:L69" si="68">SUM(K70:K74)</f>
        <v>0</v>
      </c>
      <c r="L69" s="55">
        <f t="shared" si="68"/>
        <v>0</v>
      </c>
      <c r="M69" s="190">
        <f>SUM(M70:M74)</f>
        <v>0</v>
      </c>
      <c r="N69" s="191">
        <f t="shared" ref="N69:O69" si="69">SUM(N70:N74)</f>
        <v>0</v>
      </c>
      <c r="O69" s="55">
        <f t="shared" si="69"/>
        <v>0</v>
      </c>
      <c r="P69" s="57"/>
    </row>
    <row r="70" spans="1:16" ht="52.5" customHeight="1" x14ac:dyDescent="0.25">
      <c r="A70" s="51">
        <v>1221</v>
      </c>
      <c r="B70" s="89" t="s">
        <v>89</v>
      </c>
      <c r="C70" s="90">
        <f t="shared" si="0"/>
        <v>10099</v>
      </c>
      <c r="D70" s="53">
        <v>9624</v>
      </c>
      <c r="E70" s="54">
        <v>-425</v>
      </c>
      <c r="F70" s="55">
        <f t="shared" ref="F70:F74" si="70">D70+E70</f>
        <v>9199</v>
      </c>
      <c r="G70" s="53">
        <v>900</v>
      </c>
      <c r="H70" s="54"/>
      <c r="I70" s="55">
        <f t="shared" ref="I70:I74" si="71">G70+H70</f>
        <v>900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8.25" customHeight="1" x14ac:dyDescent="0.25">
      <c r="A73" s="51">
        <v>1227</v>
      </c>
      <c r="B73" s="89" t="s">
        <v>92</v>
      </c>
      <c r="C73" s="90">
        <f t="shared" si="0"/>
        <v>5736</v>
      </c>
      <c r="D73" s="53">
        <v>5736</v>
      </c>
      <c r="E73" s="54"/>
      <c r="F73" s="55">
        <f t="shared" si="70"/>
        <v>5736</v>
      </c>
      <c r="G73" s="53"/>
      <c r="H73" s="54"/>
      <c r="I73" s="55">
        <f t="shared" si="71"/>
        <v>0</v>
      </c>
      <c r="J73" s="53"/>
      <c r="K73" s="54"/>
      <c r="L73" s="55">
        <f t="shared" si="72"/>
        <v>0</v>
      </c>
      <c r="M73" s="53"/>
      <c r="N73" s="54"/>
      <c r="O73" s="55">
        <f t="shared" si="73"/>
        <v>0</v>
      </c>
      <c r="P73" s="57"/>
    </row>
    <row r="74" spans="1:16" ht="52.5" customHeight="1" x14ac:dyDescent="0.25">
      <c r="A74" s="51">
        <v>1228</v>
      </c>
      <c r="B74" s="89" t="s">
        <v>93</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25972</v>
      </c>
      <c r="D75" s="179">
        <f>SUM(D76,D83,D130,D164,D165,D172)</f>
        <v>20146</v>
      </c>
      <c r="E75" s="180">
        <f t="shared" ref="E75:F75" si="74">SUM(E76,E83,E130,E164,E165,E172)</f>
        <v>0</v>
      </c>
      <c r="F75" s="181">
        <f t="shared" si="74"/>
        <v>20146</v>
      </c>
      <c r="G75" s="179">
        <f>SUM(G76,G83,G130,G164,G165,G172)</f>
        <v>4848</v>
      </c>
      <c r="H75" s="180">
        <f t="shared" ref="H75:I75" si="75">SUM(H76,H83,H130,H164,H165,H172)</f>
        <v>0</v>
      </c>
      <c r="I75" s="181">
        <f t="shared" si="75"/>
        <v>4848</v>
      </c>
      <c r="J75" s="179">
        <f>SUM(J76,J83,J130,J164,J165,J172)</f>
        <v>978</v>
      </c>
      <c r="K75" s="180">
        <f t="shared" ref="K75:L75" si="76">SUM(K76,K83,K130,K164,K165,K172)</f>
        <v>0</v>
      </c>
      <c r="L75" s="181">
        <f t="shared" si="76"/>
        <v>978</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21889</v>
      </c>
      <c r="D83" s="184">
        <f>SUM(D84,D89,D95,D103,D112,D116,D122,D128)</f>
        <v>17207</v>
      </c>
      <c r="E83" s="185">
        <f t="shared" ref="E83:F83" si="98">SUM(E84,E89,E95,E103,E112,E116,E122,E128)</f>
        <v>0</v>
      </c>
      <c r="F83" s="73">
        <f t="shared" si="98"/>
        <v>17207</v>
      </c>
      <c r="G83" s="184">
        <f>SUM(G84,G89,G95,G103,G112,G116,G122,G128)</f>
        <v>4682</v>
      </c>
      <c r="H83" s="185">
        <f t="shared" ref="H83:I83" si="99">SUM(H84,H89,H95,H103,H112,H116,H122,H128)</f>
        <v>0</v>
      </c>
      <c r="I83" s="73">
        <f t="shared" si="99"/>
        <v>4682</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483</v>
      </c>
      <c r="D84" s="187">
        <f>SUM(D85:D88)</f>
        <v>483</v>
      </c>
      <c r="E84" s="188">
        <f t="shared" ref="E84:F84" si="103">SUM(E85:E88)</f>
        <v>0</v>
      </c>
      <c r="F84" s="141">
        <f t="shared" si="103"/>
        <v>483</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40.5" customHeight="1" x14ac:dyDescent="0.25">
      <c r="A86" s="51">
        <v>2212</v>
      </c>
      <c r="B86" s="89" t="s">
        <v>103</v>
      </c>
      <c r="C86" s="90">
        <f t="shared" si="102"/>
        <v>412</v>
      </c>
      <c r="D86" s="196">
        <v>412</v>
      </c>
      <c r="E86" s="197"/>
      <c r="F86" s="55">
        <f t="shared" si="107"/>
        <v>412</v>
      </c>
      <c r="G86" s="53"/>
      <c r="H86" s="54"/>
      <c r="I86" s="55">
        <f t="shared" si="108"/>
        <v>0</v>
      </c>
      <c r="J86" s="53"/>
      <c r="K86" s="54"/>
      <c r="L86" s="55">
        <f t="shared" si="109"/>
        <v>0</v>
      </c>
      <c r="M86" s="53"/>
      <c r="N86" s="54"/>
      <c r="O86" s="55">
        <f t="shared" si="110"/>
        <v>0</v>
      </c>
      <c r="P86" s="57"/>
    </row>
    <row r="87" spans="1:16" ht="27" customHeight="1" x14ac:dyDescent="0.25">
      <c r="A87" s="51">
        <v>2214</v>
      </c>
      <c r="B87" s="89" t="s">
        <v>104</v>
      </c>
      <c r="C87" s="90">
        <f t="shared" si="102"/>
        <v>51</v>
      </c>
      <c r="D87" s="196">
        <v>51</v>
      </c>
      <c r="E87" s="197"/>
      <c r="F87" s="55">
        <f t="shared" si="107"/>
        <v>51</v>
      </c>
      <c r="G87" s="53"/>
      <c r="H87" s="54"/>
      <c r="I87" s="55">
        <f t="shared" si="108"/>
        <v>0</v>
      </c>
      <c r="J87" s="53"/>
      <c r="K87" s="54"/>
      <c r="L87" s="55">
        <f t="shared" si="109"/>
        <v>0</v>
      </c>
      <c r="M87" s="53"/>
      <c r="N87" s="54"/>
      <c r="O87" s="55">
        <f t="shared" si="110"/>
        <v>0</v>
      </c>
      <c r="P87" s="57"/>
    </row>
    <row r="88" spans="1:16" ht="15" customHeight="1" x14ac:dyDescent="0.25">
      <c r="A88" s="51">
        <v>2219</v>
      </c>
      <c r="B88" s="89" t="s">
        <v>105</v>
      </c>
      <c r="C88" s="90">
        <f t="shared" si="102"/>
        <v>20</v>
      </c>
      <c r="D88" s="196">
        <v>20</v>
      </c>
      <c r="E88" s="197"/>
      <c r="F88" s="55">
        <f t="shared" si="107"/>
        <v>20</v>
      </c>
      <c r="G88" s="53"/>
      <c r="H88" s="54"/>
      <c r="I88" s="55">
        <f t="shared" si="108"/>
        <v>0</v>
      </c>
      <c r="J88" s="53"/>
      <c r="K88" s="54"/>
      <c r="L88" s="55">
        <f t="shared" si="109"/>
        <v>0</v>
      </c>
      <c r="M88" s="53"/>
      <c r="N88" s="54"/>
      <c r="O88" s="55">
        <f t="shared" si="110"/>
        <v>0</v>
      </c>
      <c r="P88" s="57"/>
    </row>
    <row r="89" spans="1:16" ht="24" x14ac:dyDescent="0.25">
      <c r="A89" s="189">
        <v>2220</v>
      </c>
      <c r="B89" s="89" t="s">
        <v>106</v>
      </c>
      <c r="C89" s="90">
        <f t="shared" si="102"/>
        <v>13163</v>
      </c>
      <c r="D89" s="190">
        <f>SUM(D90:D94)</f>
        <v>13163</v>
      </c>
      <c r="E89" s="191">
        <f t="shared" ref="E89:F89" si="111">SUM(E90:E94)</f>
        <v>0</v>
      </c>
      <c r="F89" s="55">
        <f t="shared" si="111"/>
        <v>13163</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customHeight="1" x14ac:dyDescent="0.25">
      <c r="A90" s="51">
        <v>2221</v>
      </c>
      <c r="B90" s="89" t="s">
        <v>107</v>
      </c>
      <c r="C90" s="90">
        <f t="shared" si="102"/>
        <v>7333</v>
      </c>
      <c r="D90" s="196">
        <v>7333</v>
      </c>
      <c r="E90" s="197"/>
      <c r="F90" s="55">
        <f t="shared" ref="F90:F94" si="115">D90+E90</f>
        <v>7333</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9" t="s">
        <v>108</v>
      </c>
      <c r="C91" s="90">
        <f t="shared" si="102"/>
        <v>1366</v>
      </c>
      <c r="D91" s="196">
        <v>1366</v>
      </c>
      <c r="E91" s="197"/>
      <c r="F91" s="55">
        <f t="shared" si="115"/>
        <v>1366</v>
      </c>
      <c r="G91" s="53"/>
      <c r="H91" s="54"/>
      <c r="I91" s="55">
        <f t="shared" si="116"/>
        <v>0</v>
      </c>
      <c r="J91" s="53"/>
      <c r="K91" s="54"/>
      <c r="L91" s="55">
        <f t="shared" si="117"/>
        <v>0</v>
      </c>
      <c r="M91" s="53"/>
      <c r="N91" s="54"/>
      <c r="O91" s="55">
        <f t="shared" si="118"/>
        <v>0</v>
      </c>
      <c r="P91" s="57"/>
    </row>
    <row r="92" spans="1:16" ht="12" customHeight="1" x14ac:dyDescent="0.25">
      <c r="A92" s="51">
        <v>2223</v>
      </c>
      <c r="B92" s="89" t="s">
        <v>109</v>
      </c>
      <c r="C92" s="90">
        <f t="shared" si="102"/>
        <v>3952</v>
      </c>
      <c r="D92" s="196">
        <v>3952</v>
      </c>
      <c r="E92" s="197"/>
      <c r="F92" s="55">
        <f t="shared" si="115"/>
        <v>3952</v>
      </c>
      <c r="G92" s="53"/>
      <c r="H92" s="54"/>
      <c r="I92" s="55">
        <f t="shared" si="116"/>
        <v>0</v>
      </c>
      <c r="J92" s="53"/>
      <c r="K92" s="54"/>
      <c r="L92" s="55">
        <f t="shared" si="117"/>
        <v>0</v>
      </c>
      <c r="M92" s="53"/>
      <c r="N92" s="54"/>
      <c r="O92" s="55">
        <f t="shared" si="118"/>
        <v>0</v>
      </c>
      <c r="P92" s="57"/>
    </row>
    <row r="93" spans="1:16" ht="48" customHeight="1" x14ac:dyDescent="0.25">
      <c r="A93" s="51">
        <v>2224</v>
      </c>
      <c r="B93" s="89" t="s">
        <v>110</v>
      </c>
      <c r="C93" s="90">
        <f t="shared" si="102"/>
        <v>512</v>
      </c>
      <c r="D93" s="196">
        <v>512</v>
      </c>
      <c r="E93" s="197"/>
      <c r="F93" s="55">
        <f t="shared" si="115"/>
        <v>512</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852</v>
      </c>
      <c r="D95" s="190">
        <f>SUM(D96:D102)</f>
        <v>852</v>
      </c>
      <c r="E95" s="191">
        <f t="shared" ref="E95:F95" si="119">SUM(E96:E102)</f>
        <v>0</v>
      </c>
      <c r="F95" s="55">
        <f t="shared" si="119"/>
        <v>852</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119</v>
      </c>
      <c r="C102" s="90">
        <f t="shared" si="102"/>
        <v>852</v>
      </c>
      <c r="D102" s="196">
        <v>852</v>
      </c>
      <c r="E102" s="197"/>
      <c r="F102" s="55">
        <f t="shared" si="123"/>
        <v>852</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2383</v>
      </c>
      <c r="D103" s="190">
        <f>SUM(D104:D111)</f>
        <v>2383</v>
      </c>
      <c r="E103" s="191">
        <f t="shared" ref="E103:F103" si="127">SUM(E104:E111)</f>
        <v>0</v>
      </c>
      <c r="F103" s="55">
        <f t="shared" si="127"/>
        <v>2383</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385</v>
      </c>
      <c r="D106" s="196">
        <v>385</v>
      </c>
      <c r="E106" s="197"/>
      <c r="F106" s="55">
        <f t="shared" si="131"/>
        <v>385</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124</v>
      </c>
      <c r="C107" s="90">
        <f t="shared" si="102"/>
        <v>1272</v>
      </c>
      <c r="D107" s="196">
        <v>1272</v>
      </c>
      <c r="E107" s="197"/>
      <c r="F107" s="55">
        <f t="shared" si="131"/>
        <v>1272</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128</v>
      </c>
      <c r="C111" s="90">
        <f t="shared" si="102"/>
        <v>726</v>
      </c>
      <c r="D111" s="196">
        <v>726</v>
      </c>
      <c r="E111" s="197"/>
      <c r="F111" s="55">
        <f t="shared" si="131"/>
        <v>726</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290</v>
      </c>
      <c r="D112" s="190">
        <f>SUM(D113:D115)</f>
        <v>290</v>
      </c>
      <c r="E112" s="191">
        <f t="shared" ref="E112:F112" si="135">SUM(E113:E115)</f>
        <v>0</v>
      </c>
      <c r="F112" s="55">
        <f t="shared" si="135"/>
        <v>290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130</v>
      </c>
      <c r="C113" s="90">
        <f t="shared" si="102"/>
        <v>166</v>
      </c>
      <c r="D113" s="196">
        <v>166</v>
      </c>
      <c r="E113" s="197"/>
      <c r="F113" s="55">
        <f t="shared" ref="F113:F115" si="139">D113+E113</f>
        <v>166</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131</v>
      </c>
      <c r="C114" s="90">
        <f t="shared" si="102"/>
        <v>124</v>
      </c>
      <c r="D114" s="196">
        <v>124</v>
      </c>
      <c r="E114" s="197"/>
      <c r="F114" s="55">
        <f t="shared" si="139"/>
        <v>124</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26</v>
      </c>
      <c r="D116" s="190">
        <f>SUM(D117:D121)</f>
        <v>26</v>
      </c>
      <c r="E116" s="191">
        <f t="shared" ref="E116:F116" si="143">SUM(E117:E121)</f>
        <v>0</v>
      </c>
      <c r="F116" s="55">
        <f t="shared" si="143"/>
        <v>26</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138</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4692</v>
      </c>
      <c r="D122" s="190">
        <f>SUM(D123:D127)</f>
        <v>10</v>
      </c>
      <c r="E122" s="191">
        <f t="shared" ref="E122:F122" si="151">SUM(E123:E127)</f>
        <v>0</v>
      </c>
      <c r="F122" s="55">
        <f t="shared" si="151"/>
        <v>10</v>
      </c>
      <c r="G122" s="190">
        <f>SUM(G123:G127)</f>
        <v>4682</v>
      </c>
      <c r="H122" s="191">
        <f t="shared" ref="H122:I122" si="152">SUM(H123:H127)</f>
        <v>0</v>
      </c>
      <c r="I122" s="55">
        <f t="shared" si="152"/>
        <v>4682</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9" t="s">
        <v>142</v>
      </c>
      <c r="C125" s="90">
        <f t="shared" si="102"/>
        <v>4682</v>
      </c>
      <c r="D125" s="196"/>
      <c r="E125" s="197"/>
      <c r="F125" s="55">
        <f t="shared" si="155"/>
        <v>0</v>
      </c>
      <c r="G125" s="53">
        <v>4682</v>
      </c>
      <c r="H125" s="54"/>
      <c r="I125" s="55">
        <f t="shared" si="156"/>
        <v>4682</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10</v>
      </c>
      <c r="D127" s="196">
        <v>10</v>
      </c>
      <c r="E127" s="197"/>
      <c r="F127" s="55">
        <f t="shared" si="155"/>
        <v>10</v>
      </c>
      <c r="G127" s="53"/>
      <c r="H127" s="54"/>
      <c r="I127" s="55">
        <f t="shared" si="156"/>
        <v>0</v>
      </c>
      <c r="J127" s="53"/>
      <c r="K127" s="54"/>
      <c r="L127" s="55">
        <f t="shared" si="157"/>
        <v>0</v>
      </c>
      <c r="M127" s="53"/>
      <c r="N127" s="54"/>
      <c r="O127" s="55">
        <f t="shared" si="158"/>
        <v>0</v>
      </c>
      <c r="P127" s="57"/>
    </row>
    <row r="128" spans="1:16"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4083</v>
      </c>
      <c r="D130" s="184">
        <f>SUM(D131,D136,D140,D141,D144,D151,D159,D160,D163)</f>
        <v>2939</v>
      </c>
      <c r="E130" s="185">
        <f t="shared" ref="E130:F130" si="160">SUM(E131,E136,E140,E141,E144,E151,E159,E160,E163)</f>
        <v>0</v>
      </c>
      <c r="F130" s="73">
        <f t="shared" si="160"/>
        <v>2939</v>
      </c>
      <c r="G130" s="184">
        <f>SUM(G131,G136,G140,G141,G144,G151,G159,G160,G163)</f>
        <v>166</v>
      </c>
      <c r="H130" s="185">
        <f t="shared" ref="H130:I130" si="161">SUM(H131,H136,H140,H141,H144,H151,H159,H160,H163)</f>
        <v>0</v>
      </c>
      <c r="I130" s="73">
        <f t="shared" si="161"/>
        <v>166</v>
      </c>
      <c r="J130" s="184">
        <f>SUM(J131,J136,J140,J141,J144,J151,J159,J160,J163)</f>
        <v>978</v>
      </c>
      <c r="K130" s="185">
        <f t="shared" ref="K130:L130" si="162">SUM(K131,K136,K140,K141,K144,K151,K159,K160,K163)</f>
        <v>0</v>
      </c>
      <c r="L130" s="73">
        <f t="shared" si="162"/>
        <v>978</v>
      </c>
      <c r="M130" s="184">
        <f>SUM(M131,M136,M140,M141,M144,M151,M159,M160,M163)</f>
        <v>0</v>
      </c>
      <c r="N130" s="185">
        <f t="shared" ref="N130:O130" si="163">SUM(N131,N136,N140,N141,N144,N151,N159,N160,N163)</f>
        <v>0</v>
      </c>
      <c r="O130" s="73">
        <f t="shared" si="163"/>
        <v>0</v>
      </c>
      <c r="P130" s="77"/>
    </row>
    <row r="131" spans="1:16" ht="24" x14ac:dyDescent="0.25">
      <c r="A131" s="546">
        <v>2310</v>
      </c>
      <c r="B131" s="82" t="s">
        <v>148</v>
      </c>
      <c r="C131" s="83">
        <f t="shared" si="102"/>
        <v>830</v>
      </c>
      <c r="D131" s="194">
        <f t="shared" ref="D131:O131" si="164">SUM(D132:D135)</f>
        <v>830</v>
      </c>
      <c r="E131" s="195">
        <f t="shared" si="164"/>
        <v>0</v>
      </c>
      <c r="F131" s="134">
        <f t="shared" si="164"/>
        <v>830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149</v>
      </c>
      <c r="C132" s="90">
        <f t="shared" si="102"/>
        <v>66</v>
      </c>
      <c r="D132" s="196">
        <v>66</v>
      </c>
      <c r="E132" s="197"/>
      <c r="F132" s="55">
        <f t="shared" ref="F132:F135" si="165">D132+E132</f>
        <v>66</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150</v>
      </c>
      <c r="C133" s="90">
        <f t="shared" si="102"/>
        <v>764</v>
      </c>
      <c r="D133" s="196">
        <v>764</v>
      </c>
      <c r="E133" s="197"/>
      <c r="F133" s="55">
        <f t="shared" si="165"/>
        <v>764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153</v>
      </c>
      <c r="C136" s="90">
        <f t="shared" si="102"/>
        <v>33</v>
      </c>
      <c r="D136" s="190">
        <f>SUM(D137:D139)</f>
        <v>33</v>
      </c>
      <c r="E136" s="191">
        <f t="shared" ref="E136:F136" si="169">SUM(E137:E139)</f>
        <v>0</v>
      </c>
      <c r="F136" s="55">
        <f t="shared" si="169"/>
        <v>33</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33</v>
      </c>
      <c r="D138" s="196">
        <v>33</v>
      </c>
      <c r="E138" s="197"/>
      <c r="F138" s="55">
        <f t="shared" si="173"/>
        <v>33</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158</v>
      </c>
      <c r="C141" s="90">
        <f t="shared" si="102"/>
        <v>35</v>
      </c>
      <c r="D141" s="190">
        <f>SUM(D142:D143)</f>
        <v>35</v>
      </c>
      <c r="E141" s="191">
        <f t="shared" ref="E141:F141" si="177">SUM(E142:E143)</f>
        <v>0</v>
      </c>
      <c r="F141" s="55">
        <f t="shared" si="177"/>
        <v>35</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customHeight="1" x14ac:dyDescent="0.25">
      <c r="A142" s="51">
        <v>2341</v>
      </c>
      <c r="B142" s="89" t="s">
        <v>159</v>
      </c>
      <c r="C142" s="90">
        <f t="shared" si="102"/>
        <v>35</v>
      </c>
      <c r="D142" s="196">
        <v>35</v>
      </c>
      <c r="E142" s="197"/>
      <c r="F142" s="55">
        <f t="shared" ref="F142:F143" si="181">D142+E142</f>
        <v>35</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1354</v>
      </c>
      <c r="D144" s="187">
        <f>SUM(D145:D150)</f>
        <v>1354</v>
      </c>
      <c r="E144" s="188">
        <f t="shared" ref="E144:F144" si="185">SUM(E145:E150)</f>
        <v>0</v>
      </c>
      <c r="F144" s="141">
        <f t="shared" si="185"/>
        <v>1354</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customHeight="1" x14ac:dyDescent="0.25">
      <c r="A145" s="44">
        <v>2351</v>
      </c>
      <c r="B145" s="82" t="s">
        <v>162</v>
      </c>
      <c r="C145" s="83">
        <f t="shared" si="102"/>
        <v>270</v>
      </c>
      <c r="D145" s="198">
        <v>270</v>
      </c>
      <c r="E145" s="199"/>
      <c r="F145" s="134">
        <f t="shared" ref="F145:F150" si="189">D145+E145</f>
        <v>270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163</v>
      </c>
      <c r="C146" s="90">
        <f t="shared" si="102"/>
        <v>1034</v>
      </c>
      <c r="D146" s="196">
        <v>1034</v>
      </c>
      <c r="E146" s="197"/>
      <c r="F146" s="55">
        <f t="shared" si="189"/>
        <v>1034</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50</v>
      </c>
      <c r="D149" s="196">
        <v>50</v>
      </c>
      <c r="E149" s="197"/>
      <c r="F149" s="55">
        <f t="shared" si="189"/>
        <v>50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168</v>
      </c>
      <c r="C151" s="90">
        <f t="shared" si="193"/>
        <v>1083</v>
      </c>
      <c r="D151" s="190">
        <f>SUM(D152:D158)</f>
        <v>105</v>
      </c>
      <c r="E151" s="191">
        <f t="shared" ref="E151:F151" si="194">SUM(E152:E158)</f>
        <v>0</v>
      </c>
      <c r="F151" s="55">
        <f t="shared" si="194"/>
        <v>105</v>
      </c>
      <c r="G151" s="190">
        <f>SUM(G152:G158)</f>
        <v>0</v>
      </c>
      <c r="H151" s="191">
        <f t="shared" ref="H151:I151" si="195">SUM(H152:H158)</f>
        <v>0</v>
      </c>
      <c r="I151" s="55">
        <f t="shared" si="195"/>
        <v>0</v>
      </c>
      <c r="J151" s="190">
        <f>SUM(J152:J158)</f>
        <v>978</v>
      </c>
      <c r="K151" s="191">
        <f t="shared" ref="K151:L151" si="196">SUM(K152:K158)</f>
        <v>0</v>
      </c>
      <c r="L151" s="55">
        <f t="shared" si="196"/>
        <v>978</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9" t="s">
        <v>170</v>
      </c>
      <c r="C153" s="90">
        <f t="shared" si="193"/>
        <v>105</v>
      </c>
      <c r="D153" s="196">
        <v>105</v>
      </c>
      <c r="E153" s="197"/>
      <c r="F153" s="55">
        <f t="shared" si="198"/>
        <v>105</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9" t="s">
        <v>171</v>
      </c>
      <c r="C154" s="90">
        <f t="shared" si="193"/>
        <v>978</v>
      </c>
      <c r="D154" s="196"/>
      <c r="E154" s="197"/>
      <c r="F154" s="55">
        <f t="shared" si="198"/>
        <v>0</v>
      </c>
      <c r="G154" s="53"/>
      <c r="H154" s="54"/>
      <c r="I154" s="55">
        <f t="shared" si="199"/>
        <v>0</v>
      </c>
      <c r="J154" s="53">
        <v>978</v>
      </c>
      <c r="K154" s="54"/>
      <c r="L154" s="55">
        <f t="shared" si="200"/>
        <v>978</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6">
        <v>2370</v>
      </c>
      <c r="B159" s="138" t="s">
        <v>176</v>
      </c>
      <c r="C159" s="143">
        <f t="shared" si="193"/>
        <v>748</v>
      </c>
      <c r="D159" s="202">
        <v>582</v>
      </c>
      <c r="E159" s="203"/>
      <c r="F159" s="141">
        <f t="shared" si="198"/>
        <v>582</v>
      </c>
      <c r="G159" s="144">
        <v>166</v>
      </c>
      <c r="H159" s="145"/>
      <c r="I159" s="141">
        <f t="shared" si="199"/>
        <v>166</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350</v>
      </c>
      <c r="D194" s="173">
        <f t="shared" ref="D194:O194" si="259">SUM(D195,D230,D269,D283)</f>
        <v>0</v>
      </c>
      <c r="E194" s="174">
        <f t="shared" si="259"/>
        <v>0</v>
      </c>
      <c r="F194" s="175">
        <f t="shared" si="259"/>
        <v>0</v>
      </c>
      <c r="G194" s="173">
        <f t="shared" si="259"/>
        <v>350</v>
      </c>
      <c r="H194" s="174">
        <f t="shared" si="259"/>
        <v>0</v>
      </c>
      <c r="I194" s="175">
        <f t="shared" si="259"/>
        <v>350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350</v>
      </c>
      <c r="D195" s="179">
        <f>D196+D204</f>
        <v>0</v>
      </c>
      <c r="E195" s="180">
        <f t="shared" ref="E195:F195" si="260">E196+E204</f>
        <v>0</v>
      </c>
      <c r="F195" s="181">
        <f t="shared" si="260"/>
        <v>0</v>
      </c>
      <c r="G195" s="179">
        <f>G196+G204</f>
        <v>350</v>
      </c>
      <c r="H195" s="180">
        <f t="shared" ref="H195:I195" si="261">H196+H204</f>
        <v>0</v>
      </c>
      <c r="I195" s="181">
        <f t="shared" si="261"/>
        <v>350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350</v>
      </c>
      <c r="D204" s="184">
        <f>D205+D215+D216+D225+D226+D227+D229</f>
        <v>0</v>
      </c>
      <c r="E204" s="185">
        <f t="shared" ref="E204:F204" si="276">E205+E215+E216+E225+E226+E227+E229</f>
        <v>0</v>
      </c>
      <c r="F204" s="73">
        <f t="shared" si="276"/>
        <v>0</v>
      </c>
      <c r="G204" s="184">
        <f>G205+G215+G216+G225+G226+G227+G229</f>
        <v>350</v>
      </c>
      <c r="H204" s="185">
        <f t="shared" ref="H204:I204" si="277">H205+H215+H216+H225+H226+H227+H229</f>
        <v>0</v>
      </c>
      <c r="I204" s="73">
        <f t="shared" si="277"/>
        <v>350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350</v>
      </c>
      <c r="D216" s="190">
        <f>SUM(D217:D224)</f>
        <v>0</v>
      </c>
      <c r="E216" s="191">
        <f t="shared" ref="E216:F216" si="289">SUM(E217:E224)</f>
        <v>0</v>
      </c>
      <c r="F216" s="55">
        <f t="shared" si="289"/>
        <v>0</v>
      </c>
      <c r="G216" s="190">
        <f>SUM(G217:G224)</f>
        <v>350</v>
      </c>
      <c r="H216" s="191">
        <f t="shared" ref="H216:I216" si="290">SUM(H217:H224)</f>
        <v>0</v>
      </c>
      <c r="I216" s="55">
        <f t="shared" si="290"/>
        <v>350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9" t="s">
        <v>236</v>
      </c>
      <c r="C219" s="90">
        <f t="shared" si="288"/>
        <v>350</v>
      </c>
      <c r="D219" s="196"/>
      <c r="E219" s="197"/>
      <c r="F219" s="55">
        <f t="shared" si="293"/>
        <v>0</v>
      </c>
      <c r="G219" s="53">
        <v>350</v>
      </c>
      <c r="H219" s="54"/>
      <c r="I219" s="55">
        <f t="shared" si="294"/>
        <v>350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49"/>
      <c r="B289" s="249" t="s">
        <v>308</v>
      </c>
      <c r="C289" s="250">
        <f t="shared" si="371"/>
        <v>341151</v>
      </c>
      <c r="D289" s="251">
        <f t="shared" ref="D289:O289" si="389">SUM(D286,D269,D230,D195,D187,D173,D75,D53,D283)</f>
        <v>166947</v>
      </c>
      <c r="E289" s="252">
        <f t="shared" si="389"/>
        <v>0</v>
      </c>
      <c r="F289" s="253">
        <f t="shared" si="389"/>
        <v>166947</v>
      </c>
      <c r="G289" s="251">
        <f t="shared" si="389"/>
        <v>173226</v>
      </c>
      <c r="H289" s="252">
        <f t="shared" si="389"/>
        <v>0</v>
      </c>
      <c r="I289" s="253">
        <f t="shared" si="389"/>
        <v>173226</v>
      </c>
      <c r="J289" s="251">
        <f t="shared" si="389"/>
        <v>978</v>
      </c>
      <c r="K289" s="252">
        <f t="shared" si="389"/>
        <v>0</v>
      </c>
      <c r="L289" s="253">
        <f t="shared" si="389"/>
        <v>978</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customFormat="1" ht="15.75" thickTop="1" x14ac:dyDescent="0.25">
      <c r="A302" s="4"/>
      <c r="B302" s="4"/>
      <c r="C302" s="4"/>
      <c r="D302" s="4"/>
      <c r="E302" s="4"/>
      <c r="F302" s="4"/>
      <c r="G302" s="4"/>
      <c r="H302" s="4"/>
      <c r="I302" s="4"/>
      <c r="J302" s="4"/>
      <c r="K302" s="4"/>
      <c r="L302" s="4"/>
      <c r="M302" s="4"/>
      <c r="N302" s="4"/>
      <c r="O302" s="4"/>
      <c r="P302" s="4"/>
    </row>
    <row r="303" spans="1:16" customFormat="1" x14ac:dyDescent="0.25">
      <c r="A303" s="4"/>
      <c r="B303" s="4"/>
      <c r="C303" s="4"/>
      <c r="D303" s="4"/>
      <c r="E303" s="4"/>
      <c r="F303" s="4"/>
      <c r="G303" s="4"/>
      <c r="H303" s="4"/>
      <c r="I303" s="4"/>
      <c r="J303" s="4"/>
      <c r="K303" s="4"/>
      <c r="L303" s="4"/>
      <c r="M303" s="4"/>
      <c r="N303" s="4"/>
      <c r="O303" s="4"/>
      <c r="P303" s="4"/>
    </row>
    <row r="304" spans="1:16" customFormat="1" x14ac:dyDescent="0.25">
      <c r="A304" s="4"/>
      <c r="B304" s="4"/>
      <c r="C304" s="4"/>
      <c r="D304" s="4"/>
      <c r="E304" s="4"/>
      <c r="F304" s="4"/>
      <c r="G304" s="4"/>
      <c r="H304" s="4"/>
      <c r="I304" s="4"/>
      <c r="J304" s="4"/>
      <c r="K304" s="4"/>
      <c r="L304" s="4"/>
      <c r="M304" s="4"/>
      <c r="N304" s="4"/>
      <c r="O304" s="4"/>
      <c r="P304" s="4"/>
    </row>
    <row r="305" spans="1:16" customFormat="1" x14ac:dyDescent="0.25">
      <c r="A305" s="4"/>
      <c r="B305" s="4"/>
      <c r="C305" s="4"/>
      <c r="D305" s="4"/>
      <c r="E305" s="4"/>
      <c r="F305" s="4"/>
      <c r="G305" s="4"/>
      <c r="H305" s="4"/>
      <c r="I305" s="4"/>
      <c r="J305" s="4"/>
      <c r="K305" s="4"/>
      <c r="L305" s="4"/>
      <c r="M305" s="4"/>
      <c r="N305" s="4"/>
      <c r="O305" s="4"/>
      <c r="P305" s="4"/>
    </row>
    <row r="306" spans="1:16" customFormat="1" x14ac:dyDescent="0.25">
      <c r="A306" s="4"/>
      <c r="B306" s="4"/>
      <c r="C306" s="4"/>
      <c r="D306" s="4"/>
      <c r="E306" s="4"/>
      <c r="F306" s="4"/>
      <c r="G306" s="4"/>
      <c r="H306" s="4"/>
      <c r="I306" s="4"/>
      <c r="J306" s="4"/>
      <c r="K306" s="4"/>
      <c r="L306" s="4"/>
      <c r="M306" s="4"/>
      <c r="N306" s="4"/>
      <c r="O306" s="4"/>
      <c r="P306" s="4"/>
    </row>
    <row r="307" spans="1:16" customFormat="1" x14ac:dyDescent="0.25">
      <c r="A307" s="4"/>
      <c r="B307" s="4"/>
      <c r="C307" s="4"/>
      <c r="D307" s="4"/>
      <c r="E307" s="4"/>
      <c r="F307" s="4"/>
      <c r="G307" s="4"/>
      <c r="H307" s="4"/>
      <c r="I307" s="4"/>
      <c r="J307" s="4"/>
      <c r="K307" s="4"/>
      <c r="L307" s="4"/>
      <c r="M307" s="4"/>
      <c r="N307" s="4"/>
      <c r="O307" s="4"/>
      <c r="P307" s="4"/>
    </row>
    <row r="308" spans="1:16" customFormat="1"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row>
    <row r="310" spans="1:16" x14ac:dyDescent="0.25">
      <c r="A310" s="4"/>
      <c r="B310" s="4"/>
      <c r="C310" s="4"/>
      <c r="D310" s="4"/>
      <c r="E310" s="4"/>
      <c r="F310" s="4"/>
      <c r="G310" s="4"/>
      <c r="H310" s="4"/>
      <c r="I310" s="4"/>
      <c r="J310" s="4"/>
      <c r="K310" s="4"/>
      <c r="L310" s="4"/>
      <c r="M310" s="4"/>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sheetData>
  <sheetProtection algorithmName="SHA-512" hashValue="fDs38Mp03XF5XCvPPlBV/3y9a8C64gmfTb6nDkhZP1MQs+zTPnUuOtIYLy4Fk5OhYmTeKAvPfVCtighoiL1eFQ==" saltValue="XjtA6EKw6r389YNoKbqFaw==" spinCount="100000" sheet="1" objects="1" scenarios="1" formatCells="0" formatColumns="0" formatRows="0" deleteColumns="0"/>
  <autoFilter ref="A18:P301">
    <filterColumn colId="2">
      <filters>
        <filter val="1 029"/>
        <filter val="1 034"/>
        <filter val="1 083"/>
        <filter val="1 272"/>
        <filter val="1 354"/>
        <filter val="1 366"/>
        <filter val="10"/>
        <filter val="10 370"/>
        <filter val="10 524"/>
        <filter val="105"/>
        <filter val="11 094"/>
        <filter val="124"/>
        <filter val="13 163"/>
        <filter val="16 760"/>
        <filter val="166"/>
        <filter val="199 297"/>
        <filter val="2 325"/>
        <filter val="2 383"/>
        <filter val="20"/>
        <filter val="21 889"/>
        <filter val="238 161"/>
        <filter val="25 972"/>
        <filter val="26"/>
        <filter val="270"/>
        <filter val="290"/>
        <filter val="3 952"/>
        <filter val="314 829"/>
        <filter val="33"/>
        <filter val="33 406"/>
        <filter val="340 173"/>
        <filter val="340 801"/>
        <filter val="341 151"/>
        <filter val="35"/>
        <filter val="350"/>
        <filter val="385"/>
        <filter val="4 083"/>
        <filter val="4 172"/>
        <filter val="4 416"/>
        <filter val="4 682"/>
        <filter val="4 692"/>
        <filter val="412"/>
        <filter val="483"/>
        <filter val="5 458"/>
        <filter val="5 736"/>
        <filter val="50"/>
        <filter val="500"/>
        <filter val="51"/>
        <filter val="512"/>
        <filter val="59 908"/>
        <filter val="66"/>
        <filter val="7 333"/>
        <filter val="726"/>
        <filter val="748"/>
        <filter val="76 668"/>
        <filter val="764"/>
        <filter val="830"/>
        <filter val="852"/>
        <filter val="97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2019.gada 20.jūnija saistošajiem noteikumiem Nr.22
(protokols Nr.8, 2.punkts)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3" sqref="T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969</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970</v>
      </c>
      <c r="D6" s="1416"/>
      <c r="E6" s="1416"/>
      <c r="F6" s="1416"/>
      <c r="G6" s="1416"/>
      <c r="H6" s="1416"/>
      <c r="I6" s="1416"/>
      <c r="J6" s="1416"/>
      <c r="K6" s="1416"/>
      <c r="L6" s="1416"/>
      <c r="M6" s="1416"/>
      <c r="N6" s="1416"/>
      <c r="O6" s="1416"/>
      <c r="P6" s="1417"/>
      <c r="Q6" s="278"/>
    </row>
    <row r="7" spans="1:17" ht="24.75" customHeight="1" x14ac:dyDescent="0.25">
      <c r="A7" s="7" t="s">
        <v>10</v>
      </c>
      <c r="B7" s="8"/>
      <c r="C7" s="1421" t="s">
        <v>971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242089</v>
      </c>
      <c r="D20" s="32">
        <f>SUM(D21,D24,D25,D41,D43)</f>
        <v>289864</v>
      </c>
      <c r="E20" s="33">
        <f t="shared" ref="E20:F20" si="1">SUM(E21,E24,E25,E41,E43)</f>
        <v>-47775</v>
      </c>
      <c r="F20" s="34">
        <f t="shared" si="1"/>
        <v>242089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5.75" customHeight="1" thickTop="1" thickBot="1" x14ac:dyDescent="0.3">
      <c r="A24" s="58">
        <v>19300</v>
      </c>
      <c r="B24" s="58" t="s">
        <v>43</v>
      </c>
      <c r="C24" s="59">
        <f>F24+I24</f>
        <v>242089</v>
      </c>
      <c r="D24" s="60">
        <f>D51</f>
        <v>289864</v>
      </c>
      <c r="E24" s="61">
        <v>-47775</v>
      </c>
      <c r="F24" s="62">
        <f t="shared" si="9"/>
        <v>242089</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242089</v>
      </c>
      <c r="D50" s="159">
        <f>SUM(D51,D286)</f>
        <v>289864</v>
      </c>
      <c r="E50" s="160">
        <f t="shared" ref="E50:F50" si="26">SUM(E51,E286)</f>
        <v>-47775</v>
      </c>
      <c r="F50" s="161">
        <f t="shared" si="26"/>
        <v>242089</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242089</v>
      </c>
      <c r="D51" s="165">
        <f>SUM(D52,D194)</f>
        <v>289864</v>
      </c>
      <c r="E51" s="166">
        <f t="shared" ref="E51:F51" si="30">SUM(E52,E194)</f>
        <v>-47775</v>
      </c>
      <c r="F51" s="167">
        <f t="shared" si="30"/>
        <v>242089</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7473</v>
      </c>
      <c r="D52" s="173">
        <f>SUM(D53,D75,D173,D187)</f>
        <v>7473</v>
      </c>
      <c r="E52" s="174">
        <f t="shared" ref="E52:F52" si="34">SUM(E53,E75,E173,E187)</f>
        <v>0</v>
      </c>
      <c r="F52" s="175">
        <f t="shared" si="34"/>
        <v>7473</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667">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7473</v>
      </c>
      <c r="D75" s="179">
        <f>SUM(D76,D83,D130,D164,D165,D172)</f>
        <v>7473</v>
      </c>
      <c r="E75" s="180">
        <f t="shared" ref="E75:F75" si="74">SUM(E76,E83,E130,E164,E165,E172)</f>
        <v>0</v>
      </c>
      <c r="F75" s="181">
        <f t="shared" si="74"/>
        <v>7473</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6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7473</v>
      </c>
      <c r="D83" s="184">
        <f>SUM(D84,D89,D95,D103,D112,D116,D122,D128)</f>
        <v>7473</v>
      </c>
      <c r="E83" s="185">
        <f t="shared" ref="E83:F83" si="98">SUM(E84,E89,E95,E103,E112,E116,E122,E128)</f>
        <v>0</v>
      </c>
      <c r="F83" s="73">
        <f t="shared" si="98"/>
        <v>7473</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7473</v>
      </c>
      <c r="D103" s="190">
        <f>SUM(D104:D111)</f>
        <v>7473</v>
      </c>
      <c r="E103" s="191">
        <f t="shared" ref="E103:F103" si="127">SUM(E104:E111)</f>
        <v>0</v>
      </c>
      <c r="F103" s="55">
        <f t="shared" si="127"/>
        <v>7473</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customHeight="1" x14ac:dyDescent="0.25">
      <c r="A104" s="51">
        <v>2241</v>
      </c>
      <c r="B104" s="89" t="s">
        <v>121</v>
      </c>
      <c r="C104" s="90">
        <f t="shared" si="102"/>
        <v>7473</v>
      </c>
      <c r="D104" s="196">
        <v>7473</v>
      </c>
      <c r="E104" s="197"/>
      <c r="F104" s="55">
        <f t="shared" ref="F104:F111" si="131">D104+E104</f>
        <v>7473</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66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667">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66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6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6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67">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6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234616</v>
      </c>
      <c r="D194" s="173">
        <f>SUM(D195,D230,D269,D283)</f>
        <v>282391</v>
      </c>
      <c r="E194" s="174">
        <f t="shared" ref="E194:O194" si="259">SUM(E195,E230,E269,E283)</f>
        <v>-47775</v>
      </c>
      <c r="F194" s="175">
        <f t="shared" si="259"/>
        <v>234616</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234616</v>
      </c>
      <c r="D195" s="179">
        <f>D196+D204</f>
        <v>282391</v>
      </c>
      <c r="E195" s="180">
        <f t="shared" ref="E195:F195" si="260">E196+E204</f>
        <v>-47775</v>
      </c>
      <c r="F195" s="181">
        <f t="shared" si="260"/>
        <v>234616</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67">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234616</v>
      </c>
      <c r="D204" s="184">
        <f>D205+D215+D216+D225+D226+D227+D229</f>
        <v>282391</v>
      </c>
      <c r="E204" s="185">
        <f t="shared" ref="E204:F204" si="276">E205+E215+E216+E225+E226+E227+E229</f>
        <v>-47775</v>
      </c>
      <c r="F204" s="73">
        <f t="shared" si="276"/>
        <v>234616</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242</v>
      </c>
      <c r="C225" s="90">
        <f t="shared" si="288"/>
        <v>158408</v>
      </c>
      <c r="D225" s="196">
        <v>158408</v>
      </c>
      <c r="E225" s="300"/>
      <c r="F225" s="55">
        <f t="shared" si="293"/>
        <v>158408</v>
      </c>
      <c r="G225" s="53"/>
      <c r="H225" s="54"/>
      <c r="I225" s="55">
        <f t="shared" si="294"/>
        <v>0</v>
      </c>
      <c r="J225" s="53"/>
      <c r="K225" s="54"/>
      <c r="L225" s="55">
        <f t="shared" si="295"/>
        <v>0</v>
      </c>
      <c r="M225" s="53"/>
      <c r="N225" s="54"/>
      <c r="O225" s="55">
        <f t="shared" si="296"/>
        <v>0</v>
      </c>
      <c r="P225" s="57"/>
    </row>
    <row r="226" spans="1:16" ht="30" customHeight="1" x14ac:dyDescent="0.25">
      <c r="A226" s="189">
        <v>5250</v>
      </c>
      <c r="B226" s="89" t="s">
        <v>243</v>
      </c>
      <c r="C226" s="90">
        <f t="shared" si="288"/>
        <v>76208</v>
      </c>
      <c r="D226" s="196">
        <v>123983</v>
      </c>
      <c r="E226" s="569">
        <v>-47775</v>
      </c>
      <c r="F226" s="55">
        <f t="shared" si="293"/>
        <v>76208</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667">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6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6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6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667">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67">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242089</v>
      </c>
      <c r="D289" s="251">
        <f t="shared" ref="D289:O289" si="389">SUM(D286,D269,D230,D195,D187,D173,D75,D53,D283)</f>
        <v>289864</v>
      </c>
      <c r="E289" s="252">
        <f t="shared" si="389"/>
        <v>-47775</v>
      </c>
      <c r="F289" s="253">
        <f t="shared" si="389"/>
        <v>242089</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lcjgOAJWDZ6gQCR0WNUgAIPrPA/r6VRhAMlBZYuUteer94f7qsM9bHROt5jz2xI81b4XhrjdByyzzAb80ZWDGg==" saltValue="iYFlY8ZuG6YpeMkuphuSKA==" spinCount="100000" sheet="1" objects="1" scenarios="1" formatCells="0" formatColumns="0" formatRows="0" deleteColumns="0"/>
  <autoFilter ref="A18:P301">
    <filterColumn colId="2">
      <filters>
        <filter val="123 983"/>
        <filter val="158 408"/>
        <filter val="282 391"/>
        <filter val="289 864"/>
        <filter val="7 47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27.pielikums Jūrmalas pilsētas domes
2019.gada 20.jūnija saistošajiem noteikumiem Nr.22
(protokols Nr.8, 2.punkts)</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3" sqref="T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429</v>
      </c>
      <c r="P1" s="1"/>
    </row>
    <row r="2" spans="1:17" ht="35.25" customHeight="1" x14ac:dyDescent="0.25">
      <c r="A2" s="1418" t="s">
        <v>1</v>
      </c>
      <c r="B2" s="1419"/>
      <c r="C2" s="1419"/>
      <c r="D2" s="1419"/>
      <c r="E2" s="1419"/>
      <c r="F2" s="1419"/>
      <c r="G2" s="1419"/>
      <c r="H2" s="1419"/>
      <c r="I2" s="1419"/>
      <c r="J2" s="1419"/>
      <c r="K2" s="1419"/>
      <c r="L2" s="1419"/>
      <c r="M2" s="1419"/>
      <c r="N2" s="1419"/>
      <c r="O2" s="1419"/>
      <c r="P2" s="1419"/>
      <c r="Q2" s="278"/>
    </row>
    <row r="3" spans="1:17" ht="12.75" customHeight="1" x14ac:dyDescent="0.25">
      <c r="A3" s="5" t="s">
        <v>2</v>
      </c>
      <c r="B3" s="6"/>
      <c r="C3" s="1421" t="s">
        <v>420</v>
      </c>
      <c r="D3" s="1421"/>
      <c r="E3" s="1421"/>
      <c r="F3" s="1421"/>
      <c r="G3" s="1421"/>
      <c r="H3" s="1421"/>
      <c r="I3" s="1421"/>
      <c r="J3" s="1421"/>
      <c r="K3" s="1421"/>
      <c r="L3" s="1421"/>
      <c r="M3" s="1421"/>
      <c r="N3" s="1421"/>
      <c r="O3" s="1421"/>
      <c r="P3" s="1421"/>
      <c r="Q3" s="278"/>
    </row>
    <row r="4" spans="1:17" ht="12.75" customHeight="1" x14ac:dyDescent="0.25">
      <c r="A4" s="5" t="s">
        <v>4</v>
      </c>
      <c r="B4" s="6"/>
      <c r="C4" s="1421" t="s">
        <v>421</v>
      </c>
      <c r="D4" s="1421"/>
      <c r="E4" s="1421"/>
      <c r="F4" s="1421"/>
      <c r="G4" s="1421"/>
      <c r="H4" s="1421"/>
      <c r="I4" s="1421"/>
      <c r="J4" s="1421"/>
      <c r="K4" s="1421"/>
      <c r="L4" s="1421"/>
      <c r="M4" s="1421"/>
      <c r="N4" s="1421"/>
      <c r="O4" s="1421"/>
      <c r="P4" s="1421"/>
      <c r="Q4" s="278"/>
    </row>
    <row r="5" spans="1:17" ht="12.75" customHeight="1" x14ac:dyDescent="0.25">
      <c r="A5" s="7" t="s">
        <v>6</v>
      </c>
      <c r="B5" s="8"/>
      <c r="C5" s="1416" t="s">
        <v>422</v>
      </c>
      <c r="D5" s="1416"/>
      <c r="E5" s="1416"/>
      <c r="F5" s="1416"/>
      <c r="G5" s="1416"/>
      <c r="H5" s="1416"/>
      <c r="I5" s="1416"/>
      <c r="J5" s="1416"/>
      <c r="K5" s="1416"/>
      <c r="L5" s="1416"/>
      <c r="M5" s="1416"/>
      <c r="N5" s="1416"/>
      <c r="O5" s="1416"/>
      <c r="P5" s="1416"/>
      <c r="Q5" s="278"/>
    </row>
    <row r="6" spans="1:17" ht="12.75" customHeight="1" x14ac:dyDescent="0.25">
      <c r="A6" s="7" t="s">
        <v>8</v>
      </c>
      <c r="B6" s="8"/>
      <c r="C6" s="1416" t="s">
        <v>423</v>
      </c>
      <c r="D6" s="1416"/>
      <c r="E6" s="1416"/>
      <c r="F6" s="1416"/>
      <c r="G6" s="1416"/>
      <c r="H6" s="1416"/>
      <c r="I6" s="1416"/>
      <c r="J6" s="1416"/>
      <c r="K6" s="1416"/>
      <c r="L6" s="1416"/>
      <c r="M6" s="1416"/>
      <c r="N6" s="1416"/>
      <c r="O6" s="1416"/>
      <c r="P6" s="1416"/>
      <c r="Q6" s="278"/>
    </row>
    <row r="7" spans="1:17" x14ac:dyDescent="0.25">
      <c r="A7" s="7" t="s">
        <v>10</v>
      </c>
      <c r="B7" s="8"/>
      <c r="C7" s="1421" t="s">
        <v>11</v>
      </c>
      <c r="D7" s="1421"/>
      <c r="E7" s="1421"/>
      <c r="F7" s="1421"/>
      <c r="G7" s="1421"/>
      <c r="H7" s="1421"/>
      <c r="I7" s="1421"/>
      <c r="J7" s="1421"/>
      <c r="K7" s="1421"/>
      <c r="L7" s="1421"/>
      <c r="M7" s="1421"/>
      <c r="N7" s="1421"/>
      <c r="O7" s="1421"/>
      <c r="P7" s="1421"/>
      <c r="Q7" s="278"/>
    </row>
    <row r="8" spans="1:17" ht="12.75" customHeight="1" x14ac:dyDescent="0.25">
      <c r="A8" s="9" t="s">
        <v>12</v>
      </c>
      <c r="B8" s="8"/>
      <c r="C8" s="547"/>
      <c r="D8" s="547"/>
      <c r="E8" s="547"/>
      <c r="F8" s="547"/>
      <c r="G8" s="547"/>
      <c r="H8" s="547"/>
      <c r="I8" s="547"/>
      <c r="J8" s="547"/>
      <c r="K8" s="547"/>
      <c r="L8" s="547"/>
      <c r="M8" s="547"/>
      <c r="N8" s="548"/>
      <c r="O8" s="548"/>
      <c r="P8" s="548"/>
      <c r="Q8" s="278"/>
    </row>
    <row r="9" spans="1:17" ht="12.75" customHeight="1" x14ac:dyDescent="0.25">
      <c r="A9" s="7"/>
      <c r="B9" s="8" t="s">
        <v>13</v>
      </c>
      <c r="C9" s="1423" t="s">
        <v>424</v>
      </c>
      <c r="D9" s="1423"/>
      <c r="E9" s="1423"/>
      <c r="F9" s="1423"/>
      <c r="G9" s="1423"/>
      <c r="H9" s="1423"/>
      <c r="I9" s="1423"/>
      <c r="J9" s="1423"/>
      <c r="K9" s="1423"/>
      <c r="L9" s="1423"/>
      <c r="M9" s="1423"/>
      <c r="N9" s="1423"/>
      <c r="O9" s="1423"/>
      <c r="P9" s="1423"/>
      <c r="Q9" s="278"/>
    </row>
    <row r="10" spans="1:17" ht="12.75" customHeight="1" x14ac:dyDescent="0.25">
      <c r="A10" s="7"/>
      <c r="B10" s="8" t="s">
        <v>15</v>
      </c>
      <c r="C10" s="1416" t="s">
        <v>425</v>
      </c>
      <c r="D10" s="1416"/>
      <c r="E10" s="1416"/>
      <c r="F10" s="1416"/>
      <c r="G10" s="1416"/>
      <c r="H10" s="1416"/>
      <c r="I10" s="1416"/>
      <c r="J10" s="1416"/>
      <c r="K10" s="1416"/>
      <c r="L10" s="1416"/>
      <c r="M10" s="1416"/>
      <c r="N10" s="1416"/>
      <c r="O10" s="1416"/>
      <c r="P10" s="1416"/>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3"/>
      <c r="Q11" s="278"/>
    </row>
    <row r="12" spans="1:17" ht="12.75" customHeight="1" x14ac:dyDescent="0.25">
      <c r="A12" s="7"/>
      <c r="B12" s="8" t="s">
        <v>17</v>
      </c>
      <c r="C12" s="1416" t="s">
        <v>426</v>
      </c>
      <c r="D12" s="1416"/>
      <c r="E12" s="1416"/>
      <c r="F12" s="1416"/>
      <c r="G12" s="1416"/>
      <c r="H12" s="1416"/>
      <c r="I12" s="1416"/>
      <c r="J12" s="1416"/>
      <c r="K12" s="1416"/>
      <c r="L12" s="1416"/>
      <c r="M12" s="1416"/>
      <c r="N12" s="1416"/>
      <c r="O12" s="1416"/>
      <c r="P12" s="1416"/>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6"/>
      <c r="Q13" s="278"/>
    </row>
    <row r="14" spans="1:17" ht="12.75" customHeight="1" x14ac:dyDescent="0.25">
      <c r="A14" s="10"/>
      <c r="B14" s="11"/>
      <c r="C14" s="1396"/>
      <c r="D14" s="1396"/>
      <c r="E14" s="1396"/>
      <c r="F14" s="1396"/>
      <c r="G14" s="1396"/>
      <c r="H14" s="1396"/>
      <c r="I14" s="1396"/>
      <c r="J14" s="1396"/>
      <c r="K14" s="1396"/>
      <c r="L14" s="1396"/>
      <c r="M14" s="1396"/>
      <c r="N14" s="1396"/>
      <c r="O14" s="1396"/>
      <c r="P14" s="1396"/>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4"/>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831910</v>
      </c>
      <c r="D20" s="32">
        <f>SUM(D21,D24,D25,D41,D43)</f>
        <v>815668</v>
      </c>
      <c r="E20" s="33">
        <f t="shared" ref="E20:F20" si="1">SUM(E21,E24,E25,E41,E43)</f>
        <v>11700</v>
      </c>
      <c r="F20" s="34">
        <f t="shared" si="1"/>
        <v>827368</v>
      </c>
      <c r="G20" s="32">
        <f>SUM(G21,G24,G43)</f>
        <v>4371</v>
      </c>
      <c r="H20" s="33">
        <f t="shared" ref="H20:I20" si="2">SUM(H21,H24,H43)</f>
        <v>0</v>
      </c>
      <c r="I20" s="34">
        <f t="shared" si="2"/>
        <v>4371</v>
      </c>
      <c r="J20" s="32">
        <f>SUM(J21,J26,J43)</f>
        <v>171</v>
      </c>
      <c r="K20" s="33">
        <f t="shared" ref="K20:L20" si="3">SUM(K21,K26,K43)</f>
        <v>0</v>
      </c>
      <c r="L20" s="34">
        <f t="shared" si="3"/>
        <v>171</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831739</v>
      </c>
      <c r="D24" s="60">
        <v>815668</v>
      </c>
      <c r="E24" s="63">
        <v>11700</v>
      </c>
      <c r="F24" s="62">
        <f t="shared" si="9"/>
        <v>827368</v>
      </c>
      <c r="G24" s="60">
        <v>4371</v>
      </c>
      <c r="H24" s="63"/>
      <c r="I24" s="62">
        <f t="shared" si="10"/>
        <v>4371</v>
      </c>
      <c r="J24" s="64" t="s">
        <v>44</v>
      </c>
      <c r="K24" s="65" t="s">
        <v>44</v>
      </c>
      <c r="L24" s="66" t="s">
        <v>44</v>
      </c>
      <c r="M24" s="64" t="s">
        <v>44</v>
      </c>
      <c r="N24" s="65" t="s">
        <v>44</v>
      </c>
      <c r="O24" s="66" t="s">
        <v>44</v>
      </c>
      <c r="P24" s="67"/>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thickTop="1" x14ac:dyDescent="0.25">
      <c r="A43" s="81">
        <v>21490</v>
      </c>
      <c r="B43" s="69" t="s">
        <v>63</v>
      </c>
      <c r="C43" s="132">
        <f>F43+I43+L43</f>
        <v>171</v>
      </c>
      <c r="D43" s="78">
        <f>D44</f>
        <v>0</v>
      </c>
      <c r="E43" s="79">
        <f t="shared" ref="E43:L43" si="22">E44</f>
        <v>0</v>
      </c>
      <c r="F43" s="80">
        <f t="shared" si="22"/>
        <v>0</v>
      </c>
      <c r="G43" s="78">
        <f t="shared" si="22"/>
        <v>0</v>
      </c>
      <c r="H43" s="79">
        <f t="shared" si="22"/>
        <v>0</v>
      </c>
      <c r="I43" s="80">
        <f t="shared" si="22"/>
        <v>0</v>
      </c>
      <c r="J43" s="78">
        <f t="shared" si="22"/>
        <v>171</v>
      </c>
      <c r="K43" s="79">
        <f t="shared" si="22"/>
        <v>0</v>
      </c>
      <c r="L43" s="80">
        <f t="shared" si="22"/>
        <v>171</v>
      </c>
      <c r="M43" s="78" t="s">
        <v>44</v>
      </c>
      <c r="N43" s="79" t="s">
        <v>44</v>
      </c>
      <c r="O43" s="80" t="s">
        <v>44</v>
      </c>
      <c r="P43" s="77"/>
    </row>
    <row r="44" spans="1:16" s="28" customFormat="1" ht="24" customHeight="1" x14ac:dyDescent="0.25">
      <c r="A44" s="51">
        <v>21499</v>
      </c>
      <c r="B44" s="89" t="s">
        <v>64</v>
      </c>
      <c r="C44" s="133">
        <f>F44+I44+L44</f>
        <v>171</v>
      </c>
      <c r="D44" s="46"/>
      <c r="E44" s="47"/>
      <c r="F44" s="134">
        <f>D44+E44</f>
        <v>0</v>
      </c>
      <c r="G44" s="46"/>
      <c r="H44" s="47"/>
      <c r="I44" s="134">
        <f>G44+H44</f>
        <v>0</v>
      </c>
      <c r="J44" s="46">
        <v>171</v>
      </c>
      <c r="K44" s="47"/>
      <c r="L44" s="48">
        <f>K44+J44</f>
        <v>171</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831910</v>
      </c>
      <c r="D50" s="159">
        <f>SUM(D51,D286)</f>
        <v>815668</v>
      </c>
      <c r="E50" s="160">
        <f t="shared" ref="E50:F50" si="26">SUM(E51,E286)</f>
        <v>11700</v>
      </c>
      <c r="F50" s="161">
        <f t="shared" si="26"/>
        <v>827368</v>
      </c>
      <c r="G50" s="159">
        <f>SUM(G51,G286)</f>
        <v>4371</v>
      </c>
      <c r="H50" s="160">
        <f>SUM(H51,H286)</f>
        <v>0</v>
      </c>
      <c r="I50" s="161">
        <f t="shared" ref="I50" si="27">SUM(I51,I286)</f>
        <v>4371</v>
      </c>
      <c r="J50" s="32">
        <f>SUM(J51,J286)</f>
        <v>171</v>
      </c>
      <c r="K50" s="33">
        <f t="shared" ref="K50:L50" si="28">SUM(K51,K286)</f>
        <v>0</v>
      </c>
      <c r="L50" s="34">
        <f t="shared" si="28"/>
        <v>171</v>
      </c>
      <c r="M50" s="32">
        <f>SUM(M51,M286)</f>
        <v>0</v>
      </c>
      <c r="N50" s="33">
        <f t="shared" ref="N50:O50" si="29">SUM(N51,N286)</f>
        <v>0</v>
      </c>
      <c r="O50" s="34">
        <f t="shared" si="29"/>
        <v>0</v>
      </c>
      <c r="P50" s="35"/>
    </row>
    <row r="51" spans="1:16" s="28" customFormat="1" ht="36.75" thickTop="1" x14ac:dyDescent="0.25">
      <c r="A51" s="162"/>
      <c r="B51" s="163" t="s">
        <v>70</v>
      </c>
      <c r="C51" s="164">
        <f t="shared" si="0"/>
        <v>831910</v>
      </c>
      <c r="D51" s="165">
        <f>SUM(D52,D194)</f>
        <v>815668</v>
      </c>
      <c r="E51" s="166">
        <f t="shared" ref="E51:F51" si="30">SUM(E52,E194)</f>
        <v>11700</v>
      </c>
      <c r="F51" s="167">
        <f t="shared" si="30"/>
        <v>827368</v>
      </c>
      <c r="G51" s="165">
        <f>SUM(G52,G194)</f>
        <v>4371</v>
      </c>
      <c r="H51" s="166">
        <f t="shared" ref="H51:I51" si="31">SUM(H52,H194)</f>
        <v>0</v>
      </c>
      <c r="I51" s="167">
        <f t="shared" si="31"/>
        <v>4371</v>
      </c>
      <c r="J51" s="168">
        <f>SUM(J52,J194)</f>
        <v>171</v>
      </c>
      <c r="K51" s="169">
        <f t="shared" ref="K51:L51" si="32">SUM(K52,K194)</f>
        <v>0</v>
      </c>
      <c r="L51" s="170">
        <f t="shared" si="32"/>
        <v>171</v>
      </c>
      <c r="M51" s="168">
        <f>SUM(M52,M194)</f>
        <v>0</v>
      </c>
      <c r="N51" s="169">
        <f t="shared" ref="N51:O51" si="33">SUM(N52,N194)</f>
        <v>0</v>
      </c>
      <c r="O51" s="170">
        <f t="shared" si="33"/>
        <v>0</v>
      </c>
      <c r="P51" s="171"/>
    </row>
    <row r="52" spans="1:16" s="28" customFormat="1" ht="24" x14ac:dyDescent="0.25">
      <c r="A52" s="24"/>
      <c r="B52" s="22" t="s">
        <v>71</v>
      </c>
      <c r="C52" s="172">
        <f t="shared" si="0"/>
        <v>805899</v>
      </c>
      <c r="D52" s="173">
        <f>SUM(D53,D75,D173,D187)</f>
        <v>789768</v>
      </c>
      <c r="E52" s="174">
        <f t="shared" ref="E52:F52" si="34">SUM(E53,E75,E173,E187)</f>
        <v>11700</v>
      </c>
      <c r="F52" s="175">
        <f t="shared" si="34"/>
        <v>801468</v>
      </c>
      <c r="G52" s="173">
        <f>SUM(G53,G75,G173,G187)</f>
        <v>4371</v>
      </c>
      <c r="H52" s="174">
        <f t="shared" ref="H52:I52" si="35">SUM(H53,H75,H173,H187)</f>
        <v>0</v>
      </c>
      <c r="I52" s="175">
        <f t="shared" si="35"/>
        <v>4371</v>
      </c>
      <c r="J52" s="173">
        <f>SUM(J53,J75,J173,J187)</f>
        <v>60</v>
      </c>
      <c r="K52" s="174">
        <f t="shared" ref="K52:L52" si="36">SUM(K53,K75,K173,K187)</f>
        <v>0</v>
      </c>
      <c r="L52" s="175">
        <f t="shared" si="36"/>
        <v>60</v>
      </c>
      <c r="M52" s="173">
        <f>SUM(M53,M75,M173,M187)</f>
        <v>0</v>
      </c>
      <c r="N52" s="174">
        <f t="shared" ref="N52:O52" si="37">SUM(N53,N75,N173,N187)</f>
        <v>0</v>
      </c>
      <c r="O52" s="175">
        <f t="shared" si="37"/>
        <v>0</v>
      </c>
      <c r="P52" s="176"/>
    </row>
    <row r="53" spans="1:16" s="28" customFormat="1" x14ac:dyDescent="0.25">
      <c r="A53" s="177">
        <v>1000</v>
      </c>
      <c r="B53" s="177" t="s">
        <v>72</v>
      </c>
      <c r="C53" s="178">
        <f t="shared" si="0"/>
        <v>738339</v>
      </c>
      <c r="D53" s="179">
        <f>SUM(D54,D67)</f>
        <v>733968</v>
      </c>
      <c r="E53" s="180">
        <f t="shared" ref="E53:F53" si="38">SUM(E54,E67)</f>
        <v>0</v>
      </c>
      <c r="F53" s="181">
        <f t="shared" si="38"/>
        <v>733968</v>
      </c>
      <c r="G53" s="179">
        <f>SUM(G54,G67)</f>
        <v>4371</v>
      </c>
      <c r="H53" s="180">
        <f t="shared" ref="H53:I53" si="39">SUM(H54,H67)</f>
        <v>0</v>
      </c>
      <c r="I53" s="181">
        <f t="shared" si="39"/>
        <v>4371</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559098</v>
      </c>
      <c r="D54" s="184">
        <f>SUM(D55,D58,D66)</f>
        <v>555576</v>
      </c>
      <c r="E54" s="185">
        <f t="shared" ref="E54:F54" si="42">SUM(E55,E58,E66)</f>
        <v>0</v>
      </c>
      <c r="F54" s="73">
        <f t="shared" si="42"/>
        <v>555576</v>
      </c>
      <c r="G54" s="184">
        <f>SUM(G55,G58,G66)</f>
        <v>3522</v>
      </c>
      <c r="H54" s="185">
        <f t="shared" ref="H54:I54" si="43">SUM(H55,H58,H66)</f>
        <v>0</v>
      </c>
      <c r="I54" s="73">
        <f t="shared" si="43"/>
        <v>3522</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510565</v>
      </c>
      <c r="D55" s="187">
        <f>SUM(D56:D57)</f>
        <v>510565</v>
      </c>
      <c r="E55" s="188">
        <f t="shared" ref="E55:F55" si="46">SUM(E56:E57)</f>
        <v>0</v>
      </c>
      <c r="F55" s="141">
        <f t="shared" si="46"/>
        <v>510565</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76</v>
      </c>
      <c r="C57" s="90">
        <f t="shared" si="0"/>
        <v>510565</v>
      </c>
      <c r="D57" s="53">
        <v>510565</v>
      </c>
      <c r="E57" s="54"/>
      <c r="F57" s="55">
        <f t="shared" si="50"/>
        <v>510565</v>
      </c>
      <c r="G57" s="53"/>
      <c r="H57" s="54"/>
      <c r="I57" s="55">
        <f t="shared" si="51"/>
        <v>0</v>
      </c>
      <c r="J57" s="53"/>
      <c r="K57" s="54"/>
      <c r="L57" s="55">
        <f t="shared" si="52"/>
        <v>0</v>
      </c>
      <c r="M57" s="53"/>
      <c r="N57" s="54"/>
      <c r="O57" s="55">
        <f t="shared" si="53"/>
        <v>0</v>
      </c>
      <c r="P57" s="57"/>
    </row>
    <row r="58" spans="1:16" x14ac:dyDescent="0.25">
      <c r="A58" s="189">
        <v>1140</v>
      </c>
      <c r="B58" s="89" t="s">
        <v>77</v>
      </c>
      <c r="C58" s="90">
        <f t="shared" si="0"/>
        <v>47338</v>
      </c>
      <c r="D58" s="190">
        <f>SUM(D59:D65)</f>
        <v>43816</v>
      </c>
      <c r="E58" s="191">
        <f>SUM(E59:E65)</f>
        <v>0</v>
      </c>
      <c r="F58" s="55">
        <f t="shared" ref="F58" si="54">SUM(F59:F65)</f>
        <v>43816</v>
      </c>
      <c r="G58" s="190">
        <f>SUM(G59:G65)</f>
        <v>3522</v>
      </c>
      <c r="H58" s="191">
        <f t="shared" ref="H58:I58" si="55">SUM(H59:H65)</f>
        <v>0</v>
      </c>
      <c r="I58" s="55">
        <f t="shared" si="55"/>
        <v>3522</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9" t="s">
        <v>81</v>
      </c>
      <c r="C62" s="90">
        <f t="shared" si="0"/>
        <v>3522</v>
      </c>
      <c r="D62" s="53"/>
      <c r="E62" s="54"/>
      <c r="F62" s="55">
        <f t="shared" si="58"/>
        <v>0</v>
      </c>
      <c r="G62" s="53">
        <v>3522</v>
      </c>
      <c r="H62" s="54"/>
      <c r="I62" s="55">
        <f t="shared" si="59"/>
        <v>3522</v>
      </c>
      <c r="J62" s="53"/>
      <c r="K62" s="54"/>
      <c r="L62" s="55">
        <f t="shared" si="60"/>
        <v>0</v>
      </c>
      <c r="M62" s="53"/>
      <c r="N62" s="54"/>
      <c r="O62" s="55">
        <f t="shared" si="61"/>
        <v>0</v>
      </c>
      <c r="P62" s="57"/>
    </row>
    <row r="63" spans="1:16" ht="12" customHeight="1" x14ac:dyDescent="0.25">
      <c r="A63" s="51">
        <v>1147</v>
      </c>
      <c r="B63" s="89" t="s">
        <v>82</v>
      </c>
      <c r="C63" s="90">
        <f t="shared" si="0"/>
        <v>11878</v>
      </c>
      <c r="D63" s="53">
        <v>11878</v>
      </c>
      <c r="E63" s="54"/>
      <c r="F63" s="55">
        <f t="shared" si="58"/>
        <v>11878</v>
      </c>
      <c r="G63" s="53"/>
      <c r="H63" s="54"/>
      <c r="I63" s="55">
        <f t="shared" si="59"/>
        <v>0</v>
      </c>
      <c r="J63" s="53"/>
      <c r="K63" s="54"/>
      <c r="L63" s="55">
        <f t="shared" si="60"/>
        <v>0</v>
      </c>
      <c r="M63" s="53"/>
      <c r="N63" s="54"/>
      <c r="O63" s="55">
        <f t="shared" si="61"/>
        <v>0</v>
      </c>
      <c r="P63" s="57"/>
    </row>
    <row r="64" spans="1:16" ht="12" customHeight="1" x14ac:dyDescent="0.25">
      <c r="A64" s="51">
        <v>1148</v>
      </c>
      <c r="B64" s="89" t="s">
        <v>83</v>
      </c>
      <c r="C64" s="90">
        <f t="shared" si="0"/>
        <v>31938</v>
      </c>
      <c r="D64" s="53">
        <v>31938</v>
      </c>
      <c r="E64" s="54"/>
      <c r="F64" s="55">
        <f t="shared" si="58"/>
        <v>31938</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41.25" customHeight="1" x14ac:dyDescent="0.25">
      <c r="A66" s="186">
        <v>1150</v>
      </c>
      <c r="B66" s="138" t="s">
        <v>85</v>
      </c>
      <c r="C66" s="143">
        <f t="shared" si="0"/>
        <v>1195</v>
      </c>
      <c r="D66" s="144">
        <v>1195</v>
      </c>
      <c r="E66" s="145"/>
      <c r="F66" s="141">
        <f t="shared" si="58"/>
        <v>1195</v>
      </c>
      <c r="G66" s="144"/>
      <c r="H66" s="145"/>
      <c r="I66" s="141">
        <f t="shared" si="59"/>
        <v>0</v>
      </c>
      <c r="J66" s="144"/>
      <c r="K66" s="145"/>
      <c r="L66" s="141">
        <f t="shared" si="60"/>
        <v>0</v>
      </c>
      <c r="M66" s="144"/>
      <c r="N66" s="145"/>
      <c r="O66" s="141">
        <f t="shared" si="61"/>
        <v>0</v>
      </c>
      <c r="P66" s="129"/>
    </row>
    <row r="67" spans="1:16" ht="29.25" customHeight="1" x14ac:dyDescent="0.25">
      <c r="A67" s="69">
        <v>1200</v>
      </c>
      <c r="B67" s="183" t="s">
        <v>86</v>
      </c>
      <c r="C67" s="70">
        <f t="shared" si="0"/>
        <v>179241</v>
      </c>
      <c r="D67" s="184">
        <f>SUM(D68:D69)</f>
        <v>178392</v>
      </c>
      <c r="E67" s="185">
        <f t="shared" ref="E67:F67" si="62">SUM(E68:E69)</f>
        <v>0</v>
      </c>
      <c r="F67" s="73">
        <f t="shared" si="62"/>
        <v>178392</v>
      </c>
      <c r="G67" s="184">
        <f>SUM(G68:G69)</f>
        <v>849</v>
      </c>
      <c r="H67" s="185">
        <f t="shared" ref="H67:I67" si="63">SUM(H68:H69)</f>
        <v>0</v>
      </c>
      <c r="I67" s="73">
        <f t="shared" si="63"/>
        <v>849</v>
      </c>
      <c r="J67" s="184">
        <f>SUM(J68:J69)</f>
        <v>0</v>
      </c>
      <c r="K67" s="185">
        <f t="shared" ref="K67:L67" si="64">SUM(K68:K69)</f>
        <v>0</v>
      </c>
      <c r="L67" s="73">
        <f t="shared" si="64"/>
        <v>0</v>
      </c>
      <c r="M67" s="184">
        <f>SUM(M68:M69)</f>
        <v>0</v>
      </c>
      <c r="N67" s="185">
        <f t="shared" ref="N67:O67" si="65">SUM(N68:N69)</f>
        <v>0</v>
      </c>
      <c r="O67" s="73">
        <f t="shared" si="65"/>
        <v>0</v>
      </c>
      <c r="P67" s="77"/>
    </row>
    <row r="68" spans="1:16" ht="28.5" customHeight="1" x14ac:dyDescent="0.25">
      <c r="A68" s="517">
        <v>1210</v>
      </c>
      <c r="B68" s="82" t="s">
        <v>87</v>
      </c>
      <c r="C68" s="83">
        <f t="shared" si="0"/>
        <v>141206</v>
      </c>
      <c r="D68" s="46">
        <v>140357</v>
      </c>
      <c r="E68" s="47"/>
      <c r="F68" s="134">
        <f>D68+E68</f>
        <v>140357</v>
      </c>
      <c r="G68" s="46">
        <v>849</v>
      </c>
      <c r="H68" s="47"/>
      <c r="I68" s="134">
        <f>G68+H68</f>
        <v>849</v>
      </c>
      <c r="J68" s="46"/>
      <c r="K68" s="47"/>
      <c r="L68" s="134">
        <f>K68+J68</f>
        <v>0</v>
      </c>
      <c r="M68" s="46"/>
      <c r="N68" s="47"/>
      <c r="O68" s="134">
        <f>N68+M68</f>
        <v>0</v>
      </c>
      <c r="P68" s="49"/>
    </row>
    <row r="69" spans="1:16" ht="27.75" customHeight="1" x14ac:dyDescent="0.25">
      <c r="A69" s="189">
        <v>1220</v>
      </c>
      <c r="B69" s="89" t="s">
        <v>88</v>
      </c>
      <c r="C69" s="90">
        <f t="shared" si="0"/>
        <v>38035</v>
      </c>
      <c r="D69" s="190">
        <f>SUM(D70:D74)</f>
        <v>38035</v>
      </c>
      <c r="E69" s="191">
        <f t="shared" ref="E69:F69" si="66">SUM(E70:E74)</f>
        <v>0</v>
      </c>
      <c r="F69" s="55">
        <f t="shared" si="66"/>
        <v>38035</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50.25" customHeight="1" x14ac:dyDescent="0.25">
      <c r="A70" s="51">
        <v>1221</v>
      </c>
      <c r="B70" s="89" t="s">
        <v>89</v>
      </c>
      <c r="C70" s="90">
        <f t="shared" si="0"/>
        <v>27060</v>
      </c>
      <c r="D70" s="53">
        <v>27060</v>
      </c>
      <c r="E70" s="54"/>
      <c r="F70" s="55">
        <f t="shared" ref="F70:F74" si="70">D70+E70</f>
        <v>27060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9.75" customHeight="1" x14ac:dyDescent="0.25">
      <c r="A73" s="51">
        <v>1227</v>
      </c>
      <c r="B73" s="89" t="s">
        <v>92</v>
      </c>
      <c r="C73" s="90">
        <f t="shared" si="0"/>
        <v>10475</v>
      </c>
      <c r="D73" s="53">
        <v>10475</v>
      </c>
      <c r="E73" s="54"/>
      <c r="F73" s="55">
        <f t="shared" si="70"/>
        <v>10475</v>
      </c>
      <c r="G73" s="53"/>
      <c r="H73" s="54"/>
      <c r="I73" s="55">
        <f t="shared" si="71"/>
        <v>0</v>
      </c>
      <c r="J73" s="53"/>
      <c r="K73" s="54"/>
      <c r="L73" s="55">
        <f t="shared" si="72"/>
        <v>0</v>
      </c>
      <c r="M73" s="53"/>
      <c r="N73" s="54"/>
      <c r="O73" s="55">
        <f t="shared" si="73"/>
        <v>0</v>
      </c>
      <c r="P73" s="57"/>
    </row>
    <row r="74" spans="1:16" ht="53.25" customHeight="1" x14ac:dyDescent="0.25">
      <c r="A74" s="51">
        <v>1228</v>
      </c>
      <c r="B74" s="89" t="s">
        <v>93</v>
      </c>
      <c r="C74" s="90">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67560</v>
      </c>
      <c r="D75" s="179">
        <f>SUM(D76,D83,D130,D164,D165,D172)</f>
        <v>55800</v>
      </c>
      <c r="E75" s="180">
        <f t="shared" ref="E75:F75" si="74">SUM(E76,E83,E130,E164,E165,E172)</f>
        <v>11700</v>
      </c>
      <c r="F75" s="181">
        <f t="shared" si="74"/>
        <v>67500</v>
      </c>
      <c r="G75" s="179">
        <f>SUM(G76,G83,G130,G164,G165,G172)</f>
        <v>0</v>
      </c>
      <c r="H75" s="180">
        <f t="shared" ref="H75:I75" si="75">SUM(H76,H83,H130,H164,H165,H172)</f>
        <v>0</v>
      </c>
      <c r="I75" s="181">
        <f t="shared" si="75"/>
        <v>0</v>
      </c>
      <c r="J75" s="179">
        <f>SUM(J76,J83,J130,J164,J165,J172)</f>
        <v>60</v>
      </c>
      <c r="K75" s="180">
        <f t="shared" ref="K75:L75" si="76">SUM(K76,K83,K130,K164,K165,K172)</f>
        <v>0</v>
      </c>
      <c r="L75" s="181">
        <f t="shared" si="76"/>
        <v>60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51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52007</v>
      </c>
      <c r="D83" s="184">
        <f>SUM(D84,D89,D95,D103,D112,D116,D122,D128)</f>
        <v>40247</v>
      </c>
      <c r="E83" s="185">
        <f t="shared" ref="E83:F83" si="98">SUM(E84,E89,E95,E103,E112,E116,E122,E128)</f>
        <v>11700</v>
      </c>
      <c r="F83" s="73">
        <f t="shared" si="98"/>
        <v>51947</v>
      </c>
      <c r="G83" s="184">
        <f>SUM(G84,G89,G95,G103,G112,G116,G122,G128)</f>
        <v>0</v>
      </c>
      <c r="H83" s="185">
        <f t="shared" ref="H83:I83" si="99">SUM(H84,H89,H95,H103,H112,H116,H122,H128)</f>
        <v>0</v>
      </c>
      <c r="I83" s="73">
        <f t="shared" si="99"/>
        <v>0</v>
      </c>
      <c r="J83" s="184">
        <f>SUM(J84,J89,J95,J103,J112,J116,J122,J128)</f>
        <v>60</v>
      </c>
      <c r="K83" s="185">
        <f t="shared" ref="K83:L83" si="100">SUM(K84,K89,K95,K103,K112,K116,K122,K128)</f>
        <v>0</v>
      </c>
      <c r="L83" s="73">
        <f t="shared" si="100"/>
        <v>60</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9206</v>
      </c>
      <c r="D84" s="187">
        <f>SUM(D85:D88)</f>
        <v>9146</v>
      </c>
      <c r="E84" s="188">
        <f t="shared" ref="E84:F84" si="103">SUM(E85:E88)</f>
        <v>0</v>
      </c>
      <c r="F84" s="141">
        <f t="shared" si="103"/>
        <v>9146</v>
      </c>
      <c r="G84" s="187">
        <f>SUM(G85:G88)</f>
        <v>0</v>
      </c>
      <c r="H84" s="188">
        <f t="shared" ref="H84:I84" si="104">SUM(H85:H88)</f>
        <v>0</v>
      </c>
      <c r="I84" s="141">
        <f t="shared" si="104"/>
        <v>0</v>
      </c>
      <c r="J84" s="187">
        <f>SUM(J85:J88)</f>
        <v>60</v>
      </c>
      <c r="K84" s="188">
        <f t="shared" ref="K84:L84" si="105">SUM(K85:K88)</f>
        <v>0</v>
      </c>
      <c r="L84" s="141">
        <f t="shared" si="105"/>
        <v>60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40.5" customHeight="1" x14ac:dyDescent="0.25">
      <c r="A86" s="51">
        <v>2212</v>
      </c>
      <c r="B86" s="89" t="s">
        <v>103</v>
      </c>
      <c r="C86" s="90">
        <f t="shared" si="102"/>
        <v>5623</v>
      </c>
      <c r="D86" s="196">
        <v>5623</v>
      </c>
      <c r="E86" s="197"/>
      <c r="F86" s="55">
        <f t="shared" si="107"/>
        <v>5623</v>
      </c>
      <c r="G86" s="53"/>
      <c r="H86" s="54"/>
      <c r="I86" s="55">
        <f t="shared" si="108"/>
        <v>0</v>
      </c>
      <c r="J86" s="53"/>
      <c r="K86" s="54"/>
      <c r="L86" s="55">
        <f t="shared" si="109"/>
        <v>0</v>
      </c>
      <c r="M86" s="53"/>
      <c r="N86" s="54"/>
      <c r="O86" s="55">
        <f t="shared" si="110"/>
        <v>0</v>
      </c>
      <c r="P86" s="57"/>
    </row>
    <row r="87" spans="1:16" ht="28.5" customHeight="1" x14ac:dyDescent="0.25">
      <c r="A87" s="51">
        <v>2214</v>
      </c>
      <c r="B87" s="89" t="s">
        <v>104</v>
      </c>
      <c r="C87" s="90">
        <f t="shared" si="102"/>
        <v>492</v>
      </c>
      <c r="D87" s="196">
        <v>432</v>
      </c>
      <c r="E87" s="197"/>
      <c r="F87" s="55">
        <f t="shared" si="107"/>
        <v>432</v>
      </c>
      <c r="G87" s="53"/>
      <c r="H87" s="54"/>
      <c r="I87" s="55">
        <f t="shared" si="108"/>
        <v>0</v>
      </c>
      <c r="J87" s="53">
        <v>60</v>
      </c>
      <c r="K87" s="54"/>
      <c r="L87" s="55">
        <f t="shared" si="109"/>
        <v>60</v>
      </c>
      <c r="M87" s="53"/>
      <c r="N87" s="54"/>
      <c r="O87" s="55">
        <f t="shared" si="110"/>
        <v>0</v>
      </c>
      <c r="P87" s="57"/>
    </row>
    <row r="88" spans="1:16" ht="16.5" customHeight="1" x14ac:dyDescent="0.25">
      <c r="A88" s="51">
        <v>2219</v>
      </c>
      <c r="B88" s="89" t="s">
        <v>105</v>
      </c>
      <c r="C88" s="90">
        <f t="shared" si="102"/>
        <v>3091</v>
      </c>
      <c r="D88" s="196">
        <v>3091</v>
      </c>
      <c r="E88" s="197"/>
      <c r="F88" s="55">
        <f t="shared" si="107"/>
        <v>3091</v>
      </c>
      <c r="G88" s="53"/>
      <c r="H88" s="54"/>
      <c r="I88" s="55">
        <f t="shared" si="108"/>
        <v>0</v>
      </c>
      <c r="J88" s="53"/>
      <c r="K88" s="54"/>
      <c r="L88" s="55">
        <f t="shared" si="109"/>
        <v>0</v>
      </c>
      <c r="M88" s="53"/>
      <c r="N88" s="54"/>
      <c r="O88" s="55">
        <f t="shared" si="110"/>
        <v>0</v>
      </c>
      <c r="P88" s="57"/>
    </row>
    <row r="89" spans="1:16" ht="27.75" customHeight="1" x14ac:dyDescent="0.25">
      <c r="A89" s="189">
        <v>2220</v>
      </c>
      <c r="B89" s="89" t="s">
        <v>106</v>
      </c>
      <c r="C89" s="90">
        <f t="shared" si="102"/>
        <v>12734</v>
      </c>
      <c r="D89" s="190">
        <f>SUM(D90:D94)</f>
        <v>12734</v>
      </c>
      <c r="E89" s="191">
        <f t="shared" ref="E89:F89" si="111">SUM(E90:E94)</f>
        <v>0</v>
      </c>
      <c r="F89" s="55">
        <f t="shared" si="111"/>
        <v>12734</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7.75" customHeight="1" x14ac:dyDescent="0.25">
      <c r="A90" s="51">
        <v>2221</v>
      </c>
      <c r="B90" s="89" t="s">
        <v>107</v>
      </c>
      <c r="C90" s="90">
        <f t="shared" si="102"/>
        <v>6592</v>
      </c>
      <c r="D90" s="196">
        <v>6592</v>
      </c>
      <c r="E90" s="197"/>
      <c r="F90" s="55">
        <f t="shared" ref="F90:F94" si="115">D90+E90</f>
        <v>6592</v>
      </c>
      <c r="G90" s="53"/>
      <c r="H90" s="54"/>
      <c r="I90" s="55">
        <f t="shared" ref="I90:I94" si="116">G90+H90</f>
        <v>0</v>
      </c>
      <c r="J90" s="53"/>
      <c r="K90" s="54"/>
      <c r="L90" s="55">
        <f t="shared" ref="L90:L94" si="117">K90+J90</f>
        <v>0</v>
      </c>
      <c r="M90" s="53"/>
      <c r="N90" s="54"/>
      <c r="O90" s="55">
        <f t="shared" ref="O90:O94" si="118">N90+M90</f>
        <v>0</v>
      </c>
      <c r="P90" s="57"/>
    </row>
    <row r="91" spans="1:16" ht="15" customHeight="1" x14ac:dyDescent="0.25">
      <c r="A91" s="51">
        <v>2222</v>
      </c>
      <c r="B91" s="89" t="s">
        <v>108</v>
      </c>
      <c r="C91" s="90">
        <f t="shared" si="102"/>
        <v>1146</v>
      </c>
      <c r="D91" s="196">
        <v>1146</v>
      </c>
      <c r="E91" s="197"/>
      <c r="F91" s="55">
        <f t="shared" si="115"/>
        <v>1146</v>
      </c>
      <c r="G91" s="53"/>
      <c r="H91" s="54"/>
      <c r="I91" s="55">
        <f t="shared" si="116"/>
        <v>0</v>
      </c>
      <c r="J91" s="53"/>
      <c r="K91" s="54"/>
      <c r="L91" s="55">
        <f t="shared" si="117"/>
        <v>0</v>
      </c>
      <c r="M91" s="53"/>
      <c r="N91" s="54"/>
      <c r="O91" s="55">
        <f t="shared" si="118"/>
        <v>0</v>
      </c>
      <c r="P91" s="57"/>
    </row>
    <row r="92" spans="1:16" ht="15" customHeight="1" x14ac:dyDescent="0.25">
      <c r="A92" s="51">
        <v>2223</v>
      </c>
      <c r="B92" s="89" t="s">
        <v>109</v>
      </c>
      <c r="C92" s="90">
        <f t="shared" si="102"/>
        <v>4620</v>
      </c>
      <c r="D92" s="196">
        <v>4620</v>
      </c>
      <c r="E92" s="197"/>
      <c r="F92" s="55">
        <f t="shared" si="115"/>
        <v>4620</v>
      </c>
      <c r="G92" s="53"/>
      <c r="H92" s="54"/>
      <c r="I92" s="55">
        <f t="shared" si="116"/>
        <v>0</v>
      </c>
      <c r="J92" s="53"/>
      <c r="K92" s="54"/>
      <c r="L92" s="55">
        <f t="shared" si="117"/>
        <v>0</v>
      </c>
      <c r="M92" s="53"/>
      <c r="N92" s="54"/>
      <c r="O92" s="55">
        <f t="shared" si="118"/>
        <v>0</v>
      </c>
      <c r="P92" s="57"/>
    </row>
    <row r="93" spans="1:16" ht="48" customHeight="1" x14ac:dyDescent="0.25">
      <c r="A93" s="51">
        <v>2224</v>
      </c>
      <c r="B93" s="89" t="s">
        <v>110</v>
      </c>
      <c r="C93" s="90">
        <f t="shared" si="102"/>
        <v>376</v>
      </c>
      <c r="D93" s="196">
        <v>376</v>
      </c>
      <c r="E93" s="197"/>
      <c r="F93" s="55">
        <f t="shared" si="115"/>
        <v>376</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4332</v>
      </c>
      <c r="D95" s="190">
        <f>SUM(D96:D102)</f>
        <v>1032</v>
      </c>
      <c r="E95" s="191">
        <f t="shared" ref="E95:F95" si="119">SUM(E96:E102)</f>
        <v>3300</v>
      </c>
      <c r="F95" s="55">
        <f t="shared" si="119"/>
        <v>4332</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9" t="s">
        <v>117</v>
      </c>
      <c r="C100" s="90">
        <f t="shared" si="102"/>
        <v>157</v>
      </c>
      <c r="D100" s="196">
        <v>157</v>
      </c>
      <c r="E100" s="197"/>
      <c r="F100" s="55">
        <f t="shared" si="123"/>
        <v>157</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9" t="s">
        <v>118</v>
      </c>
      <c r="C101" s="90">
        <f t="shared" si="102"/>
        <v>25</v>
      </c>
      <c r="D101" s="196">
        <v>25</v>
      </c>
      <c r="E101" s="197"/>
      <c r="F101" s="55">
        <f t="shared" si="123"/>
        <v>25</v>
      </c>
      <c r="G101" s="53"/>
      <c r="H101" s="54"/>
      <c r="I101" s="55">
        <f t="shared" si="124"/>
        <v>0</v>
      </c>
      <c r="J101" s="53"/>
      <c r="K101" s="54"/>
      <c r="L101" s="55">
        <f t="shared" si="125"/>
        <v>0</v>
      </c>
      <c r="M101" s="53"/>
      <c r="N101" s="54"/>
      <c r="O101" s="55">
        <f t="shared" si="126"/>
        <v>0</v>
      </c>
      <c r="P101" s="57"/>
    </row>
    <row r="102" spans="1:16" ht="29.25" customHeight="1" x14ac:dyDescent="0.25">
      <c r="A102" s="51">
        <v>2239</v>
      </c>
      <c r="B102" s="89" t="s">
        <v>119</v>
      </c>
      <c r="C102" s="90">
        <f t="shared" si="102"/>
        <v>4150</v>
      </c>
      <c r="D102" s="196">
        <v>850</v>
      </c>
      <c r="E102" s="197">
        <v>3300</v>
      </c>
      <c r="F102" s="55">
        <f t="shared" si="123"/>
        <v>4150</v>
      </c>
      <c r="G102" s="53"/>
      <c r="H102" s="54"/>
      <c r="I102" s="55">
        <f t="shared" si="124"/>
        <v>0</v>
      </c>
      <c r="J102" s="53"/>
      <c r="K102" s="54"/>
      <c r="L102" s="55">
        <f t="shared" si="125"/>
        <v>0</v>
      </c>
      <c r="M102" s="53"/>
      <c r="N102" s="54"/>
      <c r="O102" s="55">
        <f t="shared" si="126"/>
        <v>0</v>
      </c>
      <c r="P102" s="57" t="s">
        <v>427</v>
      </c>
    </row>
    <row r="103" spans="1:16" ht="36" x14ac:dyDescent="0.25">
      <c r="A103" s="189">
        <v>2240</v>
      </c>
      <c r="B103" s="89" t="s">
        <v>120</v>
      </c>
      <c r="C103" s="90">
        <f t="shared" si="102"/>
        <v>19132</v>
      </c>
      <c r="D103" s="190">
        <f>SUM(D104:D111)</f>
        <v>7432</v>
      </c>
      <c r="E103" s="191">
        <f t="shared" ref="E103:F103" si="127">SUM(E104:E111)</f>
        <v>11700</v>
      </c>
      <c r="F103" s="55">
        <f t="shared" si="127"/>
        <v>19132</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122</v>
      </c>
      <c r="C105" s="90">
        <f t="shared" si="102"/>
        <v>2427</v>
      </c>
      <c r="D105" s="196">
        <v>2427</v>
      </c>
      <c r="E105" s="197"/>
      <c r="F105" s="55">
        <f t="shared" si="131"/>
        <v>2427</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320</v>
      </c>
      <c r="D106" s="196">
        <v>320</v>
      </c>
      <c r="E106" s="197"/>
      <c r="F106" s="55">
        <f t="shared" si="131"/>
        <v>320</v>
      </c>
      <c r="G106" s="53"/>
      <c r="H106" s="54"/>
      <c r="I106" s="55">
        <f t="shared" si="132"/>
        <v>0</v>
      </c>
      <c r="J106" s="53"/>
      <c r="K106" s="54"/>
      <c r="L106" s="55">
        <f t="shared" si="133"/>
        <v>0</v>
      </c>
      <c r="M106" s="53"/>
      <c r="N106" s="54"/>
      <c r="O106" s="55">
        <f t="shared" si="134"/>
        <v>0</v>
      </c>
      <c r="P106" s="57"/>
    </row>
    <row r="107" spans="1:16" ht="21" customHeight="1" x14ac:dyDescent="0.25">
      <c r="A107" s="51">
        <v>2244</v>
      </c>
      <c r="B107" s="89" t="s">
        <v>124</v>
      </c>
      <c r="C107" s="90">
        <f t="shared" si="102"/>
        <v>16385</v>
      </c>
      <c r="D107" s="196">
        <v>4685</v>
      </c>
      <c r="E107" s="197">
        <v>11700</v>
      </c>
      <c r="F107" s="55">
        <f t="shared" si="131"/>
        <v>16385</v>
      </c>
      <c r="G107" s="53"/>
      <c r="H107" s="54"/>
      <c r="I107" s="55">
        <f t="shared" si="132"/>
        <v>0</v>
      </c>
      <c r="J107" s="53"/>
      <c r="K107" s="54"/>
      <c r="L107" s="55">
        <f t="shared" si="133"/>
        <v>0</v>
      </c>
      <c r="M107" s="53"/>
      <c r="N107" s="54"/>
      <c r="O107" s="55">
        <f t="shared" si="134"/>
        <v>0</v>
      </c>
      <c r="P107" s="57" t="s">
        <v>428</v>
      </c>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285</v>
      </c>
      <c r="D112" s="190">
        <f>SUM(D113:D115)</f>
        <v>285</v>
      </c>
      <c r="E112" s="191">
        <f t="shared" ref="E112:F112" si="135">SUM(E113:E115)</f>
        <v>0</v>
      </c>
      <c r="F112" s="55">
        <f t="shared" si="135"/>
        <v>285</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132</v>
      </c>
      <c r="C115" s="90">
        <f t="shared" si="102"/>
        <v>285</v>
      </c>
      <c r="D115" s="196">
        <v>285</v>
      </c>
      <c r="E115" s="197"/>
      <c r="F115" s="55">
        <f t="shared" si="139"/>
        <v>285</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6318</v>
      </c>
      <c r="D116" s="190">
        <f>SUM(D117:D121)</f>
        <v>6318</v>
      </c>
      <c r="E116" s="191">
        <f t="shared" ref="E116:F116" si="143">SUM(E117:E121)</f>
        <v>0</v>
      </c>
      <c r="F116" s="55">
        <f t="shared" si="143"/>
        <v>6318</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9" t="s">
        <v>136</v>
      </c>
      <c r="C119" s="90">
        <f t="shared" si="102"/>
        <v>6016</v>
      </c>
      <c r="D119" s="196">
        <v>6016</v>
      </c>
      <c r="E119" s="197"/>
      <c r="F119" s="55">
        <f t="shared" si="147"/>
        <v>6016</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9" t="s">
        <v>137</v>
      </c>
      <c r="C120" s="90">
        <f t="shared" si="102"/>
        <v>276</v>
      </c>
      <c r="D120" s="196">
        <v>276</v>
      </c>
      <c r="E120" s="197"/>
      <c r="F120" s="55">
        <f t="shared" si="147"/>
        <v>276</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138</v>
      </c>
      <c r="C121" s="90">
        <f t="shared" si="102"/>
        <v>26</v>
      </c>
      <c r="D121" s="196">
        <v>26</v>
      </c>
      <c r="E121" s="197"/>
      <c r="F121" s="55">
        <f t="shared" si="147"/>
        <v>26</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3300</v>
      </c>
      <c r="E122" s="191">
        <f t="shared" ref="E122:F122" si="151">SUM(E123:E127)</f>
        <v>-3300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36.75" hidden="1" customHeight="1" x14ac:dyDescent="0.25">
      <c r="A127" s="51">
        <v>2279</v>
      </c>
      <c r="B127" s="89" t="s">
        <v>144</v>
      </c>
      <c r="C127" s="90">
        <f t="shared" si="102"/>
        <v>0</v>
      </c>
      <c r="D127" s="196">
        <v>3300</v>
      </c>
      <c r="E127" s="197">
        <v>-3300</v>
      </c>
      <c r="F127" s="55">
        <f t="shared" si="155"/>
        <v>0</v>
      </c>
      <c r="G127" s="53"/>
      <c r="H127" s="54"/>
      <c r="I127" s="55">
        <f t="shared" si="156"/>
        <v>0</v>
      </c>
      <c r="J127" s="53"/>
      <c r="K127" s="54"/>
      <c r="L127" s="55">
        <f t="shared" si="157"/>
        <v>0</v>
      </c>
      <c r="M127" s="53"/>
      <c r="N127" s="54"/>
      <c r="O127" s="55">
        <f t="shared" si="158"/>
        <v>0</v>
      </c>
      <c r="P127" s="57" t="s">
        <v>427</v>
      </c>
    </row>
    <row r="128" spans="1:16" ht="48" hidden="1" x14ac:dyDescent="0.25">
      <c r="A128" s="51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15334</v>
      </c>
      <c r="D130" s="184">
        <f>SUM(D131,D136,D140,D141,D144,D151,D159,D160,D163)</f>
        <v>15334</v>
      </c>
      <c r="E130" s="185">
        <f t="shared" ref="E130:F130" si="160">SUM(E131,E136,E140,E141,E144,E151,E159,E160,E163)</f>
        <v>0</v>
      </c>
      <c r="F130" s="73">
        <f t="shared" si="160"/>
        <v>15334</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517">
        <v>2310</v>
      </c>
      <c r="B131" s="82" t="s">
        <v>148</v>
      </c>
      <c r="C131" s="83">
        <f t="shared" si="102"/>
        <v>7320</v>
      </c>
      <c r="D131" s="194">
        <f t="shared" ref="D131:O131" si="164">SUM(D132:D135)</f>
        <v>7320</v>
      </c>
      <c r="E131" s="195">
        <f t="shared" si="164"/>
        <v>0</v>
      </c>
      <c r="F131" s="134">
        <f t="shared" si="164"/>
        <v>7320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149</v>
      </c>
      <c r="C132" s="90">
        <f t="shared" si="102"/>
        <v>5400</v>
      </c>
      <c r="D132" s="196">
        <v>5400</v>
      </c>
      <c r="E132" s="197"/>
      <c r="F132" s="55">
        <f t="shared" ref="F132:F135" si="165">D132+E132</f>
        <v>5400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150</v>
      </c>
      <c r="C133" s="90">
        <f t="shared" si="102"/>
        <v>1794</v>
      </c>
      <c r="D133" s="196">
        <v>1794</v>
      </c>
      <c r="E133" s="197"/>
      <c r="F133" s="55">
        <f t="shared" si="165"/>
        <v>1794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126</v>
      </c>
      <c r="D135" s="196">
        <v>126</v>
      </c>
      <c r="E135" s="197"/>
      <c r="F135" s="55">
        <f t="shared" si="165"/>
        <v>126</v>
      </c>
      <c r="G135" s="53"/>
      <c r="H135" s="54"/>
      <c r="I135" s="55">
        <f t="shared" si="166"/>
        <v>0</v>
      </c>
      <c r="J135" s="53"/>
      <c r="K135" s="54"/>
      <c r="L135" s="55">
        <f t="shared" si="167"/>
        <v>0</v>
      </c>
      <c r="M135" s="53"/>
      <c r="N135" s="54"/>
      <c r="O135" s="55">
        <f t="shared" si="168"/>
        <v>0</v>
      </c>
      <c r="P135" s="57"/>
    </row>
    <row r="136" spans="1:16" x14ac:dyDescent="0.25">
      <c r="A136" s="189">
        <v>2320</v>
      </c>
      <c r="B136" s="89" t="s">
        <v>153</v>
      </c>
      <c r="C136" s="90">
        <f t="shared" si="102"/>
        <v>6657</v>
      </c>
      <c r="D136" s="190">
        <f>SUM(D137:D139)</f>
        <v>6657</v>
      </c>
      <c r="E136" s="191">
        <f t="shared" ref="E136:F136" si="169">SUM(E137:E139)</f>
        <v>0</v>
      </c>
      <c r="F136" s="55">
        <f t="shared" si="169"/>
        <v>6657</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customHeight="1" x14ac:dyDescent="0.25">
      <c r="A137" s="51">
        <v>2321</v>
      </c>
      <c r="B137" s="89" t="s">
        <v>154</v>
      </c>
      <c r="C137" s="90">
        <f t="shared" si="102"/>
        <v>3300</v>
      </c>
      <c r="D137" s="196">
        <v>3300</v>
      </c>
      <c r="E137" s="197"/>
      <c r="F137" s="55">
        <f t="shared" ref="F137:F140" si="173">D137+E137</f>
        <v>3300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3357</v>
      </c>
      <c r="D138" s="196">
        <v>3357</v>
      </c>
      <c r="E138" s="197"/>
      <c r="F138" s="55">
        <f t="shared" si="173"/>
        <v>3357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1357</v>
      </c>
      <c r="D144" s="187">
        <f>SUM(D145:D150)</f>
        <v>1357</v>
      </c>
      <c r="E144" s="188">
        <f t="shared" ref="E144:F144" si="185">SUM(E145:E150)</f>
        <v>0</v>
      </c>
      <c r="F144" s="141">
        <f t="shared" si="185"/>
        <v>1357</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163</v>
      </c>
      <c r="C146" s="90">
        <f t="shared" si="102"/>
        <v>1200</v>
      </c>
      <c r="D146" s="196">
        <v>1200</v>
      </c>
      <c r="E146" s="197"/>
      <c r="F146" s="55">
        <f t="shared" si="189"/>
        <v>1200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9" t="s">
        <v>165</v>
      </c>
      <c r="C148" s="90">
        <f t="shared" ref="C148:C211" si="193">F148+I148+L148+O148</f>
        <v>136</v>
      </c>
      <c r="D148" s="196">
        <v>136</v>
      </c>
      <c r="E148" s="197"/>
      <c r="F148" s="55">
        <f t="shared" si="189"/>
        <v>136</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21</v>
      </c>
      <c r="D149" s="196">
        <v>21</v>
      </c>
      <c r="E149" s="197"/>
      <c r="F149" s="55">
        <f t="shared" si="189"/>
        <v>21</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182</v>
      </c>
      <c r="C165" s="70">
        <f t="shared" si="193"/>
        <v>219</v>
      </c>
      <c r="D165" s="184">
        <f>SUM(D166,D171)</f>
        <v>219</v>
      </c>
      <c r="E165" s="185">
        <f t="shared" ref="E165:O165" si="210">SUM(E166,E171)</f>
        <v>0</v>
      </c>
      <c r="F165" s="73">
        <f t="shared" si="210"/>
        <v>219</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4" x14ac:dyDescent="0.25">
      <c r="A166" s="517">
        <v>2510</v>
      </c>
      <c r="B166" s="82" t="s">
        <v>183</v>
      </c>
      <c r="C166" s="83">
        <f t="shared" si="193"/>
        <v>219</v>
      </c>
      <c r="D166" s="194">
        <f>SUM(D167:D170)</f>
        <v>219</v>
      </c>
      <c r="E166" s="195">
        <f t="shared" ref="E166:O166" si="211">SUM(E167:E170)</f>
        <v>0</v>
      </c>
      <c r="F166" s="134">
        <f t="shared" si="211"/>
        <v>219</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187</v>
      </c>
      <c r="C170" s="90">
        <f t="shared" si="193"/>
        <v>219</v>
      </c>
      <c r="D170" s="196">
        <v>219</v>
      </c>
      <c r="E170" s="197"/>
      <c r="F170" s="55">
        <f t="shared" si="212"/>
        <v>219</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51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51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517">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51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26011</v>
      </c>
      <c r="D194" s="173">
        <f t="shared" ref="D194:O194" si="259">SUM(D195,D230,D269,D283)</f>
        <v>25900</v>
      </c>
      <c r="E194" s="174">
        <f t="shared" si="259"/>
        <v>0</v>
      </c>
      <c r="F194" s="175">
        <f t="shared" si="259"/>
        <v>25900</v>
      </c>
      <c r="G194" s="173">
        <f t="shared" si="259"/>
        <v>0</v>
      </c>
      <c r="H194" s="174">
        <f t="shared" si="259"/>
        <v>0</v>
      </c>
      <c r="I194" s="175">
        <f t="shared" si="259"/>
        <v>0</v>
      </c>
      <c r="J194" s="173">
        <f t="shared" si="259"/>
        <v>111</v>
      </c>
      <c r="K194" s="174">
        <f t="shared" si="259"/>
        <v>0</v>
      </c>
      <c r="L194" s="175">
        <f t="shared" si="259"/>
        <v>111</v>
      </c>
      <c r="M194" s="173">
        <f t="shared" si="259"/>
        <v>0</v>
      </c>
      <c r="N194" s="174">
        <f t="shared" si="259"/>
        <v>0</v>
      </c>
      <c r="O194" s="175">
        <f t="shared" si="259"/>
        <v>0</v>
      </c>
      <c r="P194" s="176"/>
    </row>
    <row r="195" spans="1:16" x14ac:dyDescent="0.25">
      <c r="A195" s="177">
        <v>5000</v>
      </c>
      <c r="B195" s="177" t="s">
        <v>212</v>
      </c>
      <c r="C195" s="178">
        <f t="shared" si="193"/>
        <v>25900</v>
      </c>
      <c r="D195" s="179">
        <f>D196+D204</f>
        <v>25900</v>
      </c>
      <c r="E195" s="180">
        <f t="shared" ref="E195:F195" si="260">E196+E204</f>
        <v>0</v>
      </c>
      <c r="F195" s="181">
        <f t="shared" si="260"/>
        <v>25900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517">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25900</v>
      </c>
      <c r="D204" s="184">
        <f>D205+D215+D216+D225+D226+D227+D229</f>
        <v>25900</v>
      </c>
      <c r="E204" s="185">
        <f t="shared" ref="E204:F204" si="276">E205+E215+E216+E225+E226+E227+E229</f>
        <v>0</v>
      </c>
      <c r="F204" s="73">
        <f t="shared" si="276"/>
        <v>25900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25900</v>
      </c>
      <c r="D216" s="190">
        <f>SUM(D217:D224)</f>
        <v>25900</v>
      </c>
      <c r="E216" s="191">
        <f t="shared" ref="E216:F216" si="289">SUM(E217:E224)</f>
        <v>0</v>
      </c>
      <c r="F216" s="55">
        <f t="shared" si="289"/>
        <v>25900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customHeight="1" x14ac:dyDescent="0.25">
      <c r="A217" s="51">
        <v>5231</v>
      </c>
      <c r="B217" s="89" t="s">
        <v>234</v>
      </c>
      <c r="C217" s="90">
        <f t="shared" si="288"/>
        <v>22000</v>
      </c>
      <c r="D217" s="196">
        <v>22000</v>
      </c>
      <c r="E217" s="197"/>
      <c r="F217" s="55">
        <f t="shared" ref="F217:F226" si="293">D217+E217</f>
        <v>22000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9" t="s">
        <v>240</v>
      </c>
      <c r="C223" s="90">
        <f t="shared" si="288"/>
        <v>3900</v>
      </c>
      <c r="D223" s="196">
        <v>3900</v>
      </c>
      <c r="E223" s="197"/>
      <c r="F223" s="55">
        <f t="shared" si="293"/>
        <v>3900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517">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51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51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51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111</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111</v>
      </c>
      <c r="K269" s="230">
        <f t="shared" ref="K269:L269" si="357">SUM(K270,K281)</f>
        <v>0</v>
      </c>
      <c r="L269" s="231">
        <f t="shared" si="357"/>
        <v>111</v>
      </c>
      <c r="M269" s="229">
        <f>SUM(M270,M281)</f>
        <v>0</v>
      </c>
      <c r="N269" s="230">
        <f t="shared" ref="N269:O269" si="358">SUM(N270,N281)</f>
        <v>0</v>
      </c>
      <c r="O269" s="231">
        <f t="shared" si="358"/>
        <v>0</v>
      </c>
      <c r="P269" s="232"/>
    </row>
    <row r="270" spans="1:16" ht="24" x14ac:dyDescent="0.25">
      <c r="A270" s="69">
        <v>7200</v>
      </c>
      <c r="B270" s="183" t="s">
        <v>287</v>
      </c>
      <c r="C270" s="70">
        <f t="shared" si="288"/>
        <v>111</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111</v>
      </c>
      <c r="K270" s="185">
        <f t="shared" ref="K270:L270" si="361">SUM(K271,K272,K275,K276,K280)</f>
        <v>0</v>
      </c>
      <c r="L270" s="73">
        <f t="shared" si="361"/>
        <v>111</v>
      </c>
      <c r="M270" s="184">
        <f>SUM(M271,M272,M275,M276,M280)</f>
        <v>0</v>
      </c>
      <c r="N270" s="185">
        <f t="shared" ref="N270:O270" si="362">SUM(N271,N272,N275,N276,N280)</f>
        <v>0</v>
      </c>
      <c r="O270" s="73">
        <f t="shared" si="362"/>
        <v>0</v>
      </c>
      <c r="P270" s="77"/>
    </row>
    <row r="271" spans="1:16" ht="24" hidden="1" customHeight="1" x14ac:dyDescent="0.25">
      <c r="A271" s="517">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292</v>
      </c>
      <c r="C275" s="90">
        <f t="shared" si="288"/>
        <v>111</v>
      </c>
      <c r="D275" s="196"/>
      <c r="E275" s="197"/>
      <c r="F275" s="55">
        <f t="shared" si="367"/>
        <v>0</v>
      </c>
      <c r="G275" s="53"/>
      <c r="H275" s="54"/>
      <c r="I275" s="55">
        <f t="shared" si="368"/>
        <v>0</v>
      </c>
      <c r="J275" s="53">
        <v>111</v>
      </c>
      <c r="K275" s="54"/>
      <c r="L275" s="55">
        <f t="shared" si="369"/>
        <v>111</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517">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831910</v>
      </c>
      <c r="D289" s="251">
        <f t="shared" ref="D289:O289" si="389">SUM(D286,D269,D230,D195,D187,D173,D75,D53,D283)</f>
        <v>815668</v>
      </c>
      <c r="E289" s="252">
        <f t="shared" si="389"/>
        <v>11700</v>
      </c>
      <c r="F289" s="253">
        <f t="shared" si="389"/>
        <v>827368</v>
      </c>
      <c r="G289" s="251">
        <f t="shared" si="389"/>
        <v>4371</v>
      </c>
      <c r="H289" s="252">
        <f t="shared" si="389"/>
        <v>0</v>
      </c>
      <c r="I289" s="253">
        <f t="shared" si="389"/>
        <v>4371</v>
      </c>
      <c r="J289" s="251">
        <f t="shared" si="389"/>
        <v>171</v>
      </c>
      <c r="K289" s="252">
        <f t="shared" si="389"/>
        <v>0</v>
      </c>
      <c r="L289" s="253">
        <f t="shared" si="389"/>
        <v>171</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cflNRXKrpV3OrRvPWT44yqY0nYWcoj0iM85656E7PgLjTDwmyhwrdpqK5zPnd9ce11OaDSLY3z9+vpSAmNdYRQ==" saltValue="a/OZmxOfvkH75lNQTPzOng==" spinCount="100000" sheet="1" objects="1" scenarios="1" formatCells="0" formatColumns="0" formatRows="0" deleteColumns="0"/>
  <autoFilter ref="A18:P301">
    <filterColumn colId="2">
      <filters>
        <filter val="1 146"/>
        <filter val="1 195"/>
        <filter val="1 200"/>
        <filter val="1 357"/>
        <filter val="1 794"/>
        <filter val="10 475"/>
        <filter val="11 878"/>
        <filter val="111"/>
        <filter val="12 734"/>
        <filter val="126"/>
        <filter val="136"/>
        <filter val="141 206"/>
        <filter val="15 334"/>
        <filter val="157"/>
        <filter val="16 385"/>
        <filter val="171"/>
        <filter val="179 241"/>
        <filter val="19 132"/>
        <filter val="2 427"/>
        <filter val="21"/>
        <filter val="219"/>
        <filter val="22 000"/>
        <filter val="25"/>
        <filter val="25 900"/>
        <filter val="26"/>
        <filter val="26 011"/>
        <filter val="27 060"/>
        <filter val="276"/>
        <filter val="285"/>
        <filter val="3 091"/>
        <filter val="3 300"/>
        <filter val="3 357"/>
        <filter val="3 522"/>
        <filter val="3 900"/>
        <filter val="31 938"/>
        <filter val="320"/>
        <filter val="376"/>
        <filter val="38 035"/>
        <filter val="4 150"/>
        <filter val="4 332"/>
        <filter val="4 620"/>
        <filter val="47 338"/>
        <filter val="492"/>
        <filter val="5 400"/>
        <filter val="5 623"/>
        <filter val="500"/>
        <filter val="510 565"/>
        <filter val="52 007"/>
        <filter val="559 098"/>
        <filter val="6 016"/>
        <filter val="6 318"/>
        <filter val="6 592"/>
        <filter val="6 657"/>
        <filter val="67 560"/>
        <filter val="7 320"/>
        <filter val="738 339"/>
        <filter val="805 899"/>
        <filter val="831 739"/>
        <filter val="831 910"/>
        <filter val="9 206"/>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28.pielikums Jūrmalas pilsētas domes
2019.gada 20.jūnija saistošajiem noteikumiem Nr.22
(protokols Nr.8, 2.punkts)</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3"/>
  <sheetViews>
    <sheetView view="pageLayout" topLeftCell="A3" zoomScaleNormal="100" workbookViewId="0">
      <selection activeCell="X15" sqref="X15"/>
    </sheetView>
  </sheetViews>
  <sheetFormatPr defaultColWidth="9.140625" defaultRowHeight="15.75" outlineLevelCol="1" x14ac:dyDescent="0.25"/>
  <cols>
    <col min="1" max="1" width="3.7109375" style="669" customWidth="1"/>
    <col min="2" max="2" width="28.85546875" style="670" customWidth="1"/>
    <col min="3" max="3" width="8.140625" style="670" customWidth="1"/>
    <col min="4" max="4" width="5.85546875" style="670" customWidth="1"/>
    <col min="5" max="5" width="6" style="671" customWidth="1"/>
    <col min="6" max="6" width="8.28515625" style="671" hidden="1" customWidth="1"/>
    <col min="7" max="7" width="9.7109375" style="672" hidden="1" customWidth="1"/>
    <col min="8" max="8" width="8.42578125" style="672" customWidth="1"/>
    <col min="9" max="9" width="8.28515625" style="672" hidden="1" customWidth="1"/>
    <col min="10" max="10" width="8.140625" style="672" hidden="1" customWidth="1"/>
    <col min="11" max="11" width="12.85546875" style="672" hidden="1" customWidth="1" outlineLevel="1"/>
    <col min="12" max="12" width="9.85546875" style="672" hidden="1" customWidth="1" outlineLevel="1"/>
    <col min="13" max="13" width="10.42578125" style="672" bestFit="1" customWidth="1" collapsed="1"/>
    <col min="14" max="14" width="8.140625" style="672" hidden="1" customWidth="1"/>
    <col min="15" max="15" width="8" style="672" hidden="1" customWidth="1"/>
    <col min="16" max="16" width="13.7109375" style="675" hidden="1" customWidth="1" outlineLevel="1"/>
    <col min="17" max="17" width="10.140625" style="672" hidden="1" customWidth="1" outlineLevel="1"/>
    <col min="18" max="18" width="10.42578125" style="675" bestFit="1" customWidth="1" collapsed="1"/>
    <col min="19" max="19" width="37.140625" style="675" hidden="1" customWidth="1" outlineLevel="1"/>
    <col min="20" max="20" width="7" style="670" customWidth="1" collapsed="1"/>
    <col min="21" max="21" width="9.42578125" style="670" customWidth="1"/>
    <col min="22" max="22" width="7.140625" style="670" customWidth="1"/>
    <col min="23" max="23" width="9.5703125" style="670" customWidth="1"/>
    <col min="24" max="24" width="19.7109375" style="670" customWidth="1"/>
    <col min="25" max="25" width="0" style="670" hidden="1" customWidth="1"/>
    <col min="26" max="32" width="9.140625" style="670" hidden="1" customWidth="1"/>
    <col min="33" max="33" width="0" style="670" hidden="1" customWidth="1"/>
    <col min="34" max="16384" width="9.140625" style="670"/>
  </cols>
  <sheetData>
    <row r="1" spans="1:34" hidden="1" x14ac:dyDescent="0.25">
      <c r="J1" s="673" t="s">
        <v>833</v>
      </c>
      <c r="K1" s="674">
        <f>1547148+64932+209383+21379</f>
        <v>1842842</v>
      </c>
      <c r="L1" s="673"/>
      <c r="M1" s="674">
        <f>1547148+64932+209383+21379</f>
        <v>1842842</v>
      </c>
      <c r="X1" s="676" t="s">
        <v>834</v>
      </c>
    </row>
    <row r="2" spans="1:34" ht="13.5" hidden="1" customHeight="1" x14ac:dyDescent="0.25">
      <c r="A2" s="677"/>
      <c r="B2" s="678"/>
      <c r="C2" s="678"/>
      <c r="D2" s="678"/>
      <c r="E2" s="678"/>
      <c r="F2" s="678"/>
      <c r="G2" s="679"/>
      <c r="H2" s="679"/>
      <c r="I2" s="679"/>
      <c r="J2" s="679"/>
      <c r="K2" s="680">
        <f>K1-K9</f>
        <v>-33077</v>
      </c>
      <c r="L2" s="679"/>
      <c r="M2" s="680">
        <f>M1-M9</f>
        <v>-56476</v>
      </c>
      <c r="N2" s="679"/>
      <c r="O2" s="679"/>
      <c r="P2" s="679"/>
      <c r="Q2" s="679"/>
      <c r="R2" s="679"/>
      <c r="S2" s="679"/>
      <c r="T2" s="678"/>
      <c r="U2" s="1450"/>
      <c r="V2" s="1450"/>
      <c r="W2" s="678"/>
      <c r="X2" s="678"/>
    </row>
    <row r="3" spans="1:34" ht="13.5" customHeight="1" x14ac:dyDescent="0.25">
      <c r="A3" s="677"/>
      <c r="B3" s="678"/>
      <c r="C3" s="678"/>
      <c r="D3" s="678"/>
      <c r="E3" s="678"/>
      <c r="F3" s="678"/>
      <c r="G3" s="679"/>
      <c r="H3" s="679"/>
      <c r="I3" s="679"/>
      <c r="J3" s="679"/>
      <c r="K3" s="681"/>
      <c r="L3" s="682"/>
      <c r="M3" s="681"/>
      <c r="N3" s="679"/>
      <c r="O3" s="679"/>
      <c r="P3" s="679"/>
      <c r="Q3" s="679"/>
      <c r="R3" s="679"/>
      <c r="S3" s="679"/>
      <c r="T3" s="678"/>
      <c r="U3" s="1451" t="s">
        <v>835</v>
      </c>
      <c r="V3" s="1451"/>
      <c r="W3" s="1451"/>
      <c r="X3" s="1451"/>
    </row>
    <row r="4" spans="1:34" ht="13.5" customHeight="1" x14ac:dyDescent="0.25">
      <c r="A4" s="677"/>
      <c r="B4" s="678"/>
      <c r="C4" s="678"/>
      <c r="D4" s="678"/>
      <c r="E4" s="678"/>
      <c r="F4" s="678"/>
      <c r="G4" s="679"/>
      <c r="H4" s="679"/>
      <c r="I4" s="679"/>
      <c r="J4" s="679"/>
      <c r="K4" s="681"/>
      <c r="L4" s="682"/>
      <c r="M4" s="681"/>
      <c r="N4" s="679"/>
      <c r="O4" s="679"/>
      <c r="P4" s="679"/>
      <c r="Q4" s="679"/>
      <c r="R4" s="679"/>
      <c r="S4" s="679"/>
      <c r="T4" s="678"/>
      <c r="U4" s="1451" t="s">
        <v>394</v>
      </c>
      <c r="V4" s="1451"/>
      <c r="W4" s="1451"/>
      <c r="X4" s="1451"/>
    </row>
    <row r="5" spans="1:34" s="675" customFormat="1" ht="15.75" customHeight="1" x14ac:dyDescent="0.3">
      <c r="A5" s="684"/>
      <c r="B5" s="685"/>
      <c r="C5" s="1452" t="s">
        <v>832</v>
      </c>
      <c r="D5" s="1452"/>
      <c r="E5" s="1452"/>
      <c r="F5" s="1452"/>
      <c r="G5" s="1452"/>
      <c r="H5" s="1452"/>
      <c r="I5" s="1452"/>
      <c r="J5" s="1452"/>
      <c r="K5" s="1452"/>
      <c r="L5" s="1452"/>
      <c r="M5" s="1452"/>
      <c r="N5" s="1452"/>
      <c r="O5" s="1452"/>
      <c r="P5" s="1452"/>
      <c r="Q5" s="1452"/>
      <c r="R5" s="1452"/>
      <c r="S5" s="1452"/>
      <c r="T5" s="1452"/>
      <c r="U5" s="1452"/>
      <c r="V5" s="1452"/>
      <c r="Z5" s="686" t="s">
        <v>836</v>
      </c>
      <c r="AA5" s="686"/>
      <c r="AB5" s="686"/>
      <c r="AC5" s="686"/>
      <c r="AD5" s="686"/>
      <c r="AE5" s="686"/>
    </row>
    <row r="6" spans="1:34" s="675" customFormat="1" ht="14.25" customHeight="1" x14ac:dyDescent="0.25">
      <c r="A6" s="687"/>
      <c r="B6" s="688"/>
      <c r="C6" s="689"/>
      <c r="D6" s="689"/>
      <c r="E6" s="690"/>
      <c r="F6" s="690"/>
      <c r="G6" s="690"/>
      <c r="H6" s="690"/>
      <c r="I6" s="690"/>
      <c r="J6" s="690"/>
      <c r="K6" s="691"/>
      <c r="L6" s="690"/>
      <c r="M6" s="691"/>
      <c r="N6" s="692"/>
      <c r="O6" s="692"/>
      <c r="P6" s="688"/>
      <c r="Q6" s="692"/>
      <c r="R6" s="688"/>
      <c r="S6" s="688"/>
      <c r="T6" s="693"/>
      <c r="U6" s="693"/>
      <c r="V6" s="693"/>
      <c r="X6" s="694"/>
    </row>
    <row r="7" spans="1:34" s="695" customFormat="1" ht="48" customHeight="1" x14ac:dyDescent="0.2">
      <c r="A7" s="1438" t="s">
        <v>401</v>
      </c>
      <c r="B7" s="1440" t="s">
        <v>837</v>
      </c>
      <c r="C7" s="1442" t="s">
        <v>838</v>
      </c>
      <c r="D7" s="1444" t="s">
        <v>839</v>
      </c>
      <c r="E7" s="1446" t="s">
        <v>840</v>
      </c>
      <c r="F7" s="1453" t="s">
        <v>841</v>
      </c>
      <c r="G7" s="1444"/>
      <c r="H7" s="1446"/>
      <c r="I7" s="1453" t="s">
        <v>842</v>
      </c>
      <c r="J7" s="1444"/>
      <c r="K7" s="1454"/>
      <c r="L7" s="1454"/>
      <c r="M7" s="1446"/>
      <c r="N7" s="1453" t="s">
        <v>843</v>
      </c>
      <c r="O7" s="1444"/>
      <c r="P7" s="1454"/>
      <c r="Q7" s="1454"/>
      <c r="R7" s="1446"/>
      <c r="S7" s="1455" t="s">
        <v>36</v>
      </c>
      <c r="T7" s="1457" t="s">
        <v>844</v>
      </c>
      <c r="U7" s="1458"/>
      <c r="V7" s="1457" t="s">
        <v>845</v>
      </c>
      <c r="W7" s="1458"/>
      <c r="X7" s="1448" t="s">
        <v>407</v>
      </c>
    </row>
    <row r="8" spans="1:34" s="695" customFormat="1" ht="54" customHeight="1" x14ac:dyDescent="0.2">
      <c r="A8" s="1439"/>
      <c r="B8" s="1441"/>
      <c r="C8" s="1443"/>
      <c r="D8" s="1445"/>
      <c r="E8" s="1447"/>
      <c r="F8" s="696" t="s">
        <v>846</v>
      </c>
      <c r="G8" s="697" t="s">
        <v>847</v>
      </c>
      <c r="H8" s="698" t="s">
        <v>848</v>
      </c>
      <c r="I8" s="696" t="s">
        <v>849</v>
      </c>
      <c r="J8" s="699" t="s">
        <v>846</v>
      </c>
      <c r="K8" s="697" t="s">
        <v>850</v>
      </c>
      <c r="L8" s="697" t="s">
        <v>851</v>
      </c>
      <c r="M8" s="698" t="s">
        <v>406</v>
      </c>
      <c r="N8" s="696" t="s">
        <v>849</v>
      </c>
      <c r="O8" s="699" t="s">
        <v>846</v>
      </c>
      <c r="P8" s="697" t="s">
        <v>850</v>
      </c>
      <c r="Q8" s="697" t="s">
        <v>851</v>
      </c>
      <c r="R8" s="698" t="s">
        <v>406</v>
      </c>
      <c r="S8" s="1456"/>
      <c r="T8" s="696" t="s">
        <v>838</v>
      </c>
      <c r="U8" s="698" t="s">
        <v>852</v>
      </c>
      <c r="V8" s="696" t="s">
        <v>838</v>
      </c>
      <c r="W8" s="698" t="s">
        <v>853</v>
      </c>
      <c r="X8" s="1449"/>
    </row>
    <row r="9" spans="1:34" s="695" customFormat="1" ht="15" customHeight="1" x14ac:dyDescent="0.2">
      <c r="A9" s="700"/>
      <c r="B9" s="701"/>
      <c r="C9" s="1461" t="s">
        <v>854</v>
      </c>
      <c r="D9" s="1461"/>
      <c r="E9" s="1462"/>
      <c r="F9" s="702">
        <f t="shared" ref="F9:R9" si="0">SUM(F11,F43,F47)</f>
        <v>5342201</v>
      </c>
      <c r="G9" s="703">
        <f t="shared" si="0"/>
        <v>10619410</v>
      </c>
      <c r="H9" s="704">
        <f t="shared" si="0"/>
        <v>10905704</v>
      </c>
      <c r="I9" s="705">
        <f t="shared" si="0"/>
        <v>1675244</v>
      </c>
      <c r="J9" s="705">
        <f t="shared" si="0"/>
        <v>1264800</v>
      </c>
      <c r="K9" s="706">
        <f t="shared" si="0"/>
        <v>1875919</v>
      </c>
      <c r="L9" s="706">
        <f t="shared" si="0"/>
        <v>23399</v>
      </c>
      <c r="M9" s="704">
        <f t="shared" si="0"/>
        <v>1899318</v>
      </c>
      <c r="N9" s="704">
        <f t="shared" si="0"/>
        <v>4268056</v>
      </c>
      <c r="O9" s="704">
        <f t="shared" si="0"/>
        <v>4077401</v>
      </c>
      <c r="P9" s="706">
        <f t="shared" si="0"/>
        <v>8892004</v>
      </c>
      <c r="Q9" s="706">
        <f t="shared" si="0"/>
        <v>114382</v>
      </c>
      <c r="R9" s="704">
        <f t="shared" si="0"/>
        <v>9006386</v>
      </c>
      <c r="S9" s="707"/>
      <c r="T9" s="702"/>
      <c r="U9" s="704">
        <f>SUM(U11,U43,U47)</f>
        <v>11379937</v>
      </c>
      <c r="V9" s="702"/>
      <c r="W9" s="704">
        <f>SUM(W11,W43,W47)</f>
        <v>10522263</v>
      </c>
      <c r="X9" s="708"/>
      <c r="AD9" s="709">
        <f>SUM(AD13:AD41)</f>
        <v>4924140</v>
      </c>
      <c r="AE9" s="709">
        <f>SUM(AE13:AE41)</f>
        <v>1903305</v>
      </c>
      <c r="AF9" s="709">
        <f>SUM(AF13:AF41)</f>
        <v>90694</v>
      </c>
      <c r="AH9" s="710"/>
    </row>
    <row r="10" spans="1:34" s="695" customFormat="1" ht="34.5" customHeight="1" x14ac:dyDescent="0.2">
      <c r="A10" s="1463" t="s">
        <v>855</v>
      </c>
      <c r="B10" s="1464"/>
      <c r="C10" s="711"/>
      <c r="D10" s="711"/>
      <c r="E10" s="712"/>
      <c r="F10" s="713"/>
      <c r="G10" s="714"/>
      <c r="H10" s="715"/>
      <c r="I10" s="713"/>
      <c r="J10" s="714"/>
      <c r="K10" s="699"/>
      <c r="L10" s="697"/>
      <c r="M10" s="716"/>
      <c r="N10" s="713"/>
      <c r="O10" s="714"/>
      <c r="P10" s="699"/>
      <c r="Q10" s="697"/>
      <c r="R10" s="716"/>
      <c r="S10" s="714"/>
      <c r="T10" s="713"/>
      <c r="U10" s="717"/>
      <c r="V10" s="713"/>
      <c r="W10" s="716"/>
      <c r="X10" s="718"/>
      <c r="AD10" s="719" t="s">
        <v>856</v>
      </c>
      <c r="AE10" s="719" t="s">
        <v>857</v>
      </c>
      <c r="AF10" s="720" t="s">
        <v>858</v>
      </c>
    </row>
    <row r="11" spans="1:34" s="695" customFormat="1" ht="12" x14ac:dyDescent="0.2">
      <c r="A11" s="1465"/>
      <c r="B11" s="1466"/>
      <c r="C11" s="721"/>
      <c r="D11" s="721"/>
      <c r="E11" s="722" t="s">
        <v>859</v>
      </c>
      <c r="F11" s="723">
        <f t="shared" ref="F11:R11" si="1">SUM(F12,F22,F27,F35,F40)</f>
        <v>3509327</v>
      </c>
      <c r="G11" s="724">
        <f t="shared" si="1"/>
        <v>8389964</v>
      </c>
      <c r="H11" s="725">
        <f t="shared" si="1"/>
        <v>8676258</v>
      </c>
      <c r="I11" s="725">
        <f t="shared" si="1"/>
        <v>828172</v>
      </c>
      <c r="J11" s="725">
        <f t="shared" si="1"/>
        <v>572183</v>
      </c>
      <c r="K11" s="726">
        <f t="shared" si="1"/>
        <v>1015537</v>
      </c>
      <c r="L11" s="724">
        <f t="shared" si="1"/>
        <v>23399</v>
      </c>
      <c r="M11" s="725">
        <f t="shared" si="1"/>
        <v>1038936</v>
      </c>
      <c r="N11" s="725">
        <f t="shared" si="1"/>
        <v>3042020</v>
      </c>
      <c r="O11" s="725">
        <f t="shared" si="1"/>
        <v>2937144</v>
      </c>
      <c r="P11" s="726">
        <f t="shared" si="1"/>
        <v>7522940</v>
      </c>
      <c r="Q11" s="724">
        <f t="shared" si="1"/>
        <v>114382</v>
      </c>
      <c r="R11" s="725">
        <f t="shared" si="1"/>
        <v>7637322</v>
      </c>
      <c r="S11" s="727"/>
      <c r="T11" s="702"/>
      <c r="U11" s="704">
        <f>SUM(U12,U22,U27,U35,U40)</f>
        <v>9874443</v>
      </c>
      <c r="V11" s="702"/>
      <c r="W11" s="704">
        <f>SUM(W12,W22,W27,W35,W40)</f>
        <v>9017069</v>
      </c>
      <c r="X11" s="728"/>
    </row>
    <row r="12" spans="1:34" s="695" customFormat="1" ht="12" x14ac:dyDescent="0.2">
      <c r="A12" s="908">
        <v>1</v>
      </c>
      <c r="B12" s="729" t="s">
        <v>860</v>
      </c>
      <c r="C12" s="730"/>
      <c r="D12" s="730"/>
      <c r="E12" s="731"/>
      <c r="F12" s="732">
        <f t="shared" ref="F12:R12" si="2">SUM(F13:F21)</f>
        <v>2949799</v>
      </c>
      <c r="G12" s="733">
        <f t="shared" si="2"/>
        <v>7384624</v>
      </c>
      <c r="H12" s="734">
        <f t="shared" si="2"/>
        <v>7713905</v>
      </c>
      <c r="I12" s="732">
        <f t="shared" si="2"/>
        <v>206892</v>
      </c>
      <c r="J12" s="735">
        <f t="shared" si="2"/>
        <v>36881</v>
      </c>
      <c r="K12" s="735">
        <f t="shared" si="2"/>
        <v>176479</v>
      </c>
      <c r="L12" s="733">
        <f t="shared" si="2"/>
        <v>93059</v>
      </c>
      <c r="M12" s="736">
        <f t="shared" si="2"/>
        <v>269538</v>
      </c>
      <c r="N12" s="732">
        <f t="shared" si="2"/>
        <v>2993584</v>
      </c>
      <c r="O12" s="735">
        <f t="shared" si="2"/>
        <v>2912918</v>
      </c>
      <c r="P12" s="735">
        <f t="shared" si="2"/>
        <v>7329985</v>
      </c>
      <c r="Q12" s="733">
        <f t="shared" si="2"/>
        <v>114382</v>
      </c>
      <c r="R12" s="736">
        <f t="shared" si="2"/>
        <v>7444367</v>
      </c>
      <c r="S12" s="737"/>
      <c r="T12" s="732"/>
      <c r="U12" s="734">
        <f>SUM(U13:U21)</f>
        <v>9278968</v>
      </c>
      <c r="V12" s="732"/>
      <c r="W12" s="734">
        <f>SUM(W13:W21)</f>
        <v>8415100</v>
      </c>
      <c r="X12" s="718"/>
    </row>
    <row r="13" spans="1:34" s="695" customFormat="1" ht="25.5" customHeight="1" x14ac:dyDescent="0.2">
      <c r="A13" s="738">
        <v>1.1000000000000001</v>
      </c>
      <c r="B13" s="739" t="s">
        <v>861</v>
      </c>
      <c r="C13" s="740" t="s">
        <v>862</v>
      </c>
      <c r="D13" s="741" t="s">
        <v>863</v>
      </c>
      <c r="E13" s="731" t="s">
        <v>864</v>
      </c>
      <c r="F13" s="742">
        <f t="shared" ref="F13:F21" si="3">SUM(J13+O13)</f>
        <v>1367682</v>
      </c>
      <c r="G13" s="743">
        <v>2374955</v>
      </c>
      <c r="H13" s="744">
        <f>SUM(M13+R13)</f>
        <v>1921936</v>
      </c>
      <c r="I13" s="742"/>
      <c r="J13" s="745"/>
      <c r="K13" s="745">
        <f>33404</f>
        <v>33404</v>
      </c>
      <c r="L13" s="743"/>
      <c r="M13" s="746">
        <f>K13+L13</f>
        <v>33404</v>
      </c>
      <c r="N13" s="742">
        <v>1411512</v>
      </c>
      <c r="O13" s="745">
        <v>1367682</v>
      </c>
      <c r="P13" s="745">
        <v>1821869</v>
      </c>
      <c r="Q13" s="765">
        <v>66663</v>
      </c>
      <c r="R13" s="746">
        <f>P13+Q13</f>
        <v>1888532</v>
      </c>
      <c r="S13" s="747"/>
      <c r="T13" s="748" t="s">
        <v>865</v>
      </c>
      <c r="U13" s="749">
        <v>2861000</v>
      </c>
      <c r="V13" s="748" t="s">
        <v>866</v>
      </c>
      <c r="W13" s="749">
        <v>1636000</v>
      </c>
      <c r="X13" s="718" t="s">
        <v>867</v>
      </c>
      <c r="AD13" s="710">
        <v>1677115</v>
      </c>
      <c r="AE13" s="710">
        <v>664436</v>
      </c>
      <c r="AF13" s="710">
        <v>33404</v>
      </c>
    </row>
    <row r="14" spans="1:34" s="695" customFormat="1" ht="30.75" customHeight="1" x14ac:dyDescent="0.2">
      <c r="A14" s="910">
        <v>1.2</v>
      </c>
      <c r="B14" s="750" t="s">
        <v>868</v>
      </c>
      <c r="C14" s="751" t="s">
        <v>869</v>
      </c>
      <c r="D14" s="751" t="s">
        <v>863</v>
      </c>
      <c r="E14" s="731" t="s">
        <v>864</v>
      </c>
      <c r="F14" s="742">
        <f t="shared" si="3"/>
        <v>569730</v>
      </c>
      <c r="G14" s="743">
        <v>1555700</v>
      </c>
      <c r="H14" s="744">
        <f>SUM(M14+R14)</f>
        <v>3287827</v>
      </c>
      <c r="I14" s="742"/>
      <c r="J14" s="745"/>
      <c r="K14" s="745">
        <f>6875</f>
        <v>6875</v>
      </c>
      <c r="L14" s="733"/>
      <c r="M14" s="746">
        <f>K14+L14</f>
        <v>6875</v>
      </c>
      <c r="N14" s="742">
        <v>576771</v>
      </c>
      <c r="O14" s="745">
        <v>569730</v>
      </c>
      <c r="P14" s="745">
        <v>3280952</v>
      </c>
      <c r="Q14" s="743"/>
      <c r="R14" s="746">
        <f>P14+Q14</f>
        <v>3280952</v>
      </c>
      <c r="S14" s="747"/>
      <c r="T14" s="748" t="s">
        <v>870</v>
      </c>
      <c r="U14" s="749">
        <v>1690968</v>
      </c>
      <c r="V14" s="748" t="s">
        <v>871</v>
      </c>
      <c r="W14" s="749">
        <v>896000</v>
      </c>
      <c r="X14" s="752" t="s">
        <v>872</v>
      </c>
      <c r="AD14" s="710">
        <v>1267500</v>
      </c>
      <c r="AE14" s="710">
        <v>281325</v>
      </c>
      <c r="AF14" s="710">
        <v>6875</v>
      </c>
    </row>
    <row r="15" spans="1:34" s="695" customFormat="1" ht="24" x14ac:dyDescent="0.2">
      <c r="A15" s="910">
        <v>1.3</v>
      </c>
      <c r="B15" s="753" t="s">
        <v>873</v>
      </c>
      <c r="C15" s="751" t="s">
        <v>874</v>
      </c>
      <c r="D15" s="751" t="s">
        <v>863</v>
      </c>
      <c r="E15" s="731" t="s">
        <v>864</v>
      </c>
      <c r="F15" s="742">
        <f>SUM(J15+O15)</f>
        <v>115915</v>
      </c>
      <c r="G15" s="743">
        <v>350700</v>
      </c>
      <c r="H15" s="744">
        <f t="shared" ref="H15:H21" si="4">SUM(M15+R15)</f>
        <v>458230</v>
      </c>
      <c r="I15" s="742"/>
      <c r="J15" s="745"/>
      <c r="K15" s="743">
        <v>0</v>
      </c>
      <c r="L15" s="743"/>
      <c r="M15" s="744">
        <f t="shared" ref="M15:M20" si="5">K15+L15</f>
        <v>0</v>
      </c>
      <c r="N15" s="742">
        <v>115918</v>
      </c>
      <c r="O15" s="745">
        <v>115915</v>
      </c>
      <c r="P15" s="745">
        <v>317452</v>
      </c>
      <c r="Q15" s="765">
        <v>140778</v>
      </c>
      <c r="R15" s="746">
        <f t="shared" ref="R15:R21" si="6">P15+Q15</f>
        <v>458230</v>
      </c>
      <c r="S15" s="747"/>
      <c r="T15" s="748" t="s">
        <v>875</v>
      </c>
      <c r="U15" s="749">
        <v>333000</v>
      </c>
      <c r="V15" s="748"/>
      <c r="W15" s="749">
        <v>0</v>
      </c>
      <c r="X15" s="718" t="s">
        <v>867</v>
      </c>
      <c r="AD15" s="710"/>
      <c r="AE15" s="710"/>
      <c r="AF15" s="710"/>
    </row>
    <row r="16" spans="1:34" s="695" customFormat="1" ht="24" x14ac:dyDescent="0.2">
      <c r="A16" s="910">
        <v>1.4</v>
      </c>
      <c r="B16" s="753" t="s">
        <v>876</v>
      </c>
      <c r="C16" s="751" t="s">
        <v>874</v>
      </c>
      <c r="D16" s="751" t="s">
        <v>863</v>
      </c>
      <c r="E16" s="731" t="s">
        <v>864</v>
      </c>
      <c r="F16" s="742">
        <f t="shared" si="3"/>
        <v>145359</v>
      </c>
      <c r="G16" s="743">
        <v>589500</v>
      </c>
      <c r="H16" s="744">
        <f t="shared" si="4"/>
        <v>589500</v>
      </c>
      <c r="I16" s="742"/>
      <c r="J16" s="745"/>
      <c r="K16" s="743">
        <v>0</v>
      </c>
      <c r="L16" s="743"/>
      <c r="M16" s="744">
        <f t="shared" si="5"/>
        <v>0</v>
      </c>
      <c r="N16" s="742">
        <v>145359</v>
      </c>
      <c r="O16" s="745">
        <v>145359</v>
      </c>
      <c r="P16" s="743">
        <f>62000+527500</f>
        <v>589500</v>
      </c>
      <c r="Q16" s="743"/>
      <c r="R16" s="744">
        <f t="shared" si="6"/>
        <v>589500</v>
      </c>
      <c r="S16" s="754"/>
      <c r="T16" s="748" t="s">
        <v>877</v>
      </c>
      <c r="U16" s="749">
        <v>125000</v>
      </c>
      <c r="V16" s="748" t="s">
        <v>878</v>
      </c>
      <c r="W16" s="749">
        <v>160000</v>
      </c>
      <c r="X16" s="718" t="s">
        <v>879</v>
      </c>
      <c r="AD16" s="710">
        <v>62000</v>
      </c>
      <c r="AE16" s="710">
        <v>527500</v>
      </c>
      <c r="AF16" s="710"/>
    </row>
    <row r="17" spans="1:32" s="695" customFormat="1" ht="23.25" customHeight="1" x14ac:dyDescent="0.2">
      <c r="A17" s="910">
        <v>1.5</v>
      </c>
      <c r="B17" s="753" t="s">
        <v>880</v>
      </c>
      <c r="C17" s="751" t="s">
        <v>881</v>
      </c>
      <c r="D17" s="751" t="s">
        <v>863</v>
      </c>
      <c r="E17" s="731" t="s">
        <v>882</v>
      </c>
      <c r="F17" s="742">
        <f t="shared" si="3"/>
        <v>30468</v>
      </c>
      <c r="G17" s="743">
        <v>227881</v>
      </c>
      <c r="H17" s="744">
        <f t="shared" si="4"/>
        <v>259246</v>
      </c>
      <c r="I17" s="742">
        <v>160600</v>
      </c>
      <c r="J17" s="745">
        <v>30468</v>
      </c>
      <c r="K17" s="743">
        <v>0</v>
      </c>
      <c r="L17" s="765">
        <f>93059-93059</f>
        <v>0</v>
      </c>
      <c r="M17" s="744">
        <f t="shared" si="5"/>
        <v>0</v>
      </c>
      <c r="N17" s="742"/>
      <c r="O17" s="745"/>
      <c r="P17" s="743">
        <v>259246</v>
      </c>
      <c r="Q17" s="765">
        <f>-93059+93059</f>
        <v>0</v>
      </c>
      <c r="R17" s="744">
        <f t="shared" si="6"/>
        <v>259246</v>
      </c>
      <c r="S17" s="755"/>
      <c r="T17" s="748" t="s">
        <v>883</v>
      </c>
      <c r="U17" s="749">
        <v>92000</v>
      </c>
      <c r="V17" s="748" t="s">
        <v>884</v>
      </c>
      <c r="W17" s="749">
        <v>250000</v>
      </c>
      <c r="X17" s="756" t="s">
        <v>867</v>
      </c>
      <c r="AD17" s="710">
        <v>114726</v>
      </c>
      <c r="AE17" s="710">
        <v>113155</v>
      </c>
      <c r="AF17" s="710"/>
    </row>
    <row r="18" spans="1:32" s="695" customFormat="1" ht="22.5" customHeight="1" x14ac:dyDescent="0.2">
      <c r="A18" s="757">
        <v>1.6</v>
      </c>
      <c r="B18" s="753" t="s">
        <v>885</v>
      </c>
      <c r="C18" s="751" t="s">
        <v>886</v>
      </c>
      <c r="D18" s="751" t="s">
        <v>863</v>
      </c>
      <c r="E18" s="731" t="s">
        <v>864</v>
      </c>
      <c r="F18" s="742">
        <f t="shared" si="3"/>
        <v>720524</v>
      </c>
      <c r="G18" s="743">
        <v>1673848</v>
      </c>
      <c r="H18" s="744">
        <f t="shared" si="4"/>
        <v>1038820</v>
      </c>
      <c r="I18" s="742">
        <v>6292</v>
      </c>
      <c r="J18" s="745">
        <v>6292</v>
      </c>
      <c r="K18" s="743">
        <f>31200</f>
        <v>31200</v>
      </c>
      <c r="L18" s="765">
        <f>93059</f>
        <v>93059</v>
      </c>
      <c r="M18" s="744">
        <f t="shared" si="5"/>
        <v>124259</v>
      </c>
      <c r="N18" s="742">
        <v>731984</v>
      </c>
      <c r="O18" s="745">
        <v>714232</v>
      </c>
      <c r="P18" s="743">
        <v>1007620</v>
      </c>
      <c r="Q18" s="765">
        <f>-93059</f>
        <v>-93059</v>
      </c>
      <c r="R18" s="744">
        <f t="shared" si="6"/>
        <v>914561</v>
      </c>
      <c r="S18" s="755"/>
      <c r="T18" s="748" t="s">
        <v>887</v>
      </c>
      <c r="U18" s="749">
        <v>1786500</v>
      </c>
      <c r="V18" s="748" t="s">
        <v>888</v>
      </c>
      <c r="W18" s="749">
        <v>1318600</v>
      </c>
      <c r="X18" s="756" t="s">
        <v>867</v>
      </c>
      <c r="AD18" s="710">
        <v>1349105</v>
      </c>
      <c r="AE18" s="710">
        <v>293543</v>
      </c>
      <c r="AF18" s="710">
        <v>31200</v>
      </c>
    </row>
    <row r="19" spans="1:32" s="695" customFormat="1" ht="12" x14ac:dyDescent="0.2">
      <c r="A19" s="757">
        <v>1.7</v>
      </c>
      <c r="B19" s="753" t="s">
        <v>889</v>
      </c>
      <c r="C19" s="751" t="s">
        <v>890</v>
      </c>
      <c r="D19" s="751" t="s">
        <v>863</v>
      </c>
      <c r="E19" s="731" t="s">
        <v>864</v>
      </c>
      <c r="F19" s="742">
        <f>SUM(J19+O19)</f>
        <v>121</v>
      </c>
      <c r="G19" s="743">
        <v>125000</v>
      </c>
      <c r="H19" s="744">
        <f t="shared" si="4"/>
        <v>125000</v>
      </c>
      <c r="I19" s="742">
        <v>40000</v>
      </c>
      <c r="J19" s="745">
        <v>121</v>
      </c>
      <c r="K19" s="743">
        <v>95000</v>
      </c>
      <c r="L19" s="743"/>
      <c r="M19" s="744">
        <f t="shared" si="5"/>
        <v>95000</v>
      </c>
      <c r="N19" s="742"/>
      <c r="O19" s="745"/>
      <c r="P19" s="743">
        <v>30000</v>
      </c>
      <c r="Q19" s="743"/>
      <c r="R19" s="744">
        <f t="shared" si="6"/>
        <v>30000</v>
      </c>
      <c r="S19" s="754"/>
      <c r="T19" s="748" t="s">
        <v>891</v>
      </c>
      <c r="U19" s="749">
        <v>2052000</v>
      </c>
      <c r="V19" s="748" t="s">
        <v>892</v>
      </c>
      <c r="W19" s="749">
        <v>2512000</v>
      </c>
      <c r="X19" s="756" t="s">
        <v>867</v>
      </c>
      <c r="AD19" s="710"/>
      <c r="AE19" s="710"/>
      <c r="AF19" s="710"/>
    </row>
    <row r="20" spans="1:32" s="695" customFormat="1" ht="12" x14ac:dyDescent="0.2">
      <c r="A20" s="757">
        <v>1.8</v>
      </c>
      <c r="B20" s="753" t="s">
        <v>893</v>
      </c>
      <c r="C20" s="751" t="s">
        <v>894</v>
      </c>
      <c r="D20" s="751"/>
      <c r="E20" s="731" t="s">
        <v>882</v>
      </c>
      <c r="F20" s="742"/>
      <c r="G20" s="743">
        <v>10000</v>
      </c>
      <c r="H20" s="744">
        <f t="shared" si="4"/>
        <v>10000</v>
      </c>
      <c r="I20" s="742"/>
      <c r="J20" s="745"/>
      <c r="K20" s="743">
        <v>10000</v>
      </c>
      <c r="L20" s="743"/>
      <c r="M20" s="744">
        <f t="shared" si="5"/>
        <v>10000</v>
      </c>
      <c r="N20" s="742"/>
      <c r="O20" s="745"/>
      <c r="P20" s="743"/>
      <c r="Q20" s="743"/>
      <c r="R20" s="744">
        <f t="shared" si="6"/>
        <v>0</v>
      </c>
      <c r="S20" s="754"/>
      <c r="T20" s="748" t="s">
        <v>895</v>
      </c>
      <c r="U20" s="749">
        <v>182500</v>
      </c>
      <c r="V20" s="748" t="s">
        <v>895</v>
      </c>
      <c r="W20" s="749">
        <v>827500</v>
      </c>
      <c r="X20" s="756" t="s">
        <v>867</v>
      </c>
      <c r="AD20" s="710"/>
      <c r="AE20" s="710"/>
      <c r="AF20" s="710"/>
    </row>
    <row r="21" spans="1:32" s="695" customFormat="1" ht="23.25" customHeight="1" x14ac:dyDescent="0.2">
      <c r="A21" s="758">
        <v>1.9</v>
      </c>
      <c r="B21" s="759" t="s">
        <v>896</v>
      </c>
      <c r="C21" s="741" t="s">
        <v>897</v>
      </c>
      <c r="D21" s="741" t="s">
        <v>863</v>
      </c>
      <c r="E21" s="731" t="s">
        <v>882</v>
      </c>
      <c r="F21" s="742">
        <f t="shared" si="3"/>
        <v>0</v>
      </c>
      <c r="G21" s="743">
        <v>477040</v>
      </c>
      <c r="H21" s="744">
        <f t="shared" si="4"/>
        <v>23346</v>
      </c>
      <c r="I21" s="742"/>
      <c r="J21" s="745"/>
      <c r="K21" s="743"/>
      <c r="L21" s="743"/>
      <c r="M21" s="744"/>
      <c r="N21" s="742">
        <v>12040</v>
      </c>
      <c r="O21" s="745">
        <v>0</v>
      </c>
      <c r="P21" s="743">
        <v>23346</v>
      </c>
      <c r="Q21" s="743"/>
      <c r="R21" s="744">
        <f t="shared" si="6"/>
        <v>23346</v>
      </c>
      <c r="S21" s="760"/>
      <c r="T21" s="761" t="s">
        <v>881</v>
      </c>
      <c r="U21" s="762">
        <v>156000</v>
      </c>
      <c r="V21" s="761" t="s">
        <v>898</v>
      </c>
      <c r="W21" s="762">
        <v>815000</v>
      </c>
      <c r="X21" s="756" t="s">
        <v>899</v>
      </c>
      <c r="AD21" s="710">
        <v>453694</v>
      </c>
      <c r="AE21" s="710">
        <v>23346</v>
      </c>
      <c r="AF21" s="710"/>
    </row>
    <row r="22" spans="1:32" s="695" customFormat="1" ht="12" x14ac:dyDescent="0.2">
      <c r="A22" s="908">
        <v>2</v>
      </c>
      <c r="B22" s="729" t="s">
        <v>900</v>
      </c>
      <c r="C22" s="730"/>
      <c r="D22" s="730"/>
      <c r="E22" s="731"/>
      <c r="F22" s="732">
        <f t="shared" ref="F22:O22" si="7">SUM(F23:F26)</f>
        <v>318105</v>
      </c>
      <c r="G22" s="733">
        <f t="shared" si="7"/>
        <v>388000</v>
      </c>
      <c r="H22" s="734">
        <f t="shared" si="7"/>
        <v>378041</v>
      </c>
      <c r="I22" s="732">
        <f t="shared" si="7"/>
        <v>294952</v>
      </c>
      <c r="J22" s="735">
        <f t="shared" si="7"/>
        <v>293879</v>
      </c>
      <c r="K22" s="733">
        <f>SUM(K23:K26)</f>
        <v>244941</v>
      </c>
      <c r="L22" s="733">
        <f t="shared" ref="L22:M22" si="8">SUM(L23:L26)</f>
        <v>23399</v>
      </c>
      <c r="M22" s="734">
        <f t="shared" si="8"/>
        <v>268340</v>
      </c>
      <c r="N22" s="732">
        <f t="shared" si="7"/>
        <v>24585</v>
      </c>
      <c r="O22" s="735">
        <f t="shared" si="7"/>
        <v>24226</v>
      </c>
      <c r="P22" s="733">
        <f>SUM(P23:P26)</f>
        <v>109701</v>
      </c>
      <c r="Q22" s="733">
        <f t="shared" ref="Q22:R22" si="9">SUM(Q23:Q26)</f>
        <v>0</v>
      </c>
      <c r="R22" s="734">
        <f t="shared" si="9"/>
        <v>109701</v>
      </c>
      <c r="S22" s="737"/>
      <c r="T22" s="763"/>
      <c r="U22" s="764">
        <f>SUM(U23:U26)</f>
        <v>407400</v>
      </c>
      <c r="V22" s="763"/>
      <c r="W22" s="764">
        <f>SUM(W23:W26)</f>
        <v>407400</v>
      </c>
      <c r="X22" s="756"/>
      <c r="AD22" s="710"/>
      <c r="AE22" s="710"/>
      <c r="AF22" s="710"/>
    </row>
    <row r="23" spans="1:32" s="695" customFormat="1" ht="12" x14ac:dyDescent="0.2">
      <c r="A23" s="910">
        <v>2.1</v>
      </c>
      <c r="B23" s="911" t="s">
        <v>901</v>
      </c>
      <c r="C23" s="751" t="s">
        <v>902</v>
      </c>
      <c r="D23" s="751" t="s">
        <v>863</v>
      </c>
      <c r="E23" s="731" t="s">
        <v>903</v>
      </c>
      <c r="F23" s="742">
        <f>SUM(J23+O23)</f>
        <v>141927</v>
      </c>
      <c r="G23" s="743">
        <v>208000</v>
      </c>
      <c r="H23" s="744">
        <f>SUM(M23+R23)</f>
        <v>208000</v>
      </c>
      <c r="I23" s="742">
        <v>143000</v>
      </c>
      <c r="J23" s="745">
        <v>141927</v>
      </c>
      <c r="K23" s="743">
        <v>143000</v>
      </c>
      <c r="L23" s="743"/>
      <c r="M23" s="744">
        <f>K23+L23</f>
        <v>143000</v>
      </c>
      <c r="N23" s="742"/>
      <c r="O23" s="745"/>
      <c r="P23" s="743">
        <v>65000</v>
      </c>
      <c r="Q23" s="743"/>
      <c r="R23" s="744">
        <f>P23+Q23</f>
        <v>65000</v>
      </c>
      <c r="S23" s="754"/>
      <c r="T23" s="748" t="s">
        <v>904</v>
      </c>
      <c r="U23" s="749">
        <v>218400</v>
      </c>
      <c r="V23" s="748" t="s">
        <v>905</v>
      </c>
      <c r="W23" s="749">
        <v>218400</v>
      </c>
      <c r="X23" s="756" t="s">
        <v>867</v>
      </c>
      <c r="AD23" s="710"/>
      <c r="AE23" s="710"/>
      <c r="AF23" s="710"/>
    </row>
    <row r="24" spans="1:32" s="695" customFormat="1" ht="24" customHeight="1" x14ac:dyDescent="0.2">
      <c r="A24" s="910">
        <v>2.2000000000000002</v>
      </c>
      <c r="B24" s="911" t="s">
        <v>906</v>
      </c>
      <c r="C24" s="751" t="s">
        <v>907</v>
      </c>
      <c r="D24" s="751" t="s">
        <v>863</v>
      </c>
      <c r="E24" s="731" t="s">
        <v>903</v>
      </c>
      <c r="F24" s="742">
        <f>SUM(J24+O24)</f>
        <v>159536</v>
      </c>
      <c r="G24" s="743">
        <v>160000</v>
      </c>
      <c r="H24" s="744">
        <f>SUM(M24+R24)</f>
        <v>153399</v>
      </c>
      <c r="I24" s="742">
        <v>151952</v>
      </c>
      <c r="J24" s="745">
        <v>151952</v>
      </c>
      <c r="K24" s="743">
        <f>130000-28059</f>
        <v>101941</v>
      </c>
      <c r="L24" s="765">
        <v>23399</v>
      </c>
      <c r="M24" s="744">
        <f t="shared" ref="M24:M25" si="10">K24+L24</f>
        <v>125340</v>
      </c>
      <c r="N24" s="742">
        <v>7585</v>
      </c>
      <c r="O24" s="745">
        <v>7584</v>
      </c>
      <c r="P24" s="743">
        <v>28059</v>
      </c>
      <c r="Q24" s="743"/>
      <c r="R24" s="744">
        <f t="shared" ref="R24:R25" si="11">P24+Q24</f>
        <v>28059</v>
      </c>
      <c r="S24" s="754"/>
      <c r="T24" s="748" t="s">
        <v>907</v>
      </c>
      <c r="U24" s="749">
        <v>168000</v>
      </c>
      <c r="V24" s="748" t="s">
        <v>907</v>
      </c>
      <c r="W24" s="749">
        <v>168000</v>
      </c>
      <c r="X24" s="756" t="s">
        <v>867</v>
      </c>
      <c r="AD24" s="710"/>
      <c r="AE24" s="710"/>
      <c r="AF24" s="710"/>
    </row>
    <row r="25" spans="1:32" s="695" customFormat="1" ht="19.5" customHeight="1" x14ac:dyDescent="0.2">
      <c r="A25" s="910">
        <v>2.2999999999999998</v>
      </c>
      <c r="B25" s="750" t="s">
        <v>908</v>
      </c>
      <c r="C25" s="751" t="s">
        <v>909</v>
      </c>
      <c r="D25" s="751" t="s">
        <v>863</v>
      </c>
      <c r="E25" s="731" t="s">
        <v>903</v>
      </c>
      <c r="F25" s="742">
        <f>SUM(J25+O25)</f>
        <v>16642</v>
      </c>
      <c r="G25" s="743">
        <v>20000</v>
      </c>
      <c r="H25" s="744">
        <f>SUM(M25+R25)</f>
        <v>16642</v>
      </c>
      <c r="I25" s="742"/>
      <c r="J25" s="745"/>
      <c r="K25" s="743">
        <v>0</v>
      </c>
      <c r="L25" s="743"/>
      <c r="M25" s="744">
        <f t="shared" si="10"/>
        <v>0</v>
      </c>
      <c r="N25" s="742">
        <v>17000</v>
      </c>
      <c r="O25" s="745">
        <v>16642</v>
      </c>
      <c r="P25" s="743">
        <v>16642</v>
      </c>
      <c r="Q25" s="743"/>
      <c r="R25" s="744">
        <f t="shared" si="11"/>
        <v>16642</v>
      </c>
      <c r="S25" s="754"/>
      <c r="T25" s="748" t="s">
        <v>909</v>
      </c>
      <c r="U25" s="749">
        <v>21000</v>
      </c>
      <c r="V25" s="748" t="s">
        <v>909</v>
      </c>
      <c r="W25" s="749">
        <v>21000</v>
      </c>
      <c r="X25" s="756" t="s">
        <v>867</v>
      </c>
      <c r="AD25" s="710"/>
      <c r="AE25" s="710"/>
      <c r="AF25" s="710"/>
    </row>
    <row r="26" spans="1:32" s="695" customFormat="1" ht="6.75" customHeight="1" x14ac:dyDescent="0.2">
      <c r="A26" s="766"/>
      <c r="B26" s="767"/>
      <c r="C26" s="751"/>
      <c r="D26" s="751"/>
      <c r="E26" s="731"/>
      <c r="F26" s="742"/>
      <c r="G26" s="743"/>
      <c r="H26" s="744"/>
      <c r="I26" s="742"/>
      <c r="J26" s="745"/>
      <c r="K26" s="743"/>
      <c r="L26" s="743"/>
      <c r="M26" s="744"/>
      <c r="N26" s="742"/>
      <c r="O26" s="745"/>
      <c r="P26" s="743"/>
      <c r="Q26" s="743"/>
      <c r="R26" s="744"/>
      <c r="S26" s="754"/>
      <c r="T26" s="768"/>
      <c r="U26" s="749"/>
      <c r="V26" s="768"/>
      <c r="W26" s="749"/>
      <c r="X26" s="756"/>
      <c r="AD26" s="710"/>
      <c r="AE26" s="710"/>
      <c r="AF26" s="710"/>
    </row>
    <row r="27" spans="1:32" s="695" customFormat="1" ht="12" x14ac:dyDescent="0.2">
      <c r="A27" s="908">
        <v>3</v>
      </c>
      <c r="B27" s="729" t="s">
        <v>910</v>
      </c>
      <c r="C27" s="730"/>
      <c r="D27" s="730"/>
      <c r="E27" s="731"/>
      <c r="F27" s="732">
        <f>SUM(F28:F34)</f>
        <v>170143</v>
      </c>
      <c r="G27" s="733">
        <f t="shared" ref="G27:R27" si="12">SUM(G28:G34)</f>
        <v>271700</v>
      </c>
      <c r="H27" s="734">
        <f t="shared" si="12"/>
        <v>304954</v>
      </c>
      <c r="I27" s="732">
        <f t="shared" si="12"/>
        <v>175071</v>
      </c>
      <c r="J27" s="735">
        <f t="shared" si="12"/>
        <v>170143</v>
      </c>
      <c r="K27" s="733">
        <f>SUM(K28:K34)</f>
        <v>271700</v>
      </c>
      <c r="L27" s="733">
        <f t="shared" ref="L27:M27" si="13">SUM(L28:L34)</f>
        <v>0</v>
      </c>
      <c r="M27" s="734">
        <f t="shared" si="13"/>
        <v>271700</v>
      </c>
      <c r="N27" s="732">
        <f t="shared" si="12"/>
        <v>0</v>
      </c>
      <c r="O27" s="735">
        <f t="shared" si="12"/>
        <v>0</v>
      </c>
      <c r="P27" s="733">
        <f t="shared" si="12"/>
        <v>33254</v>
      </c>
      <c r="Q27" s="733">
        <f t="shared" si="12"/>
        <v>0</v>
      </c>
      <c r="R27" s="734">
        <f t="shared" si="12"/>
        <v>33254</v>
      </c>
      <c r="S27" s="737"/>
      <c r="T27" s="763"/>
      <c r="U27" s="764">
        <f>SUM(U28:U34)</f>
        <v>188075</v>
      </c>
      <c r="V27" s="763"/>
      <c r="W27" s="764">
        <f>SUM(W28:W34)</f>
        <v>194569</v>
      </c>
      <c r="X27" s="756"/>
      <c r="AD27" s="710"/>
      <c r="AE27" s="710"/>
      <c r="AF27" s="710"/>
    </row>
    <row r="28" spans="1:32" s="695" customFormat="1" ht="24" x14ac:dyDescent="0.2">
      <c r="A28" s="910">
        <v>3.1</v>
      </c>
      <c r="B28" s="750" t="s">
        <v>911</v>
      </c>
      <c r="C28" s="769" t="s">
        <v>912</v>
      </c>
      <c r="D28" s="751" t="s">
        <v>863</v>
      </c>
      <c r="E28" s="731" t="s">
        <v>903</v>
      </c>
      <c r="F28" s="742">
        <f t="shared" ref="F28:F41" si="14">SUM(J28+O28)</f>
        <v>68556</v>
      </c>
      <c r="G28" s="743">
        <v>130000</v>
      </c>
      <c r="H28" s="744">
        <f t="shared" ref="H28:H34" si="15">SUM(M28+R28)</f>
        <v>130000</v>
      </c>
      <c r="I28" s="742">
        <v>70000</v>
      </c>
      <c r="J28" s="745">
        <v>68556</v>
      </c>
      <c r="K28" s="743">
        <v>130000</v>
      </c>
      <c r="L28" s="743"/>
      <c r="M28" s="744">
        <f>K28+L28</f>
        <v>130000</v>
      </c>
      <c r="N28" s="742"/>
      <c r="O28" s="745"/>
      <c r="P28" s="743"/>
      <c r="Q28" s="743"/>
      <c r="R28" s="744">
        <f>P28+Q28</f>
        <v>0</v>
      </c>
      <c r="S28" s="754"/>
      <c r="T28" s="770" t="s">
        <v>913</v>
      </c>
      <c r="U28" s="749">
        <v>104000</v>
      </c>
      <c r="V28" s="770" t="s">
        <v>914</v>
      </c>
      <c r="W28" s="749">
        <v>108000</v>
      </c>
      <c r="X28" s="756" t="s">
        <v>867</v>
      </c>
      <c r="AD28" s="710"/>
      <c r="AE28" s="710"/>
      <c r="AF28" s="710"/>
    </row>
    <row r="29" spans="1:32" s="695" customFormat="1" ht="48" x14ac:dyDescent="0.2">
      <c r="A29" s="910">
        <v>3.2</v>
      </c>
      <c r="B29" s="911" t="s">
        <v>915</v>
      </c>
      <c r="C29" s="697" t="s">
        <v>916</v>
      </c>
      <c r="D29" s="751" t="s">
        <v>863</v>
      </c>
      <c r="E29" s="731" t="s">
        <v>903</v>
      </c>
      <c r="F29" s="768">
        <f t="shared" si="14"/>
        <v>46512</v>
      </c>
      <c r="G29" s="771">
        <v>47500</v>
      </c>
      <c r="H29" s="749">
        <f t="shared" si="15"/>
        <v>47500</v>
      </c>
      <c r="I29" s="768">
        <v>47500</v>
      </c>
      <c r="J29" s="772">
        <v>46512</v>
      </c>
      <c r="K29" s="771">
        <v>47500</v>
      </c>
      <c r="L29" s="771"/>
      <c r="M29" s="744">
        <f t="shared" ref="M29:M34" si="16">K29+L29</f>
        <v>47500</v>
      </c>
      <c r="N29" s="768"/>
      <c r="O29" s="772"/>
      <c r="P29" s="771"/>
      <c r="Q29" s="771"/>
      <c r="R29" s="744">
        <f t="shared" ref="R29:R34" si="17">P29+Q29</f>
        <v>0</v>
      </c>
      <c r="S29" s="754"/>
      <c r="T29" s="696" t="s">
        <v>917</v>
      </c>
      <c r="U29" s="749">
        <v>49875</v>
      </c>
      <c r="V29" s="696" t="s">
        <v>917</v>
      </c>
      <c r="W29" s="749">
        <v>52369</v>
      </c>
      <c r="X29" s="756" t="s">
        <v>867</v>
      </c>
      <c r="AD29" s="710"/>
      <c r="AE29" s="710"/>
      <c r="AF29" s="710"/>
    </row>
    <row r="30" spans="1:32" s="695" customFormat="1" ht="12" x14ac:dyDescent="0.2">
      <c r="A30" s="910">
        <v>3.3</v>
      </c>
      <c r="B30" s="911" t="s">
        <v>918</v>
      </c>
      <c r="C30" s="751" t="s">
        <v>919</v>
      </c>
      <c r="D30" s="751" t="s">
        <v>863</v>
      </c>
      <c r="E30" s="731" t="s">
        <v>903</v>
      </c>
      <c r="F30" s="742">
        <f t="shared" si="14"/>
        <v>1199</v>
      </c>
      <c r="G30" s="743">
        <v>1200</v>
      </c>
      <c r="H30" s="744">
        <f t="shared" si="15"/>
        <v>1200</v>
      </c>
      <c r="I30" s="742">
        <v>1200</v>
      </c>
      <c r="J30" s="745">
        <v>1199</v>
      </c>
      <c r="K30" s="743">
        <v>1200</v>
      </c>
      <c r="L30" s="743"/>
      <c r="M30" s="744">
        <f t="shared" si="16"/>
        <v>1200</v>
      </c>
      <c r="N30" s="742"/>
      <c r="O30" s="745"/>
      <c r="P30" s="743"/>
      <c r="Q30" s="743"/>
      <c r="R30" s="744">
        <f t="shared" si="17"/>
        <v>0</v>
      </c>
      <c r="S30" s="754"/>
      <c r="T30" s="748" t="s">
        <v>920</v>
      </c>
      <c r="U30" s="749">
        <v>1200</v>
      </c>
      <c r="V30" s="748" t="s">
        <v>920</v>
      </c>
      <c r="W30" s="749">
        <v>1200</v>
      </c>
      <c r="X30" s="756" t="s">
        <v>867</v>
      </c>
      <c r="AD30" s="710"/>
      <c r="AE30" s="710"/>
      <c r="AF30" s="710"/>
    </row>
    <row r="31" spans="1:32" s="695" customFormat="1" ht="13.5" customHeight="1" x14ac:dyDescent="0.2">
      <c r="A31" s="910">
        <v>3.4</v>
      </c>
      <c r="B31" s="911" t="s">
        <v>921</v>
      </c>
      <c r="C31" s="751" t="s">
        <v>922</v>
      </c>
      <c r="D31" s="751" t="s">
        <v>863</v>
      </c>
      <c r="E31" s="731" t="s">
        <v>923</v>
      </c>
      <c r="F31" s="742">
        <f t="shared" si="14"/>
        <v>23070</v>
      </c>
      <c r="G31" s="743">
        <v>65000</v>
      </c>
      <c r="H31" s="744">
        <f t="shared" si="15"/>
        <v>65000</v>
      </c>
      <c r="I31" s="742">
        <v>23071</v>
      </c>
      <c r="J31" s="745">
        <v>23070</v>
      </c>
      <c r="K31" s="743">
        <v>65000</v>
      </c>
      <c r="L31" s="743"/>
      <c r="M31" s="744">
        <f t="shared" si="16"/>
        <v>65000</v>
      </c>
      <c r="N31" s="742"/>
      <c r="O31" s="745"/>
      <c r="P31" s="743"/>
      <c r="Q31" s="743"/>
      <c r="R31" s="744">
        <f t="shared" si="17"/>
        <v>0</v>
      </c>
      <c r="S31" s="754"/>
      <c r="T31" s="748" t="s">
        <v>919</v>
      </c>
      <c r="U31" s="749">
        <v>5000</v>
      </c>
      <c r="V31" s="748" t="s">
        <v>919</v>
      </c>
      <c r="W31" s="749">
        <v>5000</v>
      </c>
      <c r="X31" s="756" t="s">
        <v>867</v>
      </c>
      <c r="AD31" s="710"/>
      <c r="AE31" s="710"/>
      <c r="AF31" s="710"/>
    </row>
    <row r="32" spans="1:32" s="695" customFormat="1" ht="18" customHeight="1" x14ac:dyDescent="0.2">
      <c r="A32" s="1467">
        <v>3.5</v>
      </c>
      <c r="B32" s="1468" t="s">
        <v>924</v>
      </c>
      <c r="C32" s="751" t="s">
        <v>925</v>
      </c>
      <c r="D32" s="751" t="s">
        <v>863</v>
      </c>
      <c r="E32" s="731" t="s">
        <v>903</v>
      </c>
      <c r="F32" s="742">
        <f t="shared" si="14"/>
        <v>12300</v>
      </c>
      <c r="G32" s="743">
        <v>13000</v>
      </c>
      <c r="H32" s="744">
        <f t="shared" si="15"/>
        <v>14981</v>
      </c>
      <c r="I32" s="742">
        <v>12500</v>
      </c>
      <c r="J32" s="745">
        <v>12300</v>
      </c>
      <c r="K32" s="743">
        <v>13000</v>
      </c>
      <c r="L32" s="743"/>
      <c r="M32" s="744">
        <f t="shared" si="16"/>
        <v>13000</v>
      </c>
      <c r="N32" s="742"/>
      <c r="O32" s="745"/>
      <c r="P32" s="743">
        <v>1981</v>
      </c>
      <c r="Q32" s="733"/>
      <c r="R32" s="744">
        <f t="shared" si="17"/>
        <v>1981</v>
      </c>
      <c r="S32" s="737"/>
      <c r="T32" s="748" t="s">
        <v>925</v>
      </c>
      <c r="U32" s="749">
        <v>13000</v>
      </c>
      <c r="V32" s="748" t="s">
        <v>925</v>
      </c>
      <c r="W32" s="749">
        <v>13000</v>
      </c>
      <c r="X32" s="756" t="s">
        <v>867</v>
      </c>
      <c r="AD32" s="710"/>
      <c r="AE32" s="710"/>
      <c r="AF32" s="710"/>
    </row>
    <row r="33" spans="1:32" s="695" customFormat="1" ht="18" customHeight="1" x14ac:dyDescent="0.2">
      <c r="A33" s="1467"/>
      <c r="B33" s="1468"/>
      <c r="C33" s="751" t="s">
        <v>926</v>
      </c>
      <c r="D33" s="751" t="s">
        <v>863</v>
      </c>
      <c r="E33" s="731" t="s">
        <v>927</v>
      </c>
      <c r="F33" s="742">
        <f t="shared" si="14"/>
        <v>17540</v>
      </c>
      <c r="G33" s="743">
        <v>14000</v>
      </c>
      <c r="H33" s="744">
        <f t="shared" si="15"/>
        <v>45273</v>
      </c>
      <c r="I33" s="742">
        <v>18800</v>
      </c>
      <c r="J33" s="745">
        <v>17540</v>
      </c>
      <c r="K33" s="743">
        <v>14000</v>
      </c>
      <c r="L33" s="743"/>
      <c r="M33" s="744">
        <f t="shared" si="16"/>
        <v>14000</v>
      </c>
      <c r="N33" s="742"/>
      <c r="O33" s="745"/>
      <c r="P33" s="743">
        <v>31273</v>
      </c>
      <c r="Q33" s="733"/>
      <c r="R33" s="744">
        <f t="shared" si="17"/>
        <v>31273</v>
      </c>
      <c r="S33" s="754"/>
      <c r="T33" s="748" t="s">
        <v>926</v>
      </c>
      <c r="U33" s="749">
        <v>14000</v>
      </c>
      <c r="V33" s="748" t="s">
        <v>928</v>
      </c>
      <c r="W33" s="749">
        <v>14000</v>
      </c>
      <c r="X33" s="756" t="s">
        <v>867</v>
      </c>
      <c r="AD33" s="710"/>
      <c r="AE33" s="710"/>
      <c r="AF33" s="710"/>
    </row>
    <row r="34" spans="1:32" s="695" customFormat="1" ht="15" customHeight="1" x14ac:dyDescent="0.2">
      <c r="A34" s="1467"/>
      <c r="B34" s="1468"/>
      <c r="C34" s="751" t="s">
        <v>929</v>
      </c>
      <c r="D34" s="751" t="s">
        <v>863</v>
      </c>
      <c r="E34" s="731" t="s">
        <v>923</v>
      </c>
      <c r="F34" s="742">
        <f t="shared" si="14"/>
        <v>966</v>
      </c>
      <c r="G34" s="743">
        <v>1000</v>
      </c>
      <c r="H34" s="744">
        <f t="shared" si="15"/>
        <v>1000</v>
      </c>
      <c r="I34" s="742">
        <v>2000</v>
      </c>
      <c r="J34" s="745">
        <v>966</v>
      </c>
      <c r="K34" s="743">
        <v>1000</v>
      </c>
      <c r="L34" s="743"/>
      <c r="M34" s="744">
        <f t="shared" si="16"/>
        <v>1000</v>
      </c>
      <c r="N34" s="742"/>
      <c r="O34" s="745"/>
      <c r="P34" s="743"/>
      <c r="Q34" s="743"/>
      <c r="R34" s="744">
        <f t="shared" si="17"/>
        <v>0</v>
      </c>
      <c r="S34" s="754"/>
      <c r="T34" s="748" t="s">
        <v>929</v>
      </c>
      <c r="U34" s="749">
        <v>1000</v>
      </c>
      <c r="V34" s="748" t="s">
        <v>929</v>
      </c>
      <c r="W34" s="749">
        <v>1000</v>
      </c>
      <c r="X34" s="756" t="s">
        <v>867</v>
      </c>
      <c r="AD34" s="710"/>
      <c r="AE34" s="710"/>
      <c r="AF34" s="710"/>
    </row>
    <row r="35" spans="1:32" s="695" customFormat="1" ht="12" x14ac:dyDescent="0.2">
      <c r="A35" s="908">
        <v>4</v>
      </c>
      <c r="B35" s="729" t="s">
        <v>930</v>
      </c>
      <c r="C35" s="773"/>
      <c r="D35" s="773"/>
      <c r="E35" s="731"/>
      <c r="F35" s="732">
        <f t="shared" ref="F35:R35" si="18">SUM(F36:F39)</f>
        <v>71280</v>
      </c>
      <c r="G35" s="733">
        <f t="shared" si="18"/>
        <v>252581</v>
      </c>
      <c r="H35" s="734">
        <f t="shared" si="18"/>
        <v>279358</v>
      </c>
      <c r="I35" s="732">
        <f t="shared" si="18"/>
        <v>151257</v>
      </c>
      <c r="J35" s="735">
        <f t="shared" si="18"/>
        <v>71280</v>
      </c>
      <c r="K35" s="733">
        <f t="shared" si="18"/>
        <v>229358</v>
      </c>
      <c r="L35" s="733">
        <f t="shared" si="18"/>
        <v>0</v>
      </c>
      <c r="M35" s="734">
        <f t="shared" si="18"/>
        <v>229358</v>
      </c>
      <c r="N35" s="732">
        <f t="shared" si="18"/>
        <v>23851</v>
      </c>
      <c r="O35" s="735">
        <f t="shared" si="18"/>
        <v>0</v>
      </c>
      <c r="P35" s="733">
        <f t="shared" si="18"/>
        <v>50000</v>
      </c>
      <c r="Q35" s="733">
        <f t="shared" si="18"/>
        <v>0</v>
      </c>
      <c r="R35" s="734">
        <f t="shared" si="18"/>
        <v>50000</v>
      </c>
      <c r="S35" s="737"/>
      <c r="T35" s="732"/>
      <c r="U35" s="734">
        <f>SUM(U36:U39)</f>
        <v>0</v>
      </c>
      <c r="V35" s="732"/>
      <c r="W35" s="734">
        <f>SUM(W36:W39)</f>
        <v>0</v>
      </c>
      <c r="X35" s="756" t="s">
        <v>867</v>
      </c>
      <c r="AD35" s="710"/>
      <c r="AE35" s="710"/>
      <c r="AF35" s="710"/>
    </row>
    <row r="36" spans="1:32" s="695" customFormat="1" ht="12" x14ac:dyDescent="0.2">
      <c r="A36" s="910">
        <v>4.0999999999999996</v>
      </c>
      <c r="B36" s="750" t="s">
        <v>931</v>
      </c>
      <c r="C36" s="774" t="s">
        <v>932</v>
      </c>
      <c r="D36" s="774" t="s">
        <v>863</v>
      </c>
      <c r="E36" s="731" t="s">
        <v>903</v>
      </c>
      <c r="F36" s="742">
        <f t="shared" si="14"/>
        <v>11229</v>
      </c>
      <c r="G36" s="743">
        <v>6300</v>
      </c>
      <c r="H36" s="744">
        <f>SUM(M36+R36)</f>
        <v>4000</v>
      </c>
      <c r="I36" s="742">
        <v>11229</v>
      </c>
      <c r="J36" s="745">
        <v>11229</v>
      </c>
      <c r="K36" s="743">
        <v>4000</v>
      </c>
      <c r="L36" s="733"/>
      <c r="M36" s="744">
        <f>K36+L36</f>
        <v>4000</v>
      </c>
      <c r="N36" s="742"/>
      <c r="O36" s="745"/>
      <c r="P36" s="743"/>
      <c r="Q36" s="733"/>
      <c r="R36" s="744">
        <f>P36+Q36</f>
        <v>0</v>
      </c>
      <c r="S36" s="747"/>
      <c r="T36" s="768"/>
      <c r="U36" s="749"/>
      <c r="V36" s="768"/>
      <c r="W36" s="749"/>
      <c r="X36" s="756" t="s">
        <v>867</v>
      </c>
      <c r="Y36" s="775"/>
      <c r="AD36" s="710"/>
      <c r="AE36" s="710"/>
      <c r="AF36" s="710"/>
    </row>
    <row r="37" spans="1:32" s="695" customFormat="1" ht="27" customHeight="1" x14ac:dyDescent="0.2">
      <c r="A37" s="910">
        <v>4.2</v>
      </c>
      <c r="B37" s="750" t="s">
        <v>933</v>
      </c>
      <c r="C37" s="774"/>
      <c r="D37" s="774" t="s">
        <v>863</v>
      </c>
      <c r="E37" s="731" t="s">
        <v>864</v>
      </c>
      <c r="F37" s="742">
        <f t="shared" si="14"/>
        <v>0</v>
      </c>
      <c r="G37" s="743">
        <v>50000</v>
      </c>
      <c r="H37" s="744">
        <f>SUM(M37+R37)</f>
        <v>50000</v>
      </c>
      <c r="I37" s="768"/>
      <c r="J37" s="772"/>
      <c r="K37" s="771">
        <v>0</v>
      </c>
      <c r="L37" s="771"/>
      <c r="M37" s="744">
        <f t="shared" ref="M37:M39" si="19">K37+L37</f>
        <v>0</v>
      </c>
      <c r="N37" s="768"/>
      <c r="O37" s="772"/>
      <c r="P37" s="771">
        <v>50000</v>
      </c>
      <c r="Q37" s="771"/>
      <c r="R37" s="744">
        <f t="shared" ref="R37:R39" si="20">P37+Q37</f>
        <v>50000</v>
      </c>
      <c r="S37" s="754"/>
      <c r="T37" s="768"/>
      <c r="U37" s="749"/>
      <c r="V37" s="768"/>
      <c r="W37" s="749"/>
      <c r="X37" s="756" t="s">
        <v>867</v>
      </c>
      <c r="Y37" s="775"/>
      <c r="AD37" s="710"/>
      <c r="AE37" s="710"/>
      <c r="AF37" s="710"/>
    </row>
    <row r="38" spans="1:32" s="695" customFormat="1" ht="26.25" customHeight="1" x14ac:dyDescent="0.2">
      <c r="A38" s="910">
        <v>4.3</v>
      </c>
      <c r="B38" s="750" t="s">
        <v>934</v>
      </c>
      <c r="C38" s="774"/>
      <c r="D38" s="774" t="s">
        <v>863</v>
      </c>
      <c r="E38" s="731" t="s">
        <v>882</v>
      </c>
      <c r="F38" s="742">
        <f t="shared" si="14"/>
        <v>60051</v>
      </c>
      <c r="G38" s="743">
        <v>177066</v>
      </c>
      <c r="H38" s="744">
        <f>SUM(M38+R38)</f>
        <v>206143</v>
      </c>
      <c r="I38" s="742">
        <v>118828</v>
      </c>
      <c r="J38" s="745">
        <v>60051</v>
      </c>
      <c r="K38" s="743">
        <v>206143</v>
      </c>
      <c r="L38" s="733"/>
      <c r="M38" s="744">
        <f t="shared" si="19"/>
        <v>206143</v>
      </c>
      <c r="N38" s="742">
        <v>22641</v>
      </c>
      <c r="O38" s="745"/>
      <c r="P38" s="743"/>
      <c r="Q38" s="743"/>
      <c r="R38" s="744">
        <f t="shared" si="20"/>
        <v>0</v>
      </c>
      <c r="S38" s="747"/>
      <c r="T38" s="748"/>
      <c r="U38" s="749"/>
      <c r="V38" s="748"/>
      <c r="W38" s="749"/>
      <c r="X38" s="756" t="s">
        <v>867</v>
      </c>
      <c r="Y38" s="775"/>
      <c r="AD38" s="710"/>
      <c r="AE38" s="710"/>
      <c r="AF38" s="710"/>
    </row>
    <row r="39" spans="1:32" s="695" customFormat="1" ht="39.75" customHeight="1" x14ac:dyDescent="0.2">
      <c r="A39" s="910">
        <v>4.4000000000000004</v>
      </c>
      <c r="B39" s="776" t="s">
        <v>935</v>
      </c>
      <c r="C39" s="777"/>
      <c r="D39" s="774" t="s">
        <v>863</v>
      </c>
      <c r="E39" s="731" t="s">
        <v>864</v>
      </c>
      <c r="F39" s="742">
        <f t="shared" si="14"/>
        <v>0</v>
      </c>
      <c r="G39" s="743">
        <v>19215</v>
      </c>
      <c r="H39" s="744">
        <f>SUM(M39+R39)</f>
        <v>19215</v>
      </c>
      <c r="I39" s="768">
        <v>21200</v>
      </c>
      <c r="J39" s="772">
        <v>0</v>
      </c>
      <c r="K39" s="771">
        <v>19215</v>
      </c>
      <c r="L39" s="771"/>
      <c r="M39" s="744">
        <f t="shared" si="19"/>
        <v>19215</v>
      </c>
      <c r="N39" s="768">
        <v>1210</v>
      </c>
      <c r="O39" s="772">
        <v>0</v>
      </c>
      <c r="P39" s="771"/>
      <c r="Q39" s="771"/>
      <c r="R39" s="744">
        <f t="shared" si="20"/>
        <v>0</v>
      </c>
      <c r="S39" s="754"/>
      <c r="T39" s="768"/>
      <c r="U39" s="749"/>
      <c r="V39" s="768"/>
      <c r="W39" s="749"/>
      <c r="X39" s="756" t="s">
        <v>867</v>
      </c>
      <c r="Y39" s="775"/>
      <c r="AD39" s="778"/>
      <c r="AE39" s="710"/>
      <c r="AF39" s="710">
        <v>19215</v>
      </c>
    </row>
    <row r="40" spans="1:32" s="695" customFormat="1" ht="12" x14ac:dyDescent="0.2">
      <c r="A40" s="908">
        <v>5</v>
      </c>
      <c r="B40" s="779" t="s">
        <v>936</v>
      </c>
      <c r="C40" s="777"/>
      <c r="D40" s="774"/>
      <c r="E40" s="731"/>
      <c r="F40" s="732">
        <f>SUM(F41)</f>
        <v>0</v>
      </c>
      <c r="G40" s="733">
        <f>SUM(G41)</f>
        <v>93059</v>
      </c>
      <c r="H40" s="734">
        <f>SUM(H41)</f>
        <v>0</v>
      </c>
      <c r="I40" s="732">
        <f t="shared" ref="I40:W40" si="21">SUM(I41)</f>
        <v>0</v>
      </c>
      <c r="J40" s="735">
        <f t="shared" si="21"/>
        <v>0</v>
      </c>
      <c r="K40" s="733">
        <f t="shared" si="21"/>
        <v>93059</v>
      </c>
      <c r="L40" s="733">
        <f t="shared" si="21"/>
        <v>-93059</v>
      </c>
      <c r="M40" s="734">
        <f t="shared" si="21"/>
        <v>0</v>
      </c>
      <c r="N40" s="732">
        <f t="shared" si="21"/>
        <v>0</v>
      </c>
      <c r="O40" s="735">
        <f t="shared" si="21"/>
        <v>0</v>
      </c>
      <c r="P40" s="733">
        <f t="shared" si="21"/>
        <v>0</v>
      </c>
      <c r="Q40" s="733">
        <f t="shared" si="21"/>
        <v>0</v>
      </c>
      <c r="R40" s="734">
        <f t="shared" si="21"/>
        <v>0</v>
      </c>
      <c r="S40" s="737"/>
      <c r="T40" s="732">
        <f t="shared" si="21"/>
        <v>0</v>
      </c>
      <c r="U40" s="734">
        <f t="shared" si="21"/>
        <v>0</v>
      </c>
      <c r="V40" s="732">
        <f t="shared" si="21"/>
        <v>0</v>
      </c>
      <c r="W40" s="734">
        <f t="shared" si="21"/>
        <v>0</v>
      </c>
      <c r="X40" s="780"/>
      <c r="Y40" s="775"/>
      <c r="AD40" s="710"/>
      <c r="AE40" s="710"/>
      <c r="AF40" s="710"/>
    </row>
    <row r="41" spans="1:32" s="695" customFormat="1" ht="63" customHeight="1" x14ac:dyDescent="0.2">
      <c r="A41" s="781">
        <v>5.0999999999999996</v>
      </c>
      <c r="B41" s="782" t="s">
        <v>937</v>
      </c>
      <c r="C41" s="783"/>
      <c r="D41" s="784" t="s">
        <v>938</v>
      </c>
      <c r="E41" s="785" t="s">
        <v>882</v>
      </c>
      <c r="F41" s="786">
        <f t="shared" si="14"/>
        <v>0</v>
      </c>
      <c r="G41" s="787">
        <v>93059</v>
      </c>
      <c r="H41" s="788">
        <f>SUM(M41+R41)</f>
        <v>0</v>
      </c>
      <c r="I41" s="789"/>
      <c r="J41" s="790"/>
      <c r="K41" s="791">
        <v>93059</v>
      </c>
      <c r="L41" s="971">
        <v>-93059</v>
      </c>
      <c r="M41" s="762">
        <f>K41+L41</f>
        <v>0</v>
      </c>
      <c r="N41" s="792"/>
      <c r="O41" s="793"/>
      <c r="P41" s="740"/>
      <c r="Q41" s="740"/>
      <c r="R41" s="762">
        <f>P41+Q41</f>
        <v>0</v>
      </c>
      <c r="S41" s="794"/>
      <c r="T41" s="789"/>
      <c r="U41" s="795"/>
      <c r="V41" s="789"/>
      <c r="W41" s="795"/>
      <c r="X41" s="756" t="s">
        <v>939</v>
      </c>
      <c r="AD41" s="710"/>
      <c r="AE41" s="710"/>
      <c r="AF41" s="710"/>
    </row>
    <row r="42" spans="1:32" s="695" customFormat="1" ht="37.5" customHeight="1" x14ac:dyDescent="0.2">
      <c r="A42" s="1469" t="s">
        <v>940</v>
      </c>
      <c r="B42" s="1470"/>
      <c r="C42" s="796"/>
      <c r="D42" s="796"/>
      <c r="E42" s="797"/>
      <c r="F42" s="798"/>
      <c r="G42" s="799"/>
      <c r="H42" s="800"/>
      <c r="I42" s="801"/>
      <c r="J42" s="799"/>
      <c r="K42" s="802"/>
      <c r="L42" s="803"/>
      <c r="M42" s="804"/>
      <c r="N42" s="801"/>
      <c r="O42" s="799"/>
      <c r="P42" s="803"/>
      <c r="Q42" s="803"/>
      <c r="R42" s="804"/>
      <c r="S42" s="799"/>
      <c r="T42" s="801"/>
      <c r="U42" s="805"/>
      <c r="V42" s="801"/>
      <c r="W42" s="797"/>
      <c r="X42" s="806"/>
    </row>
    <row r="43" spans="1:32" s="695" customFormat="1" ht="12" x14ac:dyDescent="0.2">
      <c r="A43" s="1459"/>
      <c r="B43" s="1460"/>
      <c r="C43" s="1460"/>
      <c r="D43" s="909"/>
      <c r="E43" s="807" t="s">
        <v>859</v>
      </c>
      <c r="F43" s="808">
        <f>SUM(F44)</f>
        <v>1181113</v>
      </c>
      <c r="G43" s="809">
        <f>SUM(G44)</f>
        <v>1421347</v>
      </c>
      <c r="H43" s="810">
        <f>SUM(H44)</f>
        <v>1421347</v>
      </c>
      <c r="I43" s="808">
        <f>SUM(I44)</f>
        <v>625382</v>
      </c>
      <c r="J43" s="811">
        <f t="shared" ref="J43:W43" si="22">SUM(J44)</f>
        <v>470927</v>
      </c>
      <c r="K43" s="808">
        <f t="shared" si="22"/>
        <v>625382</v>
      </c>
      <c r="L43" s="809">
        <f t="shared" si="22"/>
        <v>0</v>
      </c>
      <c r="M43" s="810">
        <f t="shared" si="22"/>
        <v>625382</v>
      </c>
      <c r="N43" s="808">
        <f t="shared" si="22"/>
        <v>795965</v>
      </c>
      <c r="O43" s="811">
        <f t="shared" si="22"/>
        <v>710186</v>
      </c>
      <c r="P43" s="809">
        <f>SUM(P44)</f>
        <v>795965</v>
      </c>
      <c r="Q43" s="809">
        <f t="shared" ref="Q43:R43" si="23">SUM(Q44)</f>
        <v>0</v>
      </c>
      <c r="R43" s="810">
        <f t="shared" si="23"/>
        <v>795965</v>
      </c>
      <c r="S43" s="812"/>
      <c r="T43" s="813">
        <f t="shared" si="22"/>
        <v>0</v>
      </c>
      <c r="U43" s="814">
        <f t="shared" si="22"/>
        <v>1505494</v>
      </c>
      <c r="V43" s="813">
        <f t="shared" si="22"/>
        <v>0</v>
      </c>
      <c r="W43" s="814">
        <f t="shared" si="22"/>
        <v>1505194</v>
      </c>
      <c r="X43" s="756"/>
    </row>
    <row r="44" spans="1:32" s="695" customFormat="1" ht="12" x14ac:dyDescent="0.2">
      <c r="A44" s="908">
        <v>1</v>
      </c>
      <c r="B44" s="729" t="s">
        <v>941</v>
      </c>
      <c r="C44" s="730"/>
      <c r="D44" s="730"/>
      <c r="E44" s="731"/>
      <c r="F44" s="732">
        <f t="shared" ref="F44:W44" si="24">SUM(F45:F45)</f>
        <v>1181113</v>
      </c>
      <c r="G44" s="733">
        <f t="shared" si="24"/>
        <v>1421347</v>
      </c>
      <c r="H44" s="734">
        <f t="shared" si="24"/>
        <v>1421347</v>
      </c>
      <c r="I44" s="732">
        <f t="shared" si="24"/>
        <v>625382</v>
      </c>
      <c r="J44" s="735">
        <f t="shared" si="24"/>
        <v>470927</v>
      </c>
      <c r="K44" s="732">
        <f t="shared" si="24"/>
        <v>625382</v>
      </c>
      <c r="L44" s="733">
        <f t="shared" si="24"/>
        <v>0</v>
      </c>
      <c r="M44" s="734">
        <f t="shared" si="24"/>
        <v>625382</v>
      </c>
      <c r="N44" s="732">
        <f t="shared" si="24"/>
        <v>795965</v>
      </c>
      <c r="O44" s="735">
        <f t="shared" si="24"/>
        <v>710186</v>
      </c>
      <c r="P44" s="733">
        <f>SUM(P45:P45)</f>
        <v>795965</v>
      </c>
      <c r="Q44" s="733">
        <f t="shared" ref="Q44:R44" si="25">SUM(Q45:Q45)</f>
        <v>0</v>
      </c>
      <c r="R44" s="734">
        <f t="shared" si="25"/>
        <v>795965</v>
      </c>
      <c r="S44" s="737"/>
      <c r="T44" s="763"/>
      <c r="U44" s="764">
        <f t="shared" si="24"/>
        <v>1505494</v>
      </c>
      <c r="V44" s="763"/>
      <c r="W44" s="764">
        <f t="shared" si="24"/>
        <v>1505194</v>
      </c>
      <c r="X44" s="756"/>
    </row>
    <row r="45" spans="1:32" s="695" customFormat="1" ht="40.5" customHeight="1" x14ac:dyDescent="0.2">
      <c r="A45" s="781">
        <v>1.1000000000000001</v>
      </c>
      <c r="B45" s="815" t="s">
        <v>942</v>
      </c>
      <c r="C45" s="816" t="s">
        <v>943</v>
      </c>
      <c r="D45" s="816" t="s">
        <v>944</v>
      </c>
      <c r="E45" s="785" t="s">
        <v>945</v>
      </c>
      <c r="F45" s="786">
        <f>SUM(J45+O45)</f>
        <v>1181113</v>
      </c>
      <c r="G45" s="817">
        <v>1421347</v>
      </c>
      <c r="H45" s="788">
        <f>SUM(M45+R45)</f>
        <v>1421347</v>
      </c>
      <c r="I45" s="786">
        <v>625382</v>
      </c>
      <c r="J45" s="818">
        <v>470927</v>
      </c>
      <c r="K45" s="786">
        <v>625382</v>
      </c>
      <c r="L45" s="817"/>
      <c r="M45" s="788">
        <f>K45+L45</f>
        <v>625382</v>
      </c>
      <c r="N45" s="786">
        <v>795965</v>
      </c>
      <c r="O45" s="818">
        <v>710186</v>
      </c>
      <c r="P45" s="817">
        <v>795965</v>
      </c>
      <c r="Q45" s="817"/>
      <c r="R45" s="788">
        <f>P45+Q45</f>
        <v>795965</v>
      </c>
      <c r="S45" s="819"/>
      <c r="T45" s="781" t="s">
        <v>943</v>
      </c>
      <c r="U45" s="820">
        <v>1505494</v>
      </c>
      <c r="V45" s="781" t="s">
        <v>943</v>
      </c>
      <c r="W45" s="820">
        <v>1505194</v>
      </c>
      <c r="X45" s="821" t="s">
        <v>867</v>
      </c>
    </row>
    <row r="46" spans="1:32" x14ac:dyDescent="0.25">
      <c r="A46" s="822" t="s">
        <v>946</v>
      </c>
      <c r="B46" s="823"/>
      <c r="C46" s="796"/>
      <c r="D46" s="796"/>
      <c r="E46" s="797"/>
      <c r="F46" s="798"/>
      <c r="G46" s="799"/>
      <c r="H46" s="800"/>
      <c r="I46" s="801"/>
      <c r="J46" s="799"/>
      <c r="K46" s="802"/>
      <c r="L46" s="803"/>
      <c r="M46" s="804"/>
      <c r="N46" s="801"/>
      <c r="O46" s="799"/>
      <c r="P46" s="803"/>
      <c r="Q46" s="803"/>
      <c r="R46" s="804"/>
      <c r="S46" s="799"/>
      <c r="T46" s="801"/>
      <c r="U46" s="805"/>
      <c r="V46" s="801"/>
      <c r="W46" s="797"/>
      <c r="X46" s="824"/>
    </row>
    <row r="47" spans="1:32" ht="12.75" customHeight="1" x14ac:dyDescent="0.25">
      <c r="A47" s="1459"/>
      <c r="B47" s="1460"/>
      <c r="C47" s="1460"/>
      <c r="D47" s="909"/>
      <c r="E47" s="807" t="s">
        <v>859</v>
      </c>
      <c r="F47" s="808">
        <f t="shared" ref="F47:W47" si="26">SUM(F48:F48)</f>
        <v>651761</v>
      </c>
      <c r="G47" s="809">
        <f t="shared" si="26"/>
        <v>808099</v>
      </c>
      <c r="H47" s="810">
        <f t="shared" si="26"/>
        <v>808099</v>
      </c>
      <c r="I47" s="808">
        <f t="shared" si="26"/>
        <v>221690</v>
      </c>
      <c r="J47" s="811">
        <f t="shared" si="26"/>
        <v>221690</v>
      </c>
      <c r="K47" s="808">
        <f t="shared" si="26"/>
        <v>235000</v>
      </c>
      <c r="L47" s="809">
        <f t="shared" si="26"/>
        <v>0</v>
      </c>
      <c r="M47" s="810">
        <f t="shared" si="26"/>
        <v>235000</v>
      </c>
      <c r="N47" s="808">
        <f t="shared" si="26"/>
        <v>430071</v>
      </c>
      <c r="O47" s="811">
        <f t="shared" si="26"/>
        <v>430071</v>
      </c>
      <c r="P47" s="809">
        <f t="shared" si="26"/>
        <v>573099</v>
      </c>
      <c r="Q47" s="809">
        <f t="shared" si="26"/>
        <v>0</v>
      </c>
      <c r="R47" s="810">
        <f t="shared" si="26"/>
        <v>573099</v>
      </c>
      <c r="S47" s="812"/>
      <c r="T47" s="808">
        <f t="shared" si="26"/>
        <v>0</v>
      </c>
      <c r="U47" s="810">
        <f t="shared" si="26"/>
        <v>0</v>
      </c>
      <c r="V47" s="808">
        <f t="shared" si="26"/>
        <v>0</v>
      </c>
      <c r="W47" s="810">
        <f t="shared" si="26"/>
        <v>0</v>
      </c>
      <c r="X47" s="718"/>
    </row>
    <row r="48" spans="1:32" ht="24" customHeight="1" x14ac:dyDescent="0.25">
      <c r="A48" s="781">
        <v>1</v>
      </c>
      <c r="B48" s="815" t="s">
        <v>947</v>
      </c>
      <c r="C48" s="825"/>
      <c r="D48" s="825"/>
      <c r="E48" s="785"/>
      <c r="F48" s="786">
        <f>SUM(J48+O48)</f>
        <v>651761</v>
      </c>
      <c r="G48" s="817">
        <v>808099</v>
      </c>
      <c r="H48" s="788">
        <f>SUM(M48+R48)</f>
        <v>808099</v>
      </c>
      <c r="I48" s="786">
        <v>221690</v>
      </c>
      <c r="J48" s="818">
        <v>221690</v>
      </c>
      <c r="K48" s="786">
        <v>235000</v>
      </c>
      <c r="L48" s="817"/>
      <c r="M48" s="788">
        <f>K48+L48</f>
        <v>235000</v>
      </c>
      <c r="N48" s="786">
        <v>430071</v>
      </c>
      <c r="O48" s="818">
        <v>430071</v>
      </c>
      <c r="P48" s="817">
        <v>573099</v>
      </c>
      <c r="Q48" s="817"/>
      <c r="R48" s="788">
        <f>P48+Q48</f>
        <v>573099</v>
      </c>
      <c r="S48" s="819"/>
      <c r="T48" s="826"/>
      <c r="U48" s="820"/>
      <c r="V48" s="826"/>
      <c r="W48" s="820"/>
      <c r="X48" s="827"/>
    </row>
    <row r="49" spans="1:34" s="672" customFormat="1" ht="13.5" customHeight="1" x14ac:dyDescent="0.25">
      <c r="A49" s="828" t="s">
        <v>948</v>
      </c>
      <c r="B49" s="670"/>
      <c r="C49" s="670"/>
      <c r="D49" s="670"/>
      <c r="E49" s="671"/>
      <c r="F49" s="671"/>
      <c r="P49" s="675"/>
      <c r="R49" s="675"/>
      <c r="S49" s="675"/>
      <c r="T49" s="670"/>
      <c r="U49" s="670"/>
      <c r="V49" s="670"/>
      <c r="W49" s="670"/>
      <c r="X49" s="670"/>
      <c r="Y49" s="670"/>
      <c r="Z49" s="670"/>
      <c r="AA49" s="670"/>
      <c r="AB49" s="670"/>
      <c r="AC49" s="670"/>
      <c r="AD49" s="670"/>
      <c r="AE49" s="670"/>
      <c r="AF49" s="670"/>
      <c r="AG49" s="670"/>
      <c r="AH49" s="670"/>
    </row>
    <row r="50" spans="1:34" s="672" customFormat="1" x14ac:dyDescent="0.25">
      <c r="A50" s="829" t="s">
        <v>416</v>
      </c>
      <c r="B50" s="829"/>
      <c r="C50" s="829"/>
      <c r="D50" s="830"/>
      <c r="E50" s="830"/>
      <c r="F50" s="831"/>
      <c r="G50" s="831"/>
      <c r="H50" s="831"/>
      <c r="I50" s="832"/>
      <c r="J50" s="832"/>
      <c r="L50" s="832"/>
      <c r="P50" s="675"/>
      <c r="R50" s="675"/>
      <c r="S50" s="675"/>
      <c r="T50" s="670"/>
      <c r="U50" s="670"/>
      <c r="V50" s="670"/>
      <c r="W50" s="670"/>
      <c r="X50" s="670"/>
      <c r="Y50" s="670"/>
      <c r="Z50" s="670"/>
      <c r="AA50" s="670"/>
      <c r="AB50" s="670"/>
      <c r="AC50" s="670"/>
      <c r="AD50" s="670"/>
      <c r="AE50" s="670"/>
      <c r="AF50" s="670"/>
      <c r="AG50" s="670"/>
      <c r="AH50" s="670"/>
    </row>
    <row r="51" spans="1:34" s="672" customFormat="1" x14ac:dyDescent="0.25">
      <c r="A51" s="829"/>
      <c r="B51" s="829" t="s">
        <v>949</v>
      </c>
      <c r="C51" s="829"/>
      <c r="D51" s="830"/>
      <c r="E51" s="830"/>
      <c r="F51" s="831"/>
      <c r="G51" s="831"/>
      <c r="H51" s="831"/>
      <c r="I51" s="832"/>
      <c r="J51" s="832"/>
      <c r="L51" s="832"/>
      <c r="P51" s="675"/>
      <c r="R51" s="675"/>
      <c r="S51" s="675"/>
      <c r="T51" s="670"/>
      <c r="U51" s="670"/>
      <c r="V51" s="670"/>
      <c r="W51" s="670"/>
      <c r="X51" s="670"/>
      <c r="Y51" s="670"/>
      <c r="Z51" s="670"/>
      <c r="AA51" s="670"/>
      <c r="AB51" s="670"/>
      <c r="AC51" s="670"/>
      <c r="AD51" s="670"/>
      <c r="AE51" s="670"/>
      <c r="AF51" s="670"/>
      <c r="AG51" s="670"/>
      <c r="AH51" s="670"/>
    </row>
    <row r="52" spans="1:34" s="672" customFormat="1" x14ac:dyDescent="0.25">
      <c r="A52" s="833"/>
      <c r="B52" s="829" t="s">
        <v>950</v>
      </c>
      <c r="C52" s="829"/>
      <c r="D52" s="834"/>
      <c r="E52" s="834"/>
      <c r="F52" s="834"/>
      <c r="G52" s="834"/>
      <c r="H52" s="834"/>
      <c r="I52" s="834"/>
      <c r="P52" s="675"/>
      <c r="R52" s="675"/>
      <c r="S52" s="675"/>
      <c r="T52" s="670"/>
      <c r="U52" s="670"/>
      <c r="V52" s="670"/>
      <c r="W52" s="670"/>
      <c r="X52" s="670"/>
      <c r="Y52" s="670"/>
      <c r="Z52" s="670"/>
      <c r="AA52" s="670"/>
      <c r="AB52" s="670"/>
      <c r="AC52" s="670"/>
      <c r="AD52" s="670"/>
      <c r="AE52" s="670"/>
      <c r="AF52" s="670"/>
      <c r="AG52" s="670"/>
      <c r="AH52" s="670"/>
    </row>
    <row r="53" spans="1:34" s="672" customFormat="1" x14ac:dyDescent="0.25">
      <c r="A53" s="829"/>
      <c r="B53" s="829" t="s">
        <v>951</v>
      </c>
      <c r="C53" s="829"/>
      <c r="D53" s="830"/>
      <c r="E53" s="830"/>
      <c r="F53" s="831"/>
      <c r="G53" s="831"/>
      <c r="H53" s="831"/>
      <c r="I53" s="832"/>
      <c r="J53" s="832"/>
      <c r="L53" s="832"/>
      <c r="P53" s="675"/>
      <c r="R53" s="675"/>
      <c r="S53" s="675"/>
      <c r="T53" s="670"/>
      <c r="U53" s="670"/>
      <c r="V53" s="670"/>
      <c r="W53" s="670"/>
      <c r="X53" s="670"/>
      <c r="Y53" s="670"/>
      <c r="Z53" s="670"/>
      <c r="AA53" s="670"/>
      <c r="AB53" s="670"/>
      <c r="AC53" s="670"/>
      <c r="AD53" s="670"/>
      <c r="AE53" s="670"/>
      <c r="AF53" s="670"/>
      <c r="AG53" s="670"/>
      <c r="AH53" s="670"/>
    </row>
    <row r="54" spans="1:34" s="672" customFormat="1" x14ac:dyDescent="0.25">
      <c r="A54" s="829"/>
      <c r="B54" s="829" t="s">
        <v>952</v>
      </c>
      <c r="C54" s="835"/>
      <c r="D54" s="833"/>
      <c r="E54" s="833"/>
      <c r="F54" s="833"/>
      <c r="G54" s="833"/>
      <c r="H54" s="833"/>
      <c r="J54" s="836"/>
      <c r="L54" s="836"/>
      <c r="P54" s="675"/>
      <c r="R54" s="675"/>
      <c r="S54" s="675"/>
      <c r="T54" s="670"/>
      <c r="U54" s="670"/>
      <c r="V54" s="670"/>
      <c r="W54" s="670"/>
      <c r="X54" s="670"/>
      <c r="Y54" s="670"/>
      <c r="Z54" s="670"/>
      <c r="AA54" s="670"/>
      <c r="AB54" s="670"/>
      <c r="AC54" s="670"/>
      <c r="AD54" s="670"/>
      <c r="AE54" s="670"/>
      <c r="AF54" s="670"/>
      <c r="AG54" s="670"/>
      <c r="AH54" s="670"/>
    </row>
    <row r="55" spans="1:34" s="672" customFormat="1" x14ac:dyDescent="0.25">
      <c r="A55" s="829"/>
      <c r="B55" s="829" t="s">
        <v>953</v>
      </c>
      <c r="C55" s="835"/>
      <c r="D55" s="833"/>
      <c r="E55" s="833"/>
      <c r="F55" s="833"/>
      <c r="G55" s="833"/>
      <c r="H55" s="833"/>
      <c r="J55" s="836"/>
      <c r="L55" s="836"/>
      <c r="P55" s="675"/>
      <c r="R55" s="675"/>
      <c r="S55" s="675"/>
      <c r="T55" s="670"/>
      <c r="U55" s="670"/>
      <c r="V55" s="670"/>
      <c r="W55" s="670"/>
      <c r="X55" s="670"/>
      <c r="Y55" s="670"/>
      <c r="Z55" s="670"/>
      <c r="AA55" s="670"/>
      <c r="AB55" s="670"/>
      <c r="AC55" s="670"/>
      <c r="AD55" s="670"/>
      <c r="AE55" s="670"/>
      <c r="AF55" s="670"/>
      <c r="AG55" s="670"/>
      <c r="AH55" s="670"/>
    </row>
    <row r="56" spans="1:34" s="672" customFormat="1" x14ac:dyDescent="0.25">
      <c r="A56" s="829"/>
      <c r="B56" s="829" t="s">
        <v>954</v>
      </c>
      <c r="C56" s="835"/>
      <c r="D56" s="833"/>
      <c r="E56" s="833"/>
      <c r="F56" s="833"/>
      <c r="G56" s="833"/>
      <c r="H56" s="833"/>
      <c r="J56" s="836"/>
      <c r="L56" s="836"/>
      <c r="P56" s="675"/>
      <c r="R56" s="675"/>
      <c r="S56" s="675"/>
      <c r="T56" s="670"/>
      <c r="U56" s="670"/>
      <c r="V56" s="670"/>
      <c r="W56" s="670"/>
      <c r="X56" s="670"/>
      <c r="Y56" s="670"/>
      <c r="Z56" s="670"/>
      <c r="AA56" s="670"/>
      <c r="AB56" s="670"/>
      <c r="AC56" s="670"/>
      <c r="AD56" s="670"/>
      <c r="AE56" s="670"/>
      <c r="AF56" s="670"/>
      <c r="AG56" s="670"/>
      <c r="AH56" s="670"/>
    </row>
    <row r="57" spans="1:34" s="672" customFormat="1" x14ac:dyDescent="0.25">
      <c r="A57" s="829"/>
      <c r="B57" s="829" t="s">
        <v>955</v>
      </c>
      <c r="C57" s="829"/>
      <c r="D57" s="830"/>
      <c r="E57" s="830"/>
      <c r="F57" s="831"/>
      <c r="G57" s="831"/>
      <c r="H57" s="831"/>
      <c r="I57" s="832"/>
      <c r="J57" s="832"/>
      <c r="L57" s="832"/>
      <c r="P57" s="675"/>
      <c r="R57" s="675"/>
      <c r="S57" s="675"/>
      <c r="T57" s="670"/>
      <c r="U57" s="670"/>
      <c r="V57" s="670"/>
      <c r="W57" s="670"/>
      <c r="X57" s="670"/>
      <c r="Y57" s="670"/>
      <c r="Z57" s="670"/>
      <c r="AA57" s="670"/>
      <c r="AB57" s="670"/>
      <c r="AC57" s="670"/>
      <c r="AD57" s="670"/>
      <c r="AE57" s="670"/>
      <c r="AF57" s="670"/>
      <c r="AG57" s="670"/>
      <c r="AH57" s="670"/>
    </row>
    <row r="58" spans="1:34" s="672" customFormat="1" x14ac:dyDescent="0.25">
      <c r="A58" s="829"/>
      <c r="B58" s="829" t="s">
        <v>956</v>
      </c>
      <c r="C58" s="835"/>
      <c r="D58" s="835"/>
      <c r="E58" s="835"/>
      <c r="F58" s="835"/>
      <c r="G58" s="835"/>
      <c r="H58" s="835"/>
      <c r="I58" s="835"/>
      <c r="J58" s="835"/>
      <c r="K58" s="835"/>
      <c r="L58" s="835"/>
      <c r="M58" s="835"/>
      <c r="P58" s="675"/>
      <c r="R58" s="675"/>
      <c r="S58" s="675"/>
      <c r="T58" s="670"/>
      <c r="U58" s="670"/>
      <c r="V58" s="670"/>
      <c r="W58" s="670"/>
      <c r="X58" s="670"/>
      <c r="Y58" s="670"/>
      <c r="Z58" s="670"/>
      <c r="AA58" s="670"/>
      <c r="AB58" s="670"/>
      <c r="AC58" s="670"/>
      <c r="AD58" s="670"/>
      <c r="AE58" s="670"/>
      <c r="AF58" s="670"/>
      <c r="AG58" s="670"/>
      <c r="AH58" s="670"/>
    </row>
    <row r="59" spans="1:34" s="672" customFormat="1" x14ac:dyDescent="0.25">
      <c r="A59" s="669"/>
      <c r="B59" s="828" t="s">
        <v>957</v>
      </c>
      <c r="C59" s="670"/>
      <c r="D59" s="670"/>
      <c r="E59" s="671"/>
      <c r="F59" s="671"/>
      <c r="P59" s="675"/>
      <c r="R59" s="675"/>
      <c r="S59" s="675"/>
      <c r="T59" s="670"/>
      <c r="U59" s="670"/>
      <c r="V59" s="670"/>
      <c r="W59" s="670"/>
      <c r="X59" s="670"/>
      <c r="Y59" s="670"/>
      <c r="Z59" s="670"/>
      <c r="AA59" s="670"/>
      <c r="AB59" s="670"/>
      <c r="AC59" s="670"/>
      <c r="AD59" s="670"/>
      <c r="AE59" s="670"/>
      <c r="AF59" s="670"/>
      <c r="AG59" s="670"/>
      <c r="AH59" s="670"/>
    </row>
    <row r="60" spans="1:34" s="672" customFormat="1" x14ac:dyDescent="0.25">
      <c r="A60" s="669"/>
      <c r="B60" s="829" t="s">
        <v>955</v>
      </c>
      <c r="C60" s="626"/>
      <c r="D60" s="670"/>
      <c r="E60" s="671"/>
      <c r="F60" s="671"/>
      <c r="P60" s="675"/>
      <c r="R60" s="675"/>
      <c r="S60" s="675"/>
      <c r="T60" s="670"/>
      <c r="U60" s="670"/>
      <c r="V60" s="670"/>
      <c r="W60" s="670"/>
      <c r="X60" s="670"/>
      <c r="Y60" s="670"/>
      <c r="Z60" s="670"/>
      <c r="AA60" s="670"/>
      <c r="AB60" s="670"/>
      <c r="AC60" s="670"/>
      <c r="AD60" s="670"/>
      <c r="AE60" s="670"/>
      <c r="AF60" s="670"/>
      <c r="AG60" s="670"/>
      <c r="AH60" s="670"/>
    </row>
    <row r="61" spans="1:34" s="672" customFormat="1" x14ac:dyDescent="0.25">
      <c r="A61" s="669"/>
      <c r="B61" s="829" t="s">
        <v>958</v>
      </c>
      <c r="C61" s="670"/>
      <c r="D61" s="670"/>
      <c r="E61" s="671"/>
      <c r="F61" s="671"/>
      <c r="P61" s="675"/>
      <c r="R61" s="675"/>
      <c r="S61" s="675"/>
      <c r="T61" s="670"/>
      <c r="U61" s="670"/>
      <c r="V61" s="670"/>
      <c r="W61" s="670"/>
      <c r="X61" s="670"/>
      <c r="Y61" s="670"/>
      <c r="Z61" s="670"/>
      <c r="AA61" s="670"/>
      <c r="AB61" s="670"/>
      <c r="AC61" s="670"/>
      <c r="AD61" s="670"/>
      <c r="AE61" s="670"/>
      <c r="AF61" s="670"/>
      <c r="AG61" s="670"/>
      <c r="AH61" s="670"/>
    </row>
    <row r="63" spans="1:34" s="672" customFormat="1" x14ac:dyDescent="0.25">
      <c r="A63" s="837"/>
      <c r="B63" s="670"/>
      <c r="C63" s="670"/>
      <c r="D63" s="670"/>
      <c r="E63" s="671"/>
      <c r="F63" s="671"/>
      <c r="P63" s="675"/>
      <c r="R63" s="675"/>
      <c r="S63" s="675"/>
      <c r="T63" s="670"/>
      <c r="U63" s="670"/>
      <c r="V63" s="670"/>
      <c r="W63" s="670"/>
      <c r="X63" s="670"/>
      <c r="Y63" s="670"/>
      <c r="Z63" s="670"/>
      <c r="AA63" s="670"/>
      <c r="AB63" s="670"/>
      <c r="AC63" s="670"/>
      <c r="AD63" s="670"/>
      <c r="AE63" s="670"/>
      <c r="AF63" s="670"/>
      <c r="AG63" s="670"/>
      <c r="AH63" s="670"/>
    </row>
  </sheetData>
  <sheetProtection algorithmName="SHA-512" hashValue="0yp9q5V4o8DXBE6oUS1Y9CAlV5Tw//L4RzVFuwz6qANFTKdr82Ozbd5f15KxFQre5H2xzdLdpxaNYpXihLynKA==" saltValue="ri5PjaUwZN4j7zLgivYBXw==" spinCount="100000" sheet="1" objects="1" scenarios="1"/>
  <mergeCells count="24">
    <mergeCell ref="A43:C43"/>
    <mergeCell ref="A47:C47"/>
    <mergeCell ref="C9:E9"/>
    <mergeCell ref="A10:B10"/>
    <mergeCell ref="A11:B11"/>
    <mergeCell ref="A32:A34"/>
    <mergeCell ref="B32:B34"/>
    <mergeCell ref="A42:B42"/>
    <mergeCell ref="X7:X8"/>
    <mergeCell ref="U2:V2"/>
    <mergeCell ref="U3:X3"/>
    <mergeCell ref="U4:X4"/>
    <mergeCell ref="C5:V5"/>
    <mergeCell ref="F7:H7"/>
    <mergeCell ref="I7:M7"/>
    <mergeCell ref="N7:R7"/>
    <mergeCell ref="S7:S8"/>
    <mergeCell ref="T7:U7"/>
    <mergeCell ref="V7:W7"/>
    <mergeCell ref="A7:A8"/>
    <mergeCell ref="B7:B8"/>
    <mergeCell ref="C7:C8"/>
    <mergeCell ref="D7:D8"/>
    <mergeCell ref="E7:E8"/>
  </mergeCells>
  <pageMargins left="0.98425196850393704" right="0.39370078740157483" top="0.59055118110236227" bottom="0.39370078740157483" header="0.23622047244094491" footer="0.23622047244094491"/>
  <pageSetup paperSize="9" scale="65" orientation="portrait" r:id="rId1"/>
  <headerFooter differentFirst="1">
    <oddFooter>&amp;L&amp;"Times New Roman,Regular"&amp;9&amp;D; &amp;T&amp;R&amp;"Times New Roman,Regular"&amp;9&amp;P (&amp;N)</oddFooter>
    <firstHeader xml:space="preserve">&amp;R&amp;"Times New Roman,Regular"&amp;9 29.pielikums Jūrmalas pilsētas domes
2019.gada 20.jūnija saistošajiem noteikumiem Nr.22
(protokols Nr.8, 2.punkts)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64"/>
  <sheetViews>
    <sheetView view="pageLayout" zoomScaleNormal="100" workbookViewId="0">
      <selection activeCell="K6" sqref="K6"/>
    </sheetView>
  </sheetViews>
  <sheetFormatPr defaultColWidth="9.140625" defaultRowHeight="12" outlineLevelCol="1" x14ac:dyDescent="0.2"/>
  <cols>
    <col min="1" max="1" width="6.140625" style="841" customWidth="1"/>
    <col min="2" max="2" width="19" style="841" customWidth="1"/>
    <col min="3" max="3" width="28.42578125" style="841" customWidth="1"/>
    <col min="4" max="4" width="12.140625" style="841" customWidth="1"/>
    <col min="5" max="6" width="13.28515625" style="841" hidden="1" customWidth="1" outlineLevel="1"/>
    <col min="7" max="7" width="15.140625" style="841" customWidth="1" collapsed="1"/>
    <col min="8" max="8" width="44.7109375" style="841" hidden="1" customWidth="1" outlineLevel="1"/>
    <col min="9" max="9" width="26.140625" style="841" customWidth="1" collapsed="1"/>
    <col min="10" max="16384" width="9.140625" style="841"/>
  </cols>
  <sheetData>
    <row r="1" spans="1:9" x14ac:dyDescent="0.2">
      <c r="H1" s="1451" t="s">
        <v>972</v>
      </c>
      <c r="I1" s="1451"/>
    </row>
    <row r="2" spans="1:9" x14ac:dyDescent="0.2">
      <c r="I2" s="683" t="s">
        <v>394</v>
      </c>
    </row>
    <row r="3" spans="1:9" x14ac:dyDescent="0.2">
      <c r="A3" s="1472" t="s">
        <v>2</v>
      </c>
      <c r="B3" s="1472"/>
      <c r="C3" s="842" t="s">
        <v>3</v>
      </c>
      <c r="D3" s="1451"/>
      <c r="E3" s="1451"/>
      <c r="F3" s="1451"/>
      <c r="G3" s="1451"/>
      <c r="H3" s="1451"/>
      <c r="I3" s="1451"/>
    </row>
    <row r="4" spans="1:9" x14ac:dyDescent="0.2">
      <c r="A4" s="1472" t="s">
        <v>4</v>
      </c>
      <c r="B4" s="1472"/>
      <c r="C4" s="1472">
        <v>90000056357</v>
      </c>
      <c r="D4" s="1472"/>
      <c r="E4" s="1472"/>
      <c r="F4" s="1472"/>
      <c r="G4" s="1472"/>
      <c r="H4" s="1472"/>
      <c r="I4" s="1472"/>
    </row>
    <row r="5" spans="1:9" ht="15.75" x14ac:dyDescent="0.2">
      <c r="A5" s="1471" t="s">
        <v>395</v>
      </c>
      <c r="B5" s="1471"/>
      <c r="C5" s="1471"/>
      <c r="D5" s="1471"/>
      <c r="E5" s="1471"/>
      <c r="F5" s="1471"/>
      <c r="G5" s="1471"/>
      <c r="H5" s="1471"/>
      <c r="I5" s="1471"/>
    </row>
    <row r="6" spans="1:9" ht="15.75" x14ac:dyDescent="0.25">
      <c r="A6" s="843"/>
      <c r="B6" s="843"/>
      <c r="C6" s="843"/>
      <c r="D6" s="843"/>
      <c r="E6" s="843"/>
      <c r="F6" s="843"/>
      <c r="G6" s="843"/>
      <c r="H6" s="843"/>
      <c r="I6" s="843"/>
    </row>
    <row r="7" spans="1:9" ht="15.75" x14ac:dyDescent="0.25">
      <c r="A7" s="1472" t="s">
        <v>396</v>
      </c>
      <c r="B7" s="1472"/>
      <c r="C7" s="844" t="s">
        <v>973</v>
      </c>
      <c r="D7" s="844"/>
      <c r="E7" s="844"/>
      <c r="F7" s="844"/>
      <c r="G7" s="844"/>
      <c r="H7" s="844"/>
      <c r="I7" s="844"/>
    </row>
    <row r="8" spans="1:9" ht="12" customHeight="1" x14ac:dyDescent="0.2">
      <c r="A8" s="1472" t="s">
        <v>398</v>
      </c>
      <c r="B8" s="1472"/>
      <c r="C8" s="842" t="s">
        <v>960</v>
      </c>
      <c r="D8" s="842"/>
      <c r="E8" s="842"/>
      <c r="F8" s="842"/>
      <c r="G8" s="842"/>
      <c r="H8" s="842"/>
      <c r="I8" s="842"/>
    </row>
    <row r="9" spans="1:9" x14ac:dyDescent="0.2">
      <c r="A9" s="1472" t="s">
        <v>400</v>
      </c>
      <c r="B9" s="1472"/>
      <c r="C9" s="845" t="s">
        <v>9</v>
      </c>
      <c r="D9" s="846"/>
      <c r="E9" s="846"/>
      <c r="F9" s="846"/>
      <c r="G9" s="846"/>
      <c r="H9" s="846"/>
      <c r="I9" s="846"/>
    </row>
    <row r="10" spans="1:9" ht="36" x14ac:dyDescent="0.2">
      <c r="A10" s="847" t="s">
        <v>401</v>
      </c>
      <c r="B10" s="1473" t="s">
        <v>402</v>
      </c>
      <c r="C10" s="1473"/>
      <c r="D10" s="847" t="s">
        <v>403</v>
      </c>
      <c r="E10" s="847" t="s">
        <v>404</v>
      </c>
      <c r="F10" s="848" t="s">
        <v>405</v>
      </c>
      <c r="G10" s="848" t="s">
        <v>406</v>
      </c>
      <c r="H10" s="848" t="s">
        <v>36</v>
      </c>
      <c r="I10" s="847" t="s">
        <v>407</v>
      </c>
    </row>
    <row r="11" spans="1:9" x14ac:dyDescent="0.2">
      <c r="A11" s="1474" t="s">
        <v>408</v>
      </c>
      <c r="B11" s="1474"/>
      <c r="C11" s="1474"/>
      <c r="D11" s="849"/>
      <c r="E11" s="849">
        <f>SUM(E12:E16)</f>
        <v>400922</v>
      </c>
      <c r="F11" s="849">
        <f>SUM(F12:F16)</f>
        <v>-18599</v>
      </c>
      <c r="G11" s="849">
        <f>SUM(G12:G16)</f>
        <v>382323</v>
      </c>
      <c r="H11" s="849"/>
      <c r="I11" s="850"/>
    </row>
    <row r="12" spans="1:9" ht="19.5" customHeight="1" x14ac:dyDescent="0.2">
      <c r="A12" s="1481">
        <v>1</v>
      </c>
      <c r="B12" s="1482" t="s">
        <v>974</v>
      </c>
      <c r="C12" s="1482"/>
      <c r="D12" s="851">
        <v>5240</v>
      </c>
      <c r="E12" s="635">
        <v>224395</v>
      </c>
      <c r="F12" s="636"/>
      <c r="G12" s="635">
        <f>E12+F12</f>
        <v>224395</v>
      </c>
      <c r="H12" s="635"/>
      <c r="I12" s="1476" t="s">
        <v>975</v>
      </c>
    </row>
    <row r="13" spans="1:9" ht="18" customHeight="1" x14ac:dyDescent="0.2">
      <c r="A13" s="1481"/>
      <c r="B13" s="1482"/>
      <c r="C13" s="1482"/>
      <c r="D13" s="852">
        <v>5250</v>
      </c>
      <c r="E13" s="635">
        <v>106220</v>
      </c>
      <c r="F13" s="636"/>
      <c r="G13" s="635">
        <f t="shared" ref="G13:G16" si="0">E13+F13</f>
        <v>106220</v>
      </c>
      <c r="H13" s="635"/>
      <c r="I13" s="1476"/>
    </row>
    <row r="14" spans="1:9" ht="38.25" customHeight="1" x14ac:dyDescent="0.2">
      <c r="A14" s="853">
        <v>2</v>
      </c>
      <c r="B14" s="1477" t="s">
        <v>976</v>
      </c>
      <c r="C14" s="1477"/>
      <c r="D14" s="854">
        <v>5240</v>
      </c>
      <c r="E14" s="855">
        <v>8228</v>
      </c>
      <c r="F14" s="856"/>
      <c r="G14" s="635">
        <f t="shared" si="0"/>
        <v>8228</v>
      </c>
      <c r="H14" s="855"/>
      <c r="I14" s="857" t="s">
        <v>977</v>
      </c>
    </row>
    <row r="15" spans="1:9" ht="18.75" customHeight="1" x14ac:dyDescent="0.2">
      <c r="A15" s="668">
        <v>3</v>
      </c>
      <c r="B15" s="1478" t="s">
        <v>978</v>
      </c>
      <c r="C15" s="1478"/>
      <c r="D15" s="858">
        <v>5240</v>
      </c>
      <c r="E15" s="859">
        <v>0</v>
      </c>
      <c r="F15" s="860"/>
      <c r="G15" s="635">
        <f t="shared" si="0"/>
        <v>0</v>
      </c>
      <c r="H15" s="859"/>
      <c r="I15" s="861" t="s">
        <v>979</v>
      </c>
    </row>
    <row r="16" spans="1:9" ht="28.5" customHeight="1" x14ac:dyDescent="0.2">
      <c r="A16" s="862">
        <v>4</v>
      </c>
      <c r="B16" s="1479" t="s">
        <v>980</v>
      </c>
      <c r="C16" s="1480"/>
      <c r="D16" s="858">
        <v>5250</v>
      </c>
      <c r="E16" s="859">
        <v>62079</v>
      </c>
      <c r="F16" s="863">
        <v>-18599</v>
      </c>
      <c r="G16" s="635">
        <f t="shared" si="0"/>
        <v>43480</v>
      </c>
      <c r="H16" s="859"/>
      <c r="I16" s="857" t="s">
        <v>981</v>
      </c>
    </row>
    <row r="17" spans="1:9" x14ac:dyDescent="0.2">
      <c r="A17" s="864"/>
      <c r="B17" s="865"/>
      <c r="C17" s="865"/>
      <c r="D17" s="866"/>
      <c r="E17" s="867"/>
      <c r="F17" s="867"/>
      <c r="G17" s="867"/>
      <c r="H17" s="867"/>
      <c r="I17" s="868"/>
    </row>
    <row r="18" spans="1:9" x14ac:dyDescent="0.2">
      <c r="A18" s="1475" t="s">
        <v>398</v>
      </c>
      <c r="B18" s="1475"/>
      <c r="C18" s="1475" t="s">
        <v>964</v>
      </c>
      <c r="D18" s="1475"/>
      <c r="E18" s="1475"/>
      <c r="F18" s="1475"/>
      <c r="G18" s="1475"/>
      <c r="H18" s="1475"/>
      <c r="I18" s="1475"/>
    </row>
    <row r="19" spans="1:9" x14ac:dyDescent="0.2">
      <c r="A19" s="1483" t="s">
        <v>400</v>
      </c>
      <c r="B19" s="1483"/>
      <c r="C19" s="869" t="s">
        <v>963</v>
      </c>
      <c r="D19" s="870"/>
      <c r="E19" s="870"/>
      <c r="F19" s="870"/>
      <c r="G19" s="870"/>
      <c r="H19" s="870"/>
      <c r="I19" s="870"/>
    </row>
    <row r="20" spans="1:9" ht="36" x14ac:dyDescent="0.2">
      <c r="A20" s="847" t="s">
        <v>401</v>
      </c>
      <c r="B20" s="1473" t="s">
        <v>402</v>
      </c>
      <c r="C20" s="1473"/>
      <c r="D20" s="847" t="s">
        <v>403</v>
      </c>
      <c r="E20" s="847" t="s">
        <v>404</v>
      </c>
      <c r="F20" s="848" t="s">
        <v>405</v>
      </c>
      <c r="G20" s="848" t="s">
        <v>406</v>
      </c>
      <c r="H20" s="848" t="s">
        <v>36</v>
      </c>
      <c r="I20" s="847" t="s">
        <v>407</v>
      </c>
    </row>
    <row r="21" spans="1:9" x14ac:dyDescent="0.2">
      <c r="A21" s="1474" t="s">
        <v>408</v>
      </c>
      <c r="B21" s="1474"/>
      <c r="C21" s="1474"/>
      <c r="D21" s="849"/>
      <c r="E21" s="849">
        <f>SUM(E22:E23)</f>
        <v>573074</v>
      </c>
      <c r="F21" s="849">
        <f t="shared" ref="F21:G21" si="1">SUM(F22:F23)</f>
        <v>-25689</v>
      </c>
      <c r="G21" s="849">
        <f t="shared" si="1"/>
        <v>547385</v>
      </c>
      <c r="H21" s="849"/>
      <c r="I21" s="871"/>
    </row>
    <row r="22" spans="1:9" ht="30.75" customHeight="1" x14ac:dyDescent="0.2">
      <c r="A22" s="668">
        <v>1</v>
      </c>
      <c r="B22" s="1482" t="s">
        <v>982</v>
      </c>
      <c r="C22" s="1482"/>
      <c r="D22" s="852">
        <v>5240</v>
      </c>
      <c r="E22" s="635">
        <v>271840</v>
      </c>
      <c r="F22" s="636"/>
      <c r="G22" s="635">
        <f>E22+F22</f>
        <v>271840</v>
      </c>
      <c r="H22" s="635" t="s">
        <v>983</v>
      </c>
      <c r="I22" s="652" t="s">
        <v>984</v>
      </c>
    </row>
    <row r="23" spans="1:9" ht="51" customHeight="1" x14ac:dyDescent="0.2">
      <c r="A23" s="668">
        <v>2</v>
      </c>
      <c r="B23" s="1482" t="s">
        <v>985</v>
      </c>
      <c r="C23" s="1482"/>
      <c r="D23" s="852">
        <v>5240</v>
      </c>
      <c r="E23" s="635">
        <v>301234</v>
      </c>
      <c r="F23" s="872">
        <v>-25689</v>
      </c>
      <c r="G23" s="635">
        <f t="shared" ref="G23" si="2">E23+F23</f>
        <v>275545</v>
      </c>
      <c r="H23" s="635"/>
      <c r="I23" s="652" t="s">
        <v>986</v>
      </c>
    </row>
    <row r="24" spans="1:9" x14ac:dyDescent="0.2">
      <c r="A24" s="873"/>
      <c r="B24" s="874"/>
      <c r="C24" s="874"/>
      <c r="D24" s="875"/>
      <c r="E24" s="876"/>
      <c r="F24" s="876"/>
      <c r="G24" s="876"/>
      <c r="H24" s="876"/>
      <c r="I24" s="877"/>
    </row>
    <row r="25" spans="1:9" x14ac:dyDescent="0.2">
      <c r="A25" s="1475" t="s">
        <v>398</v>
      </c>
      <c r="B25" s="1475"/>
      <c r="C25" s="878" t="s">
        <v>987</v>
      </c>
      <c r="D25" s="879"/>
      <c r="E25" s="878"/>
      <c r="F25" s="878"/>
      <c r="G25" s="878"/>
      <c r="H25" s="878"/>
      <c r="I25" s="878"/>
    </row>
    <row r="26" spans="1:9" x14ac:dyDescent="0.2">
      <c r="A26" s="1483" t="s">
        <v>400</v>
      </c>
      <c r="B26" s="1483"/>
      <c r="C26" s="869" t="s">
        <v>482</v>
      </c>
      <c r="D26" s="880"/>
      <c r="E26" s="881"/>
      <c r="F26" s="881"/>
      <c r="G26" s="881"/>
      <c r="H26" s="881"/>
      <c r="I26" s="881"/>
    </row>
    <row r="27" spans="1:9" ht="36" x14ac:dyDescent="0.2">
      <c r="A27" s="847" t="s">
        <v>401</v>
      </c>
      <c r="B27" s="1473" t="s">
        <v>402</v>
      </c>
      <c r="C27" s="1473"/>
      <c r="D27" s="847" t="s">
        <v>403</v>
      </c>
      <c r="E27" s="847" t="s">
        <v>404</v>
      </c>
      <c r="F27" s="848" t="s">
        <v>405</v>
      </c>
      <c r="G27" s="848" t="s">
        <v>406</v>
      </c>
      <c r="H27" s="848" t="s">
        <v>36</v>
      </c>
      <c r="I27" s="847" t="s">
        <v>407</v>
      </c>
    </row>
    <row r="28" spans="1:9" x14ac:dyDescent="0.2">
      <c r="A28" s="1474" t="s">
        <v>408</v>
      </c>
      <c r="B28" s="1474"/>
      <c r="C28" s="1474"/>
      <c r="D28" s="871"/>
      <c r="E28" s="849">
        <f>SUM(E29:E29)</f>
        <v>44573</v>
      </c>
      <c r="F28" s="849">
        <f t="shared" ref="F28:G28" si="3">SUM(F29:F29)</f>
        <v>0</v>
      </c>
      <c r="G28" s="849">
        <f t="shared" si="3"/>
        <v>44573</v>
      </c>
      <c r="H28" s="849"/>
      <c r="I28" s="652"/>
    </row>
    <row r="29" spans="1:9" ht="53.25" customHeight="1" x14ac:dyDescent="0.2">
      <c r="A29" s="668">
        <v>1</v>
      </c>
      <c r="B29" s="1482" t="s">
        <v>988</v>
      </c>
      <c r="C29" s="1482"/>
      <c r="D29" s="852">
        <v>5250</v>
      </c>
      <c r="E29" s="635">
        <v>44573</v>
      </c>
      <c r="F29" s="636"/>
      <c r="G29" s="635">
        <f>E29+F29</f>
        <v>44573</v>
      </c>
      <c r="H29" s="635" t="s">
        <v>989</v>
      </c>
      <c r="I29" s="652" t="s">
        <v>990</v>
      </c>
    </row>
    <row r="30" spans="1:9" x14ac:dyDescent="0.2">
      <c r="A30" s="873"/>
      <c r="B30" s="874"/>
      <c r="C30" s="874"/>
      <c r="D30" s="875"/>
      <c r="E30" s="876"/>
      <c r="F30" s="876"/>
      <c r="G30" s="876"/>
      <c r="H30" s="876"/>
      <c r="I30" s="877"/>
    </row>
    <row r="31" spans="1:9" x14ac:dyDescent="0.2">
      <c r="A31" s="1475" t="s">
        <v>398</v>
      </c>
      <c r="B31" s="1475"/>
      <c r="C31" s="878" t="s">
        <v>991</v>
      </c>
      <c r="D31" s="878"/>
      <c r="E31" s="878"/>
      <c r="F31" s="878"/>
      <c r="G31" s="878"/>
      <c r="H31" s="878"/>
      <c r="I31" s="878"/>
    </row>
    <row r="32" spans="1:9" x14ac:dyDescent="0.2">
      <c r="A32" s="1483" t="s">
        <v>400</v>
      </c>
      <c r="B32" s="1483"/>
      <c r="C32" s="869" t="s">
        <v>992</v>
      </c>
      <c r="D32" s="881"/>
      <c r="E32" s="881"/>
      <c r="F32" s="881"/>
      <c r="G32" s="881"/>
      <c r="H32" s="881"/>
      <c r="I32" s="881"/>
    </row>
    <row r="33" spans="1:9" ht="36" x14ac:dyDescent="0.2">
      <c r="A33" s="847" t="s">
        <v>401</v>
      </c>
      <c r="B33" s="1473" t="s">
        <v>402</v>
      </c>
      <c r="C33" s="1473"/>
      <c r="D33" s="847" t="s">
        <v>403</v>
      </c>
      <c r="E33" s="847" t="s">
        <v>404</v>
      </c>
      <c r="F33" s="848" t="s">
        <v>405</v>
      </c>
      <c r="G33" s="848" t="s">
        <v>406</v>
      </c>
      <c r="H33" s="848" t="s">
        <v>36</v>
      </c>
      <c r="I33" s="847" t="s">
        <v>407</v>
      </c>
    </row>
    <row r="34" spans="1:9" x14ac:dyDescent="0.2">
      <c r="A34" s="1474" t="s">
        <v>408</v>
      </c>
      <c r="B34" s="1474"/>
      <c r="C34" s="1474"/>
      <c r="D34" s="871"/>
      <c r="E34" s="849">
        <f>SUM(E35:E35)</f>
        <v>15161</v>
      </c>
      <c r="F34" s="849">
        <f t="shared" ref="F34:G34" si="4">SUM(F35:F35)</f>
        <v>0</v>
      </c>
      <c r="G34" s="849">
        <f t="shared" si="4"/>
        <v>15161</v>
      </c>
      <c r="H34" s="849"/>
      <c r="I34" s="652"/>
    </row>
    <row r="35" spans="1:9" ht="39.75" customHeight="1" x14ac:dyDescent="0.2">
      <c r="A35" s="668">
        <v>1</v>
      </c>
      <c r="B35" s="1482" t="s">
        <v>993</v>
      </c>
      <c r="C35" s="1482"/>
      <c r="D35" s="852">
        <v>5250</v>
      </c>
      <c r="E35" s="635">
        <v>15161</v>
      </c>
      <c r="F35" s="635"/>
      <c r="G35" s="635">
        <f>E35+F35</f>
        <v>15161</v>
      </c>
      <c r="H35" s="635"/>
      <c r="I35" s="652" t="s">
        <v>994</v>
      </c>
    </row>
    <row r="36" spans="1:9" x14ac:dyDescent="0.2">
      <c r="A36" s="864"/>
      <c r="B36" s="865"/>
      <c r="C36" s="865"/>
      <c r="D36" s="882"/>
      <c r="E36" s="867"/>
      <c r="F36" s="867"/>
      <c r="G36" s="867"/>
      <c r="H36" s="867"/>
      <c r="I36" s="868"/>
    </row>
    <row r="37" spans="1:9" x14ac:dyDescent="0.2">
      <c r="A37" s="1472" t="s">
        <v>398</v>
      </c>
      <c r="B37" s="1472"/>
      <c r="C37" s="842" t="s">
        <v>995</v>
      </c>
      <c r="D37" s="883"/>
      <c r="E37" s="884"/>
      <c r="F37" s="884"/>
      <c r="G37" s="884"/>
      <c r="H37" s="884"/>
      <c r="I37" s="884"/>
    </row>
    <row r="38" spans="1:9" x14ac:dyDescent="0.2">
      <c r="A38" s="1472" t="s">
        <v>400</v>
      </c>
      <c r="B38" s="1472"/>
      <c r="C38" s="845" t="s">
        <v>458</v>
      </c>
      <c r="D38" s="885"/>
      <c r="E38" s="846"/>
      <c r="F38" s="846"/>
      <c r="G38" s="846"/>
      <c r="H38" s="846"/>
      <c r="I38" s="846"/>
    </row>
    <row r="39" spans="1:9" ht="36" x14ac:dyDescent="0.2">
      <c r="A39" s="847" t="s">
        <v>401</v>
      </c>
      <c r="B39" s="1473" t="s">
        <v>402</v>
      </c>
      <c r="C39" s="1473"/>
      <c r="D39" s="847" t="s">
        <v>403</v>
      </c>
      <c r="E39" s="847" t="s">
        <v>404</v>
      </c>
      <c r="F39" s="848" t="s">
        <v>405</v>
      </c>
      <c r="G39" s="848" t="s">
        <v>406</v>
      </c>
      <c r="H39" s="848" t="s">
        <v>36</v>
      </c>
      <c r="I39" s="847" t="s">
        <v>407</v>
      </c>
    </row>
    <row r="40" spans="1:9" x14ac:dyDescent="0.2">
      <c r="A40" s="1474" t="s">
        <v>408</v>
      </c>
      <c r="B40" s="1474"/>
      <c r="C40" s="1474"/>
      <c r="D40" s="871"/>
      <c r="E40" s="849">
        <f>SUM(E41:E43)</f>
        <v>1678466</v>
      </c>
      <c r="F40" s="849">
        <f t="shared" ref="F40:G40" si="5">SUM(F41:F43)</f>
        <v>-1596300</v>
      </c>
      <c r="G40" s="849">
        <f t="shared" si="5"/>
        <v>82166</v>
      </c>
      <c r="H40" s="849"/>
      <c r="I40" s="652"/>
    </row>
    <row r="41" spans="1:9" x14ac:dyDescent="0.2">
      <c r="A41" s="847">
        <v>1</v>
      </c>
      <c r="B41" s="1482" t="s">
        <v>996</v>
      </c>
      <c r="C41" s="1482"/>
      <c r="D41" s="852">
        <v>2241</v>
      </c>
      <c r="E41" s="849"/>
      <c r="F41" s="849"/>
      <c r="G41" s="849"/>
      <c r="H41" s="849"/>
      <c r="I41" s="886" t="s">
        <v>997</v>
      </c>
    </row>
    <row r="42" spans="1:9" ht="24" x14ac:dyDescent="0.2">
      <c r="A42" s="668">
        <v>2</v>
      </c>
      <c r="B42" s="1482" t="s">
        <v>998</v>
      </c>
      <c r="C42" s="1482"/>
      <c r="D42" s="852">
        <v>5250</v>
      </c>
      <c r="E42" s="635">
        <v>1656921</v>
      </c>
      <c r="F42" s="872">
        <v>-1596300</v>
      </c>
      <c r="G42" s="635">
        <f>E42+F42</f>
        <v>60621</v>
      </c>
      <c r="H42" s="635"/>
      <c r="I42" s="652" t="s">
        <v>999</v>
      </c>
    </row>
    <row r="43" spans="1:9" ht="27.75" customHeight="1" x14ac:dyDescent="0.2">
      <c r="A43" s="847">
        <v>3</v>
      </c>
      <c r="B43" s="1482" t="s">
        <v>1000</v>
      </c>
      <c r="C43" s="1482"/>
      <c r="D43" s="852">
        <v>5250</v>
      </c>
      <c r="E43" s="887">
        <v>21545</v>
      </c>
      <c r="F43" s="887"/>
      <c r="G43" s="635">
        <f t="shared" ref="G43" si="6">E43+F43</f>
        <v>21545</v>
      </c>
      <c r="H43" s="887"/>
      <c r="I43" s="886" t="s">
        <v>1001</v>
      </c>
    </row>
    <row r="44" spans="1:9" x14ac:dyDescent="0.2">
      <c r="A44" s="873"/>
      <c r="B44" s="874"/>
      <c r="C44" s="874"/>
      <c r="D44" s="888"/>
      <c r="E44" s="889"/>
      <c r="F44" s="889"/>
      <c r="G44" s="889"/>
      <c r="H44" s="889"/>
      <c r="I44" s="876"/>
    </row>
    <row r="45" spans="1:9" x14ac:dyDescent="0.2">
      <c r="A45" s="1472" t="s">
        <v>398</v>
      </c>
      <c r="B45" s="1472"/>
      <c r="C45" s="842" t="s">
        <v>1002</v>
      </c>
      <c r="D45" s="883"/>
      <c r="E45" s="842"/>
      <c r="F45" s="842"/>
      <c r="G45" s="842"/>
      <c r="H45" s="842"/>
    </row>
    <row r="46" spans="1:9" x14ac:dyDescent="0.2">
      <c r="A46" s="1472" t="s">
        <v>400</v>
      </c>
      <c r="B46" s="1472"/>
      <c r="C46" s="845" t="s">
        <v>433</v>
      </c>
      <c r="D46" s="885"/>
      <c r="E46" s="846"/>
      <c r="F46" s="846"/>
      <c r="G46" s="846"/>
      <c r="H46" s="846"/>
    </row>
    <row r="47" spans="1:9" ht="36" x14ac:dyDescent="0.2">
      <c r="A47" s="847" t="s">
        <v>401</v>
      </c>
      <c r="B47" s="1473" t="s">
        <v>402</v>
      </c>
      <c r="C47" s="1473"/>
      <c r="D47" s="847" t="s">
        <v>403</v>
      </c>
      <c r="E47" s="847" t="s">
        <v>404</v>
      </c>
      <c r="F47" s="848" t="s">
        <v>405</v>
      </c>
      <c r="G47" s="848" t="s">
        <v>406</v>
      </c>
      <c r="H47" s="848" t="s">
        <v>36</v>
      </c>
      <c r="I47" s="847" t="s">
        <v>407</v>
      </c>
    </row>
    <row r="48" spans="1:9" x14ac:dyDescent="0.2">
      <c r="A48" s="1474" t="s">
        <v>408</v>
      </c>
      <c r="B48" s="1474"/>
      <c r="C48" s="1474"/>
      <c r="D48" s="871"/>
      <c r="E48" s="849">
        <f>SUM(E49:E52)</f>
        <v>369423</v>
      </c>
      <c r="F48" s="849">
        <f t="shared" ref="F48:G48" si="7">SUM(F49:F52)</f>
        <v>-169645</v>
      </c>
      <c r="G48" s="849">
        <f t="shared" si="7"/>
        <v>199778</v>
      </c>
      <c r="H48" s="849"/>
      <c r="I48" s="652"/>
    </row>
    <row r="49" spans="1:9" ht="42" customHeight="1" x14ac:dyDescent="0.2">
      <c r="A49" s="668">
        <v>1</v>
      </c>
      <c r="B49" s="1482" t="s">
        <v>1003</v>
      </c>
      <c r="C49" s="1482"/>
      <c r="D49" s="852">
        <v>5250</v>
      </c>
      <c r="E49" s="887">
        <v>44043</v>
      </c>
      <c r="F49" s="849"/>
      <c r="G49" s="887">
        <f>E49+F49</f>
        <v>44043</v>
      </c>
      <c r="H49" s="887"/>
      <c r="I49" s="652" t="s">
        <v>1004</v>
      </c>
    </row>
    <row r="50" spans="1:9" ht="51.75" customHeight="1" x14ac:dyDescent="0.2">
      <c r="A50" s="668">
        <v>2</v>
      </c>
      <c r="B50" s="1482" t="s">
        <v>1005</v>
      </c>
      <c r="C50" s="1482"/>
      <c r="D50" s="852">
        <v>5240</v>
      </c>
      <c r="E50" s="635">
        <v>223010</v>
      </c>
      <c r="F50" s="872">
        <v>-88045</v>
      </c>
      <c r="G50" s="887">
        <f t="shared" ref="G50:G52" si="8">E50+F50</f>
        <v>134965</v>
      </c>
      <c r="H50" s="635"/>
      <c r="I50" s="652" t="s">
        <v>1006</v>
      </c>
    </row>
    <row r="51" spans="1:9" ht="41.25" customHeight="1" x14ac:dyDescent="0.2">
      <c r="A51" s="668">
        <v>3</v>
      </c>
      <c r="B51" s="1482" t="s">
        <v>1007</v>
      </c>
      <c r="C51" s="1482"/>
      <c r="D51" s="852">
        <v>5250</v>
      </c>
      <c r="E51" s="635">
        <v>370</v>
      </c>
      <c r="F51" s="635"/>
      <c r="G51" s="887">
        <f t="shared" si="8"/>
        <v>370</v>
      </c>
      <c r="H51" s="635"/>
      <c r="I51" s="886" t="s">
        <v>1004</v>
      </c>
    </row>
    <row r="52" spans="1:9" ht="42.75" customHeight="1" x14ac:dyDescent="0.2">
      <c r="A52" s="668">
        <v>4</v>
      </c>
      <c r="B52" s="1484" t="s">
        <v>1008</v>
      </c>
      <c r="C52" s="1485"/>
      <c r="D52" s="852">
        <v>5250</v>
      </c>
      <c r="E52" s="890">
        <v>102000</v>
      </c>
      <c r="F52" s="891">
        <v>-81600</v>
      </c>
      <c r="G52" s="887">
        <f t="shared" si="8"/>
        <v>20400</v>
      </c>
      <c r="H52" s="890"/>
      <c r="I52" s="886" t="s">
        <v>1004</v>
      </c>
    </row>
    <row r="53" spans="1:9" x14ac:dyDescent="0.2">
      <c r="A53" s="892"/>
      <c r="B53" s="893"/>
      <c r="C53" s="893"/>
      <c r="D53" s="888"/>
      <c r="E53" s="889"/>
      <c r="F53" s="889"/>
      <c r="G53" s="889"/>
      <c r="H53" s="889"/>
      <c r="I53" s="894"/>
    </row>
    <row r="54" spans="1:9" x14ac:dyDescent="0.2">
      <c r="A54" s="1475" t="s">
        <v>398</v>
      </c>
      <c r="B54" s="1475"/>
      <c r="C54" s="878" t="s">
        <v>971</v>
      </c>
      <c r="D54" s="879"/>
      <c r="E54" s="878"/>
      <c r="F54" s="878"/>
      <c r="G54" s="878"/>
      <c r="H54" s="878"/>
      <c r="I54" s="878"/>
    </row>
    <row r="55" spans="1:9" x14ac:dyDescent="0.2">
      <c r="A55" s="1483" t="s">
        <v>400</v>
      </c>
      <c r="B55" s="1483"/>
      <c r="C55" s="869" t="s">
        <v>970</v>
      </c>
      <c r="D55" s="880"/>
      <c r="E55" s="881"/>
      <c r="F55" s="881"/>
      <c r="G55" s="881"/>
      <c r="H55" s="881"/>
      <c r="I55" s="881"/>
    </row>
    <row r="56" spans="1:9" ht="45.75" customHeight="1" x14ac:dyDescent="0.2">
      <c r="A56" s="847" t="s">
        <v>401</v>
      </c>
      <c r="B56" s="1473" t="s">
        <v>402</v>
      </c>
      <c r="C56" s="1473"/>
      <c r="D56" s="847" t="s">
        <v>403</v>
      </c>
      <c r="E56" s="847" t="s">
        <v>404</v>
      </c>
      <c r="F56" s="848" t="s">
        <v>405</v>
      </c>
      <c r="G56" s="848" t="s">
        <v>406</v>
      </c>
      <c r="H56" s="848" t="s">
        <v>36</v>
      </c>
      <c r="I56" s="847" t="s">
        <v>407</v>
      </c>
    </row>
    <row r="57" spans="1:9" x14ac:dyDescent="0.2">
      <c r="A57" s="1474" t="s">
        <v>408</v>
      </c>
      <c r="B57" s="1474"/>
      <c r="C57" s="1474"/>
      <c r="D57" s="871"/>
      <c r="E57" s="849">
        <f>SUM(E58:E62)</f>
        <v>1037207</v>
      </c>
      <c r="F57" s="849">
        <f t="shared" ref="F57:G57" si="9">SUM(F58:F62)</f>
        <v>-47775</v>
      </c>
      <c r="G57" s="849">
        <f t="shared" si="9"/>
        <v>989432</v>
      </c>
      <c r="H57" s="849"/>
      <c r="I57" s="652"/>
    </row>
    <row r="58" spans="1:9" ht="42.75" customHeight="1" x14ac:dyDescent="0.2">
      <c r="A58" s="668">
        <v>1</v>
      </c>
      <c r="B58" s="1482" t="s">
        <v>1009</v>
      </c>
      <c r="C58" s="1482"/>
      <c r="D58" s="852">
        <v>5250</v>
      </c>
      <c r="E58" s="635">
        <v>97775</v>
      </c>
      <c r="F58" s="872">
        <v>-47775</v>
      </c>
      <c r="G58" s="635">
        <f>E58+F58</f>
        <v>50000</v>
      </c>
      <c r="H58" s="635"/>
      <c r="I58" s="847" t="s">
        <v>1010</v>
      </c>
    </row>
    <row r="59" spans="1:9" ht="31.5" customHeight="1" x14ac:dyDescent="0.2">
      <c r="A59" s="853">
        <v>2</v>
      </c>
      <c r="B59" s="1477" t="s">
        <v>1011</v>
      </c>
      <c r="C59" s="1477"/>
      <c r="D59" s="852">
        <v>5250</v>
      </c>
      <c r="E59" s="855">
        <v>781024</v>
      </c>
      <c r="F59" s="855"/>
      <c r="G59" s="635">
        <f t="shared" ref="G59:G62" si="10">E59+F59</f>
        <v>781024</v>
      </c>
      <c r="H59" s="855"/>
      <c r="I59" s="857" t="s">
        <v>1012</v>
      </c>
    </row>
    <row r="60" spans="1:9" ht="30" customHeight="1" x14ac:dyDescent="0.2">
      <c r="A60" s="668">
        <v>3</v>
      </c>
      <c r="B60" s="1482" t="s">
        <v>1013</v>
      </c>
      <c r="C60" s="1482"/>
      <c r="D60" s="852">
        <v>5240</v>
      </c>
      <c r="E60" s="635">
        <v>60870</v>
      </c>
      <c r="F60" s="635"/>
      <c r="G60" s="635">
        <f t="shared" si="10"/>
        <v>60870</v>
      </c>
      <c r="H60" s="635"/>
      <c r="I60" s="857" t="s">
        <v>1014</v>
      </c>
    </row>
    <row r="61" spans="1:9" ht="32.25" customHeight="1" x14ac:dyDescent="0.2">
      <c r="A61" s="668">
        <v>4</v>
      </c>
      <c r="B61" s="1482" t="s">
        <v>1015</v>
      </c>
      <c r="C61" s="1482"/>
      <c r="D61" s="852">
        <v>5240</v>
      </c>
      <c r="E61" s="635">
        <v>48769</v>
      </c>
      <c r="F61" s="635"/>
      <c r="G61" s="635">
        <f t="shared" si="10"/>
        <v>48769</v>
      </c>
      <c r="H61" s="635"/>
      <c r="I61" s="857" t="s">
        <v>1016</v>
      </c>
    </row>
    <row r="62" spans="1:9" ht="34.5" customHeight="1" x14ac:dyDescent="0.2">
      <c r="A62" s="853">
        <v>5</v>
      </c>
      <c r="B62" s="1477" t="s">
        <v>1017</v>
      </c>
      <c r="C62" s="1477"/>
      <c r="D62" s="854">
        <v>5240</v>
      </c>
      <c r="E62" s="855">
        <v>48769</v>
      </c>
      <c r="F62" s="855"/>
      <c r="G62" s="635">
        <f t="shared" si="10"/>
        <v>48769</v>
      </c>
      <c r="H62" s="855"/>
      <c r="I62" s="857" t="s">
        <v>1018</v>
      </c>
    </row>
    <row r="63" spans="1:9" x14ac:dyDescent="0.2">
      <c r="A63" s="895"/>
      <c r="B63" s="895"/>
      <c r="C63" s="895"/>
      <c r="D63" s="895"/>
      <c r="E63" s="896"/>
      <c r="F63" s="896"/>
      <c r="G63" s="896"/>
      <c r="H63" s="895"/>
      <c r="I63" s="895"/>
    </row>
    <row r="64" spans="1:9" s="626" customFormat="1" x14ac:dyDescent="0.2">
      <c r="A64" s="897" t="s">
        <v>1019</v>
      </c>
      <c r="I64" s="659"/>
    </row>
    <row r="65" spans="1:9" s="626" customFormat="1" x14ac:dyDescent="0.2">
      <c r="A65" s="898" t="s">
        <v>1020</v>
      </c>
      <c r="I65" s="659"/>
    </row>
    <row r="66" spans="1:9" s="626" customFormat="1" x14ac:dyDescent="0.2">
      <c r="A66" s="626" t="s">
        <v>1021</v>
      </c>
      <c r="I66" s="659"/>
    </row>
    <row r="67" spans="1:9" s="626" customFormat="1" x14ac:dyDescent="0.2">
      <c r="A67" s="626" t="s">
        <v>1022</v>
      </c>
      <c r="I67" s="659"/>
    </row>
    <row r="68" spans="1:9" s="626" customFormat="1" x14ac:dyDescent="0.2">
      <c r="A68" s="626" t="s">
        <v>1023</v>
      </c>
      <c r="I68" s="659"/>
    </row>
    <row r="69" spans="1:9" s="626" customFormat="1" x14ac:dyDescent="0.2">
      <c r="A69" s="626" t="s">
        <v>1024</v>
      </c>
      <c r="I69" s="659"/>
    </row>
    <row r="70" spans="1:9" s="626" customFormat="1" x14ac:dyDescent="0.2">
      <c r="A70" s="626" t="s">
        <v>1025</v>
      </c>
      <c r="I70" s="659"/>
    </row>
    <row r="71" spans="1:9" s="626" customFormat="1" x14ac:dyDescent="0.2">
      <c r="A71" s="626" t="s">
        <v>1026</v>
      </c>
      <c r="I71" s="659"/>
    </row>
    <row r="72" spans="1:9" s="626" customFormat="1" x14ac:dyDescent="0.2">
      <c r="A72" s="626" t="s">
        <v>1027</v>
      </c>
      <c r="I72" s="659"/>
    </row>
    <row r="73" spans="1:9" s="626" customFormat="1" x14ac:dyDescent="0.2">
      <c r="A73" s="626" t="s">
        <v>1028</v>
      </c>
      <c r="I73" s="659"/>
    </row>
    <row r="74" spans="1:9" s="626" customFormat="1" x14ac:dyDescent="0.2">
      <c r="A74" s="626" t="s">
        <v>1029</v>
      </c>
      <c r="I74" s="659"/>
    </row>
    <row r="75" spans="1:9" s="626" customFormat="1" x14ac:dyDescent="0.2">
      <c r="A75" s="626" t="s">
        <v>1030</v>
      </c>
      <c r="I75" s="659"/>
    </row>
    <row r="76" spans="1:9" s="898" customFormat="1" x14ac:dyDescent="0.2">
      <c r="A76" s="898" t="s">
        <v>1031</v>
      </c>
      <c r="I76" s="899"/>
    </row>
    <row r="77" spans="1:9" s="626" customFormat="1" x14ac:dyDescent="0.2">
      <c r="A77" s="626" t="s">
        <v>1032</v>
      </c>
      <c r="I77" s="659"/>
    </row>
    <row r="78" spans="1:9" s="626" customFormat="1" x14ac:dyDescent="0.2">
      <c r="A78" s="626" t="s">
        <v>1033</v>
      </c>
      <c r="I78" s="659"/>
    </row>
    <row r="79" spans="1:9" s="626" customFormat="1" x14ac:dyDescent="0.2">
      <c r="A79" s="626" t="s">
        <v>1034</v>
      </c>
      <c r="I79" s="659"/>
    </row>
    <row r="80" spans="1:9" s="626" customFormat="1" x14ac:dyDescent="0.2">
      <c r="A80" s="626" t="s">
        <v>1035</v>
      </c>
      <c r="I80" s="659"/>
    </row>
    <row r="81" spans="1:9" s="626" customFormat="1" x14ac:dyDescent="0.2">
      <c r="A81" s="626" t="s">
        <v>1036</v>
      </c>
      <c r="I81" s="659"/>
    </row>
    <row r="82" spans="1:9" s="626" customFormat="1" x14ac:dyDescent="0.2">
      <c r="A82" s="841" t="s">
        <v>1037</v>
      </c>
      <c r="I82" s="659"/>
    </row>
    <row r="83" spans="1:9" s="626" customFormat="1" x14ac:dyDescent="0.2">
      <c r="A83" s="626" t="s">
        <v>1038</v>
      </c>
      <c r="I83" s="659"/>
    </row>
    <row r="84" spans="1:9" s="626" customFormat="1" x14ac:dyDescent="0.2">
      <c r="A84" s="626" t="s">
        <v>1039</v>
      </c>
      <c r="I84" s="659"/>
    </row>
    <row r="85" spans="1:9" s="626" customFormat="1" x14ac:dyDescent="0.2">
      <c r="A85" s="626" t="s">
        <v>1040</v>
      </c>
      <c r="I85" s="659"/>
    </row>
    <row r="86" spans="1:9" s="626" customFormat="1" x14ac:dyDescent="0.2">
      <c r="A86" s="626" t="s">
        <v>1041</v>
      </c>
      <c r="I86" s="659"/>
    </row>
    <row r="87" spans="1:9" s="626" customFormat="1" x14ac:dyDescent="0.2">
      <c r="A87" s="626" t="s">
        <v>1042</v>
      </c>
      <c r="I87" s="659"/>
    </row>
    <row r="88" spans="1:9" s="626" customFormat="1" x14ac:dyDescent="0.2">
      <c r="A88" s="626" t="s">
        <v>1043</v>
      </c>
      <c r="I88" s="659"/>
    </row>
    <row r="89" spans="1:9" s="898" customFormat="1" x14ac:dyDescent="0.2">
      <c r="A89" s="898" t="s">
        <v>1044</v>
      </c>
      <c r="I89" s="899"/>
    </row>
    <row r="90" spans="1:9" s="626" customFormat="1" x14ac:dyDescent="0.2">
      <c r="A90" s="626" t="s">
        <v>1045</v>
      </c>
      <c r="I90" s="659"/>
    </row>
    <row r="91" spans="1:9" s="626" customFormat="1" x14ac:dyDescent="0.2">
      <c r="A91" s="626" t="s">
        <v>1046</v>
      </c>
      <c r="I91" s="659"/>
    </row>
    <row r="92" spans="1:9" s="626" customFormat="1" x14ac:dyDescent="0.2">
      <c r="A92" s="626" t="s">
        <v>1047</v>
      </c>
      <c r="I92" s="659"/>
    </row>
    <row r="93" spans="1:9" s="626" customFormat="1" x14ac:dyDescent="0.2">
      <c r="A93" s="626" t="s">
        <v>1048</v>
      </c>
      <c r="I93" s="659"/>
    </row>
    <row r="94" spans="1:9" s="626" customFormat="1" x14ac:dyDescent="0.2">
      <c r="A94" s="626" t="s">
        <v>1049</v>
      </c>
      <c r="I94" s="659"/>
    </row>
    <row r="95" spans="1:9" s="626" customFormat="1" x14ac:dyDescent="0.2">
      <c r="A95" s="626" t="s">
        <v>1050</v>
      </c>
      <c r="I95" s="659"/>
    </row>
    <row r="96" spans="1:9" s="626" customFormat="1" x14ac:dyDescent="0.2">
      <c r="A96" s="626" t="s">
        <v>1051</v>
      </c>
      <c r="I96" s="659"/>
    </row>
    <row r="97" spans="1:9" s="626" customFormat="1" x14ac:dyDescent="0.2">
      <c r="A97" s="626" t="s">
        <v>1052</v>
      </c>
      <c r="I97" s="659"/>
    </row>
    <row r="98" spans="1:9" s="626" customFormat="1" x14ac:dyDescent="0.2">
      <c r="A98" s="626" t="s">
        <v>1053</v>
      </c>
      <c r="I98" s="659"/>
    </row>
    <row r="99" spans="1:9" s="626" customFormat="1" x14ac:dyDescent="0.2">
      <c r="A99" s="626" t="s">
        <v>1054</v>
      </c>
      <c r="I99" s="659"/>
    </row>
    <row r="100" spans="1:9" s="626" customFormat="1" x14ac:dyDescent="0.2">
      <c r="A100" s="626" t="s">
        <v>1055</v>
      </c>
      <c r="I100" s="659"/>
    </row>
    <row r="101" spans="1:9" s="626" customFormat="1" x14ac:dyDescent="0.2">
      <c r="A101" s="626" t="s">
        <v>1056</v>
      </c>
      <c r="I101" s="659"/>
    </row>
    <row r="102" spans="1:9" s="626" customFormat="1" x14ac:dyDescent="0.2">
      <c r="A102" s="626" t="s">
        <v>1057</v>
      </c>
      <c r="I102" s="659"/>
    </row>
    <row r="103" spans="1:9" s="626" customFormat="1" x14ac:dyDescent="0.2">
      <c r="A103" s="626" t="s">
        <v>1058</v>
      </c>
      <c r="I103" s="659"/>
    </row>
    <row r="104" spans="1:9" s="626" customFormat="1" x14ac:dyDescent="0.2">
      <c r="A104" s="626" t="s">
        <v>1059</v>
      </c>
      <c r="I104" s="659"/>
    </row>
    <row r="105" spans="1:9" s="626" customFormat="1" x14ac:dyDescent="0.2">
      <c r="A105" s="626" t="s">
        <v>1060</v>
      </c>
      <c r="I105" s="659"/>
    </row>
    <row r="106" spans="1:9" s="626" customFormat="1" x14ac:dyDescent="0.2">
      <c r="A106" s="626" t="s">
        <v>1061</v>
      </c>
      <c r="I106" s="659"/>
    </row>
    <row r="107" spans="1:9" s="626" customFormat="1" x14ac:dyDescent="0.2">
      <c r="A107" s="626" t="s">
        <v>1062</v>
      </c>
      <c r="I107" s="659"/>
    </row>
    <row r="108" spans="1:9" s="626" customFormat="1" x14ac:dyDescent="0.2">
      <c r="A108" s="626" t="s">
        <v>1063</v>
      </c>
      <c r="I108" s="659"/>
    </row>
    <row r="109" spans="1:9" s="626" customFormat="1" x14ac:dyDescent="0.2">
      <c r="A109" s="626" t="s">
        <v>1064</v>
      </c>
      <c r="I109" s="659"/>
    </row>
    <row r="110" spans="1:9" s="626" customFormat="1" x14ac:dyDescent="0.2">
      <c r="A110" s="626" t="s">
        <v>1065</v>
      </c>
      <c r="I110" s="659"/>
    </row>
    <row r="111" spans="1:9" s="626" customFormat="1" x14ac:dyDescent="0.2">
      <c r="A111" s="626" t="s">
        <v>1066</v>
      </c>
      <c r="I111" s="659"/>
    </row>
    <row r="112" spans="1:9" s="626" customFormat="1" x14ac:dyDescent="0.2">
      <c r="A112" s="626" t="s">
        <v>1067</v>
      </c>
      <c r="I112" s="659"/>
    </row>
    <row r="113" spans="1:24" s="626" customFormat="1" x14ac:dyDescent="0.2">
      <c r="A113" s="626" t="s">
        <v>1068</v>
      </c>
      <c r="I113" s="659"/>
    </row>
    <row r="114" spans="1:24" s="626" customFormat="1" x14ac:dyDescent="0.2">
      <c r="A114" s="626" t="s">
        <v>1069</v>
      </c>
      <c r="I114" s="659"/>
    </row>
    <row r="115" spans="1:24" s="626" customFormat="1" x14ac:dyDescent="0.2">
      <c r="A115" s="626" t="s">
        <v>1070</v>
      </c>
      <c r="I115" s="659"/>
    </row>
    <row r="116" spans="1:24" s="626" customFormat="1" x14ac:dyDescent="0.2">
      <c r="I116" s="659"/>
    </row>
    <row r="117" spans="1:24" s="626" customFormat="1" x14ac:dyDescent="0.2">
      <c r="A117" s="897" t="s">
        <v>1071</v>
      </c>
      <c r="B117" s="897"/>
      <c r="C117" s="897"/>
      <c r="I117" s="659"/>
    </row>
    <row r="118" spans="1:24" s="902" customFormat="1" x14ac:dyDescent="0.2">
      <c r="A118" s="900" t="s">
        <v>1072</v>
      </c>
      <c r="B118" s="900"/>
      <c r="C118" s="900"/>
      <c r="D118" s="900"/>
      <c r="E118" s="900"/>
      <c r="F118" s="900"/>
      <c r="G118" s="900"/>
      <c r="H118" s="900"/>
      <c r="I118" s="901"/>
      <c r="J118" s="841"/>
      <c r="K118" s="841"/>
      <c r="L118" s="626"/>
      <c r="M118" s="626"/>
      <c r="N118" s="626"/>
      <c r="O118" s="626"/>
      <c r="P118" s="626"/>
      <c r="Q118" s="626"/>
      <c r="R118" s="626"/>
      <c r="S118" s="626"/>
      <c r="T118" s="626"/>
      <c r="U118" s="626"/>
      <c r="V118" s="626"/>
      <c r="W118" s="626"/>
      <c r="X118" s="626"/>
    </row>
    <row r="119" spans="1:24" s="902" customFormat="1" x14ac:dyDescent="0.2">
      <c r="A119" s="841" t="s">
        <v>1073</v>
      </c>
      <c r="B119" s="841"/>
      <c r="C119" s="841"/>
      <c r="D119" s="841"/>
      <c r="E119" s="841"/>
      <c r="F119" s="841"/>
      <c r="G119" s="841"/>
      <c r="H119" s="841"/>
      <c r="I119" s="841"/>
      <c r="J119" s="841"/>
      <c r="K119" s="841"/>
      <c r="L119" s="626"/>
      <c r="M119" s="626"/>
      <c r="N119" s="626"/>
      <c r="O119" s="626"/>
      <c r="P119" s="626"/>
      <c r="Q119" s="626"/>
      <c r="R119" s="626"/>
      <c r="S119" s="626"/>
      <c r="T119" s="626"/>
      <c r="U119" s="626"/>
      <c r="V119" s="626"/>
      <c r="W119" s="626"/>
      <c r="X119" s="626"/>
    </row>
    <row r="120" spans="1:24" s="902" customFormat="1" x14ac:dyDescent="0.2">
      <c r="A120" s="841" t="s">
        <v>1074</v>
      </c>
      <c r="B120" s="841"/>
      <c r="C120" s="841"/>
      <c r="D120" s="841"/>
      <c r="E120" s="841"/>
      <c r="F120" s="841"/>
      <c r="G120" s="841"/>
      <c r="H120" s="841"/>
      <c r="I120" s="841"/>
      <c r="J120" s="841"/>
      <c r="K120" s="841"/>
      <c r="L120" s="626"/>
      <c r="M120" s="626"/>
      <c r="N120" s="626"/>
      <c r="O120" s="626"/>
      <c r="P120" s="626"/>
      <c r="Q120" s="626"/>
      <c r="R120" s="626"/>
      <c r="S120" s="626"/>
      <c r="T120" s="626"/>
      <c r="U120" s="626"/>
      <c r="V120" s="626"/>
      <c r="W120" s="626"/>
      <c r="X120" s="626"/>
    </row>
    <row r="121" spans="1:24" s="626" customFormat="1" x14ac:dyDescent="0.2">
      <c r="I121" s="659"/>
    </row>
    <row r="122" spans="1:24" s="626" customFormat="1" x14ac:dyDescent="0.2">
      <c r="A122" s="897" t="s">
        <v>1075</v>
      </c>
      <c r="I122" s="659"/>
    </row>
    <row r="123" spans="1:24" s="902" customFormat="1" x14ac:dyDescent="0.2">
      <c r="A123" s="841" t="s">
        <v>1076</v>
      </c>
      <c r="B123" s="841"/>
      <c r="C123" s="841"/>
      <c r="D123" s="841"/>
      <c r="E123" s="841"/>
      <c r="F123" s="841"/>
      <c r="G123" s="841"/>
      <c r="H123" s="841"/>
      <c r="I123" s="841"/>
      <c r="J123" s="841"/>
      <c r="K123" s="841"/>
      <c r="L123" s="626"/>
      <c r="M123" s="626"/>
      <c r="N123" s="626"/>
      <c r="O123" s="626"/>
      <c r="P123" s="626"/>
      <c r="Q123" s="626"/>
      <c r="R123" s="626"/>
      <c r="S123" s="626"/>
      <c r="T123" s="626"/>
      <c r="U123" s="626"/>
      <c r="V123" s="626"/>
      <c r="W123" s="626"/>
      <c r="X123" s="626"/>
    </row>
    <row r="124" spans="1:24" s="902" customFormat="1" x14ac:dyDescent="0.2">
      <c r="A124" s="841" t="s">
        <v>1077</v>
      </c>
      <c r="B124" s="841"/>
      <c r="C124" s="841"/>
      <c r="D124" s="841"/>
      <c r="E124" s="841"/>
      <c r="F124" s="841"/>
      <c r="G124" s="841"/>
      <c r="H124" s="841"/>
      <c r="I124" s="841"/>
      <c r="J124" s="841"/>
      <c r="K124" s="841"/>
      <c r="L124" s="626"/>
      <c r="M124" s="626"/>
      <c r="N124" s="626"/>
      <c r="O124" s="626"/>
      <c r="P124" s="626"/>
      <c r="Q124" s="626"/>
      <c r="R124" s="626"/>
      <c r="S124" s="626"/>
      <c r="T124" s="626"/>
      <c r="U124" s="626"/>
      <c r="V124" s="626"/>
      <c r="W124" s="626"/>
      <c r="X124" s="626"/>
    </row>
    <row r="125" spans="1:24" s="902" customFormat="1" x14ac:dyDescent="0.2">
      <c r="A125" s="841" t="s">
        <v>1078</v>
      </c>
      <c r="B125" s="841"/>
      <c r="C125" s="841"/>
      <c r="D125" s="841"/>
      <c r="E125" s="841"/>
      <c r="F125" s="841"/>
      <c r="G125" s="841"/>
      <c r="H125" s="841"/>
      <c r="I125" s="841"/>
      <c r="J125" s="841"/>
      <c r="K125" s="841"/>
      <c r="L125" s="626"/>
      <c r="M125" s="626"/>
      <c r="N125" s="626"/>
      <c r="O125" s="626"/>
      <c r="P125" s="626"/>
      <c r="Q125" s="626"/>
      <c r="R125" s="626"/>
      <c r="S125" s="626"/>
      <c r="T125" s="626"/>
      <c r="U125" s="626"/>
      <c r="V125" s="626"/>
      <c r="W125" s="626"/>
      <c r="X125" s="626"/>
    </row>
    <row r="126" spans="1:24" s="902" customFormat="1" x14ac:dyDescent="0.2">
      <c r="A126" s="841" t="s">
        <v>1079</v>
      </c>
      <c r="B126" s="841"/>
      <c r="C126" s="841"/>
      <c r="D126" s="841"/>
      <c r="E126" s="841"/>
      <c r="F126" s="841"/>
      <c r="G126" s="841"/>
      <c r="H126" s="841"/>
      <c r="I126" s="841"/>
      <c r="J126" s="841"/>
      <c r="K126" s="841"/>
      <c r="L126" s="898"/>
      <c r="M126" s="898"/>
      <c r="N126" s="898"/>
      <c r="O126" s="898"/>
      <c r="P126" s="898"/>
      <c r="Q126" s="898"/>
      <c r="R126" s="898"/>
      <c r="S126" s="898"/>
      <c r="T126" s="898"/>
      <c r="U126" s="898"/>
      <c r="V126" s="898"/>
      <c r="W126" s="898"/>
      <c r="X126" s="898"/>
    </row>
    <row r="127" spans="1:24" s="902" customFormat="1" x14ac:dyDescent="0.2">
      <c r="A127" s="841" t="s">
        <v>1080</v>
      </c>
      <c r="B127" s="841"/>
      <c r="C127" s="841"/>
      <c r="D127" s="841"/>
      <c r="E127" s="841"/>
      <c r="F127" s="841"/>
      <c r="G127" s="841"/>
      <c r="H127" s="841"/>
      <c r="I127" s="841"/>
      <c r="J127" s="841"/>
      <c r="K127" s="841"/>
      <c r="L127" s="626"/>
      <c r="M127" s="626"/>
      <c r="N127" s="626"/>
      <c r="O127" s="626"/>
      <c r="P127" s="626"/>
      <c r="Q127" s="626"/>
      <c r="R127" s="626"/>
      <c r="S127" s="626"/>
      <c r="T127" s="626"/>
      <c r="U127" s="626"/>
      <c r="V127" s="626"/>
      <c r="W127" s="626"/>
      <c r="X127" s="626"/>
    </row>
    <row r="128" spans="1:24" s="626" customFormat="1" x14ac:dyDescent="0.2">
      <c r="I128" s="659"/>
    </row>
    <row r="129" spans="1:24" s="626" customFormat="1" x14ac:dyDescent="0.2">
      <c r="A129" s="897" t="s">
        <v>1081</v>
      </c>
      <c r="I129" s="659"/>
    </row>
    <row r="130" spans="1:24" s="626" customFormat="1" x14ac:dyDescent="0.2">
      <c r="A130" s="903" t="s">
        <v>1082</v>
      </c>
      <c r="I130" s="659"/>
    </row>
    <row r="131" spans="1:24" s="626" customFormat="1" x14ac:dyDescent="0.2">
      <c r="A131" s="904" t="s">
        <v>1083</v>
      </c>
      <c r="I131" s="659"/>
    </row>
    <row r="132" spans="1:24" s="626" customFormat="1" x14ac:dyDescent="0.2">
      <c r="A132" s="903" t="s">
        <v>1084</v>
      </c>
      <c r="I132" s="659"/>
    </row>
    <row r="133" spans="1:24" s="626" customFormat="1" x14ac:dyDescent="0.2">
      <c r="A133" s="904" t="s">
        <v>1085</v>
      </c>
      <c r="I133" s="659"/>
    </row>
    <row r="134" spans="1:24" s="626" customFormat="1" x14ac:dyDescent="0.2">
      <c r="A134" s="903" t="s">
        <v>1086</v>
      </c>
      <c r="I134" s="659"/>
    </row>
    <row r="135" spans="1:24" s="902" customFormat="1" x14ac:dyDescent="0.2">
      <c r="A135" s="841" t="s">
        <v>1087</v>
      </c>
      <c r="B135" s="841"/>
      <c r="C135" s="841"/>
      <c r="D135" s="841"/>
      <c r="E135" s="841"/>
      <c r="F135" s="841"/>
      <c r="G135" s="841"/>
      <c r="H135" s="841"/>
      <c r="I135" s="841"/>
      <c r="J135" s="841"/>
      <c r="K135" s="841"/>
      <c r="L135" s="626"/>
      <c r="M135" s="626"/>
      <c r="N135" s="626"/>
      <c r="O135" s="626"/>
      <c r="P135" s="626"/>
      <c r="Q135" s="626"/>
      <c r="R135" s="626"/>
      <c r="S135" s="626"/>
      <c r="T135" s="626"/>
      <c r="U135" s="626"/>
      <c r="V135" s="626"/>
      <c r="W135" s="626"/>
      <c r="X135" s="626"/>
    </row>
    <row r="136" spans="1:24" s="626" customFormat="1" x14ac:dyDescent="0.2">
      <c r="A136" s="897"/>
      <c r="I136" s="659"/>
    </row>
    <row r="137" spans="1:24" s="626" customFormat="1" x14ac:dyDescent="0.2">
      <c r="A137" s="897" t="s">
        <v>1088</v>
      </c>
      <c r="I137" s="659"/>
    </row>
    <row r="138" spans="1:24" s="626" customFormat="1" x14ac:dyDescent="0.2">
      <c r="A138" s="898" t="s">
        <v>1031</v>
      </c>
      <c r="I138" s="659"/>
    </row>
    <row r="139" spans="1:24" s="626" customFormat="1" x14ac:dyDescent="0.2">
      <c r="A139" s="904" t="s">
        <v>1089</v>
      </c>
      <c r="I139" s="659"/>
    </row>
    <row r="140" spans="1:24" s="626" customFormat="1" x14ac:dyDescent="0.2">
      <c r="A140" s="903" t="s">
        <v>1090</v>
      </c>
      <c r="I140" s="659"/>
    </row>
    <row r="141" spans="1:24" s="626" customFormat="1" x14ac:dyDescent="0.2">
      <c r="A141" s="904" t="s">
        <v>1091</v>
      </c>
      <c r="I141" s="659"/>
    </row>
    <row r="142" spans="1:24" s="626" customFormat="1" x14ac:dyDescent="0.2">
      <c r="A142" s="898" t="s">
        <v>1086</v>
      </c>
      <c r="I142" s="659"/>
    </row>
    <row r="143" spans="1:24" s="902" customFormat="1" x14ac:dyDescent="0.2">
      <c r="A143" s="900" t="s">
        <v>1092</v>
      </c>
      <c r="B143" s="900"/>
      <c r="C143" s="900"/>
      <c r="D143" s="900"/>
      <c r="E143" s="900"/>
      <c r="F143" s="900"/>
      <c r="G143" s="900"/>
      <c r="H143" s="900"/>
      <c r="I143" s="901"/>
      <c r="J143" s="841"/>
      <c r="K143" s="841"/>
      <c r="L143" s="626"/>
      <c r="M143" s="626"/>
      <c r="N143" s="626"/>
      <c r="O143" s="626"/>
      <c r="P143" s="626"/>
      <c r="Q143" s="626"/>
      <c r="R143" s="626"/>
      <c r="S143" s="626"/>
      <c r="T143" s="626"/>
      <c r="U143" s="626"/>
      <c r="V143" s="626"/>
      <c r="W143" s="626"/>
      <c r="X143" s="626"/>
    </row>
    <row r="144" spans="1:24" s="626" customFormat="1" x14ac:dyDescent="0.2">
      <c r="A144" s="904"/>
      <c r="I144" s="659"/>
    </row>
    <row r="145" spans="1:24" s="626" customFormat="1" x14ac:dyDescent="0.2">
      <c r="A145" s="905" t="s">
        <v>1093</v>
      </c>
      <c r="I145" s="659"/>
    </row>
    <row r="146" spans="1:24" s="902" customFormat="1" x14ac:dyDescent="0.2">
      <c r="A146" s="900" t="s">
        <v>1031</v>
      </c>
      <c r="B146" s="900"/>
      <c r="C146" s="900"/>
      <c r="D146" s="900"/>
      <c r="E146" s="900"/>
      <c r="F146" s="900"/>
      <c r="G146" s="900"/>
      <c r="H146" s="900"/>
      <c r="I146" s="901"/>
      <c r="J146" s="841"/>
      <c r="K146" s="841"/>
      <c r="L146" s="898"/>
      <c r="M146" s="898"/>
      <c r="N146" s="898"/>
      <c r="O146" s="898"/>
      <c r="P146" s="898"/>
      <c r="Q146" s="898"/>
      <c r="R146" s="898"/>
      <c r="S146" s="898"/>
      <c r="T146" s="898"/>
      <c r="U146" s="898"/>
      <c r="V146" s="898"/>
      <c r="W146" s="898"/>
      <c r="X146" s="898"/>
    </row>
    <row r="147" spans="1:24" s="902" customFormat="1" x14ac:dyDescent="0.2">
      <c r="A147" s="841" t="s">
        <v>1038</v>
      </c>
      <c r="B147" s="841"/>
      <c r="C147" s="841"/>
      <c r="D147" s="841"/>
      <c r="E147" s="841"/>
      <c r="F147" s="841"/>
      <c r="G147" s="841"/>
      <c r="H147" s="841"/>
      <c r="I147" s="841"/>
      <c r="J147" s="841"/>
      <c r="K147" s="841"/>
      <c r="L147" s="626"/>
      <c r="M147" s="626"/>
      <c r="N147" s="626"/>
      <c r="O147" s="626"/>
      <c r="P147" s="626"/>
      <c r="Q147" s="626"/>
      <c r="R147" s="626"/>
      <c r="S147" s="626"/>
      <c r="T147" s="626"/>
      <c r="U147" s="626"/>
      <c r="V147" s="626"/>
      <c r="W147" s="626"/>
      <c r="X147" s="626"/>
    </row>
    <row r="148" spans="1:24" s="902" customFormat="1" x14ac:dyDescent="0.2">
      <c r="A148" s="841" t="s">
        <v>1039</v>
      </c>
      <c r="B148" s="841"/>
      <c r="C148" s="841"/>
      <c r="D148" s="841"/>
      <c r="E148" s="841"/>
      <c r="F148" s="841"/>
      <c r="G148" s="841"/>
      <c r="H148" s="841"/>
      <c r="I148" s="841"/>
      <c r="J148" s="841"/>
      <c r="K148" s="841"/>
      <c r="L148" s="626"/>
      <c r="M148" s="626"/>
      <c r="N148" s="626"/>
      <c r="O148" s="626"/>
      <c r="P148" s="626"/>
      <c r="Q148" s="626"/>
      <c r="R148" s="626"/>
      <c r="S148" s="626"/>
      <c r="T148" s="626"/>
      <c r="U148" s="626"/>
      <c r="V148" s="626"/>
      <c r="W148" s="626"/>
      <c r="X148" s="626"/>
    </row>
    <row r="149" spans="1:24" s="902" customFormat="1" x14ac:dyDescent="0.2">
      <c r="A149" s="841"/>
      <c r="B149" s="841"/>
      <c r="C149" s="841"/>
      <c r="D149" s="841"/>
      <c r="E149" s="841"/>
      <c r="F149" s="841"/>
      <c r="G149" s="841"/>
      <c r="H149" s="841"/>
      <c r="I149" s="841"/>
      <c r="J149" s="841"/>
      <c r="K149" s="841"/>
      <c r="L149" s="626"/>
      <c r="M149" s="626"/>
      <c r="N149" s="626"/>
      <c r="O149" s="626"/>
      <c r="P149" s="626"/>
      <c r="Q149" s="626"/>
      <c r="R149" s="626"/>
      <c r="S149" s="626"/>
      <c r="T149" s="626"/>
      <c r="U149" s="626"/>
      <c r="V149" s="626"/>
      <c r="W149" s="626"/>
      <c r="X149" s="626"/>
    </row>
    <row r="150" spans="1:24" s="626" customFormat="1" x14ac:dyDescent="0.2">
      <c r="A150" s="897" t="s">
        <v>1094</v>
      </c>
      <c r="I150" s="659"/>
    </row>
    <row r="151" spans="1:24" s="902" customFormat="1" x14ac:dyDescent="0.2">
      <c r="A151" s="841" t="s">
        <v>1095</v>
      </c>
      <c r="B151" s="841" t="s">
        <v>1096</v>
      </c>
      <c r="C151" s="841"/>
      <c r="D151" s="841"/>
      <c r="E151" s="841"/>
      <c r="F151" s="841"/>
      <c r="G151" s="841"/>
      <c r="H151" s="841"/>
      <c r="I151" s="841"/>
      <c r="J151" s="841"/>
      <c r="K151" s="841"/>
      <c r="L151" s="626"/>
      <c r="M151" s="626"/>
      <c r="N151" s="626"/>
      <c r="O151" s="626"/>
      <c r="P151" s="626"/>
      <c r="Q151" s="626"/>
      <c r="R151" s="626"/>
      <c r="S151" s="626"/>
      <c r="T151" s="626"/>
      <c r="U151" s="626"/>
      <c r="V151" s="626"/>
      <c r="W151" s="626"/>
      <c r="X151" s="626"/>
    </row>
    <row r="152" spans="1:24" s="902" customFormat="1" x14ac:dyDescent="0.2">
      <c r="A152" s="841" t="s">
        <v>1097</v>
      </c>
      <c r="B152" s="841"/>
      <c r="C152" s="841"/>
      <c r="D152" s="841"/>
      <c r="E152" s="841"/>
      <c r="F152" s="841"/>
      <c r="G152" s="841"/>
      <c r="H152" s="841"/>
      <c r="I152" s="841"/>
      <c r="J152" s="841"/>
      <c r="K152" s="841"/>
      <c r="L152" s="626"/>
      <c r="M152" s="626"/>
      <c r="N152" s="626"/>
      <c r="O152" s="626"/>
      <c r="P152" s="626"/>
      <c r="Q152" s="626"/>
      <c r="R152" s="626"/>
      <c r="S152" s="626"/>
      <c r="T152" s="626"/>
      <c r="U152" s="626"/>
      <c r="V152" s="626"/>
      <c r="W152" s="626"/>
      <c r="X152" s="626"/>
    </row>
    <row r="153" spans="1:24" s="902" customFormat="1" x14ac:dyDescent="0.2">
      <c r="A153" s="841" t="s">
        <v>1098</v>
      </c>
      <c r="B153" s="841"/>
      <c r="C153" s="841"/>
      <c r="D153" s="841"/>
      <c r="E153" s="841"/>
      <c r="F153" s="841"/>
      <c r="G153" s="841"/>
      <c r="H153" s="841"/>
      <c r="I153" s="841"/>
      <c r="J153" s="841"/>
      <c r="K153" s="841"/>
      <c r="L153" s="626"/>
      <c r="M153" s="626"/>
      <c r="N153" s="626"/>
      <c r="O153" s="626"/>
      <c r="P153" s="626"/>
      <c r="Q153" s="626"/>
      <c r="R153" s="626"/>
      <c r="S153" s="626"/>
      <c r="T153" s="626"/>
      <c r="U153" s="626"/>
      <c r="V153" s="626"/>
      <c r="W153" s="626"/>
      <c r="X153" s="626"/>
    </row>
    <row r="154" spans="1:24" s="902" customFormat="1" ht="37.5" customHeight="1" x14ac:dyDescent="0.2">
      <c r="A154" s="1486" t="s">
        <v>1099</v>
      </c>
      <c r="B154" s="1486"/>
      <c r="C154" s="1486"/>
      <c r="D154" s="1486"/>
      <c r="E154" s="1486"/>
      <c r="F154" s="1486"/>
      <c r="G154" s="1486"/>
      <c r="H154" s="1486"/>
      <c r="I154" s="1486"/>
      <c r="J154" s="1486"/>
      <c r="K154" s="841"/>
      <c r="L154" s="626"/>
      <c r="M154" s="626"/>
      <c r="N154" s="626"/>
      <c r="O154" s="626"/>
      <c r="P154" s="626"/>
      <c r="Q154" s="626"/>
      <c r="R154" s="626"/>
      <c r="S154" s="626"/>
      <c r="T154" s="626"/>
      <c r="U154" s="626"/>
      <c r="V154" s="626"/>
      <c r="W154" s="626"/>
      <c r="X154" s="626"/>
    </row>
    <row r="155" spans="1:24" s="902" customFormat="1" x14ac:dyDescent="0.2">
      <c r="A155" s="841"/>
      <c r="B155" s="841"/>
      <c r="C155" s="841"/>
      <c r="D155" s="841"/>
      <c r="E155" s="841"/>
      <c r="F155" s="841"/>
      <c r="G155" s="841"/>
      <c r="H155" s="841"/>
      <c r="I155" s="841"/>
      <c r="J155" s="841"/>
      <c r="K155" s="841"/>
      <c r="L155" s="626"/>
      <c r="M155" s="626"/>
      <c r="N155" s="626"/>
      <c r="O155" s="626"/>
      <c r="P155" s="626"/>
      <c r="Q155" s="626"/>
      <c r="R155" s="626"/>
      <c r="S155" s="626"/>
      <c r="T155" s="626"/>
      <c r="U155" s="626"/>
      <c r="V155" s="626"/>
      <c r="W155" s="626"/>
      <c r="X155" s="626"/>
    </row>
    <row r="156" spans="1:24" x14ac:dyDescent="0.2">
      <c r="A156" s="900"/>
      <c r="B156" s="900"/>
      <c r="C156" s="900"/>
      <c r="D156" s="900"/>
      <c r="E156" s="900"/>
      <c r="F156" s="900"/>
      <c r="G156" s="900"/>
      <c r="H156" s="900"/>
      <c r="I156" s="901"/>
      <c r="L156" s="626"/>
      <c r="M156" s="626"/>
      <c r="N156" s="626"/>
      <c r="O156" s="626"/>
      <c r="P156" s="626"/>
      <c r="Q156" s="626"/>
      <c r="R156" s="626"/>
      <c r="S156" s="626"/>
      <c r="T156" s="626"/>
      <c r="U156" s="626"/>
      <c r="V156" s="626"/>
      <c r="W156" s="626"/>
      <c r="X156" s="626"/>
    </row>
    <row r="157" spans="1:24" x14ac:dyDescent="0.2">
      <c r="L157" s="626"/>
      <c r="M157" s="626"/>
      <c r="N157" s="626"/>
      <c r="O157" s="626"/>
      <c r="P157" s="626"/>
      <c r="Q157" s="626"/>
      <c r="R157" s="626"/>
      <c r="S157" s="626"/>
      <c r="T157" s="626"/>
      <c r="U157" s="626"/>
      <c r="V157" s="626"/>
      <c r="W157" s="626"/>
      <c r="X157" s="626"/>
    </row>
    <row r="158" spans="1:24" x14ac:dyDescent="0.2">
      <c r="L158" s="626"/>
      <c r="M158" s="626"/>
      <c r="N158" s="626"/>
      <c r="O158" s="626"/>
      <c r="P158" s="626"/>
      <c r="Q158" s="626"/>
      <c r="R158" s="626"/>
      <c r="S158" s="626"/>
      <c r="T158" s="626"/>
      <c r="U158" s="626"/>
      <c r="V158" s="626"/>
      <c r="W158" s="626"/>
      <c r="X158" s="626"/>
    </row>
    <row r="159" spans="1:24" s="906" customFormat="1" ht="14.25" customHeight="1" x14ac:dyDescent="0.2">
      <c r="A159" s="841"/>
      <c r="B159" s="841"/>
      <c r="C159" s="841"/>
      <c r="D159" s="841"/>
      <c r="E159" s="841"/>
      <c r="F159" s="841"/>
      <c r="G159" s="841"/>
      <c r="H159" s="841"/>
      <c r="I159" s="841"/>
      <c r="J159" s="841"/>
      <c r="K159" s="841"/>
      <c r="L159" s="626"/>
      <c r="M159" s="626"/>
      <c r="N159" s="626"/>
      <c r="O159" s="626"/>
      <c r="P159" s="626"/>
      <c r="Q159" s="626"/>
      <c r="R159" s="626"/>
      <c r="S159" s="626"/>
      <c r="T159" s="626"/>
      <c r="U159" s="626"/>
      <c r="V159" s="626"/>
      <c r="W159" s="626"/>
      <c r="X159" s="626"/>
    </row>
    <row r="160" spans="1:24" x14ac:dyDescent="0.2">
      <c r="L160" s="626"/>
      <c r="M160" s="626"/>
      <c r="N160" s="626"/>
      <c r="O160" s="626"/>
      <c r="P160" s="626"/>
      <c r="Q160" s="626"/>
      <c r="R160" s="626"/>
      <c r="S160" s="626"/>
      <c r="T160" s="626"/>
      <c r="U160" s="626"/>
      <c r="V160" s="626"/>
      <c r="W160" s="626"/>
      <c r="X160" s="626"/>
    </row>
    <row r="161" spans="12:24" x14ac:dyDescent="0.2">
      <c r="L161" s="626"/>
      <c r="M161" s="626"/>
      <c r="N161" s="626"/>
      <c r="O161" s="626"/>
      <c r="P161" s="626"/>
      <c r="Q161" s="626"/>
      <c r="R161" s="626"/>
      <c r="S161" s="626"/>
      <c r="T161" s="626"/>
      <c r="U161" s="626"/>
      <c r="V161" s="626"/>
      <c r="W161" s="626"/>
      <c r="X161" s="626"/>
    </row>
    <row r="162" spans="12:24" x14ac:dyDescent="0.2">
      <c r="L162" s="626"/>
      <c r="M162" s="626"/>
      <c r="N162" s="626"/>
      <c r="O162" s="626"/>
      <c r="P162" s="626"/>
      <c r="Q162" s="626"/>
      <c r="R162" s="626"/>
      <c r="S162" s="626"/>
      <c r="T162" s="626"/>
      <c r="U162" s="626"/>
      <c r="V162" s="626"/>
      <c r="W162" s="626"/>
      <c r="X162" s="626"/>
    </row>
    <row r="163" spans="12:24" x14ac:dyDescent="0.2">
      <c r="L163" s="626"/>
      <c r="M163" s="626"/>
      <c r="N163" s="626"/>
      <c r="O163" s="626"/>
      <c r="P163" s="626"/>
      <c r="Q163" s="626"/>
      <c r="R163" s="626"/>
      <c r="S163" s="626"/>
      <c r="T163" s="626"/>
      <c r="U163" s="626"/>
      <c r="V163" s="626"/>
      <c r="W163" s="626"/>
      <c r="X163" s="626"/>
    </row>
    <row r="164" spans="12:24" x14ac:dyDescent="0.2">
      <c r="L164" s="626"/>
      <c r="M164" s="626"/>
      <c r="N164" s="626"/>
      <c r="O164" s="626"/>
      <c r="P164" s="626"/>
      <c r="Q164" s="626"/>
      <c r="R164" s="626"/>
      <c r="S164" s="626"/>
      <c r="T164" s="626"/>
      <c r="U164" s="626"/>
      <c r="V164" s="626"/>
      <c r="W164" s="626"/>
      <c r="X164" s="626"/>
    </row>
  </sheetData>
  <sheetProtection algorithmName="SHA-512" hashValue="RqQmJ0QxwUBDIiZCIR1Yzhx5fL2Ch523BLFPzdr5mJbzc62Uuf+ghY2ajqxzxYT5wqx8muRRwdNK1UdhgmA5EQ==" saltValue="WtplbNSSA3PvqYxGb+deuQ==" spinCount="100000" sheet="1" objects="1" scenarios="1"/>
  <mergeCells count="59">
    <mergeCell ref="B60:C60"/>
    <mergeCell ref="B61:C61"/>
    <mergeCell ref="B62:C62"/>
    <mergeCell ref="A154:J154"/>
    <mergeCell ref="A54:B54"/>
    <mergeCell ref="A55:B55"/>
    <mergeCell ref="B56:C56"/>
    <mergeCell ref="A57:C57"/>
    <mergeCell ref="B58:C58"/>
    <mergeCell ref="B59:C59"/>
    <mergeCell ref="B52:C52"/>
    <mergeCell ref="A40:C40"/>
    <mergeCell ref="B41:C41"/>
    <mergeCell ref="B42:C42"/>
    <mergeCell ref="B43:C43"/>
    <mergeCell ref="A45:B45"/>
    <mergeCell ref="A46:B46"/>
    <mergeCell ref="B47:C47"/>
    <mergeCell ref="A48:C48"/>
    <mergeCell ref="B49:C49"/>
    <mergeCell ref="B50:C50"/>
    <mergeCell ref="B51:C51"/>
    <mergeCell ref="B39:C39"/>
    <mergeCell ref="A26:B26"/>
    <mergeCell ref="B27:C27"/>
    <mergeCell ref="A28:C28"/>
    <mergeCell ref="B29:C29"/>
    <mergeCell ref="A31:B31"/>
    <mergeCell ref="A32:B32"/>
    <mergeCell ref="B33:C33"/>
    <mergeCell ref="A34:C34"/>
    <mergeCell ref="B35:C35"/>
    <mergeCell ref="A37:B37"/>
    <mergeCell ref="A38:B38"/>
    <mergeCell ref="A25:B25"/>
    <mergeCell ref="I12:I13"/>
    <mergeCell ref="B14:C14"/>
    <mergeCell ref="B15:C15"/>
    <mergeCell ref="B16:C16"/>
    <mergeCell ref="A18:B18"/>
    <mergeCell ref="C18:I18"/>
    <mergeCell ref="A12:A13"/>
    <mergeCell ref="B12:C13"/>
    <mergeCell ref="A19:B19"/>
    <mergeCell ref="B20:C20"/>
    <mergeCell ref="A21:C21"/>
    <mergeCell ref="B22:C22"/>
    <mergeCell ref="B23:C23"/>
    <mergeCell ref="A7:B7"/>
    <mergeCell ref="A8:B8"/>
    <mergeCell ref="A9:B9"/>
    <mergeCell ref="B10:C10"/>
    <mergeCell ref="A11:C11"/>
    <mergeCell ref="A5:I5"/>
    <mergeCell ref="H1:I1"/>
    <mergeCell ref="A3:B3"/>
    <mergeCell ref="D3:I3"/>
    <mergeCell ref="A4:B4"/>
    <mergeCell ref="C4:I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30.pielikums Jūrmalas pilsētas domes
2019.gada 20.jūnija saistošajiem noteikumiem Nr.22
(protokols Nr.8, 2.punkts)
 </firstHeader>
    <firstFooter>&amp;L&amp;9&amp;D; &amp;T&amp;R&amp;9&amp;P (&amp;N)</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39"/>
  <sheetViews>
    <sheetView view="pageLayout" zoomScaleNormal="100" workbookViewId="0">
      <selection activeCell="N5" sqref="N5"/>
    </sheetView>
  </sheetViews>
  <sheetFormatPr defaultRowHeight="12" outlineLevelCol="1" x14ac:dyDescent="0.25"/>
  <cols>
    <col min="1" max="1" width="3.28515625" style="912" bestFit="1" customWidth="1"/>
    <col min="2" max="2" width="35.28515625" style="912" customWidth="1"/>
    <col min="3" max="3" width="11.5703125" style="912" customWidth="1"/>
    <col min="4" max="4" width="11" style="912" hidden="1" customWidth="1" outlineLevel="1"/>
    <col min="5" max="5" width="9.42578125" style="912" hidden="1" customWidth="1" outlineLevel="1"/>
    <col min="6" max="6" width="11.5703125" style="912" hidden="1" customWidth="1" outlineLevel="1"/>
    <col min="7" max="7" width="9.42578125" style="912" hidden="1" customWidth="1" outlineLevel="1"/>
    <col min="8" max="8" width="10.5703125" style="912" customWidth="1" collapsed="1"/>
    <col min="9" max="9" width="9.42578125" style="912" customWidth="1"/>
    <col min="10" max="10" width="27.140625" style="912" hidden="1" customWidth="1" outlineLevel="1"/>
    <col min="11" max="11" width="19.140625" style="912" customWidth="1" collapsed="1"/>
    <col min="12" max="12" width="9.140625" style="912" customWidth="1"/>
    <col min="13" max="16384" width="9.140625" style="912"/>
  </cols>
  <sheetData>
    <row r="1" spans="1:12" x14ac:dyDescent="0.2">
      <c r="K1" s="839" t="s">
        <v>1218</v>
      </c>
      <c r="L1" s="954"/>
    </row>
    <row r="2" spans="1:12" x14ac:dyDescent="0.2">
      <c r="K2" s="839" t="s">
        <v>394</v>
      </c>
      <c r="L2" s="954"/>
    </row>
    <row r="3" spans="1:12" x14ac:dyDescent="0.25">
      <c r="A3" s="1494" t="s">
        <v>2</v>
      </c>
      <c r="B3" s="1494"/>
      <c r="C3" s="912" t="s">
        <v>3</v>
      </c>
    </row>
    <row r="4" spans="1:12" x14ac:dyDescent="0.25">
      <c r="A4" s="1494" t="s">
        <v>4</v>
      </c>
      <c r="B4" s="1494"/>
      <c r="C4" s="913">
        <v>90000056357</v>
      </c>
    </row>
    <row r="5" spans="1:12" x14ac:dyDescent="0.25">
      <c r="A5" s="913"/>
      <c r="B5" s="913"/>
    </row>
    <row r="6" spans="1:12" ht="15.75" x14ac:dyDescent="0.25">
      <c r="A6" s="1499" t="s">
        <v>499</v>
      </c>
      <c r="B6" s="1499"/>
      <c r="C6" s="1499"/>
      <c r="D6" s="1499"/>
      <c r="E6" s="1499"/>
      <c r="F6" s="1499"/>
      <c r="G6" s="1499"/>
      <c r="H6" s="1499"/>
      <c r="I6" s="1499"/>
      <c r="J6" s="1499"/>
      <c r="K6" s="1499"/>
    </row>
    <row r="7" spans="1:12" ht="12" customHeight="1" x14ac:dyDescent="0.25">
      <c r="A7" s="914"/>
      <c r="B7" s="914"/>
      <c r="C7" s="914"/>
      <c r="D7" s="914"/>
      <c r="E7" s="914"/>
      <c r="F7" s="914"/>
      <c r="G7" s="914"/>
      <c r="H7" s="914"/>
      <c r="I7" s="914"/>
      <c r="J7" s="914"/>
      <c r="K7" s="914"/>
    </row>
    <row r="8" spans="1:12" ht="15.75" x14ac:dyDescent="0.25">
      <c r="A8" s="1494" t="s">
        <v>500</v>
      </c>
      <c r="B8" s="1494"/>
      <c r="C8" s="915" t="s">
        <v>1103</v>
      </c>
      <c r="D8" s="915"/>
      <c r="E8" s="915"/>
      <c r="F8" s="915"/>
      <c r="G8" s="915"/>
      <c r="H8" s="915"/>
      <c r="I8" s="915"/>
      <c r="J8" s="915"/>
      <c r="K8" s="915"/>
    </row>
    <row r="9" spans="1:12" x14ac:dyDescent="0.2">
      <c r="A9" s="1494" t="s">
        <v>398</v>
      </c>
      <c r="B9" s="1494"/>
      <c r="C9" s="916" t="s">
        <v>1104</v>
      </c>
      <c r="D9" s="916"/>
      <c r="E9" s="916"/>
      <c r="F9" s="916"/>
      <c r="G9" s="916"/>
      <c r="H9" s="916"/>
      <c r="I9" s="916"/>
      <c r="J9" s="916"/>
      <c r="K9" s="916"/>
    </row>
    <row r="10" spans="1:12" x14ac:dyDescent="0.2">
      <c r="A10" s="1494" t="s">
        <v>400</v>
      </c>
      <c r="B10" s="1494"/>
      <c r="C10" s="917" t="s">
        <v>1105</v>
      </c>
      <c r="D10" s="917"/>
      <c r="E10" s="917"/>
      <c r="F10" s="917"/>
      <c r="G10" s="917"/>
      <c r="H10" s="917"/>
      <c r="I10" s="917"/>
      <c r="J10" s="917"/>
      <c r="K10" s="917"/>
    </row>
    <row r="11" spans="1:12" ht="28.5" customHeight="1" x14ac:dyDescent="0.25">
      <c r="A11" s="1495" t="s">
        <v>401</v>
      </c>
      <c r="B11" s="1495" t="s">
        <v>402</v>
      </c>
      <c r="C11" s="1495" t="s">
        <v>403</v>
      </c>
      <c r="D11" s="1497" t="s">
        <v>404</v>
      </c>
      <c r="E11" s="1498"/>
      <c r="F11" s="1497" t="s">
        <v>405</v>
      </c>
      <c r="G11" s="1498"/>
      <c r="H11" s="1497" t="s">
        <v>406</v>
      </c>
      <c r="I11" s="1498"/>
      <c r="J11" s="1488" t="s">
        <v>36</v>
      </c>
      <c r="K11" s="1490" t="s">
        <v>407</v>
      </c>
    </row>
    <row r="12" spans="1:12" ht="31.5" customHeight="1" x14ac:dyDescent="0.25">
      <c r="A12" s="1496"/>
      <c r="B12" s="1496"/>
      <c r="C12" s="1496"/>
      <c r="D12" s="918" t="s">
        <v>501</v>
      </c>
      <c r="E12" s="918" t="s">
        <v>502</v>
      </c>
      <c r="F12" s="918" t="s">
        <v>501</v>
      </c>
      <c r="G12" s="918" t="s">
        <v>502</v>
      </c>
      <c r="H12" s="918" t="s">
        <v>501</v>
      </c>
      <c r="I12" s="918" t="s">
        <v>502</v>
      </c>
      <c r="J12" s="1489"/>
      <c r="K12" s="1491"/>
    </row>
    <row r="13" spans="1:12" ht="12.75" customHeight="1" x14ac:dyDescent="0.25">
      <c r="A13" s="1492" t="s">
        <v>408</v>
      </c>
      <c r="B13" s="1493"/>
      <c r="C13" s="919"/>
      <c r="D13" s="919">
        <f>SUM(D14:D33)</f>
        <v>165344</v>
      </c>
      <c r="E13" s="919">
        <f>SUM(E14:E33)</f>
        <v>20018</v>
      </c>
      <c r="F13" s="919">
        <f>SUM(F14:F33)</f>
        <v>0</v>
      </c>
      <c r="G13" s="919">
        <f>SUM(G14:G33)</f>
        <v>0</v>
      </c>
      <c r="H13" s="919">
        <f>D13+F13</f>
        <v>165344</v>
      </c>
      <c r="I13" s="919">
        <f>E13+G13</f>
        <v>20018</v>
      </c>
      <c r="J13" s="920"/>
      <c r="K13" s="920"/>
    </row>
    <row r="14" spans="1:12" ht="13.5" customHeight="1" x14ac:dyDescent="0.25">
      <c r="A14" s="921">
        <v>1</v>
      </c>
      <c r="B14" s="922" t="s">
        <v>1106</v>
      </c>
      <c r="C14" s="923">
        <v>2212</v>
      </c>
      <c r="D14" s="924">
        <v>300</v>
      </c>
      <c r="E14" s="924">
        <v>200</v>
      </c>
      <c r="F14" s="924"/>
      <c r="G14" s="924"/>
      <c r="H14" s="924">
        <f>D14+F14</f>
        <v>300</v>
      </c>
      <c r="I14" s="924">
        <f>E14+G14</f>
        <v>200</v>
      </c>
      <c r="J14" s="925"/>
      <c r="K14" s="926" t="s">
        <v>1107</v>
      </c>
      <c r="L14" s="927"/>
    </row>
    <row r="15" spans="1:12" ht="53.25" customHeight="1" x14ac:dyDescent="0.25">
      <c r="A15" s="921">
        <v>2</v>
      </c>
      <c r="B15" s="928" t="s">
        <v>1108</v>
      </c>
      <c r="C15" s="923">
        <v>2223</v>
      </c>
      <c r="D15" s="924">
        <v>5000</v>
      </c>
      <c r="E15" s="924"/>
      <c r="F15" s="924"/>
      <c r="G15" s="924"/>
      <c r="H15" s="924">
        <f t="shared" ref="H15:I33" si="0">D15+F15</f>
        <v>5000</v>
      </c>
      <c r="I15" s="924">
        <f t="shared" si="0"/>
        <v>0</v>
      </c>
      <c r="J15" s="925"/>
      <c r="K15" s="926" t="s">
        <v>1109</v>
      </c>
    </row>
    <row r="16" spans="1:12" ht="44.25" customHeight="1" x14ac:dyDescent="0.25">
      <c r="A16" s="921">
        <v>3</v>
      </c>
      <c r="B16" s="928" t="s">
        <v>1110</v>
      </c>
      <c r="C16" s="923">
        <v>2243</v>
      </c>
      <c r="D16" s="924">
        <v>1890</v>
      </c>
      <c r="E16" s="924">
        <v>2610</v>
      </c>
      <c r="F16" s="924"/>
      <c r="G16" s="924"/>
      <c r="H16" s="924">
        <f t="shared" si="0"/>
        <v>1890</v>
      </c>
      <c r="I16" s="924">
        <f t="shared" si="0"/>
        <v>2610</v>
      </c>
      <c r="J16" s="925"/>
      <c r="K16" s="926" t="s">
        <v>1111</v>
      </c>
    </row>
    <row r="17" spans="1:11" ht="41.25" customHeight="1" x14ac:dyDescent="0.25">
      <c r="A17" s="921">
        <v>4</v>
      </c>
      <c r="B17" s="928" t="s">
        <v>1112</v>
      </c>
      <c r="C17" s="923">
        <v>2244</v>
      </c>
      <c r="D17" s="924">
        <v>1500</v>
      </c>
      <c r="E17" s="924"/>
      <c r="F17" s="924"/>
      <c r="G17" s="924"/>
      <c r="H17" s="924">
        <f t="shared" si="0"/>
        <v>1500</v>
      </c>
      <c r="I17" s="924">
        <f t="shared" si="0"/>
        <v>0</v>
      </c>
      <c r="J17" s="925"/>
      <c r="K17" s="926" t="s">
        <v>1111</v>
      </c>
    </row>
    <row r="18" spans="1:11" ht="32.25" customHeight="1" x14ac:dyDescent="0.25">
      <c r="A18" s="921">
        <v>5</v>
      </c>
      <c r="B18" s="928" t="s">
        <v>130</v>
      </c>
      <c r="C18" s="923">
        <v>2251</v>
      </c>
      <c r="D18" s="924">
        <v>1900</v>
      </c>
      <c r="E18" s="924"/>
      <c r="F18" s="924"/>
      <c r="G18" s="924"/>
      <c r="H18" s="924">
        <f t="shared" si="0"/>
        <v>1900</v>
      </c>
      <c r="I18" s="924">
        <f t="shared" si="0"/>
        <v>0</v>
      </c>
      <c r="J18" s="925"/>
      <c r="K18" s="926" t="s">
        <v>1113</v>
      </c>
    </row>
    <row r="19" spans="1:11" ht="27" customHeight="1" x14ac:dyDescent="0.25">
      <c r="A19" s="921">
        <v>6</v>
      </c>
      <c r="B19" s="928" t="s">
        <v>1114</v>
      </c>
      <c r="C19" s="923">
        <v>2259</v>
      </c>
      <c r="D19" s="924">
        <v>730</v>
      </c>
      <c r="E19" s="924"/>
      <c r="F19" s="924"/>
      <c r="G19" s="924"/>
      <c r="H19" s="924">
        <f t="shared" si="0"/>
        <v>730</v>
      </c>
      <c r="I19" s="924">
        <f t="shared" si="0"/>
        <v>0</v>
      </c>
      <c r="J19" s="925"/>
      <c r="K19" s="926" t="s">
        <v>1113</v>
      </c>
    </row>
    <row r="20" spans="1:11" ht="24" x14ac:dyDescent="0.25">
      <c r="A20" s="921">
        <v>7</v>
      </c>
      <c r="B20" s="928" t="s">
        <v>137</v>
      </c>
      <c r="C20" s="923">
        <v>2264</v>
      </c>
      <c r="D20" s="924">
        <v>2500</v>
      </c>
      <c r="E20" s="924"/>
      <c r="F20" s="924"/>
      <c r="G20" s="924"/>
      <c r="H20" s="924">
        <f t="shared" si="0"/>
        <v>2500</v>
      </c>
      <c r="I20" s="924">
        <f t="shared" si="0"/>
        <v>0</v>
      </c>
      <c r="J20" s="925"/>
      <c r="K20" s="926" t="s">
        <v>1113</v>
      </c>
    </row>
    <row r="21" spans="1:11" ht="41.25" customHeight="1" x14ac:dyDescent="0.25">
      <c r="A21" s="921">
        <v>8</v>
      </c>
      <c r="B21" s="928" t="s">
        <v>1115</v>
      </c>
      <c r="C21" s="923">
        <v>2311</v>
      </c>
      <c r="D21" s="924">
        <v>5000</v>
      </c>
      <c r="E21" s="929">
        <v>1000</v>
      </c>
      <c r="F21" s="929"/>
      <c r="G21" s="929"/>
      <c r="H21" s="924">
        <f t="shared" si="0"/>
        <v>5000</v>
      </c>
      <c r="I21" s="924">
        <f t="shared" si="0"/>
        <v>1000</v>
      </c>
      <c r="J21" s="930"/>
      <c r="K21" s="926" t="s">
        <v>1111</v>
      </c>
    </row>
    <row r="22" spans="1:11" ht="29.25" customHeight="1" x14ac:dyDescent="0.25">
      <c r="A22" s="921">
        <v>9</v>
      </c>
      <c r="B22" s="928" t="s">
        <v>1116</v>
      </c>
      <c r="C22" s="923">
        <v>2311</v>
      </c>
      <c r="D22" s="931"/>
      <c r="E22" s="932">
        <v>30</v>
      </c>
      <c r="F22" s="929"/>
      <c r="G22" s="929"/>
      <c r="H22" s="924">
        <f t="shared" si="0"/>
        <v>0</v>
      </c>
      <c r="I22" s="924">
        <f t="shared" si="0"/>
        <v>30</v>
      </c>
      <c r="J22" s="930"/>
      <c r="K22" s="926" t="s">
        <v>1113</v>
      </c>
    </row>
    <row r="23" spans="1:11" ht="29.25" customHeight="1" x14ac:dyDescent="0.25">
      <c r="A23" s="921">
        <v>10</v>
      </c>
      <c r="B23" s="928" t="s">
        <v>150</v>
      </c>
      <c r="C23" s="923">
        <v>2312</v>
      </c>
      <c r="D23" s="931"/>
      <c r="E23" s="932">
        <v>752</v>
      </c>
      <c r="F23" s="929"/>
      <c r="G23" s="929"/>
      <c r="H23" s="924">
        <f t="shared" si="0"/>
        <v>0</v>
      </c>
      <c r="I23" s="924">
        <f t="shared" si="0"/>
        <v>752</v>
      </c>
      <c r="J23" s="930"/>
      <c r="K23" s="926" t="s">
        <v>1113</v>
      </c>
    </row>
    <row r="24" spans="1:11" ht="54" customHeight="1" x14ac:dyDescent="0.25">
      <c r="A24" s="921">
        <v>11</v>
      </c>
      <c r="B24" s="928" t="s">
        <v>151</v>
      </c>
      <c r="C24" s="923">
        <v>2313</v>
      </c>
      <c r="D24" s="931"/>
      <c r="E24" s="932">
        <v>480</v>
      </c>
      <c r="F24" s="929"/>
      <c r="G24" s="929"/>
      <c r="H24" s="924">
        <f t="shared" si="0"/>
        <v>0</v>
      </c>
      <c r="I24" s="924">
        <f t="shared" si="0"/>
        <v>480</v>
      </c>
      <c r="J24" s="933"/>
      <c r="K24" s="934" t="s">
        <v>1113</v>
      </c>
    </row>
    <row r="25" spans="1:11" ht="37.5" customHeight="1" x14ac:dyDescent="0.25">
      <c r="A25" s="921">
        <v>12</v>
      </c>
      <c r="B25" s="928" t="s">
        <v>1117</v>
      </c>
      <c r="C25" s="923">
        <v>2512</v>
      </c>
      <c r="D25" s="931"/>
      <c r="E25" s="932">
        <f>3679+578</f>
        <v>4257</v>
      </c>
      <c r="F25" s="929"/>
      <c r="G25" s="929"/>
      <c r="H25" s="924">
        <f t="shared" si="0"/>
        <v>0</v>
      </c>
      <c r="I25" s="924">
        <f t="shared" si="0"/>
        <v>4257</v>
      </c>
      <c r="J25" s="930"/>
      <c r="K25" s="926" t="s">
        <v>1111</v>
      </c>
    </row>
    <row r="26" spans="1:11" ht="45.75" customHeight="1" x14ac:dyDescent="0.25">
      <c r="A26" s="921">
        <v>13</v>
      </c>
      <c r="B26" s="928" t="s">
        <v>216</v>
      </c>
      <c r="C26" s="923">
        <v>5121</v>
      </c>
      <c r="D26" s="931">
        <v>62600</v>
      </c>
      <c r="E26" s="932"/>
      <c r="F26" s="929"/>
      <c r="G26" s="929"/>
      <c r="H26" s="924">
        <f t="shared" si="0"/>
        <v>62600</v>
      </c>
      <c r="I26" s="924">
        <f t="shared" si="0"/>
        <v>0</v>
      </c>
      <c r="J26" s="930"/>
      <c r="K26" s="935" t="s">
        <v>1118</v>
      </c>
    </row>
    <row r="27" spans="1:11" ht="30" customHeight="1" x14ac:dyDescent="0.25">
      <c r="A27" s="921">
        <v>14</v>
      </c>
      <c r="B27" s="928" t="s">
        <v>1119</v>
      </c>
      <c r="C27" s="923">
        <v>5238</v>
      </c>
      <c r="D27" s="932">
        <v>16000</v>
      </c>
      <c r="E27" s="932"/>
      <c r="F27" s="929"/>
      <c r="G27" s="929"/>
      <c r="H27" s="924">
        <f t="shared" si="0"/>
        <v>16000</v>
      </c>
      <c r="I27" s="924">
        <f t="shared" si="0"/>
        <v>0</v>
      </c>
      <c r="J27" s="930"/>
      <c r="K27" s="926" t="s">
        <v>1113</v>
      </c>
    </row>
    <row r="28" spans="1:11" ht="29.25" customHeight="1" x14ac:dyDescent="0.25">
      <c r="A28" s="921">
        <v>15</v>
      </c>
      <c r="B28" s="928" t="s">
        <v>233</v>
      </c>
      <c r="C28" s="923">
        <v>5239</v>
      </c>
      <c r="D28" s="932">
        <v>13520</v>
      </c>
      <c r="E28" s="932">
        <v>1440</v>
      </c>
      <c r="F28" s="929"/>
      <c r="G28" s="929"/>
      <c r="H28" s="924">
        <f t="shared" si="0"/>
        <v>13520</v>
      </c>
      <c r="I28" s="924">
        <f t="shared" si="0"/>
        <v>1440</v>
      </c>
      <c r="J28" s="936"/>
      <c r="K28" s="926" t="s">
        <v>1113</v>
      </c>
    </row>
    <row r="29" spans="1:11" ht="28.5" customHeight="1" x14ac:dyDescent="0.25">
      <c r="A29" s="921">
        <v>16</v>
      </c>
      <c r="B29" s="928" t="s">
        <v>1120</v>
      </c>
      <c r="C29" s="923">
        <v>5239</v>
      </c>
      <c r="D29" s="931"/>
      <c r="E29" s="931">
        <v>640</v>
      </c>
      <c r="F29" s="924"/>
      <c r="G29" s="924"/>
      <c r="H29" s="924">
        <f t="shared" si="0"/>
        <v>0</v>
      </c>
      <c r="I29" s="924">
        <f t="shared" si="0"/>
        <v>640</v>
      </c>
      <c r="J29" s="937"/>
      <c r="K29" s="926" t="s">
        <v>1113</v>
      </c>
    </row>
    <row r="30" spans="1:11" ht="27.75" customHeight="1" x14ac:dyDescent="0.25">
      <c r="A30" s="921">
        <v>17</v>
      </c>
      <c r="B30" s="928" t="s">
        <v>1121</v>
      </c>
      <c r="C30" s="923">
        <v>5240</v>
      </c>
      <c r="D30" s="924">
        <v>48874</v>
      </c>
      <c r="E30" s="924"/>
      <c r="F30" s="924"/>
      <c r="G30" s="924"/>
      <c r="H30" s="924">
        <f t="shared" si="0"/>
        <v>48874</v>
      </c>
      <c r="I30" s="924">
        <f t="shared" si="0"/>
        <v>0</v>
      </c>
      <c r="J30" s="925"/>
      <c r="K30" s="926" t="s">
        <v>1113</v>
      </c>
    </row>
    <row r="31" spans="1:11" ht="29.25" customHeight="1" x14ac:dyDescent="0.25">
      <c r="A31" s="921">
        <v>18</v>
      </c>
      <c r="B31" s="928" t="s">
        <v>1122</v>
      </c>
      <c r="C31" s="923">
        <v>1142</v>
      </c>
      <c r="D31" s="924">
        <v>3000</v>
      </c>
      <c r="E31" s="924">
        <v>2700</v>
      </c>
      <c r="F31" s="924"/>
      <c r="G31" s="924"/>
      <c r="H31" s="924">
        <f t="shared" si="0"/>
        <v>3000</v>
      </c>
      <c r="I31" s="924">
        <f t="shared" si="0"/>
        <v>2700</v>
      </c>
      <c r="J31" s="925"/>
      <c r="K31" s="926" t="s">
        <v>1113</v>
      </c>
    </row>
    <row r="32" spans="1:11" ht="24" customHeight="1" x14ac:dyDescent="0.25">
      <c r="A32" s="921">
        <v>19</v>
      </c>
      <c r="B32" s="928" t="s">
        <v>1123</v>
      </c>
      <c r="C32" s="923">
        <v>1150</v>
      </c>
      <c r="D32" s="924">
        <v>2530</v>
      </c>
      <c r="E32" s="924">
        <v>4270</v>
      </c>
      <c r="F32" s="924"/>
      <c r="G32" s="924"/>
      <c r="H32" s="924">
        <f t="shared" si="0"/>
        <v>2530</v>
      </c>
      <c r="I32" s="924">
        <f t="shared" si="0"/>
        <v>4270</v>
      </c>
      <c r="J32" s="925"/>
      <c r="K32" s="926" t="s">
        <v>1113</v>
      </c>
    </row>
    <row r="33" spans="1:14" ht="24.75" customHeight="1" x14ac:dyDescent="0.25">
      <c r="A33" s="921">
        <v>20</v>
      </c>
      <c r="B33" s="928" t="s">
        <v>1124</v>
      </c>
      <c r="C33" s="923">
        <v>1210</v>
      </c>
      <c r="D33" s="924"/>
      <c r="E33" s="924">
        <v>1639</v>
      </c>
      <c r="F33" s="924"/>
      <c r="G33" s="924"/>
      <c r="H33" s="924">
        <f t="shared" si="0"/>
        <v>0</v>
      </c>
      <c r="I33" s="924">
        <f t="shared" si="0"/>
        <v>1639</v>
      </c>
      <c r="J33" s="925"/>
      <c r="K33" s="926" t="s">
        <v>1113</v>
      </c>
    </row>
    <row r="34" spans="1:14" s="938" customFormat="1" x14ac:dyDescent="0.25">
      <c r="A34" s="1494"/>
      <c r="B34" s="1494"/>
      <c r="C34" s="912"/>
      <c r="D34" s="912"/>
      <c r="E34" s="912"/>
      <c r="F34" s="912"/>
      <c r="G34" s="912"/>
      <c r="H34" s="912"/>
      <c r="I34" s="912"/>
      <c r="J34" s="912"/>
      <c r="K34" s="912"/>
      <c r="L34" s="912"/>
      <c r="M34" s="912"/>
      <c r="N34" s="912"/>
    </row>
    <row r="35" spans="1:14" s="938" customFormat="1" x14ac:dyDescent="0.25">
      <c r="A35" s="912"/>
      <c r="B35" s="912"/>
      <c r="C35" s="912"/>
      <c r="D35" s="912"/>
      <c r="E35" s="912"/>
      <c r="F35" s="912"/>
      <c r="G35" s="912"/>
      <c r="H35" s="912"/>
      <c r="I35" s="912"/>
      <c r="J35" s="912"/>
      <c r="K35" s="912"/>
      <c r="L35" s="912"/>
      <c r="M35" s="912"/>
      <c r="N35" s="912"/>
    </row>
    <row r="36" spans="1:14" s="938" customFormat="1" x14ac:dyDescent="0.2">
      <c r="A36" s="939" t="s">
        <v>398</v>
      </c>
      <c r="B36" s="939"/>
      <c r="C36" s="916" t="s">
        <v>1101</v>
      </c>
      <c r="D36" s="916"/>
      <c r="E36" s="916"/>
      <c r="F36" s="916"/>
      <c r="G36" s="916"/>
      <c r="H36" s="912"/>
      <c r="I36" s="912"/>
      <c r="J36" s="912"/>
      <c r="K36" s="912"/>
      <c r="L36" s="912"/>
      <c r="M36" s="912"/>
      <c r="N36" s="912"/>
    </row>
    <row r="37" spans="1:14" s="938" customFormat="1" x14ac:dyDescent="0.2">
      <c r="A37" s="940" t="s">
        <v>400</v>
      </c>
      <c r="B37" s="940"/>
      <c r="C37" s="917" t="s">
        <v>444</v>
      </c>
      <c r="D37" s="917"/>
      <c r="E37" s="917"/>
      <c r="F37" s="917"/>
      <c r="G37" s="917"/>
      <c r="H37" s="912"/>
      <c r="I37" s="912"/>
      <c r="J37" s="912"/>
      <c r="K37" s="912"/>
      <c r="L37" s="912"/>
      <c r="M37" s="912"/>
      <c r="N37" s="912"/>
    </row>
    <row r="38" spans="1:14" ht="28.5" customHeight="1" x14ac:dyDescent="0.25">
      <c r="A38" s="1495" t="s">
        <v>401</v>
      </c>
      <c r="B38" s="1495" t="s">
        <v>402</v>
      </c>
      <c r="C38" s="1495" t="s">
        <v>403</v>
      </c>
      <c r="D38" s="1497" t="s">
        <v>404</v>
      </c>
      <c r="E38" s="1498"/>
      <c r="F38" s="1497" t="s">
        <v>405</v>
      </c>
      <c r="G38" s="1498"/>
      <c r="H38" s="1497" t="s">
        <v>406</v>
      </c>
      <c r="I38" s="1498"/>
      <c r="J38" s="1488" t="s">
        <v>36</v>
      </c>
      <c r="K38" s="1490" t="s">
        <v>407</v>
      </c>
    </row>
    <row r="39" spans="1:14" ht="31.5" customHeight="1" x14ac:dyDescent="0.25">
      <c r="A39" s="1496"/>
      <c r="B39" s="1496"/>
      <c r="C39" s="1496"/>
      <c r="D39" s="918" t="s">
        <v>501</v>
      </c>
      <c r="E39" s="918" t="s">
        <v>502</v>
      </c>
      <c r="F39" s="918" t="s">
        <v>501</v>
      </c>
      <c r="G39" s="918" t="s">
        <v>502</v>
      </c>
      <c r="H39" s="918" t="s">
        <v>501</v>
      </c>
      <c r="I39" s="918" t="s">
        <v>502</v>
      </c>
      <c r="J39" s="1489"/>
      <c r="K39" s="1491"/>
    </row>
    <row r="40" spans="1:14" ht="12.75" customHeight="1" x14ac:dyDescent="0.25">
      <c r="A40" s="1492" t="s">
        <v>408</v>
      </c>
      <c r="B40" s="1493"/>
      <c r="C40" s="919"/>
      <c r="D40" s="919">
        <f>SUM(D41:D51)</f>
        <v>589436</v>
      </c>
      <c r="E40" s="919">
        <f t="shared" ref="E40:G40" si="1">SUM(E41:E51)</f>
        <v>0</v>
      </c>
      <c r="F40" s="919">
        <f t="shared" si="1"/>
        <v>16500</v>
      </c>
      <c r="G40" s="919">
        <f t="shared" si="1"/>
        <v>0</v>
      </c>
      <c r="H40" s="919">
        <f>D40+F40</f>
        <v>605936</v>
      </c>
      <c r="I40" s="919">
        <f>E40+G40</f>
        <v>0</v>
      </c>
      <c r="J40" s="920"/>
      <c r="K40" s="920"/>
    </row>
    <row r="41" spans="1:14" s="938" customFormat="1" ht="24" x14ac:dyDescent="0.25">
      <c r="A41" s="921">
        <v>1</v>
      </c>
      <c r="B41" s="941" t="s">
        <v>1125</v>
      </c>
      <c r="C41" s="923">
        <v>2212</v>
      </c>
      <c r="D41" s="931">
        <v>40000</v>
      </c>
      <c r="E41" s="932"/>
      <c r="F41" s="929"/>
      <c r="G41" s="929"/>
      <c r="H41" s="924">
        <f t="shared" ref="H41:I51" si="2">D41+F41</f>
        <v>40000</v>
      </c>
      <c r="I41" s="924">
        <f t="shared" si="2"/>
        <v>0</v>
      </c>
      <c r="J41" s="925"/>
      <c r="K41" s="926" t="s">
        <v>1126</v>
      </c>
      <c r="L41" s="912"/>
      <c r="M41" s="912"/>
      <c r="N41" s="912"/>
    </row>
    <row r="42" spans="1:14" s="938" customFormat="1" ht="36" x14ac:dyDescent="0.25">
      <c r="A42" s="921">
        <v>2</v>
      </c>
      <c r="B42" s="941" t="s">
        <v>1127</v>
      </c>
      <c r="C42" s="923">
        <v>2223</v>
      </c>
      <c r="D42" s="932">
        <v>250</v>
      </c>
      <c r="E42" s="932"/>
      <c r="F42" s="929"/>
      <c r="G42" s="929"/>
      <c r="H42" s="924">
        <f t="shared" si="2"/>
        <v>250</v>
      </c>
      <c r="I42" s="924">
        <f t="shared" si="2"/>
        <v>0</v>
      </c>
      <c r="J42" s="925"/>
      <c r="K42" s="926" t="s">
        <v>1128</v>
      </c>
      <c r="L42" s="912"/>
      <c r="M42" s="912"/>
      <c r="N42" s="912"/>
    </row>
    <row r="43" spans="1:14" s="938" customFormat="1" ht="48" x14ac:dyDescent="0.25">
      <c r="A43" s="921">
        <v>3</v>
      </c>
      <c r="B43" s="941" t="s">
        <v>1129</v>
      </c>
      <c r="C43" s="923">
        <v>2243</v>
      </c>
      <c r="D43" s="932">
        <v>1200</v>
      </c>
      <c r="E43" s="932"/>
      <c r="F43" s="929"/>
      <c r="G43" s="929"/>
      <c r="H43" s="924">
        <f t="shared" si="2"/>
        <v>1200</v>
      </c>
      <c r="I43" s="924">
        <f t="shared" si="2"/>
        <v>0</v>
      </c>
      <c r="J43" s="925"/>
      <c r="K43" s="926" t="s">
        <v>1130</v>
      </c>
      <c r="L43" s="912"/>
      <c r="M43" s="912"/>
      <c r="N43" s="912"/>
    </row>
    <row r="44" spans="1:14" s="938" customFormat="1" ht="120" x14ac:dyDescent="0.25">
      <c r="A44" s="921">
        <v>4</v>
      </c>
      <c r="B44" s="941" t="s">
        <v>130</v>
      </c>
      <c r="C44" s="923">
        <v>2251</v>
      </c>
      <c r="D44" s="931">
        <f>118179-390</f>
        <v>117789</v>
      </c>
      <c r="E44" s="931"/>
      <c r="F44" s="942"/>
      <c r="G44" s="924"/>
      <c r="H44" s="924">
        <f t="shared" si="2"/>
        <v>117789</v>
      </c>
      <c r="I44" s="924">
        <f t="shared" si="2"/>
        <v>0</v>
      </c>
      <c r="J44" s="925"/>
      <c r="K44" s="943" t="s">
        <v>1131</v>
      </c>
      <c r="L44" s="912"/>
      <c r="M44" s="912"/>
      <c r="N44" s="912"/>
    </row>
    <row r="45" spans="1:14" s="938" customFormat="1" ht="60" x14ac:dyDescent="0.25">
      <c r="A45" s="921">
        <v>5</v>
      </c>
      <c r="B45" s="941" t="s">
        <v>131</v>
      </c>
      <c r="C45" s="923">
        <v>2252</v>
      </c>
      <c r="D45" s="924">
        <f>134380+390</f>
        <v>134770</v>
      </c>
      <c r="E45" s="924"/>
      <c r="F45" s="942"/>
      <c r="G45" s="924"/>
      <c r="H45" s="924">
        <f t="shared" si="2"/>
        <v>134770</v>
      </c>
      <c r="I45" s="924">
        <f t="shared" si="2"/>
        <v>0</v>
      </c>
      <c r="J45" s="925"/>
      <c r="K45" s="926" t="s">
        <v>1132</v>
      </c>
      <c r="L45" s="912"/>
      <c r="M45" s="912"/>
      <c r="N45" s="912"/>
    </row>
    <row r="46" spans="1:14" s="938" customFormat="1" ht="108" x14ac:dyDescent="0.25">
      <c r="A46" s="921">
        <v>6</v>
      </c>
      <c r="B46" s="941" t="s">
        <v>132</v>
      </c>
      <c r="C46" s="923">
        <v>2259</v>
      </c>
      <c r="D46" s="924">
        <v>9456</v>
      </c>
      <c r="E46" s="924"/>
      <c r="F46" s="924"/>
      <c r="G46" s="924"/>
      <c r="H46" s="924">
        <f t="shared" si="2"/>
        <v>9456</v>
      </c>
      <c r="I46" s="924">
        <f t="shared" si="2"/>
        <v>0</v>
      </c>
      <c r="J46" s="925"/>
      <c r="K46" s="926" t="s">
        <v>1133</v>
      </c>
      <c r="L46" s="912"/>
      <c r="M46" s="912"/>
      <c r="N46" s="912"/>
    </row>
    <row r="47" spans="1:14" ht="24" x14ac:dyDescent="0.25">
      <c r="A47" s="921">
        <v>7</v>
      </c>
      <c r="B47" s="941" t="s">
        <v>1134</v>
      </c>
      <c r="C47" s="923">
        <v>2311</v>
      </c>
      <c r="D47" s="924">
        <v>7000</v>
      </c>
      <c r="E47" s="924"/>
      <c r="F47" s="924"/>
      <c r="G47" s="924"/>
      <c r="H47" s="924">
        <f t="shared" si="2"/>
        <v>7000</v>
      </c>
      <c r="I47" s="924">
        <f t="shared" si="2"/>
        <v>0</v>
      </c>
      <c r="J47" s="925"/>
      <c r="K47" s="926" t="s">
        <v>1135</v>
      </c>
    </row>
    <row r="48" spans="1:14" ht="24" x14ac:dyDescent="0.25">
      <c r="A48" s="921">
        <v>8</v>
      </c>
      <c r="B48" s="941" t="s">
        <v>1136</v>
      </c>
      <c r="C48" s="923">
        <v>2355</v>
      </c>
      <c r="D48" s="924">
        <v>1002</v>
      </c>
      <c r="E48" s="924"/>
      <c r="F48" s="924"/>
      <c r="G48" s="924"/>
      <c r="H48" s="924">
        <f t="shared" si="2"/>
        <v>1002</v>
      </c>
      <c r="I48" s="924">
        <f t="shared" si="2"/>
        <v>0</v>
      </c>
      <c r="J48" s="925"/>
      <c r="K48" s="926" t="s">
        <v>1135</v>
      </c>
    </row>
    <row r="49" spans="1:13" ht="264" x14ac:dyDescent="0.25">
      <c r="A49" s="921">
        <v>9</v>
      </c>
      <c r="B49" s="941" t="s">
        <v>216</v>
      </c>
      <c r="C49" s="923">
        <v>5121</v>
      </c>
      <c r="D49" s="924">
        <f>101349+5000</f>
        <v>106349</v>
      </c>
      <c r="E49" s="924"/>
      <c r="F49" s="924"/>
      <c r="G49" s="924"/>
      <c r="H49" s="924">
        <f t="shared" si="2"/>
        <v>106349</v>
      </c>
      <c r="I49" s="924">
        <f t="shared" si="2"/>
        <v>0</v>
      </c>
      <c r="J49" s="925"/>
      <c r="K49" s="926" t="s">
        <v>1137</v>
      </c>
    </row>
    <row r="50" spans="1:13" ht="36" x14ac:dyDescent="0.25">
      <c r="A50" s="921">
        <v>10</v>
      </c>
      <c r="B50" s="941" t="s">
        <v>233</v>
      </c>
      <c r="C50" s="923">
        <v>5239</v>
      </c>
      <c r="D50" s="924">
        <v>11520</v>
      </c>
      <c r="E50" s="924"/>
      <c r="F50" s="924"/>
      <c r="G50" s="924"/>
      <c r="H50" s="924">
        <f t="shared" si="2"/>
        <v>11520</v>
      </c>
      <c r="I50" s="924">
        <f t="shared" si="2"/>
        <v>0</v>
      </c>
      <c r="J50" s="925"/>
      <c r="K50" s="926" t="s">
        <v>1128</v>
      </c>
    </row>
    <row r="51" spans="1:13" ht="180" x14ac:dyDescent="0.25">
      <c r="A51" s="921">
        <v>11</v>
      </c>
      <c r="B51" s="944" t="s">
        <v>1121</v>
      </c>
      <c r="C51" s="923">
        <v>5240</v>
      </c>
      <c r="D51" s="924">
        <v>160100</v>
      </c>
      <c r="E51" s="924"/>
      <c r="F51" s="945">
        <v>16500</v>
      </c>
      <c r="G51" s="924"/>
      <c r="H51" s="924">
        <f t="shared" si="2"/>
        <v>176600</v>
      </c>
      <c r="I51" s="924">
        <f t="shared" si="2"/>
        <v>0</v>
      </c>
      <c r="J51" s="925" t="s">
        <v>1138</v>
      </c>
      <c r="K51" s="946" t="s">
        <v>1139</v>
      </c>
    </row>
    <row r="53" spans="1:13" x14ac:dyDescent="0.2">
      <c r="A53" s="947" t="s">
        <v>414</v>
      </c>
      <c r="B53" s="948"/>
    </row>
    <row r="54" spans="1:13" x14ac:dyDescent="0.2">
      <c r="A54" s="947" t="s">
        <v>415</v>
      </c>
      <c r="B54" s="949"/>
    </row>
    <row r="55" spans="1:13" x14ac:dyDescent="0.2">
      <c r="A55" s="947"/>
      <c r="B55" s="950"/>
    </row>
    <row r="56" spans="1:13" x14ac:dyDescent="0.2">
      <c r="A56" s="951" t="s">
        <v>1019</v>
      </c>
      <c r="B56" s="950"/>
    </row>
    <row r="57" spans="1:13" x14ac:dyDescent="0.2">
      <c r="A57" s="947" t="s">
        <v>1140</v>
      </c>
      <c r="B57" s="950"/>
    </row>
    <row r="58" spans="1:13" x14ac:dyDescent="0.2">
      <c r="A58" s="952" t="s">
        <v>1141</v>
      </c>
      <c r="B58" s="950"/>
    </row>
    <row r="59" spans="1:13" x14ac:dyDescent="0.2">
      <c r="A59" s="952" t="s">
        <v>1142</v>
      </c>
      <c r="B59" s="950"/>
    </row>
    <row r="60" spans="1:13" x14ac:dyDescent="0.2">
      <c r="A60" s="952" t="s">
        <v>1143</v>
      </c>
      <c r="B60" s="950"/>
    </row>
    <row r="61" spans="1:13" x14ac:dyDescent="0.2">
      <c r="A61" s="952" t="s">
        <v>1144</v>
      </c>
      <c r="B61" s="950"/>
    </row>
    <row r="62" spans="1:13" ht="24" customHeight="1" x14ac:dyDescent="0.2">
      <c r="A62" s="1487" t="s">
        <v>1145</v>
      </c>
      <c r="B62" s="1487"/>
      <c r="C62" s="1487"/>
      <c r="D62" s="1487"/>
      <c r="E62" s="1487"/>
      <c r="F62" s="1487"/>
      <c r="G62" s="1487"/>
      <c r="H62" s="1487"/>
      <c r="I62" s="1487"/>
      <c r="J62" s="1487"/>
      <c r="K62" s="1487"/>
      <c r="L62" s="1487"/>
      <c r="M62" s="1487"/>
    </row>
    <row r="63" spans="1:13" x14ac:dyDescent="0.2">
      <c r="A63" s="952" t="s">
        <v>1146</v>
      </c>
      <c r="B63" s="950"/>
    </row>
    <row r="64" spans="1:13" x14ac:dyDescent="0.2">
      <c r="A64" s="952" t="s">
        <v>1147</v>
      </c>
      <c r="B64" s="950"/>
    </row>
    <row r="65" spans="1:2" x14ac:dyDescent="0.2">
      <c r="A65" s="952" t="s">
        <v>1148</v>
      </c>
      <c r="B65" s="950"/>
    </row>
    <row r="66" spans="1:2" x14ac:dyDescent="0.2">
      <c r="A66" s="952" t="s">
        <v>1149</v>
      </c>
      <c r="B66" s="950"/>
    </row>
    <row r="67" spans="1:2" x14ac:dyDescent="0.2">
      <c r="A67" s="952" t="s">
        <v>1023</v>
      </c>
      <c r="B67" s="950"/>
    </row>
    <row r="68" spans="1:2" x14ac:dyDescent="0.2">
      <c r="A68" s="952" t="s">
        <v>1150</v>
      </c>
      <c r="B68" s="950"/>
    </row>
    <row r="69" spans="1:2" x14ac:dyDescent="0.2">
      <c r="A69" s="952" t="s">
        <v>1151</v>
      </c>
      <c r="B69" s="950"/>
    </row>
    <row r="70" spans="1:2" x14ac:dyDescent="0.2">
      <c r="A70" s="952" t="s">
        <v>1152</v>
      </c>
      <c r="B70" s="950"/>
    </row>
    <row r="71" spans="1:2" x14ac:dyDescent="0.2">
      <c r="A71" s="952" t="s">
        <v>1153</v>
      </c>
      <c r="B71" s="950"/>
    </row>
    <row r="72" spans="1:2" x14ac:dyDescent="0.2">
      <c r="A72" s="952" t="s">
        <v>1024</v>
      </c>
      <c r="B72" s="950"/>
    </row>
    <row r="73" spans="1:2" x14ac:dyDescent="0.2">
      <c r="A73" s="952" t="s">
        <v>1154</v>
      </c>
      <c r="B73" s="950"/>
    </row>
    <row r="74" spans="1:2" x14ac:dyDescent="0.2">
      <c r="A74" s="952" t="s">
        <v>1155</v>
      </c>
      <c r="B74" s="950"/>
    </row>
    <row r="75" spans="1:2" x14ac:dyDescent="0.2">
      <c r="A75" s="952" t="s">
        <v>1156</v>
      </c>
      <c r="B75" s="950"/>
    </row>
    <row r="76" spans="1:2" x14ac:dyDescent="0.2">
      <c r="A76" s="952" t="s">
        <v>1157</v>
      </c>
      <c r="B76" s="950"/>
    </row>
    <row r="77" spans="1:2" x14ac:dyDescent="0.2">
      <c r="A77" s="952" t="s">
        <v>1158</v>
      </c>
      <c r="B77" s="950"/>
    </row>
    <row r="78" spans="1:2" x14ac:dyDescent="0.2">
      <c r="A78" s="952" t="s">
        <v>1159</v>
      </c>
      <c r="B78" s="950"/>
    </row>
    <row r="79" spans="1:2" x14ac:dyDescent="0.2">
      <c r="A79" s="952" t="s">
        <v>1160</v>
      </c>
      <c r="B79" s="950"/>
    </row>
    <row r="80" spans="1:2" x14ac:dyDescent="0.2">
      <c r="A80" s="952" t="s">
        <v>1161</v>
      </c>
      <c r="B80" s="950"/>
    </row>
    <row r="81" spans="1:2" x14ac:dyDescent="0.2">
      <c r="A81" s="952" t="s">
        <v>1162</v>
      </c>
      <c r="B81" s="950"/>
    </row>
    <row r="82" spans="1:2" x14ac:dyDescent="0.2">
      <c r="A82" s="952" t="s">
        <v>1163</v>
      </c>
      <c r="B82" s="950"/>
    </row>
    <row r="83" spans="1:2" x14ac:dyDescent="0.2">
      <c r="A83" s="952" t="s">
        <v>1164</v>
      </c>
      <c r="B83" s="950"/>
    </row>
    <row r="84" spans="1:2" x14ac:dyDescent="0.2">
      <c r="A84" s="952" t="s">
        <v>1165</v>
      </c>
      <c r="B84" s="950"/>
    </row>
    <row r="85" spans="1:2" x14ac:dyDescent="0.2">
      <c r="A85" s="952" t="s">
        <v>1166</v>
      </c>
      <c r="B85" s="950"/>
    </row>
    <row r="86" spans="1:2" x14ac:dyDescent="0.2">
      <c r="A86" s="952" t="s">
        <v>1167</v>
      </c>
      <c r="B86" s="950"/>
    </row>
    <row r="87" spans="1:2" x14ac:dyDescent="0.2">
      <c r="A87" s="952" t="s">
        <v>1168</v>
      </c>
      <c r="B87" s="950"/>
    </row>
    <row r="88" spans="1:2" x14ac:dyDescent="0.2">
      <c r="A88" s="952" t="s">
        <v>1169</v>
      </c>
      <c r="B88" s="950"/>
    </row>
    <row r="89" spans="1:2" x14ac:dyDescent="0.2">
      <c r="A89" s="952" t="s">
        <v>1170</v>
      </c>
      <c r="B89" s="950"/>
    </row>
    <row r="90" spans="1:2" x14ac:dyDescent="0.2">
      <c r="A90" s="952" t="s">
        <v>1171</v>
      </c>
      <c r="B90" s="950"/>
    </row>
    <row r="91" spans="1:2" x14ac:dyDescent="0.2">
      <c r="A91" s="952" t="s">
        <v>1172</v>
      </c>
      <c r="B91" s="950"/>
    </row>
    <row r="92" spans="1:2" x14ac:dyDescent="0.2">
      <c r="A92" s="952" t="s">
        <v>1173</v>
      </c>
      <c r="B92" s="950"/>
    </row>
    <row r="93" spans="1:2" x14ac:dyDescent="0.2">
      <c r="A93" s="952" t="s">
        <v>1174</v>
      </c>
      <c r="B93" s="950"/>
    </row>
    <row r="94" spans="1:2" x14ac:dyDescent="0.2">
      <c r="A94" s="952" t="s">
        <v>1175</v>
      </c>
      <c r="B94" s="950"/>
    </row>
    <row r="95" spans="1:2" x14ac:dyDescent="0.2">
      <c r="A95" s="952" t="s">
        <v>1176</v>
      </c>
      <c r="B95" s="950"/>
    </row>
    <row r="96" spans="1:2" x14ac:dyDescent="0.2">
      <c r="A96" s="952" t="s">
        <v>1177</v>
      </c>
      <c r="B96" s="950"/>
    </row>
    <row r="97" spans="1:2" x14ac:dyDescent="0.2">
      <c r="A97" s="952" t="s">
        <v>1029</v>
      </c>
      <c r="B97" s="950"/>
    </row>
    <row r="98" spans="1:2" x14ac:dyDescent="0.2">
      <c r="A98" s="952" t="s">
        <v>1178</v>
      </c>
      <c r="B98" s="950"/>
    </row>
    <row r="99" spans="1:2" x14ac:dyDescent="0.2">
      <c r="A99" s="952" t="s">
        <v>1179</v>
      </c>
      <c r="B99" s="950"/>
    </row>
    <row r="100" spans="1:2" x14ac:dyDescent="0.2">
      <c r="A100" s="952"/>
      <c r="B100" s="950"/>
    </row>
    <row r="101" spans="1:2" x14ac:dyDescent="0.2">
      <c r="A101" s="953" t="s">
        <v>1180</v>
      </c>
      <c r="B101" s="950"/>
    </row>
    <row r="102" spans="1:2" x14ac:dyDescent="0.2">
      <c r="A102" s="952" t="s">
        <v>1181</v>
      </c>
      <c r="B102" s="950"/>
    </row>
    <row r="103" spans="1:2" x14ac:dyDescent="0.2">
      <c r="A103" s="952" t="s">
        <v>1182</v>
      </c>
      <c r="B103" s="950"/>
    </row>
    <row r="104" spans="1:2" x14ac:dyDescent="0.2">
      <c r="A104" s="952" t="s">
        <v>1183</v>
      </c>
      <c r="B104" s="950"/>
    </row>
    <row r="105" spans="1:2" x14ac:dyDescent="0.2">
      <c r="A105" s="952" t="s">
        <v>1184</v>
      </c>
      <c r="B105" s="950"/>
    </row>
    <row r="106" spans="1:2" x14ac:dyDescent="0.2">
      <c r="A106" s="952" t="s">
        <v>1185</v>
      </c>
      <c r="B106" s="950"/>
    </row>
    <row r="107" spans="1:2" x14ac:dyDescent="0.2">
      <c r="A107" s="952" t="s">
        <v>1186</v>
      </c>
      <c r="B107" s="950"/>
    </row>
    <row r="108" spans="1:2" x14ac:dyDescent="0.2">
      <c r="A108" s="952" t="s">
        <v>1187</v>
      </c>
      <c r="B108" s="950"/>
    </row>
    <row r="109" spans="1:2" x14ac:dyDescent="0.2">
      <c r="A109" s="952" t="s">
        <v>1188</v>
      </c>
      <c r="B109" s="950"/>
    </row>
    <row r="110" spans="1:2" x14ac:dyDescent="0.2">
      <c r="A110" s="952" t="s">
        <v>1189</v>
      </c>
      <c r="B110" s="950"/>
    </row>
    <row r="111" spans="1:2" x14ac:dyDescent="0.2">
      <c r="A111" s="952" t="s">
        <v>1190</v>
      </c>
      <c r="B111" s="950"/>
    </row>
    <row r="112" spans="1:2" x14ac:dyDescent="0.2">
      <c r="A112" s="952" t="s">
        <v>1191</v>
      </c>
      <c r="B112" s="950"/>
    </row>
    <row r="113" spans="1:2" x14ac:dyDescent="0.2">
      <c r="A113" s="952" t="s">
        <v>1192</v>
      </c>
      <c r="B113" s="950"/>
    </row>
    <row r="114" spans="1:2" x14ac:dyDescent="0.2">
      <c r="A114" s="952" t="s">
        <v>1193</v>
      </c>
      <c r="B114" s="950"/>
    </row>
    <row r="115" spans="1:2" x14ac:dyDescent="0.2">
      <c r="A115" s="952" t="s">
        <v>1194</v>
      </c>
      <c r="B115" s="950"/>
    </row>
    <row r="116" spans="1:2" x14ac:dyDescent="0.2">
      <c r="A116" s="952" t="s">
        <v>1195</v>
      </c>
      <c r="B116" s="950"/>
    </row>
    <row r="117" spans="1:2" x14ac:dyDescent="0.2">
      <c r="A117" s="952" t="s">
        <v>1196</v>
      </c>
      <c r="B117" s="950"/>
    </row>
    <row r="118" spans="1:2" x14ac:dyDescent="0.2">
      <c r="A118" s="952" t="s">
        <v>1197</v>
      </c>
      <c r="B118" s="950"/>
    </row>
    <row r="119" spans="1:2" x14ac:dyDescent="0.2">
      <c r="A119" s="952" t="s">
        <v>1198</v>
      </c>
      <c r="B119" s="950"/>
    </row>
    <row r="120" spans="1:2" x14ac:dyDescent="0.2">
      <c r="A120" s="952" t="s">
        <v>1199</v>
      </c>
      <c r="B120" s="950"/>
    </row>
    <row r="121" spans="1:2" x14ac:dyDescent="0.2">
      <c r="A121" s="952" t="s">
        <v>1200</v>
      </c>
      <c r="B121" s="950"/>
    </row>
    <row r="122" spans="1:2" x14ac:dyDescent="0.2">
      <c r="A122" s="952" t="s">
        <v>1201</v>
      </c>
      <c r="B122" s="950"/>
    </row>
    <row r="123" spans="1:2" x14ac:dyDescent="0.2">
      <c r="A123" s="952" t="s">
        <v>1202</v>
      </c>
      <c r="B123" s="950"/>
    </row>
    <row r="124" spans="1:2" x14ac:dyDescent="0.2">
      <c r="A124" s="952" t="s">
        <v>1203</v>
      </c>
      <c r="B124" s="950"/>
    </row>
    <row r="125" spans="1:2" x14ac:dyDescent="0.2">
      <c r="A125" s="952" t="s">
        <v>1167</v>
      </c>
      <c r="B125" s="950"/>
    </row>
    <row r="126" spans="1:2" x14ac:dyDescent="0.2">
      <c r="A126" s="952" t="s">
        <v>1204</v>
      </c>
      <c r="B126" s="950"/>
    </row>
    <row r="127" spans="1:2" x14ac:dyDescent="0.2">
      <c r="A127" s="952" t="s">
        <v>1205</v>
      </c>
      <c r="B127" s="950"/>
    </row>
    <row r="128" spans="1:2" x14ac:dyDescent="0.2">
      <c r="A128" s="952" t="s">
        <v>1206</v>
      </c>
      <c r="B128" s="950"/>
    </row>
    <row r="129" spans="1:2" x14ac:dyDescent="0.2">
      <c r="A129" s="952" t="s">
        <v>1207</v>
      </c>
      <c r="B129" s="950"/>
    </row>
    <row r="130" spans="1:2" x14ac:dyDescent="0.2">
      <c r="A130" s="952" t="s">
        <v>1208</v>
      </c>
      <c r="B130" s="950"/>
    </row>
    <row r="131" spans="1:2" x14ac:dyDescent="0.2">
      <c r="A131" s="952" t="s">
        <v>1209</v>
      </c>
      <c r="B131" s="950"/>
    </row>
    <row r="132" spans="1:2" x14ac:dyDescent="0.2">
      <c r="A132" s="952" t="s">
        <v>1210</v>
      </c>
      <c r="B132" s="950"/>
    </row>
    <row r="133" spans="1:2" x14ac:dyDescent="0.2">
      <c r="A133" s="952" t="s">
        <v>1211</v>
      </c>
      <c r="B133" s="950"/>
    </row>
    <row r="134" spans="1:2" x14ac:dyDescent="0.2">
      <c r="A134" s="952" t="s">
        <v>1212</v>
      </c>
      <c r="B134" s="950"/>
    </row>
    <row r="135" spans="1:2" x14ac:dyDescent="0.2">
      <c r="A135" s="952" t="s">
        <v>1213</v>
      </c>
      <c r="B135" s="950"/>
    </row>
    <row r="136" spans="1:2" x14ac:dyDescent="0.2">
      <c r="A136" s="952" t="s">
        <v>1214</v>
      </c>
      <c r="B136" s="950"/>
    </row>
    <row r="137" spans="1:2" x14ac:dyDescent="0.2">
      <c r="A137" s="952" t="s">
        <v>1215</v>
      </c>
      <c r="B137" s="950"/>
    </row>
    <row r="138" spans="1:2" x14ac:dyDescent="0.2">
      <c r="A138" s="952" t="s">
        <v>1216</v>
      </c>
      <c r="B138" s="950"/>
    </row>
    <row r="139" spans="1:2" x14ac:dyDescent="0.2">
      <c r="A139" s="952" t="s">
        <v>1217</v>
      </c>
      <c r="B139" s="950"/>
    </row>
  </sheetData>
  <sheetProtection algorithmName="SHA-512" hashValue="DYpy46U+Bx1QK5JEEzdkmordXc698v1vMowdFxjqR91PLVfmXZxL3Kjbx3Q2twTqQJy7YUn2qzOmSPjns1XGMw==" saltValue="fd1w7Mm2Im9uVUHbEWS0Wg==" spinCount="100000" sheet="1" objects="1" scenarios="1"/>
  <mergeCells count="26">
    <mergeCell ref="C11:C12"/>
    <mergeCell ref="D11:E11"/>
    <mergeCell ref="F11:G11"/>
    <mergeCell ref="H11:I11"/>
    <mergeCell ref="A3:B3"/>
    <mergeCell ref="A4:B4"/>
    <mergeCell ref="A6:K6"/>
    <mergeCell ref="A8:B8"/>
    <mergeCell ref="A9:B9"/>
    <mergeCell ref="A10:B10"/>
    <mergeCell ref="A62:M62"/>
    <mergeCell ref="J38:J39"/>
    <mergeCell ref="K38:K39"/>
    <mergeCell ref="A40:B40"/>
    <mergeCell ref="J11:J12"/>
    <mergeCell ref="K11:K12"/>
    <mergeCell ref="A13:B13"/>
    <mergeCell ref="A34:B34"/>
    <mergeCell ref="A38:A39"/>
    <mergeCell ref="B38:B39"/>
    <mergeCell ref="C38:C39"/>
    <mergeCell ref="D38:E38"/>
    <mergeCell ref="F38:G38"/>
    <mergeCell ref="H38:I38"/>
    <mergeCell ref="A11:A12"/>
    <mergeCell ref="B11:B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2019.gada 20.jūnija saistošajiem noteikumiem Nr.22
(protokols Nr.8, 2.punkts)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R7" sqref="R7"/>
    </sheetView>
  </sheetViews>
  <sheetFormatPr defaultRowHeight="15"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830</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6"/>
    </row>
    <row r="3" spans="1:17" ht="12.75" customHeight="1" x14ac:dyDescent="0.25">
      <c r="A3" s="5" t="s">
        <v>2</v>
      </c>
      <c r="B3" s="6"/>
      <c r="C3" s="1421" t="s">
        <v>3</v>
      </c>
      <c r="D3" s="1421"/>
      <c r="E3" s="1421"/>
      <c r="F3" s="1421"/>
      <c r="G3" s="1421"/>
      <c r="H3" s="1421"/>
      <c r="I3" s="1421"/>
      <c r="J3" s="1421"/>
      <c r="K3" s="1421"/>
      <c r="L3" s="1421"/>
      <c r="M3" s="1421"/>
      <c r="N3" s="1421"/>
      <c r="O3" s="1421"/>
      <c r="P3" s="1422"/>
      <c r="Q3" s="276"/>
    </row>
    <row r="4" spans="1:17" ht="12.75" customHeight="1" x14ac:dyDescent="0.25">
      <c r="A4" s="5" t="s">
        <v>4</v>
      </c>
      <c r="B4" s="6"/>
      <c r="C4" s="1421" t="s">
        <v>5</v>
      </c>
      <c r="D4" s="1421"/>
      <c r="E4" s="1421"/>
      <c r="F4" s="1421"/>
      <c r="G4" s="1421"/>
      <c r="H4" s="1421"/>
      <c r="I4" s="1421"/>
      <c r="J4" s="1421"/>
      <c r="K4" s="1421"/>
      <c r="L4" s="1421"/>
      <c r="M4" s="1421"/>
      <c r="N4" s="1421"/>
      <c r="O4" s="1421"/>
      <c r="P4" s="1422"/>
      <c r="Q4" s="276"/>
    </row>
    <row r="5" spans="1:17" ht="12.75" customHeight="1" x14ac:dyDescent="0.25">
      <c r="A5" s="7" t="s">
        <v>6</v>
      </c>
      <c r="B5" s="8"/>
      <c r="C5" s="1416" t="s">
        <v>7</v>
      </c>
      <c r="D5" s="1416"/>
      <c r="E5" s="1416"/>
      <c r="F5" s="1416"/>
      <c r="G5" s="1416"/>
      <c r="H5" s="1416"/>
      <c r="I5" s="1416"/>
      <c r="J5" s="1416"/>
      <c r="K5" s="1416"/>
      <c r="L5" s="1416"/>
      <c r="M5" s="1416"/>
      <c r="N5" s="1416"/>
      <c r="O5" s="1416"/>
      <c r="P5" s="1417"/>
      <c r="Q5" s="276"/>
    </row>
    <row r="6" spans="1:17" ht="12.75" customHeight="1" x14ac:dyDescent="0.25">
      <c r="A6" s="7" t="s">
        <v>8</v>
      </c>
      <c r="B6" s="8"/>
      <c r="C6" s="1416" t="s">
        <v>831</v>
      </c>
      <c r="D6" s="1416"/>
      <c r="E6" s="1416"/>
      <c r="F6" s="1416"/>
      <c r="G6" s="1416"/>
      <c r="H6" s="1416"/>
      <c r="I6" s="1416"/>
      <c r="J6" s="1416"/>
      <c r="K6" s="1416"/>
      <c r="L6" s="1416"/>
      <c r="M6" s="1416"/>
      <c r="N6" s="1416"/>
      <c r="O6" s="1416"/>
      <c r="P6" s="1417"/>
      <c r="Q6" s="276"/>
    </row>
    <row r="7" spans="1:17" ht="29.25" customHeight="1" x14ac:dyDescent="0.25">
      <c r="A7" s="7" t="s">
        <v>10</v>
      </c>
      <c r="B7" s="8"/>
      <c r="C7" s="1421" t="s">
        <v>832</v>
      </c>
      <c r="D7" s="1421"/>
      <c r="E7" s="1421"/>
      <c r="F7" s="1421"/>
      <c r="G7" s="1421"/>
      <c r="H7" s="1421"/>
      <c r="I7" s="1421"/>
      <c r="J7" s="1421"/>
      <c r="K7" s="1421"/>
      <c r="L7" s="1421"/>
      <c r="M7" s="1421"/>
      <c r="N7" s="1421"/>
      <c r="O7" s="1421"/>
      <c r="P7" s="1422"/>
      <c r="Q7" s="276"/>
    </row>
    <row r="8" spans="1:17" ht="12.75" customHeight="1" x14ac:dyDescent="0.25">
      <c r="A8" s="9" t="s">
        <v>12</v>
      </c>
      <c r="B8" s="8"/>
      <c r="C8" s="1423"/>
      <c r="D8" s="1423"/>
      <c r="E8" s="1423"/>
      <c r="F8" s="1423"/>
      <c r="G8" s="1423"/>
      <c r="H8" s="1423"/>
      <c r="I8" s="1423"/>
      <c r="J8" s="1423"/>
      <c r="K8" s="1423"/>
      <c r="L8" s="1423"/>
      <c r="M8" s="1423"/>
      <c r="N8" s="1423"/>
      <c r="O8" s="1423"/>
      <c r="P8" s="1424"/>
      <c r="Q8" s="276"/>
    </row>
    <row r="9" spans="1:17" ht="12.75" customHeight="1" x14ac:dyDescent="0.25">
      <c r="A9" s="7"/>
      <c r="B9" s="8" t="s">
        <v>13</v>
      </c>
      <c r="C9" s="1416" t="s">
        <v>392</v>
      </c>
      <c r="D9" s="1416"/>
      <c r="E9" s="1416"/>
      <c r="F9" s="1416"/>
      <c r="G9" s="1416"/>
      <c r="H9" s="1416"/>
      <c r="I9" s="1416"/>
      <c r="J9" s="1416"/>
      <c r="K9" s="1416"/>
      <c r="L9" s="1416"/>
      <c r="M9" s="1416"/>
      <c r="N9" s="1416"/>
      <c r="O9" s="1416"/>
      <c r="P9" s="1417"/>
      <c r="Q9" s="276"/>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6"/>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6"/>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6"/>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6"/>
    </row>
    <row r="14" spans="1:17" ht="12.75" customHeight="1" x14ac:dyDescent="0.25">
      <c r="A14" s="10"/>
      <c r="B14" s="11"/>
      <c r="C14" s="1396"/>
      <c r="D14" s="1396"/>
      <c r="E14" s="1396"/>
      <c r="F14" s="1396"/>
      <c r="G14" s="1396"/>
      <c r="H14" s="1396"/>
      <c r="I14" s="1396"/>
      <c r="J14" s="1396"/>
      <c r="K14" s="1396"/>
      <c r="L14" s="1396"/>
      <c r="M14" s="1396"/>
      <c r="N14" s="1396"/>
      <c r="O14" s="1396"/>
      <c r="P14" s="1397"/>
      <c r="Q14" s="276"/>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4900934</v>
      </c>
      <c r="D20" s="32">
        <f>SUM(D21,D24,D25,D41,D43)</f>
        <v>2598800</v>
      </c>
      <c r="E20" s="33">
        <f t="shared" ref="E20:F20" si="1">SUM(E21,E24,E25,E41,E43)</f>
        <v>1263198</v>
      </c>
      <c r="F20" s="34">
        <f t="shared" si="1"/>
        <v>3861998</v>
      </c>
      <c r="G20" s="32">
        <f>SUM(G21,G24,G43)</f>
        <v>922478</v>
      </c>
      <c r="H20" s="33">
        <f t="shared" ref="H20:I20" si="2">SUM(H21,H24,H43)</f>
        <v>116458</v>
      </c>
      <c r="I20" s="34">
        <f t="shared" si="2"/>
        <v>1038936</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4900934</v>
      </c>
      <c r="D24" s="60">
        <f>D51</f>
        <v>2598800</v>
      </c>
      <c r="E24" s="970">
        <f>E51</f>
        <v>1263198</v>
      </c>
      <c r="F24" s="62">
        <f t="shared" si="9"/>
        <v>3861998</v>
      </c>
      <c r="G24" s="60">
        <f>G51</f>
        <v>922478</v>
      </c>
      <c r="H24" s="970">
        <f>H51</f>
        <v>116458</v>
      </c>
      <c r="I24" s="62">
        <f t="shared" si="10"/>
        <v>1038936</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4900934</v>
      </c>
      <c r="D50" s="159">
        <f>SUM(D51,D286)</f>
        <v>2598800</v>
      </c>
      <c r="E50" s="160">
        <f t="shared" ref="E50:F50" si="26">SUM(E51,E286)</f>
        <v>1263198</v>
      </c>
      <c r="F50" s="161">
        <f t="shared" si="26"/>
        <v>3861998</v>
      </c>
      <c r="G50" s="159">
        <f>SUM(G51,G286)</f>
        <v>922478</v>
      </c>
      <c r="H50" s="160">
        <f>SUM(H51,H286)</f>
        <v>116458</v>
      </c>
      <c r="I50" s="161">
        <f t="shared" ref="I50" si="27">SUM(I51,I286)</f>
        <v>1038936</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4900934</v>
      </c>
      <c r="D51" s="165">
        <f>SUM(D52,D194)</f>
        <v>2598800</v>
      </c>
      <c r="E51" s="166">
        <f t="shared" ref="E51:F51" si="30">SUM(E52,E194)</f>
        <v>1263198</v>
      </c>
      <c r="F51" s="167">
        <f t="shared" si="30"/>
        <v>3861998</v>
      </c>
      <c r="G51" s="165">
        <f>SUM(G52,G194)</f>
        <v>922478</v>
      </c>
      <c r="H51" s="166">
        <f t="shared" ref="H51:I51" si="31">SUM(H52,H194)</f>
        <v>116458</v>
      </c>
      <c r="I51" s="167">
        <f t="shared" si="31"/>
        <v>1038936</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620995</v>
      </c>
      <c r="D52" s="173">
        <f>SUM(D53,D75,D173,D187)</f>
        <v>142955</v>
      </c>
      <c r="E52" s="174">
        <f t="shared" ref="E52:F52" si="34">SUM(E53,E75,E173,E187)</f>
        <v>0</v>
      </c>
      <c r="F52" s="175">
        <f t="shared" si="34"/>
        <v>142955</v>
      </c>
      <c r="G52" s="173">
        <f>SUM(G53,G75,G173,G187)</f>
        <v>454641</v>
      </c>
      <c r="H52" s="174">
        <f t="shared" ref="H52:I52" si="35">SUM(H53,H75,H173,H187)</f>
        <v>23399</v>
      </c>
      <c r="I52" s="175">
        <f t="shared" si="35"/>
        <v>478040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t="12"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07">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620995</v>
      </c>
      <c r="D75" s="179">
        <f>SUM(D76,D83,D130,D164,D165,D172)</f>
        <v>142955</v>
      </c>
      <c r="E75" s="180">
        <f t="shared" ref="E75:F75" si="74">SUM(E76,E83,E130,E164,E165,E172)</f>
        <v>0</v>
      </c>
      <c r="F75" s="181">
        <f t="shared" si="74"/>
        <v>142955</v>
      </c>
      <c r="G75" s="179">
        <f>SUM(G76,G83,G130,G164,G165,G172)</f>
        <v>454641</v>
      </c>
      <c r="H75" s="180">
        <f t="shared" ref="H75:I75" si="75">SUM(H76,H83,H130,H164,H165,H172)</f>
        <v>23399</v>
      </c>
      <c r="I75" s="181">
        <f t="shared" si="75"/>
        <v>478040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0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575722</v>
      </c>
      <c r="D83" s="184">
        <f>SUM(D84,D89,D95,D103,D112,D116,D122,D128)</f>
        <v>111682</v>
      </c>
      <c r="E83" s="185">
        <f t="shared" ref="E83:F83" si="98">SUM(E84,E89,E95,E103,E112,E116,E122,E128)</f>
        <v>0</v>
      </c>
      <c r="F83" s="73">
        <f t="shared" si="98"/>
        <v>111682</v>
      </c>
      <c r="G83" s="184">
        <f>SUM(G84,G89,G95,G103,G112,G116,G122,G128)</f>
        <v>440641</v>
      </c>
      <c r="H83" s="185">
        <f t="shared" ref="H83:I83" si="99">SUM(H84,H89,H95,H103,H112,H116,H122,H128)</f>
        <v>23399</v>
      </c>
      <c r="I83" s="73">
        <f t="shared" si="99"/>
        <v>464040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575722</v>
      </c>
      <c r="D103" s="190">
        <f>SUM(D104:D111)</f>
        <v>111682</v>
      </c>
      <c r="E103" s="191">
        <f t="shared" ref="E103:F103" si="127">SUM(E104:E111)</f>
        <v>0</v>
      </c>
      <c r="F103" s="55">
        <f t="shared" si="127"/>
        <v>111682</v>
      </c>
      <c r="G103" s="190">
        <f>SUM(G104:G111)</f>
        <v>440641</v>
      </c>
      <c r="H103" s="191">
        <f t="shared" ref="H103:I103" si="128">SUM(H104:H111)</f>
        <v>23399</v>
      </c>
      <c r="I103" s="55">
        <f t="shared" si="128"/>
        <v>464040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customHeight="1" x14ac:dyDescent="0.25">
      <c r="A108" s="51">
        <v>2246</v>
      </c>
      <c r="B108" s="89" t="s">
        <v>125</v>
      </c>
      <c r="C108" s="90">
        <f t="shared" si="102"/>
        <v>575722</v>
      </c>
      <c r="D108" s="196">
        <v>111682</v>
      </c>
      <c r="E108" s="197"/>
      <c r="F108" s="55">
        <f t="shared" si="131"/>
        <v>111682</v>
      </c>
      <c r="G108" s="53">
        <v>440641</v>
      </c>
      <c r="H108" s="569">
        <v>23399</v>
      </c>
      <c r="I108" s="55">
        <f t="shared" si="132"/>
        <v>464040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v>0</v>
      </c>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0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45273</v>
      </c>
      <c r="D130" s="184">
        <f>SUM(D131,D136,D140,D141,D144,D151,D159,D160,D163)</f>
        <v>31273</v>
      </c>
      <c r="E130" s="185">
        <f t="shared" ref="E130:F130" si="160">SUM(E131,E136,E140,E141,E144,E151,E159,E160,E163)</f>
        <v>0</v>
      </c>
      <c r="F130" s="73">
        <f t="shared" si="160"/>
        <v>31273</v>
      </c>
      <c r="G130" s="184">
        <f>SUM(G131,G136,G140,G141,G144,G151,G159,G160,G163)</f>
        <v>14000</v>
      </c>
      <c r="H130" s="185">
        <f t="shared" ref="H130:I130" si="161">SUM(H131,H136,H140,H141,H144,H151,H159,H160,H163)</f>
        <v>0</v>
      </c>
      <c r="I130" s="73">
        <f t="shared" si="161"/>
        <v>14000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907">
        <v>2310</v>
      </c>
      <c r="B131" s="82" t="s">
        <v>148</v>
      </c>
      <c r="C131" s="83">
        <f t="shared" si="102"/>
        <v>45273</v>
      </c>
      <c r="D131" s="194">
        <f t="shared" ref="D131:O131" si="164">SUM(D132:D135)</f>
        <v>31273</v>
      </c>
      <c r="E131" s="195">
        <f t="shared" si="164"/>
        <v>0</v>
      </c>
      <c r="F131" s="134">
        <f t="shared" si="164"/>
        <v>31273</v>
      </c>
      <c r="G131" s="194">
        <f t="shared" si="164"/>
        <v>14000</v>
      </c>
      <c r="H131" s="195">
        <f t="shared" si="164"/>
        <v>0</v>
      </c>
      <c r="I131" s="134">
        <f t="shared" si="164"/>
        <v>14000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150</v>
      </c>
      <c r="C133" s="90">
        <f t="shared" si="102"/>
        <v>45273</v>
      </c>
      <c r="D133" s="196">
        <v>31273</v>
      </c>
      <c r="E133" s="197"/>
      <c r="F133" s="55">
        <f t="shared" si="165"/>
        <v>31273</v>
      </c>
      <c r="G133" s="53">
        <v>14000</v>
      </c>
      <c r="H133" s="54"/>
      <c r="I133" s="55">
        <f t="shared" si="166"/>
        <v>14000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0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0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0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07">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0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4279939</v>
      </c>
      <c r="D194" s="173">
        <f>SUM(D195,D230,D269,D283)</f>
        <v>2455845</v>
      </c>
      <c r="E194" s="174">
        <f t="shared" ref="E194:O194" si="259">SUM(E195,E230,E269,E283)</f>
        <v>1263198</v>
      </c>
      <c r="F194" s="175">
        <f t="shared" si="259"/>
        <v>3719043</v>
      </c>
      <c r="G194" s="173">
        <f t="shared" si="259"/>
        <v>467837</v>
      </c>
      <c r="H194" s="174">
        <f t="shared" si="259"/>
        <v>93059</v>
      </c>
      <c r="I194" s="175">
        <f t="shared" si="259"/>
        <v>560896</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4279939</v>
      </c>
      <c r="D195" s="179">
        <f>D196+D204</f>
        <v>2455845</v>
      </c>
      <c r="E195" s="180">
        <f t="shared" ref="E195:F195" si="260">E196+E204</f>
        <v>1263198</v>
      </c>
      <c r="F195" s="181">
        <f t="shared" si="260"/>
        <v>3719043</v>
      </c>
      <c r="G195" s="179">
        <f>G196+G204</f>
        <v>467837</v>
      </c>
      <c r="H195" s="180">
        <f t="shared" ref="H195:I195" si="261">H196+H204</f>
        <v>93059</v>
      </c>
      <c r="I195" s="181">
        <f t="shared" si="261"/>
        <v>560896</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07">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4279939</v>
      </c>
      <c r="D204" s="184">
        <f>D205+D215+D216+D225+D226+D227+D229</f>
        <v>2455845</v>
      </c>
      <c r="E204" s="185">
        <f t="shared" ref="E204:F204" si="276">E205+E215+E216+E225+E226+E227+E229</f>
        <v>1263198</v>
      </c>
      <c r="F204" s="73">
        <f t="shared" si="276"/>
        <v>3719043</v>
      </c>
      <c r="G204" s="184">
        <f>G205+G215+G216+G225+G226+G227+G229</f>
        <v>467837</v>
      </c>
      <c r="H204" s="185">
        <f t="shared" ref="H204:I204" si="277">H205+H215+H216+H225+H226+H227+H229</f>
        <v>93059</v>
      </c>
      <c r="I204" s="73">
        <f t="shared" si="277"/>
        <v>560896</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66000</v>
      </c>
      <c r="D216" s="190">
        <f>SUM(D217:D224)</f>
        <v>0</v>
      </c>
      <c r="E216" s="191">
        <f t="shared" ref="E216:F216" si="289">SUM(E217:E224)</f>
        <v>0</v>
      </c>
      <c r="F216" s="55">
        <f t="shared" si="289"/>
        <v>0</v>
      </c>
      <c r="G216" s="190">
        <f>SUM(G217:G224)</f>
        <v>66000</v>
      </c>
      <c r="H216" s="191">
        <f t="shared" ref="H216:I216" si="290">SUM(H217:H224)</f>
        <v>0</v>
      </c>
      <c r="I216" s="55">
        <f t="shared" si="290"/>
        <v>66000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241</v>
      </c>
      <c r="C224" s="90">
        <f t="shared" si="288"/>
        <v>66000</v>
      </c>
      <c r="D224" s="196">
        <v>0</v>
      </c>
      <c r="E224" s="197"/>
      <c r="F224" s="55">
        <f t="shared" si="293"/>
        <v>0</v>
      </c>
      <c r="G224" s="53">
        <v>66000</v>
      </c>
      <c r="H224" s="54"/>
      <c r="I224" s="55">
        <f t="shared" si="294"/>
        <v>66000</v>
      </c>
      <c r="J224" s="53"/>
      <c r="K224" s="54"/>
      <c r="L224" s="55">
        <f t="shared" si="295"/>
        <v>0</v>
      </c>
      <c r="M224" s="53"/>
      <c r="N224" s="54"/>
      <c r="O224" s="55">
        <f t="shared" si="296"/>
        <v>0</v>
      </c>
      <c r="P224" s="57"/>
    </row>
    <row r="225" spans="1:16" ht="24" customHeight="1" x14ac:dyDescent="0.25">
      <c r="A225" s="189">
        <v>5240</v>
      </c>
      <c r="B225" s="89" t="s">
        <v>242</v>
      </c>
      <c r="C225" s="90">
        <f t="shared" si="288"/>
        <v>498735</v>
      </c>
      <c r="D225" s="196">
        <v>176837</v>
      </c>
      <c r="E225" s="569">
        <f>12696+93059</f>
        <v>105755</v>
      </c>
      <c r="F225" s="55">
        <f t="shared" si="293"/>
        <v>282592</v>
      </c>
      <c r="G225" s="53">
        <v>216143</v>
      </c>
      <c r="H225" s="192">
        <f>93059-93059</f>
        <v>0</v>
      </c>
      <c r="I225" s="55">
        <f t="shared" si="294"/>
        <v>216143</v>
      </c>
      <c r="J225" s="53"/>
      <c r="K225" s="54"/>
      <c r="L225" s="55">
        <f t="shared" si="295"/>
        <v>0</v>
      </c>
      <c r="M225" s="53"/>
      <c r="N225" s="54"/>
      <c r="O225" s="55">
        <f t="shared" si="296"/>
        <v>0</v>
      </c>
      <c r="P225" s="57"/>
    </row>
    <row r="226" spans="1:16" ht="12" customHeight="1" x14ac:dyDescent="0.25">
      <c r="A226" s="189">
        <v>5250</v>
      </c>
      <c r="B226" s="89" t="s">
        <v>243</v>
      </c>
      <c r="C226" s="90">
        <f t="shared" si="288"/>
        <v>3715204</v>
      </c>
      <c r="D226" s="196">
        <v>2279008</v>
      </c>
      <c r="E226" s="569">
        <f>1043061+140778+66663-93059</f>
        <v>1157443</v>
      </c>
      <c r="F226" s="55">
        <f t="shared" si="293"/>
        <v>3436451</v>
      </c>
      <c r="G226" s="53">
        <v>185694</v>
      </c>
      <c r="H226" s="569">
        <f>93059</f>
        <v>93059</v>
      </c>
      <c r="I226" s="55">
        <f t="shared" si="294"/>
        <v>278753</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07">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0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0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0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07">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07">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5.75" thickBot="1" x14ac:dyDescent="0.3">
      <c r="A289" s="249"/>
      <c r="B289" s="249" t="s">
        <v>308</v>
      </c>
      <c r="C289" s="250">
        <f t="shared" si="371"/>
        <v>4900934</v>
      </c>
      <c r="D289" s="251">
        <f t="shared" ref="D289:O289" si="389">SUM(D286,D269,D230,D195,D187,D173,D75,D53,D283)</f>
        <v>2598800</v>
      </c>
      <c r="E289" s="252">
        <f t="shared" si="389"/>
        <v>1263198</v>
      </c>
      <c r="F289" s="253">
        <f t="shared" si="389"/>
        <v>3861998</v>
      </c>
      <c r="G289" s="251">
        <f t="shared" si="389"/>
        <v>922478</v>
      </c>
      <c r="H289" s="252">
        <f t="shared" si="389"/>
        <v>116458</v>
      </c>
      <c r="I289" s="253">
        <f t="shared" si="389"/>
        <v>1038936</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customFormat="1" ht="15.75" thickTop="1" x14ac:dyDescent="0.25">
      <c r="A302" s="4"/>
      <c r="B302" s="4"/>
      <c r="C302" s="4"/>
      <c r="D302" s="4"/>
      <c r="E302" s="4"/>
      <c r="F302" s="4"/>
      <c r="G302" s="4"/>
      <c r="H302" s="4"/>
      <c r="I302" s="4"/>
      <c r="J302" s="4"/>
      <c r="K302" s="4"/>
      <c r="L302" s="4"/>
      <c r="M302" s="4"/>
      <c r="N302" s="4"/>
      <c r="O302" s="4"/>
      <c r="P302" s="4"/>
    </row>
    <row r="303" spans="1:16" customFormat="1" x14ac:dyDescent="0.25">
      <c r="A303" s="4"/>
      <c r="B303" s="4"/>
      <c r="C303" s="4"/>
      <c r="D303" s="4"/>
      <c r="E303" s="4"/>
      <c r="F303" s="4"/>
      <c r="G303" s="4"/>
      <c r="H303" s="4"/>
      <c r="I303" s="4"/>
      <c r="J303" s="4"/>
      <c r="K303" s="4"/>
      <c r="L303" s="4"/>
      <c r="M303" s="4"/>
      <c r="N303" s="4"/>
      <c r="O303" s="4"/>
      <c r="P303" s="4"/>
    </row>
    <row r="304" spans="1:16" customFormat="1" x14ac:dyDescent="0.25">
      <c r="A304" s="4"/>
      <c r="B304" s="4"/>
      <c r="C304" s="4"/>
      <c r="D304" s="4"/>
      <c r="E304" s="4"/>
      <c r="F304" s="4"/>
      <c r="G304" s="4"/>
      <c r="H304" s="4"/>
      <c r="I304" s="4"/>
      <c r="J304" s="4"/>
      <c r="K304" s="4"/>
      <c r="L304" s="4"/>
      <c r="M304" s="4"/>
      <c r="N304" s="4"/>
      <c r="O304" s="4"/>
      <c r="P304" s="4"/>
    </row>
    <row r="305" spans="1:16" customFormat="1" x14ac:dyDescent="0.25">
      <c r="A305" s="4"/>
      <c r="B305" s="4"/>
      <c r="C305" s="4"/>
      <c r="D305" s="4"/>
      <c r="E305" s="4"/>
      <c r="F305" s="4"/>
      <c r="G305" s="4"/>
      <c r="H305" s="4"/>
      <c r="I305" s="4"/>
      <c r="J305" s="4"/>
      <c r="K305" s="4"/>
      <c r="L305" s="4"/>
      <c r="M305" s="4"/>
      <c r="N305" s="4"/>
      <c r="O305" s="4"/>
      <c r="P305" s="4"/>
    </row>
    <row r="306" spans="1:16" customFormat="1" x14ac:dyDescent="0.25">
      <c r="A306" s="4"/>
      <c r="B306" s="4"/>
      <c r="C306" s="4"/>
      <c r="D306" s="4"/>
      <c r="E306" s="4"/>
      <c r="F306" s="4"/>
      <c r="G306" s="4"/>
      <c r="H306" s="4"/>
      <c r="I306" s="4"/>
      <c r="J306" s="4"/>
      <c r="K306" s="4"/>
      <c r="L306" s="4"/>
      <c r="M306" s="4"/>
      <c r="N306" s="4"/>
      <c r="O306" s="4"/>
      <c r="P306" s="4"/>
    </row>
    <row r="307" spans="1:16" customFormat="1" x14ac:dyDescent="0.25">
      <c r="A307" s="4"/>
      <c r="B307" s="4"/>
      <c r="C307" s="4"/>
      <c r="D307" s="4"/>
      <c r="E307" s="4"/>
      <c r="F307" s="4"/>
      <c r="G307" s="4"/>
      <c r="H307" s="4"/>
      <c r="I307" s="4"/>
      <c r="J307" s="4"/>
      <c r="K307" s="4"/>
      <c r="L307" s="4"/>
      <c r="M307" s="4"/>
      <c r="N307" s="4"/>
      <c r="O307" s="4"/>
      <c r="P307" s="4"/>
    </row>
    <row r="308" spans="1:16" customFormat="1" x14ac:dyDescent="0.25">
      <c r="A308" s="4"/>
      <c r="B308" s="4"/>
      <c r="C308" s="4"/>
      <c r="D308" s="4"/>
      <c r="E308" s="4"/>
      <c r="F308" s="4"/>
      <c r="G308" s="4"/>
      <c r="H308" s="4"/>
      <c r="I308" s="4"/>
      <c r="J308" s="4"/>
      <c r="K308" s="4"/>
      <c r="L308" s="4"/>
      <c r="M308" s="4"/>
      <c r="N308" s="4"/>
      <c r="O308" s="4"/>
      <c r="P308" s="4"/>
    </row>
    <row r="309" spans="1:16" customFormat="1" x14ac:dyDescent="0.25">
      <c r="A309" s="4"/>
      <c r="B309" s="4"/>
      <c r="C309" s="4"/>
      <c r="D309" s="4"/>
      <c r="E309" s="4"/>
      <c r="F309" s="4"/>
      <c r="G309" s="4"/>
      <c r="H309" s="4"/>
      <c r="I309" s="4"/>
      <c r="J309" s="4"/>
      <c r="K309" s="4"/>
      <c r="L309" s="4"/>
      <c r="M309" s="4"/>
      <c r="N309" s="4"/>
      <c r="O309" s="4"/>
      <c r="P309" s="4"/>
    </row>
    <row r="310" spans="1:16" customFormat="1" x14ac:dyDescent="0.25">
      <c r="A310" s="4"/>
      <c r="B310" s="4"/>
      <c r="C310" s="4"/>
      <c r="D310" s="4"/>
      <c r="E310" s="4"/>
      <c r="F310" s="4"/>
      <c r="G310" s="4"/>
      <c r="H310" s="4"/>
      <c r="I310" s="4"/>
      <c r="J310" s="4"/>
      <c r="K310" s="4"/>
      <c r="L310" s="4"/>
      <c r="M310" s="4"/>
      <c r="N310" s="4"/>
      <c r="O310" s="4"/>
      <c r="P310" s="4"/>
    </row>
    <row r="311" spans="1:16" customFormat="1"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sheetData>
  <sheetProtection algorithmName="SHA-512" hashValue="BAa4O6YAMyF2YA0UuuZDOVkbXxjpmB5I1q6gUEjdLVcVMvrHmG9yRE7uIthoTbWjcQV4DjhHD+do/u6hxEZRtA==" saltValue="y9A37i7hxQcUShBSUTyYbA==" spinCount="100000" sheet="1" objects="1" scenarios="1" formatCells="0" formatColumns="0" formatRows="0" deleteColumns="0"/>
  <autoFilter ref="A18:P301">
    <filterColumn colId="2">
      <filters>
        <filter val="2 923 682"/>
        <filter val="2 927 367"/>
        <filter val="3 521 278"/>
        <filter val="45 273"/>
        <filter val="552 323"/>
        <filter val="597 596"/>
        <filter val="66 000"/>
        <filter val="-69 68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2019.gada 20.jūnija saistošajiem noteikumiem Nr.22
(protokols Nr.8, 2.punkts)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0"/>
  <sheetViews>
    <sheetView view="pageLayout" zoomScaleNormal="100" workbookViewId="0">
      <selection activeCell="M6" sqref="M6"/>
    </sheetView>
  </sheetViews>
  <sheetFormatPr defaultRowHeight="12.75" outlineLevelCol="1" x14ac:dyDescent="0.2"/>
  <cols>
    <col min="1" max="1" width="6.140625" style="520" customWidth="1"/>
    <col min="2" max="2" width="28.140625" style="520" customWidth="1"/>
    <col min="3" max="3" width="10.5703125" style="520" customWidth="1"/>
    <col min="4" max="4" width="11.7109375" style="520" hidden="1" customWidth="1" outlineLevel="1"/>
    <col min="5" max="5" width="11.28515625" style="520" hidden="1" customWidth="1" outlineLevel="1"/>
    <col min="6" max="6" width="14.7109375" style="540" customWidth="1" collapsed="1"/>
    <col min="7" max="7" width="29" style="520" hidden="1" customWidth="1" outlineLevel="1"/>
    <col min="8" max="8" width="14.85546875" style="520" customWidth="1" collapsed="1"/>
    <col min="9" max="16384" width="9.140625" style="520"/>
  </cols>
  <sheetData>
    <row r="1" spans="1:8" ht="12" customHeight="1" x14ac:dyDescent="0.2">
      <c r="C1" s="521"/>
      <c r="D1" s="521"/>
      <c r="E1" s="521"/>
      <c r="F1" s="520"/>
      <c r="H1" s="522" t="s">
        <v>393</v>
      </c>
    </row>
    <row r="2" spans="1:8" ht="12" x14ac:dyDescent="0.2">
      <c r="C2" s="523"/>
      <c r="D2" s="523"/>
      <c r="E2" s="523"/>
      <c r="F2" s="520"/>
      <c r="H2" s="522" t="s">
        <v>394</v>
      </c>
    </row>
    <row r="3" spans="1:8" ht="12" x14ac:dyDescent="0.2">
      <c r="A3" s="1509" t="s">
        <v>2</v>
      </c>
      <c r="B3" s="1509"/>
      <c r="C3" s="524" t="s">
        <v>3</v>
      </c>
      <c r="D3" s="524"/>
      <c r="E3" s="524"/>
      <c r="F3" s="520"/>
      <c r="G3" s="524"/>
      <c r="H3" s="524"/>
    </row>
    <row r="4" spans="1:8" ht="12" x14ac:dyDescent="0.2">
      <c r="A4" s="1509" t="s">
        <v>4</v>
      </c>
      <c r="B4" s="1509"/>
      <c r="C4" s="840">
        <v>90000056357</v>
      </c>
      <c r="D4" s="524"/>
      <c r="E4" s="524"/>
      <c r="F4" s="520"/>
      <c r="G4" s="524"/>
      <c r="H4" s="524"/>
    </row>
    <row r="5" spans="1:8" ht="15.75" x14ac:dyDescent="0.25">
      <c r="A5" s="1510" t="s">
        <v>395</v>
      </c>
      <c r="B5" s="1510"/>
      <c r="C5" s="1510"/>
      <c r="D5" s="1510"/>
      <c r="E5" s="1510"/>
      <c r="F5" s="1510"/>
      <c r="G5" s="1510"/>
      <c r="H5" s="1510"/>
    </row>
    <row r="6" spans="1:8" ht="15.75" x14ac:dyDescent="0.25">
      <c r="A6" s="525"/>
      <c r="B6" s="525"/>
      <c r="C6" s="525"/>
      <c r="D6" s="525"/>
      <c r="E6" s="525"/>
      <c r="F6" s="520"/>
      <c r="G6" s="525"/>
      <c r="H6" s="525"/>
    </row>
    <row r="7" spans="1:8" ht="15.75" x14ac:dyDescent="0.25">
      <c r="A7" s="1509" t="s">
        <v>396</v>
      </c>
      <c r="B7" s="1509"/>
      <c r="C7" s="542" t="s">
        <v>397</v>
      </c>
      <c r="D7" s="543"/>
      <c r="E7" s="543"/>
      <c r="F7" s="544"/>
      <c r="G7" s="524"/>
      <c r="H7" s="524"/>
    </row>
    <row r="8" spans="1:8" ht="12" x14ac:dyDescent="0.2">
      <c r="A8" s="1509" t="s">
        <v>398</v>
      </c>
      <c r="B8" s="1509"/>
      <c r="C8" s="524" t="s">
        <v>399</v>
      </c>
      <c r="D8" s="524"/>
      <c r="E8" s="524"/>
      <c r="F8" s="520"/>
      <c r="G8" s="524"/>
      <c r="H8" s="524"/>
    </row>
    <row r="9" spans="1:8" ht="12" x14ac:dyDescent="0.2">
      <c r="A9" s="1509" t="s">
        <v>400</v>
      </c>
      <c r="B9" s="1509"/>
      <c r="C9" s="545" t="s">
        <v>419</v>
      </c>
      <c r="D9" s="524"/>
      <c r="E9" s="524"/>
      <c r="F9" s="520"/>
      <c r="G9" s="524"/>
      <c r="H9" s="524"/>
    </row>
    <row r="10" spans="1:8" ht="72" x14ac:dyDescent="0.2">
      <c r="A10" s="526" t="s">
        <v>401</v>
      </c>
      <c r="B10" s="527" t="s">
        <v>402</v>
      </c>
      <c r="C10" s="526" t="s">
        <v>403</v>
      </c>
      <c r="D10" s="526" t="s">
        <v>404</v>
      </c>
      <c r="E10" s="526" t="s">
        <v>405</v>
      </c>
      <c r="F10" s="526" t="s">
        <v>406</v>
      </c>
      <c r="G10" s="526" t="s">
        <v>36</v>
      </c>
      <c r="H10" s="526" t="s">
        <v>407</v>
      </c>
    </row>
    <row r="11" spans="1:8" ht="12.75" customHeight="1" x14ac:dyDescent="0.2">
      <c r="A11" s="1500" t="s">
        <v>408</v>
      </c>
      <c r="B11" s="1501"/>
      <c r="C11" s="528"/>
      <c r="D11" s="528">
        <f>SUM(D12:D17)</f>
        <v>2375898</v>
      </c>
      <c r="E11" s="528">
        <f>SUM(E12:E17)</f>
        <v>-2000000</v>
      </c>
      <c r="F11" s="528">
        <f>SUM(F12:F17)</f>
        <v>375898</v>
      </c>
      <c r="G11" s="529"/>
      <c r="H11" s="528"/>
    </row>
    <row r="12" spans="1:8" ht="12.75" customHeight="1" x14ac:dyDescent="0.2">
      <c r="A12" s="530">
        <v>1</v>
      </c>
      <c r="B12" s="531" t="s">
        <v>409</v>
      </c>
      <c r="C12" s="532">
        <v>2276</v>
      </c>
      <c r="D12" s="533">
        <v>105000</v>
      </c>
      <c r="E12" s="533"/>
      <c r="F12" s="534">
        <f>D12+E12</f>
        <v>105000</v>
      </c>
      <c r="G12" s="529"/>
      <c r="H12" s="1502" t="s">
        <v>410</v>
      </c>
    </row>
    <row r="13" spans="1:8" ht="15" customHeight="1" x14ac:dyDescent="0.2">
      <c r="A13" s="530">
        <v>2</v>
      </c>
      <c r="B13" s="531" t="s">
        <v>411</v>
      </c>
      <c r="C13" s="532">
        <v>2279</v>
      </c>
      <c r="D13" s="533">
        <v>2263768</v>
      </c>
      <c r="E13" s="533">
        <v>-2000000</v>
      </c>
      <c r="F13" s="535">
        <f t="shared" ref="F13:F17" si="0">D13+E13</f>
        <v>263768</v>
      </c>
      <c r="G13" s="529"/>
      <c r="H13" s="1503"/>
    </row>
    <row r="14" spans="1:8" ht="15" customHeight="1" x14ac:dyDescent="0.2">
      <c r="A14" s="1505">
        <v>3</v>
      </c>
      <c r="B14" s="1507" t="s">
        <v>412</v>
      </c>
      <c r="C14" s="532">
        <v>2519</v>
      </c>
      <c r="D14" s="533">
        <v>5000</v>
      </c>
      <c r="E14" s="533"/>
      <c r="F14" s="535">
        <f t="shared" si="0"/>
        <v>5000</v>
      </c>
      <c r="G14" s="529"/>
      <c r="H14" s="1503"/>
    </row>
    <row r="15" spans="1:8" ht="15" customHeight="1" x14ac:dyDescent="0.2">
      <c r="A15" s="1506"/>
      <c r="B15" s="1508"/>
      <c r="C15" s="532">
        <v>2272</v>
      </c>
      <c r="D15" s="533">
        <v>2000</v>
      </c>
      <c r="E15" s="533"/>
      <c r="F15" s="535">
        <f t="shared" si="0"/>
        <v>2000</v>
      </c>
      <c r="G15" s="529"/>
      <c r="H15" s="1503"/>
    </row>
    <row r="16" spans="1:8" ht="15" customHeight="1" x14ac:dyDescent="0.2">
      <c r="A16" s="530">
        <v>4</v>
      </c>
      <c r="B16" s="531" t="s">
        <v>413</v>
      </c>
      <c r="C16" s="536">
        <v>2232</v>
      </c>
      <c r="D16" s="533">
        <v>130</v>
      </c>
      <c r="E16" s="533"/>
      <c r="F16" s="535">
        <f t="shared" si="0"/>
        <v>130</v>
      </c>
      <c r="G16" s="529"/>
      <c r="H16" s="1504"/>
    </row>
    <row r="17" spans="1:8" ht="12" x14ac:dyDescent="0.2">
      <c r="A17" s="530"/>
      <c r="B17" s="531"/>
      <c r="C17" s="533"/>
      <c r="D17" s="533"/>
      <c r="E17" s="533"/>
      <c r="F17" s="535">
        <f t="shared" si="0"/>
        <v>0</v>
      </c>
      <c r="G17" s="529"/>
      <c r="H17" s="533"/>
    </row>
    <row r="18" spans="1:8" ht="12" x14ac:dyDescent="0.2">
      <c r="D18" s="537"/>
      <c r="E18" s="537"/>
      <c r="F18" s="520"/>
      <c r="H18" s="537"/>
    </row>
    <row r="19" spans="1:8" ht="12" x14ac:dyDescent="0.2">
      <c r="A19" s="538" t="s">
        <v>414</v>
      </c>
      <c r="F19" s="520"/>
    </row>
    <row r="20" spans="1:8" ht="12" x14ac:dyDescent="0.2">
      <c r="A20" s="538" t="s">
        <v>415</v>
      </c>
      <c r="F20" s="520"/>
    </row>
    <row r="21" spans="1:8" ht="12" x14ac:dyDescent="0.2">
      <c r="F21" s="520"/>
    </row>
    <row r="22" spans="1:8" x14ac:dyDescent="0.2">
      <c r="A22" s="539" t="s">
        <v>416</v>
      </c>
    </row>
    <row r="23" spans="1:8" ht="12" x14ac:dyDescent="0.2">
      <c r="A23" s="520" t="s">
        <v>417</v>
      </c>
      <c r="F23" s="520"/>
    </row>
    <row r="24" spans="1:8" x14ac:dyDescent="0.2">
      <c r="A24" s="520" t="s">
        <v>418</v>
      </c>
    </row>
    <row r="27" spans="1:8" ht="12" x14ac:dyDescent="0.2">
      <c r="A27" s="541"/>
      <c r="B27" s="541"/>
      <c r="C27" s="541"/>
      <c r="D27" s="541"/>
      <c r="E27" s="541"/>
      <c r="F27" s="541"/>
      <c r="H27" s="541"/>
    </row>
    <row r="28" spans="1:8" ht="12" x14ac:dyDescent="0.2">
      <c r="A28" s="541"/>
      <c r="B28" s="541"/>
      <c r="C28" s="541"/>
      <c r="D28" s="541"/>
      <c r="E28" s="541"/>
      <c r="F28" s="541"/>
      <c r="H28" s="541"/>
    </row>
    <row r="29" spans="1:8" ht="12" x14ac:dyDescent="0.2">
      <c r="A29" s="541"/>
      <c r="B29" s="541"/>
      <c r="C29" s="541"/>
      <c r="D29" s="541"/>
      <c r="E29" s="541"/>
      <c r="F29" s="541"/>
      <c r="H29" s="541"/>
    </row>
    <row r="30" spans="1:8" ht="12" x14ac:dyDescent="0.2">
      <c r="F30" s="520"/>
    </row>
  </sheetData>
  <sheetProtection algorithmName="SHA-512" hashValue="AgKbB/+EwcaebIV2QBmguinJpOUlTEjRdhcqwTyDHiCUumi+Vpk5xZX1DPcrcn3MPo7h2XAbfBL86GBd9NApLw==" saltValue="51HY23w0us6foO3jObSQgg==" spinCount="100000" sheet="1" objects="1" scenarios="1"/>
  <mergeCells count="10">
    <mergeCell ref="A11:B11"/>
    <mergeCell ref="H12:H16"/>
    <mergeCell ref="A14:A15"/>
    <mergeCell ref="B14:B15"/>
    <mergeCell ref="A3:B3"/>
    <mergeCell ref="A4:B4"/>
    <mergeCell ref="A5:H5"/>
    <mergeCell ref="A7:B7"/>
    <mergeCell ref="A8:B8"/>
    <mergeCell ref="A9:B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2019.gada 20.jūnija saistošajiem noteikumiem Nr.22
(protokols Nr.8, 2.punkts)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4"/>
  <sheetViews>
    <sheetView view="pageLayout" zoomScaleNormal="100" workbookViewId="0">
      <selection activeCell="A12" sqref="A12:B12"/>
    </sheetView>
  </sheetViews>
  <sheetFormatPr defaultColWidth="9.140625" defaultRowHeight="12" outlineLevelCol="1" x14ac:dyDescent="0.2"/>
  <cols>
    <col min="1" max="1" width="6.140625" style="626" customWidth="1"/>
    <col min="2" max="2" width="26.85546875" style="626" customWidth="1"/>
    <col min="3" max="3" width="10.5703125" style="626" customWidth="1"/>
    <col min="4" max="4" width="12.28515625" style="626" hidden="1" customWidth="1" outlineLevel="1"/>
    <col min="5" max="5" width="11.140625" style="626" hidden="1" customWidth="1" outlineLevel="1"/>
    <col min="6" max="6" width="13.5703125" style="626" customWidth="1" collapsed="1"/>
    <col min="7" max="7" width="26.5703125" style="626" hidden="1" customWidth="1" outlineLevel="1"/>
    <col min="8" max="8" width="19.140625" style="626" customWidth="1" collapsed="1"/>
    <col min="9" max="16384" width="9.140625" style="626"/>
  </cols>
  <sheetData>
    <row r="1" spans="1:8" x14ac:dyDescent="0.2">
      <c r="H1" s="627" t="s">
        <v>747</v>
      </c>
    </row>
    <row r="2" spans="1:8" x14ac:dyDescent="0.2">
      <c r="H2" s="627" t="s">
        <v>394</v>
      </c>
    </row>
    <row r="3" spans="1:8" x14ac:dyDescent="0.2">
      <c r="A3" s="1532" t="s">
        <v>748</v>
      </c>
      <c r="B3" s="1532"/>
      <c r="C3" s="628" t="s">
        <v>3</v>
      </c>
      <c r="D3" s="628"/>
      <c r="E3" s="628"/>
      <c r="F3" s="628"/>
      <c r="G3" s="628"/>
      <c r="H3" s="628"/>
    </row>
    <row r="4" spans="1:8" x14ac:dyDescent="0.2">
      <c r="A4" s="1533" t="s">
        <v>749</v>
      </c>
      <c r="B4" s="1533"/>
      <c r="C4" s="629">
        <v>90000056357</v>
      </c>
      <c r="D4" s="629"/>
      <c r="E4" s="629"/>
      <c r="F4" s="629"/>
      <c r="G4" s="629"/>
      <c r="H4" s="629"/>
    </row>
    <row r="5" spans="1:8" ht="15.75" x14ac:dyDescent="0.25">
      <c r="A5" s="1534" t="s">
        <v>395</v>
      </c>
      <c r="B5" s="1534"/>
      <c r="C5" s="1534"/>
      <c r="D5" s="1534"/>
      <c r="E5" s="1534"/>
      <c r="F5" s="1534"/>
      <c r="G5" s="1534"/>
      <c r="H5" s="1534"/>
    </row>
    <row r="6" spans="1:8" ht="15.75" x14ac:dyDescent="0.25">
      <c r="A6" s="1309"/>
      <c r="B6" s="1309"/>
      <c r="C6" s="1309"/>
      <c r="D6" s="1309"/>
      <c r="E6" s="1309"/>
      <c r="F6" s="1309"/>
      <c r="G6" s="1309"/>
      <c r="H6" s="1309"/>
    </row>
    <row r="7" spans="1:8" ht="15.75" x14ac:dyDescent="0.25">
      <c r="A7" s="630" t="s">
        <v>500</v>
      </c>
      <c r="B7" s="630"/>
      <c r="C7" s="631" t="s">
        <v>750</v>
      </c>
      <c r="D7" s="631"/>
      <c r="E7" s="631"/>
      <c r="F7" s="631"/>
      <c r="G7" s="631"/>
      <c r="H7" s="631"/>
    </row>
    <row r="8" spans="1:8" x14ac:dyDescent="0.2">
      <c r="A8" s="630" t="s">
        <v>398</v>
      </c>
      <c r="B8" s="630"/>
      <c r="C8" s="628" t="s">
        <v>746</v>
      </c>
      <c r="D8" s="628"/>
      <c r="E8" s="628"/>
      <c r="F8" s="628"/>
      <c r="G8" s="628"/>
      <c r="H8" s="628"/>
    </row>
    <row r="9" spans="1:8" x14ac:dyDescent="0.2">
      <c r="A9" s="630" t="s">
        <v>400</v>
      </c>
      <c r="B9" s="630"/>
      <c r="C9" s="632" t="s">
        <v>495</v>
      </c>
      <c r="D9" s="632"/>
      <c r="E9" s="632"/>
      <c r="F9" s="632"/>
      <c r="G9" s="632"/>
      <c r="H9" s="632"/>
    </row>
    <row r="10" spans="1:8" ht="12" customHeight="1" x14ac:dyDescent="0.2">
      <c r="A10" s="1535" t="s">
        <v>401</v>
      </c>
      <c r="B10" s="1535" t="s">
        <v>402</v>
      </c>
      <c r="C10" s="1537" t="s">
        <v>403</v>
      </c>
      <c r="D10" s="1488" t="s">
        <v>404</v>
      </c>
      <c r="E10" s="1488" t="s">
        <v>405</v>
      </c>
      <c r="F10" s="1488" t="s">
        <v>406</v>
      </c>
      <c r="G10" s="1488" t="s">
        <v>36</v>
      </c>
      <c r="H10" s="1488" t="s">
        <v>407</v>
      </c>
    </row>
    <row r="11" spans="1:8" ht="38.25" customHeight="1" x14ac:dyDescent="0.2">
      <c r="A11" s="1536"/>
      <c r="B11" s="1536"/>
      <c r="C11" s="1538"/>
      <c r="D11" s="1489"/>
      <c r="E11" s="1489"/>
      <c r="F11" s="1489"/>
      <c r="G11" s="1489"/>
      <c r="H11" s="1489"/>
    </row>
    <row r="12" spans="1:8" ht="12.75" customHeight="1" x14ac:dyDescent="0.2">
      <c r="A12" s="1526" t="s">
        <v>408</v>
      </c>
      <c r="B12" s="1526"/>
      <c r="C12" s="633"/>
      <c r="D12" s="633">
        <f>SUM(D13:D55)</f>
        <v>988682</v>
      </c>
      <c r="E12" s="633">
        <f>SUM(E13:E55)</f>
        <v>0</v>
      </c>
      <c r="F12" s="633">
        <f>SUM(F13:F55)</f>
        <v>988682</v>
      </c>
      <c r="G12" s="633"/>
      <c r="H12" s="633"/>
    </row>
    <row r="13" spans="1:8" s="637" customFormat="1" x14ac:dyDescent="0.25">
      <c r="A13" s="1516">
        <v>1</v>
      </c>
      <c r="B13" s="1519" t="s">
        <v>751</v>
      </c>
      <c r="C13" s="634">
        <v>2275</v>
      </c>
      <c r="D13" s="635">
        <v>10505</v>
      </c>
      <c r="E13" s="636"/>
      <c r="F13" s="635">
        <f>SUM(D13:E13)</f>
        <v>10505</v>
      </c>
      <c r="G13" s="635"/>
      <c r="H13" s="1527" t="s">
        <v>752</v>
      </c>
    </row>
    <row r="14" spans="1:8" s="637" customFormat="1" x14ac:dyDescent="0.25">
      <c r="A14" s="1517"/>
      <c r="B14" s="1520"/>
      <c r="C14" s="634">
        <v>1150</v>
      </c>
      <c r="D14" s="635">
        <v>3450</v>
      </c>
      <c r="E14" s="636"/>
      <c r="F14" s="635">
        <f t="shared" ref="F14:F55" si="0">SUM(D14:E14)</f>
        <v>3450</v>
      </c>
      <c r="G14" s="1530"/>
      <c r="H14" s="1528"/>
    </row>
    <row r="15" spans="1:8" s="637" customFormat="1" x14ac:dyDescent="0.25">
      <c r="A15" s="1517"/>
      <c r="B15" s="1520"/>
      <c r="C15" s="634">
        <v>1210</v>
      </c>
      <c r="D15" s="635">
        <v>574</v>
      </c>
      <c r="E15" s="636"/>
      <c r="F15" s="635">
        <f t="shared" si="0"/>
        <v>574</v>
      </c>
      <c r="G15" s="1531"/>
      <c r="H15" s="1528"/>
    </row>
    <row r="16" spans="1:8" s="637" customFormat="1" x14ac:dyDescent="0.25">
      <c r="A16" s="1517"/>
      <c r="B16" s="1520"/>
      <c r="C16" s="634">
        <v>2264</v>
      </c>
      <c r="D16" s="635">
        <v>650</v>
      </c>
      <c r="E16" s="636"/>
      <c r="F16" s="635">
        <f t="shared" si="0"/>
        <v>650</v>
      </c>
      <c r="G16" s="635"/>
      <c r="H16" s="1528"/>
    </row>
    <row r="17" spans="1:8" s="637" customFormat="1" x14ac:dyDescent="0.25">
      <c r="A17" s="1517"/>
      <c r="B17" s="1520"/>
      <c r="C17" s="634">
        <v>2314</v>
      </c>
      <c r="D17" s="635">
        <v>135</v>
      </c>
      <c r="E17" s="636"/>
      <c r="F17" s="635">
        <f t="shared" si="0"/>
        <v>135</v>
      </c>
      <c r="G17" s="635"/>
      <c r="H17" s="1528"/>
    </row>
    <row r="18" spans="1:8" s="637" customFormat="1" x14ac:dyDescent="0.25">
      <c r="A18" s="1517"/>
      <c r="B18" s="1520"/>
      <c r="C18" s="634">
        <v>2231</v>
      </c>
      <c r="D18" s="635">
        <v>120</v>
      </c>
      <c r="E18" s="636"/>
      <c r="F18" s="635">
        <f t="shared" si="0"/>
        <v>120</v>
      </c>
      <c r="G18" s="635"/>
      <c r="H18" s="1528"/>
    </row>
    <row r="19" spans="1:8" s="637" customFormat="1" x14ac:dyDescent="0.25">
      <c r="A19" s="1518"/>
      <c r="B19" s="1521"/>
      <c r="C19" s="634">
        <v>2279</v>
      </c>
      <c r="D19" s="635">
        <v>1350</v>
      </c>
      <c r="E19" s="636"/>
      <c r="F19" s="635">
        <f t="shared" si="0"/>
        <v>1350</v>
      </c>
      <c r="G19" s="635"/>
      <c r="H19" s="1529"/>
    </row>
    <row r="20" spans="1:8" ht="16.5" customHeight="1" x14ac:dyDescent="0.2">
      <c r="A20" s="1481">
        <v>2</v>
      </c>
      <c r="B20" s="1482" t="s">
        <v>753</v>
      </c>
      <c r="C20" s="638">
        <v>2275</v>
      </c>
      <c r="D20" s="639">
        <v>0</v>
      </c>
      <c r="E20" s="636"/>
      <c r="F20" s="635">
        <f t="shared" si="0"/>
        <v>0</v>
      </c>
      <c r="G20" s="639"/>
      <c r="H20" s="1515" t="s">
        <v>754</v>
      </c>
    </row>
    <row r="21" spans="1:8" ht="16.5" customHeight="1" x14ac:dyDescent="0.2">
      <c r="A21" s="1481"/>
      <c r="B21" s="1482"/>
      <c r="C21" s="638">
        <v>3261</v>
      </c>
      <c r="D21" s="639">
        <v>5000</v>
      </c>
      <c r="E21" s="636"/>
      <c r="F21" s="635">
        <f t="shared" si="0"/>
        <v>5000</v>
      </c>
      <c r="G21" s="635"/>
      <c r="H21" s="1515"/>
    </row>
    <row r="22" spans="1:8" ht="16.5" customHeight="1" x14ac:dyDescent="0.2">
      <c r="A22" s="1481"/>
      <c r="B22" s="1482"/>
      <c r="C22" s="638">
        <v>3262</v>
      </c>
      <c r="D22" s="639">
        <v>13619</v>
      </c>
      <c r="E22" s="636"/>
      <c r="F22" s="635">
        <f t="shared" si="0"/>
        <v>13619</v>
      </c>
      <c r="G22" s="635"/>
      <c r="H22" s="1515"/>
    </row>
    <row r="23" spans="1:8" ht="16.5" customHeight="1" x14ac:dyDescent="0.2">
      <c r="A23" s="1481"/>
      <c r="B23" s="1482"/>
      <c r="C23" s="638">
        <v>3263</v>
      </c>
      <c r="D23" s="639">
        <v>107381</v>
      </c>
      <c r="E23" s="636"/>
      <c r="F23" s="635">
        <f t="shared" si="0"/>
        <v>107381</v>
      </c>
      <c r="G23" s="635"/>
      <c r="H23" s="1515"/>
    </row>
    <row r="24" spans="1:8" ht="51" customHeight="1" x14ac:dyDescent="0.2">
      <c r="A24" s="640">
        <v>3</v>
      </c>
      <c r="B24" s="641" t="s">
        <v>755</v>
      </c>
      <c r="C24" s="638">
        <v>3263</v>
      </c>
      <c r="D24" s="639">
        <v>17000</v>
      </c>
      <c r="E24" s="635"/>
      <c r="F24" s="635">
        <f t="shared" si="0"/>
        <v>17000</v>
      </c>
      <c r="G24" s="639"/>
      <c r="H24" s="642" t="s">
        <v>756</v>
      </c>
    </row>
    <row r="25" spans="1:8" ht="21" customHeight="1" x14ac:dyDescent="0.2">
      <c r="A25" s="1481">
        <v>4</v>
      </c>
      <c r="B25" s="1482" t="s">
        <v>757</v>
      </c>
      <c r="C25" s="638">
        <v>2275</v>
      </c>
      <c r="D25" s="639">
        <v>88755</v>
      </c>
      <c r="E25" s="643">
        <f>-30000-23574-7006</f>
        <v>-60580</v>
      </c>
      <c r="F25" s="635">
        <f t="shared" si="0"/>
        <v>28175</v>
      </c>
      <c r="G25" s="639"/>
      <c r="H25" s="1515" t="s">
        <v>758</v>
      </c>
    </row>
    <row r="26" spans="1:8" ht="22.5" customHeight="1" x14ac:dyDescent="0.2">
      <c r="A26" s="1481"/>
      <c r="B26" s="1482"/>
      <c r="C26" s="638">
        <v>3262</v>
      </c>
      <c r="D26" s="639">
        <v>4080</v>
      </c>
      <c r="E26" s="635"/>
      <c r="F26" s="635">
        <f t="shared" si="0"/>
        <v>4080</v>
      </c>
      <c r="G26" s="639"/>
      <c r="H26" s="1515"/>
    </row>
    <row r="27" spans="1:8" ht="23.25" customHeight="1" x14ac:dyDescent="0.2">
      <c r="A27" s="1481"/>
      <c r="B27" s="1482"/>
      <c r="C27" s="638">
        <v>3263</v>
      </c>
      <c r="D27" s="639">
        <v>3707</v>
      </c>
      <c r="E27" s="643">
        <f>30000+23574</f>
        <v>53574</v>
      </c>
      <c r="F27" s="635">
        <f t="shared" si="0"/>
        <v>57281</v>
      </c>
      <c r="G27" s="639" t="s">
        <v>1510</v>
      </c>
      <c r="H27" s="1515"/>
    </row>
    <row r="28" spans="1:8" x14ac:dyDescent="0.2">
      <c r="A28" s="1513">
        <v>5</v>
      </c>
      <c r="B28" s="1514" t="s">
        <v>759</v>
      </c>
      <c r="C28" s="638">
        <v>1150</v>
      </c>
      <c r="D28" s="644">
        <v>380</v>
      </c>
      <c r="E28" s="645"/>
      <c r="F28" s="635">
        <f t="shared" si="0"/>
        <v>380</v>
      </c>
      <c r="G28" s="1330"/>
      <c r="H28" s="1515" t="s">
        <v>760</v>
      </c>
    </row>
    <row r="29" spans="1:8" x14ac:dyDescent="0.2">
      <c r="A29" s="1513"/>
      <c r="B29" s="1514"/>
      <c r="C29" s="638">
        <v>1210</v>
      </c>
      <c r="D29" s="644">
        <v>19</v>
      </c>
      <c r="E29" s="645"/>
      <c r="F29" s="635">
        <f t="shared" si="0"/>
        <v>19</v>
      </c>
      <c r="G29" s="644"/>
      <c r="H29" s="1515"/>
    </row>
    <row r="30" spans="1:8" x14ac:dyDescent="0.2">
      <c r="A30" s="1513"/>
      <c r="B30" s="1514"/>
      <c r="C30" s="638">
        <v>2262</v>
      </c>
      <c r="D30" s="644">
        <v>551</v>
      </c>
      <c r="E30" s="646"/>
      <c r="F30" s="635">
        <f t="shared" si="0"/>
        <v>551</v>
      </c>
      <c r="G30" s="647"/>
      <c r="H30" s="1515"/>
    </row>
    <row r="31" spans="1:8" ht="35.25" customHeight="1" x14ac:dyDescent="0.2">
      <c r="A31" s="1516">
        <v>6</v>
      </c>
      <c r="B31" s="1519" t="s">
        <v>761</v>
      </c>
      <c r="C31" s="638">
        <v>2279</v>
      </c>
      <c r="D31" s="644">
        <v>240914</v>
      </c>
      <c r="E31" s="1331">
        <v>1708</v>
      </c>
      <c r="F31" s="635">
        <f t="shared" si="0"/>
        <v>242622</v>
      </c>
      <c r="G31" s="1330" t="s">
        <v>1511</v>
      </c>
      <c r="H31" s="1522" t="s">
        <v>762</v>
      </c>
    </row>
    <row r="32" spans="1:8" ht="35.25" customHeight="1" x14ac:dyDescent="0.2">
      <c r="A32" s="1517"/>
      <c r="B32" s="1520"/>
      <c r="C32" s="638">
        <v>1150</v>
      </c>
      <c r="D32" s="644">
        <v>8653</v>
      </c>
      <c r="E32" s="646"/>
      <c r="F32" s="635">
        <f t="shared" si="0"/>
        <v>8653</v>
      </c>
      <c r="G32" s="644"/>
      <c r="H32" s="1523"/>
    </row>
    <row r="33" spans="1:8" ht="35.25" customHeight="1" x14ac:dyDescent="0.2">
      <c r="A33" s="1518"/>
      <c r="B33" s="1521"/>
      <c r="C33" s="638">
        <v>1210</v>
      </c>
      <c r="D33" s="644">
        <v>433</v>
      </c>
      <c r="E33" s="1331">
        <v>-28</v>
      </c>
      <c r="F33" s="635">
        <f t="shared" si="0"/>
        <v>405</v>
      </c>
      <c r="G33" s="644"/>
      <c r="H33" s="1524"/>
    </row>
    <row r="34" spans="1:8" ht="21.75" customHeight="1" x14ac:dyDescent="0.2">
      <c r="A34" s="1516">
        <v>7</v>
      </c>
      <c r="B34" s="1519" t="s">
        <v>763</v>
      </c>
      <c r="C34" s="638">
        <v>2279</v>
      </c>
      <c r="D34" s="644">
        <v>187542</v>
      </c>
      <c r="E34" s="646"/>
      <c r="F34" s="635">
        <f t="shared" si="0"/>
        <v>187542</v>
      </c>
      <c r="G34" s="644"/>
      <c r="H34" s="1522" t="s">
        <v>764</v>
      </c>
    </row>
    <row r="35" spans="1:8" ht="21.75" customHeight="1" x14ac:dyDescent="0.2">
      <c r="A35" s="1517"/>
      <c r="B35" s="1520"/>
      <c r="C35" s="638">
        <v>1150</v>
      </c>
      <c r="D35" s="644">
        <v>45198</v>
      </c>
      <c r="E35" s="646"/>
      <c r="F35" s="635">
        <f t="shared" si="0"/>
        <v>45198</v>
      </c>
      <c r="G35" s="644"/>
      <c r="H35" s="1523"/>
    </row>
    <row r="36" spans="1:8" ht="21.75" customHeight="1" x14ac:dyDescent="0.2">
      <c r="A36" s="1518"/>
      <c r="B36" s="1521"/>
      <c r="C36" s="638">
        <v>1210</v>
      </c>
      <c r="D36" s="644">
        <v>2260</v>
      </c>
      <c r="E36" s="646"/>
      <c r="F36" s="635">
        <f t="shared" si="0"/>
        <v>2260</v>
      </c>
      <c r="G36" s="644"/>
      <c r="H36" s="1524"/>
    </row>
    <row r="37" spans="1:8" x14ac:dyDescent="0.2">
      <c r="A37" s="1525">
        <v>8</v>
      </c>
      <c r="B37" s="1514" t="s">
        <v>765</v>
      </c>
      <c r="C37" s="638">
        <v>6422</v>
      </c>
      <c r="D37" s="639">
        <v>3508</v>
      </c>
      <c r="E37" s="635"/>
      <c r="F37" s="635">
        <f t="shared" si="0"/>
        <v>3508</v>
      </c>
      <c r="G37" s="639"/>
      <c r="H37" s="1515" t="s">
        <v>766</v>
      </c>
    </row>
    <row r="38" spans="1:8" x14ac:dyDescent="0.2">
      <c r="A38" s="1525"/>
      <c r="B38" s="1514"/>
      <c r="C38" s="638">
        <v>1150</v>
      </c>
      <c r="D38" s="639">
        <v>12365</v>
      </c>
      <c r="E38" s="636"/>
      <c r="F38" s="635">
        <f t="shared" si="0"/>
        <v>12365</v>
      </c>
      <c r="G38" s="639"/>
      <c r="H38" s="1515"/>
    </row>
    <row r="39" spans="1:8" x14ac:dyDescent="0.2">
      <c r="A39" s="1525"/>
      <c r="B39" s="1514"/>
      <c r="C39" s="638">
        <v>1210</v>
      </c>
      <c r="D39" s="639">
        <v>619</v>
      </c>
      <c r="E39" s="636"/>
      <c r="F39" s="635">
        <f t="shared" si="0"/>
        <v>619</v>
      </c>
      <c r="G39" s="639"/>
      <c r="H39" s="1515"/>
    </row>
    <row r="40" spans="1:8" x14ac:dyDescent="0.2">
      <c r="A40" s="1525"/>
      <c r="B40" s="1514"/>
      <c r="C40" s="638">
        <v>2231</v>
      </c>
      <c r="D40" s="639">
        <v>4787</v>
      </c>
      <c r="E40" s="636"/>
      <c r="F40" s="635">
        <f t="shared" si="0"/>
        <v>4787</v>
      </c>
      <c r="G40" s="639"/>
      <c r="H40" s="1515"/>
    </row>
    <row r="41" spans="1:8" ht="15" customHeight="1" x14ac:dyDescent="0.2">
      <c r="A41" s="1525"/>
      <c r="B41" s="1514"/>
      <c r="C41" s="638">
        <v>2264</v>
      </c>
      <c r="D41" s="639">
        <v>1473</v>
      </c>
      <c r="E41" s="636"/>
      <c r="F41" s="635">
        <f t="shared" si="0"/>
        <v>1473</v>
      </c>
      <c r="G41" s="639"/>
      <c r="H41" s="1515"/>
    </row>
    <row r="42" spans="1:8" x14ac:dyDescent="0.2">
      <c r="A42" s="1525"/>
      <c r="B42" s="1514"/>
      <c r="C42" s="638">
        <v>2314</v>
      </c>
      <c r="D42" s="639">
        <v>148</v>
      </c>
      <c r="E42" s="636"/>
      <c r="F42" s="635">
        <f t="shared" si="0"/>
        <v>148</v>
      </c>
      <c r="G42" s="639"/>
      <c r="H42" s="1515"/>
    </row>
    <row r="43" spans="1:8" x14ac:dyDescent="0.2">
      <c r="A43" s="1525"/>
      <c r="B43" s="1514"/>
      <c r="C43" s="648">
        <v>2279</v>
      </c>
      <c r="D43" s="639">
        <v>765</v>
      </c>
      <c r="E43" s="636"/>
      <c r="F43" s="635">
        <f t="shared" si="0"/>
        <v>765</v>
      </c>
      <c r="G43" s="639"/>
      <c r="H43" s="1515"/>
    </row>
    <row r="44" spans="1:8" ht="60.75" customHeight="1" x14ac:dyDescent="0.2">
      <c r="A44" s="649">
        <v>9</v>
      </c>
      <c r="B44" s="650" t="s">
        <v>767</v>
      </c>
      <c r="C44" s="648">
        <v>2279</v>
      </c>
      <c r="D44" s="639">
        <v>50000</v>
      </c>
      <c r="E44" s="639"/>
      <c r="F44" s="635">
        <f t="shared" si="0"/>
        <v>50000</v>
      </c>
      <c r="G44" s="639"/>
      <c r="H44" s="642" t="s">
        <v>768</v>
      </c>
    </row>
    <row r="45" spans="1:8" ht="30" customHeight="1" x14ac:dyDescent="0.2">
      <c r="A45" s="651">
        <v>10</v>
      </c>
      <c r="B45" s="650" t="s">
        <v>769</v>
      </c>
      <c r="C45" s="638">
        <v>2275</v>
      </c>
      <c r="D45" s="639">
        <v>27000</v>
      </c>
      <c r="E45" s="636"/>
      <c r="F45" s="635">
        <f t="shared" si="0"/>
        <v>27000</v>
      </c>
      <c r="G45" s="639"/>
      <c r="H45" s="652" t="s">
        <v>770</v>
      </c>
    </row>
    <row r="46" spans="1:8" ht="12.6" customHeight="1" x14ac:dyDescent="0.2">
      <c r="A46" s="1513">
        <v>11</v>
      </c>
      <c r="B46" s="1514" t="s">
        <v>771</v>
      </c>
      <c r="C46" s="638">
        <v>2261</v>
      </c>
      <c r="D46" s="639">
        <v>742</v>
      </c>
      <c r="E46" s="639"/>
      <c r="F46" s="635">
        <f t="shared" si="0"/>
        <v>742</v>
      </c>
      <c r="G46" s="639"/>
      <c r="H46" s="1515" t="s">
        <v>772</v>
      </c>
    </row>
    <row r="47" spans="1:8" ht="12.75" customHeight="1" x14ac:dyDescent="0.2">
      <c r="A47" s="1513"/>
      <c r="B47" s="1514"/>
      <c r="C47" s="638">
        <v>6423</v>
      </c>
      <c r="D47" s="639">
        <v>758</v>
      </c>
      <c r="E47" s="639"/>
      <c r="F47" s="635">
        <f t="shared" si="0"/>
        <v>758</v>
      </c>
      <c r="G47" s="639"/>
      <c r="H47" s="1515"/>
    </row>
    <row r="48" spans="1:8" ht="36" x14ac:dyDescent="0.2">
      <c r="A48" s="651">
        <v>12</v>
      </c>
      <c r="B48" s="650" t="s">
        <v>773</v>
      </c>
      <c r="C48" s="653">
        <v>5240</v>
      </c>
      <c r="D48" s="654">
        <v>10843</v>
      </c>
      <c r="E48" s="654"/>
      <c r="F48" s="635">
        <f t="shared" si="0"/>
        <v>10843</v>
      </c>
      <c r="G48" s="654"/>
      <c r="H48" s="651" t="s">
        <v>774</v>
      </c>
    </row>
    <row r="49" spans="1:9" ht="17.25" customHeight="1" x14ac:dyDescent="0.2">
      <c r="A49" s="1516">
        <v>13</v>
      </c>
      <c r="B49" s="1519" t="s">
        <v>775</v>
      </c>
      <c r="C49" s="653">
        <v>5240</v>
      </c>
      <c r="D49" s="654">
        <v>0</v>
      </c>
      <c r="E49" s="655"/>
      <c r="F49" s="635">
        <f t="shared" si="0"/>
        <v>0</v>
      </c>
      <c r="G49" s="654"/>
      <c r="H49" s="1516" t="s">
        <v>774</v>
      </c>
    </row>
    <row r="50" spans="1:9" ht="17.25" customHeight="1" x14ac:dyDescent="0.2">
      <c r="A50" s="1517"/>
      <c r="B50" s="1520"/>
      <c r="C50" s="653">
        <v>1150</v>
      </c>
      <c r="D50" s="654">
        <v>950</v>
      </c>
      <c r="E50" s="655"/>
      <c r="F50" s="635">
        <f t="shared" si="0"/>
        <v>950</v>
      </c>
      <c r="G50" s="654"/>
      <c r="H50" s="1517"/>
    </row>
    <row r="51" spans="1:9" ht="17.25" customHeight="1" x14ac:dyDescent="0.2">
      <c r="A51" s="1518"/>
      <c r="B51" s="1521"/>
      <c r="C51" s="653">
        <v>1210</v>
      </c>
      <c r="D51" s="654">
        <v>48</v>
      </c>
      <c r="E51" s="655"/>
      <c r="F51" s="635">
        <f t="shared" si="0"/>
        <v>48</v>
      </c>
      <c r="G51" s="654"/>
      <c r="H51" s="1518"/>
    </row>
    <row r="52" spans="1:9" ht="38.25" customHeight="1" x14ac:dyDescent="0.2">
      <c r="A52" s="651">
        <v>14</v>
      </c>
      <c r="B52" s="650" t="s">
        <v>776</v>
      </c>
      <c r="C52" s="653">
        <v>2279</v>
      </c>
      <c r="D52" s="654">
        <v>100000</v>
      </c>
      <c r="E52" s="654"/>
      <c r="F52" s="635">
        <f t="shared" si="0"/>
        <v>100000</v>
      </c>
      <c r="G52" s="654"/>
      <c r="H52" s="651" t="s">
        <v>777</v>
      </c>
    </row>
    <row r="53" spans="1:9" ht="36" x14ac:dyDescent="0.2">
      <c r="A53" s="651">
        <v>15</v>
      </c>
      <c r="B53" s="650" t="s">
        <v>778</v>
      </c>
      <c r="C53" s="653">
        <v>2275</v>
      </c>
      <c r="D53" s="639">
        <v>30000</v>
      </c>
      <c r="E53" s="639"/>
      <c r="F53" s="635">
        <f t="shared" si="0"/>
        <v>30000</v>
      </c>
      <c r="G53" s="639"/>
      <c r="H53" s="640" t="s">
        <v>779</v>
      </c>
    </row>
    <row r="54" spans="1:9" ht="44.25" customHeight="1" x14ac:dyDescent="0.2">
      <c r="A54" s="651">
        <v>16</v>
      </c>
      <c r="B54" s="650" t="s">
        <v>780</v>
      </c>
      <c r="C54" s="653">
        <v>2279</v>
      </c>
      <c r="D54" s="639">
        <v>2400</v>
      </c>
      <c r="E54" s="636"/>
      <c r="F54" s="635">
        <f t="shared" si="0"/>
        <v>2400</v>
      </c>
      <c r="G54" s="639"/>
      <c r="H54" s="640" t="s">
        <v>781</v>
      </c>
    </row>
    <row r="55" spans="1:9" ht="61.5" customHeight="1" x14ac:dyDescent="0.2">
      <c r="A55" s="1305">
        <v>17</v>
      </c>
      <c r="B55" s="1306" t="s">
        <v>1512</v>
      </c>
      <c r="C55" s="653">
        <v>3263</v>
      </c>
      <c r="D55" s="639"/>
      <c r="E55" s="643">
        <v>5326</v>
      </c>
      <c r="F55" s="635">
        <f t="shared" si="0"/>
        <v>5326</v>
      </c>
      <c r="G55" s="639" t="s">
        <v>1513</v>
      </c>
      <c r="H55" s="1301" t="s">
        <v>1514</v>
      </c>
    </row>
    <row r="56" spans="1:9" x14ac:dyDescent="0.2">
      <c r="A56" s="656"/>
      <c r="B56" s="656"/>
      <c r="C56" s="656"/>
      <c r="D56" s="657"/>
      <c r="E56" s="657"/>
      <c r="F56" s="657"/>
      <c r="G56" s="657"/>
      <c r="H56" s="657"/>
    </row>
    <row r="57" spans="1:9" x14ac:dyDescent="0.2">
      <c r="A57" s="656" t="s">
        <v>414</v>
      </c>
      <c r="B57" s="656"/>
      <c r="C57" s="656"/>
      <c r="D57" s="656"/>
      <c r="E57" s="656"/>
      <c r="F57" s="656"/>
      <c r="G57" s="656"/>
      <c r="H57" s="656"/>
    </row>
    <row r="58" spans="1:9" x14ac:dyDescent="0.2">
      <c r="A58" s="656" t="s">
        <v>415</v>
      </c>
      <c r="B58" s="656"/>
      <c r="C58" s="656"/>
      <c r="D58" s="656"/>
      <c r="E58" s="656"/>
      <c r="F58" s="656"/>
      <c r="G58" s="656"/>
      <c r="H58" s="656"/>
    </row>
    <row r="59" spans="1:9" x14ac:dyDescent="0.2">
      <c r="A59" s="658" t="s">
        <v>782</v>
      </c>
      <c r="B59" s="656"/>
      <c r="C59" s="656"/>
      <c r="D59" s="656"/>
      <c r="E59" s="656"/>
      <c r="F59" s="656"/>
      <c r="G59" s="656"/>
      <c r="H59" s="656"/>
    </row>
    <row r="60" spans="1:9" x14ac:dyDescent="0.2">
      <c r="A60" s="656" t="s">
        <v>783</v>
      </c>
      <c r="B60" s="656"/>
      <c r="C60" s="656"/>
      <c r="D60" s="657"/>
      <c r="E60" s="657"/>
      <c r="F60" s="657"/>
      <c r="G60" s="657"/>
      <c r="H60" s="656"/>
      <c r="I60" s="659"/>
    </row>
    <row r="61" spans="1:9" x14ac:dyDescent="0.2">
      <c r="A61" s="637"/>
      <c r="B61" s="637" t="s">
        <v>784</v>
      </c>
      <c r="C61" s="637"/>
      <c r="D61" s="660"/>
      <c r="E61" s="660"/>
      <c r="F61" s="660"/>
      <c r="G61" s="660"/>
      <c r="H61" s="637"/>
      <c r="I61" s="659"/>
    </row>
    <row r="62" spans="1:9" x14ac:dyDescent="0.2">
      <c r="A62" s="637" t="s">
        <v>785</v>
      </c>
      <c r="B62" s="637"/>
      <c r="C62" s="637"/>
      <c r="D62" s="637"/>
      <c r="E62" s="637"/>
      <c r="F62" s="637"/>
      <c r="G62" s="637"/>
      <c r="H62" s="637"/>
      <c r="I62" s="661"/>
    </row>
    <row r="63" spans="1:9" x14ac:dyDescent="0.2">
      <c r="A63" s="637"/>
      <c r="B63" s="637" t="s">
        <v>786</v>
      </c>
      <c r="C63" s="637"/>
      <c r="D63" s="637"/>
      <c r="E63" s="637"/>
      <c r="F63" s="637"/>
      <c r="G63" s="637"/>
      <c r="H63" s="637"/>
      <c r="I63" s="662"/>
    </row>
    <row r="64" spans="1:9" x14ac:dyDescent="0.2">
      <c r="A64" s="637"/>
      <c r="B64" s="637" t="s">
        <v>787</v>
      </c>
      <c r="C64" s="637"/>
      <c r="D64" s="637"/>
      <c r="E64" s="637"/>
      <c r="F64" s="637"/>
      <c r="G64" s="637"/>
      <c r="H64" s="637"/>
      <c r="I64" s="662"/>
    </row>
    <row r="65" spans="1:12" x14ac:dyDescent="0.2">
      <c r="A65" s="637" t="s">
        <v>788</v>
      </c>
      <c r="B65" s="637"/>
      <c r="C65" s="637"/>
      <c r="D65" s="637"/>
      <c r="E65" s="637"/>
      <c r="F65" s="637"/>
      <c r="G65" s="637"/>
      <c r="H65" s="637"/>
      <c r="I65" s="662"/>
    </row>
    <row r="66" spans="1:12" x14ac:dyDescent="0.2">
      <c r="A66" s="637"/>
      <c r="B66" s="637" t="s">
        <v>789</v>
      </c>
      <c r="C66" s="637"/>
      <c r="D66" s="637"/>
      <c r="E66" s="637"/>
      <c r="F66" s="637"/>
      <c r="G66" s="637"/>
      <c r="H66" s="637"/>
      <c r="I66" s="662"/>
    </row>
    <row r="67" spans="1:12" x14ac:dyDescent="0.2">
      <c r="A67" s="637"/>
      <c r="B67" s="637" t="s">
        <v>790</v>
      </c>
      <c r="C67" s="637"/>
      <c r="D67" s="637"/>
      <c r="E67" s="637"/>
      <c r="F67" s="637"/>
      <c r="G67" s="637"/>
      <c r="H67" s="637"/>
      <c r="I67" s="662"/>
    </row>
    <row r="68" spans="1:12" x14ac:dyDescent="0.2">
      <c r="A68" s="637"/>
      <c r="B68" s="637" t="s">
        <v>791</v>
      </c>
      <c r="C68" s="637"/>
      <c r="D68" s="637"/>
      <c r="E68" s="637"/>
      <c r="F68" s="637"/>
      <c r="G68" s="637"/>
      <c r="H68" s="637"/>
      <c r="I68" s="662"/>
    </row>
    <row r="69" spans="1:12" x14ac:dyDescent="0.2">
      <c r="A69" s="637"/>
      <c r="B69" s="637" t="s">
        <v>792</v>
      </c>
      <c r="C69" s="637"/>
      <c r="D69" s="637"/>
      <c r="E69" s="637"/>
      <c r="F69" s="637"/>
      <c r="G69" s="637"/>
      <c r="H69" s="637"/>
      <c r="I69" s="662"/>
    </row>
    <row r="70" spans="1:12" x14ac:dyDescent="0.2">
      <c r="A70" s="637"/>
      <c r="B70" s="637"/>
      <c r="C70" s="637"/>
      <c r="D70" s="637"/>
      <c r="E70" s="637"/>
      <c r="F70" s="637"/>
      <c r="G70" s="637"/>
      <c r="H70" s="637"/>
      <c r="I70" s="662"/>
    </row>
    <row r="71" spans="1:12" x14ac:dyDescent="0.2">
      <c r="A71" s="1512" t="s">
        <v>793</v>
      </c>
      <c r="B71" s="1512"/>
      <c r="C71" s="1512"/>
      <c r="D71" s="1512"/>
      <c r="E71" s="1512"/>
      <c r="F71" s="1512"/>
      <c r="G71" s="1512"/>
      <c r="H71" s="1512"/>
      <c r="I71" s="656"/>
    </row>
    <row r="72" spans="1:12" x14ac:dyDescent="0.2">
      <c r="A72" s="637" t="s">
        <v>794</v>
      </c>
      <c r="B72" s="637"/>
      <c r="C72" s="637"/>
      <c r="D72" s="637"/>
      <c r="E72" s="637"/>
      <c r="F72" s="637"/>
      <c r="G72" s="637"/>
      <c r="H72" s="637"/>
      <c r="I72" s="656"/>
    </row>
    <row r="73" spans="1:12" x14ac:dyDescent="0.2">
      <c r="A73" s="637"/>
      <c r="B73" s="637" t="s">
        <v>795</v>
      </c>
      <c r="C73" s="637"/>
      <c r="D73" s="637"/>
      <c r="E73" s="637"/>
      <c r="F73" s="637"/>
      <c r="G73" s="637"/>
      <c r="H73" s="637"/>
      <c r="I73" s="656"/>
    </row>
    <row r="74" spans="1:12" x14ac:dyDescent="0.2">
      <c r="A74" s="637"/>
      <c r="B74" s="637" t="s">
        <v>796</v>
      </c>
      <c r="C74" s="637"/>
      <c r="D74" s="637"/>
      <c r="E74" s="637"/>
      <c r="F74" s="637"/>
      <c r="G74" s="637"/>
      <c r="H74" s="637"/>
      <c r="I74" s="656"/>
    </row>
    <row r="75" spans="1:12" x14ac:dyDescent="0.2">
      <c r="A75" s="637" t="s">
        <v>797</v>
      </c>
      <c r="B75" s="637"/>
      <c r="C75" s="637"/>
      <c r="D75" s="637"/>
      <c r="E75" s="637"/>
      <c r="F75" s="637"/>
      <c r="G75" s="637"/>
      <c r="H75" s="637"/>
      <c r="I75" s="656"/>
    </row>
    <row r="76" spans="1:12" x14ac:dyDescent="0.2">
      <c r="A76" s="637"/>
      <c r="B76" s="637" t="s">
        <v>798</v>
      </c>
      <c r="C76" s="637"/>
      <c r="D76" s="637"/>
      <c r="E76" s="637"/>
      <c r="F76" s="637"/>
      <c r="G76" s="637"/>
      <c r="H76" s="637"/>
      <c r="I76" s="656"/>
    </row>
    <row r="77" spans="1:12" ht="24.75" customHeight="1" x14ac:dyDescent="0.2">
      <c r="A77" s="637"/>
      <c r="B77" s="1511" t="s">
        <v>799</v>
      </c>
      <c r="C77" s="1511"/>
      <c r="D77" s="1511"/>
      <c r="E77" s="1511"/>
      <c r="F77" s="1511"/>
      <c r="G77" s="1511"/>
      <c r="H77" s="1511"/>
      <c r="I77" s="1511"/>
      <c r="J77" s="1511"/>
      <c r="K77" s="1511"/>
      <c r="L77" s="1511"/>
    </row>
    <row r="78" spans="1:12" x14ac:dyDescent="0.2">
      <c r="A78" s="637"/>
      <c r="B78" s="637" t="s">
        <v>800</v>
      </c>
      <c r="C78" s="637"/>
      <c r="D78" s="637"/>
      <c r="E78" s="637"/>
      <c r="F78" s="637"/>
      <c r="G78" s="637"/>
      <c r="H78" s="637"/>
      <c r="I78" s="656"/>
    </row>
    <row r="79" spans="1:12" x14ac:dyDescent="0.2">
      <c r="A79" s="637" t="s">
        <v>801</v>
      </c>
      <c r="B79" s="637"/>
      <c r="C79" s="637"/>
      <c r="D79" s="637"/>
      <c r="E79" s="637"/>
      <c r="F79" s="637"/>
      <c r="G79" s="637"/>
      <c r="H79" s="637"/>
      <c r="I79" s="656"/>
    </row>
    <row r="80" spans="1:12" x14ac:dyDescent="0.2">
      <c r="A80" s="637"/>
      <c r="B80" s="637" t="s">
        <v>802</v>
      </c>
      <c r="C80" s="637"/>
      <c r="D80" s="637"/>
      <c r="E80" s="637"/>
      <c r="F80" s="637"/>
      <c r="G80" s="637"/>
      <c r="H80" s="637"/>
      <c r="I80" s="656"/>
    </row>
    <row r="81" spans="1:12" x14ac:dyDescent="0.2">
      <c r="A81" s="637"/>
      <c r="B81" s="637" t="s">
        <v>803</v>
      </c>
      <c r="C81" s="637"/>
      <c r="D81" s="637"/>
      <c r="E81" s="637"/>
      <c r="F81" s="637"/>
      <c r="G81" s="637"/>
      <c r="H81" s="637"/>
      <c r="I81" s="656"/>
    </row>
    <row r="82" spans="1:12" ht="25.5" customHeight="1" x14ac:dyDescent="0.2">
      <c r="A82" s="637"/>
      <c r="B82" s="1511" t="s">
        <v>804</v>
      </c>
      <c r="C82" s="1511"/>
      <c r="D82" s="1511"/>
      <c r="E82" s="1511"/>
      <c r="F82" s="1511"/>
      <c r="G82" s="1511"/>
      <c r="H82" s="1511"/>
      <c r="I82" s="1511"/>
      <c r="J82" s="1511"/>
      <c r="K82" s="1511"/>
      <c r="L82" s="1511"/>
    </row>
    <row r="83" spans="1:12" x14ac:dyDescent="0.2">
      <c r="A83" s="637"/>
      <c r="B83" s="637" t="s">
        <v>805</v>
      </c>
      <c r="C83" s="637"/>
      <c r="D83" s="637"/>
      <c r="E83" s="637"/>
      <c r="F83" s="637"/>
      <c r="G83" s="637"/>
      <c r="H83" s="637"/>
      <c r="I83" s="656"/>
    </row>
    <row r="84" spans="1:12" x14ac:dyDescent="0.2">
      <c r="A84" s="637" t="s">
        <v>806</v>
      </c>
      <c r="B84" s="637"/>
      <c r="C84" s="637"/>
      <c r="D84" s="637"/>
      <c r="E84" s="637"/>
      <c r="F84" s="637"/>
      <c r="G84" s="637"/>
      <c r="H84" s="637"/>
      <c r="I84" s="656"/>
    </row>
    <row r="85" spans="1:12" ht="25.5" customHeight="1" x14ac:dyDescent="0.2">
      <c r="A85" s="637"/>
      <c r="B85" s="1511" t="s">
        <v>807</v>
      </c>
      <c r="C85" s="1511"/>
      <c r="D85" s="1511"/>
      <c r="E85" s="1511"/>
      <c r="F85" s="1511"/>
      <c r="G85" s="1511"/>
      <c r="H85" s="1511"/>
      <c r="I85" s="1511"/>
      <c r="J85" s="1511"/>
      <c r="K85" s="1511"/>
      <c r="L85" s="1511"/>
    </row>
    <row r="86" spans="1:12" x14ac:dyDescent="0.2">
      <c r="A86" s="637"/>
      <c r="B86" s="637" t="s">
        <v>808</v>
      </c>
      <c r="C86" s="637"/>
      <c r="D86" s="637"/>
      <c r="E86" s="637"/>
      <c r="F86" s="637"/>
      <c r="G86" s="637"/>
      <c r="H86" s="637"/>
      <c r="I86" s="656"/>
    </row>
    <row r="87" spans="1:12" x14ac:dyDescent="0.2">
      <c r="A87" s="637" t="s">
        <v>809</v>
      </c>
      <c r="B87" s="637"/>
      <c r="C87" s="637"/>
      <c r="D87" s="637"/>
      <c r="E87" s="637"/>
      <c r="F87" s="637"/>
      <c r="G87" s="637"/>
      <c r="H87" s="637"/>
      <c r="I87" s="656"/>
    </row>
    <row r="88" spans="1:12" x14ac:dyDescent="0.2">
      <c r="A88" s="637"/>
      <c r="B88" s="637" t="s">
        <v>810</v>
      </c>
      <c r="C88" s="637"/>
      <c r="D88" s="637"/>
      <c r="E88" s="637"/>
      <c r="F88" s="637"/>
      <c r="G88" s="637"/>
      <c r="H88" s="637"/>
      <c r="I88" s="656"/>
    </row>
    <row r="89" spans="1:12" x14ac:dyDescent="0.2">
      <c r="A89" s="637"/>
      <c r="B89" s="637" t="s">
        <v>811</v>
      </c>
      <c r="C89" s="637"/>
      <c r="D89" s="637"/>
      <c r="E89" s="637"/>
      <c r="F89" s="637"/>
      <c r="G89" s="637"/>
      <c r="H89" s="637"/>
      <c r="I89" s="656"/>
    </row>
    <row r="90" spans="1:12" x14ac:dyDescent="0.2">
      <c r="A90" s="637"/>
      <c r="B90" s="637" t="s">
        <v>812</v>
      </c>
      <c r="C90" s="637"/>
      <c r="D90" s="637"/>
      <c r="E90" s="637"/>
      <c r="F90" s="637"/>
      <c r="G90" s="637"/>
      <c r="H90" s="637"/>
      <c r="I90" s="656"/>
    </row>
    <row r="91" spans="1:12" x14ac:dyDescent="0.2">
      <c r="A91" s="637"/>
      <c r="B91" s="637"/>
      <c r="C91" s="637"/>
      <c r="D91" s="637"/>
      <c r="E91" s="637"/>
      <c r="F91" s="637"/>
      <c r="G91" s="637"/>
      <c r="H91" s="637"/>
      <c r="I91" s="656"/>
    </row>
    <row r="92" spans="1:12" x14ac:dyDescent="0.2">
      <c r="A92" s="663" t="s">
        <v>813</v>
      </c>
      <c r="B92" s="656"/>
      <c r="C92" s="656"/>
      <c r="D92" s="656"/>
      <c r="E92" s="656"/>
      <c r="F92" s="656"/>
      <c r="G92" s="656"/>
      <c r="H92" s="656"/>
      <c r="I92" s="656"/>
    </row>
    <row r="93" spans="1:12" x14ac:dyDescent="0.2">
      <c r="B93" s="626" t="s">
        <v>814</v>
      </c>
    </row>
    <row r="94" spans="1:12" x14ac:dyDescent="0.2">
      <c r="B94" s="626" t="s">
        <v>815</v>
      </c>
    </row>
  </sheetData>
  <sheetProtection algorithmName="SHA-512" hashValue="aYKF/mLvTZiSwW6EJ4lKiQT9ealc43ovo3QsrAcLr+Bc6S5ROe6ALdlvLvJCW/sWAFRNLOUl/T9gFlAY/VSUPA==" saltValue="euJdRCuGDdfaQ7qdPamf+Q==" spinCount="100000" sheet="1" objects="1" scenarios="1"/>
  <mergeCells count="44">
    <mergeCell ref="A3:B3"/>
    <mergeCell ref="A4:B4"/>
    <mergeCell ref="A5:H5"/>
    <mergeCell ref="A10:A11"/>
    <mergeCell ref="B10:B11"/>
    <mergeCell ref="C10:C11"/>
    <mergeCell ref="D10:D11"/>
    <mergeCell ref="E10:E11"/>
    <mergeCell ref="F10:F11"/>
    <mergeCell ref="G10:G11"/>
    <mergeCell ref="H10:H11"/>
    <mergeCell ref="A12:B12"/>
    <mergeCell ref="A13:A19"/>
    <mergeCell ref="B13:B19"/>
    <mergeCell ref="H13:H19"/>
    <mergeCell ref="G14:G15"/>
    <mergeCell ref="A20:A23"/>
    <mergeCell ref="B20:B23"/>
    <mergeCell ref="H20:H23"/>
    <mergeCell ref="A25:A27"/>
    <mergeCell ref="B25:B27"/>
    <mergeCell ref="H25:H27"/>
    <mergeCell ref="A28:A30"/>
    <mergeCell ref="B28:B30"/>
    <mergeCell ref="H28:H30"/>
    <mergeCell ref="A31:A33"/>
    <mergeCell ref="B31:B33"/>
    <mergeCell ref="H31:H33"/>
    <mergeCell ref="A34:A36"/>
    <mergeCell ref="B34:B36"/>
    <mergeCell ref="H34:H36"/>
    <mergeCell ref="A37:A43"/>
    <mergeCell ref="B37:B43"/>
    <mergeCell ref="H37:H43"/>
    <mergeCell ref="B77:L77"/>
    <mergeCell ref="B82:L82"/>
    <mergeCell ref="B85:L85"/>
    <mergeCell ref="A71:H71"/>
    <mergeCell ref="A46:A47"/>
    <mergeCell ref="B46:B47"/>
    <mergeCell ref="H46:H47"/>
    <mergeCell ref="A49:A51"/>
    <mergeCell ref="B49:B51"/>
    <mergeCell ref="H49:H5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33.pielikums Jūrmalas pilsētas domes
2019.gada 20.jūnija saistošajiem noteikumiem Nr.22
(protokols Nr.8, 2.punkts)</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5"/>
  <sheetViews>
    <sheetView view="pageLayout" zoomScaleNormal="100" workbookViewId="0">
      <selection activeCell="N6" sqref="N4:N6"/>
    </sheetView>
  </sheetViews>
  <sheetFormatPr defaultRowHeight="12" outlineLevelCol="1" x14ac:dyDescent="0.2"/>
  <cols>
    <col min="1" max="1" width="5.28515625" style="538" customWidth="1"/>
    <col min="2" max="2" width="26.5703125" style="538" customWidth="1"/>
    <col min="3" max="3" width="10" style="538" customWidth="1"/>
    <col min="4" max="4" width="10.7109375" style="538" hidden="1" customWidth="1" outlineLevel="1"/>
    <col min="5" max="5" width="9.5703125" style="538" hidden="1" customWidth="1" outlineLevel="1"/>
    <col min="6" max="6" width="10.85546875" style="538" hidden="1" customWidth="1" outlineLevel="1"/>
    <col min="7" max="7" width="9.5703125" style="538" hidden="1" customWidth="1" outlineLevel="1"/>
    <col min="8" max="8" width="11.42578125" style="538" customWidth="1" collapsed="1"/>
    <col min="9" max="9" width="9.5703125" style="538" customWidth="1"/>
    <col min="10" max="10" width="29.140625" style="538" hidden="1" customWidth="1" outlineLevel="1"/>
    <col min="11" max="11" width="17.7109375" style="538" customWidth="1" collapsed="1"/>
    <col min="12" max="16384" width="9.140625" style="538"/>
  </cols>
  <sheetData>
    <row r="1" spans="1:12" x14ac:dyDescent="0.2">
      <c r="K1" s="522" t="s">
        <v>498</v>
      </c>
    </row>
    <row r="2" spans="1:12" x14ac:dyDescent="0.2">
      <c r="K2" s="522" t="s">
        <v>394</v>
      </c>
    </row>
    <row r="3" spans="1:12" ht="12.75" customHeight="1" x14ac:dyDescent="0.2">
      <c r="A3" s="575" t="s">
        <v>2</v>
      </c>
      <c r="B3" s="576"/>
      <c r="C3" s="617" t="s">
        <v>479</v>
      </c>
      <c r="D3" s="617"/>
      <c r="E3" s="617"/>
      <c r="F3" s="577"/>
      <c r="G3" s="577"/>
      <c r="H3" s="577"/>
      <c r="I3" s="577"/>
      <c r="J3" s="577"/>
    </row>
    <row r="4" spans="1:12" ht="12.75" customHeight="1" x14ac:dyDescent="0.2">
      <c r="A4" s="575" t="s">
        <v>4</v>
      </c>
      <c r="B4" s="576"/>
      <c r="C4" s="1540">
        <v>90009229680</v>
      </c>
      <c r="D4" s="1540"/>
      <c r="E4" s="1540"/>
      <c r="F4" s="1540"/>
      <c r="G4" s="1540"/>
      <c r="H4" s="1540"/>
      <c r="I4" s="1540"/>
      <c r="J4" s="578"/>
    </row>
    <row r="5" spans="1:12" ht="15.75" x14ac:dyDescent="0.25">
      <c r="A5" s="1575" t="s">
        <v>499</v>
      </c>
      <c r="B5" s="1575"/>
      <c r="C5" s="1575"/>
      <c r="D5" s="1575"/>
      <c r="E5" s="1575"/>
      <c r="F5" s="1575"/>
      <c r="G5" s="1575"/>
      <c r="H5" s="1575"/>
      <c r="I5" s="1575"/>
      <c r="J5" s="1575"/>
      <c r="K5" s="1575"/>
      <c r="L5" s="579"/>
    </row>
    <row r="6" spans="1:12" ht="12.75" customHeight="1" x14ac:dyDescent="0.2">
      <c r="A6" s="1576" t="s">
        <v>500</v>
      </c>
      <c r="B6" s="1576"/>
      <c r="C6" s="616" t="s">
        <v>479</v>
      </c>
      <c r="D6" s="616"/>
      <c r="E6" s="616"/>
      <c r="F6" s="577"/>
      <c r="G6" s="577"/>
      <c r="H6" s="577"/>
      <c r="I6" s="577"/>
      <c r="J6" s="577"/>
    </row>
    <row r="7" spans="1:12" ht="12.75" customHeight="1" x14ac:dyDescent="0.2">
      <c r="A7" s="575" t="s">
        <v>398</v>
      </c>
      <c r="B7" s="575"/>
      <c r="C7" s="617" t="s">
        <v>496</v>
      </c>
      <c r="D7" s="617"/>
      <c r="E7" s="617"/>
      <c r="F7" s="577"/>
      <c r="G7" s="577"/>
      <c r="H7" s="577"/>
      <c r="I7" s="577"/>
      <c r="J7" s="577"/>
    </row>
    <row r="8" spans="1:12" ht="12.75" customHeight="1" x14ac:dyDescent="0.2">
      <c r="A8" s="580" t="s">
        <v>400</v>
      </c>
      <c r="B8" s="580"/>
      <c r="C8" s="1581" t="s">
        <v>495</v>
      </c>
      <c r="D8" s="1581"/>
      <c r="E8" s="1581"/>
      <c r="F8" s="581"/>
      <c r="G8" s="581"/>
      <c r="H8" s="581"/>
      <c r="I8" s="581"/>
      <c r="J8" s="581"/>
    </row>
    <row r="9" spans="1:12" ht="36" customHeight="1" x14ac:dyDescent="0.2">
      <c r="A9" s="1535" t="s">
        <v>401</v>
      </c>
      <c r="B9" s="1535" t="s">
        <v>402</v>
      </c>
      <c r="C9" s="1535" t="s">
        <v>403</v>
      </c>
      <c r="D9" s="1577" t="s">
        <v>404</v>
      </c>
      <c r="E9" s="1578"/>
      <c r="F9" s="1577" t="s">
        <v>405</v>
      </c>
      <c r="G9" s="1578"/>
      <c r="H9" s="1577" t="s">
        <v>406</v>
      </c>
      <c r="I9" s="1578"/>
      <c r="J9" s="1535" t="s">
        <v>36</v>
      </c>
      <c r="K9" s="1535" t="s">
        <v>407</v>
      </c>
    </row>
    <row r="10" spans="1:12" ht="24" x14ac:dyDescent="0.2">
      <c r="A10" s="1536"/>
      <c r="B10" s="1536"/>
      <c r="C10" s="1536"/>
      <c r="D10" s="582" t="s">
        <v>501</v>
      </c>
      <c r="E10" s="582" t="s">
        <v>502</v>
      </c>
      <c r="F10" s="582" t="s">
        <v>501</v>
      </c>
      <c r="G10" s="582" t="s">
        <v>502</v>
      </c>
      <c r="H10" s="582" t="s">
        <v>501</v>
      </c>
      <c r="I10" s="582" t="s">
        <v>502</v>
      </c>
      <c r="J10" s="1536"/>
      <c r="K10" s="1536"/>
    </row>
    <row r="11" spans="1:12" x14ac:dyDescent="0.2">
      <c r="A11" s="1579" t="s">
        <v>503</v>
      </c>
      <c r="B11" s="1580"/>
      <c r="C11" s="583"/>
      <c r="D11" s="584">
        <f t="shared" ref="D11:I11" si="0">SUM(D12,D19,D28,D57,D77,D110,D128,D167,D204,D231)</f>
        <v>513808</v>
      </c>
      <c r="E11" s="584">
        <f t="shared" si="0"/>
        <v>24865</v>
      </c>
      <c r="F11" s="584">
        <f t="shared" si="0"/>
        <v>0</v>
      </c>
      <c r="G11" s="584">
        <f t="shared" si="0"/>
        <v>0</v>
      </c>
      <c r="H11" s="584">
        <f t="shared" si="0"/>
        <v>513808</v>
      </c>
      <c r="I11" s="584">
        <f t="shared" si="0"/>
        <v>24865</v>
      </c>
      <c r="J11" s="585"/>
      <c r="K11" s="584"/>
    </row>
    <row r="12" spans="1:12" x14ac:dyDescent="0.2">
      <c r="A12" s="586"/>
      <c r="B12" s="586"/>
      <c r="C12" s="586"/>
      <c r="D12" s="587">
        <f>SUM(D13:D18)</f>
        <v>45703</v>
      </c>
      <c r="E12" s="587">
        <f t="shared" ref="E12:G12" si="1">SUM(E13:E18)</f>
        <v>0</v>
      </c>
      <c r="F12" s="587">
        <f t="shared" si="1"/>
        <v>0</v>
      </c>
      <c r="G12" s="587">
        <f t="shared" si="1"/>
        <v>0</v>
      </c>
      <c r="H12" s="588">
        <f>D12+F12</f>
        <v>45703</v>
      </c>
      <c r="I12" s="588">
        <f>E12+G12</f>
        <v>0</v>
      </c>
      <c r="J12" s="589"/>
      <c r="K12" s="1571" t="s">
        <v>504</v>
      </c>
    </row>
    <row r="13" spans="1:12" ht="24" customHeight="1" x14ac:dyDescent="0.2">
      <c r="A13" s="1572">
        <v>1</v>
      </c>
      <c r="B13" s="1572" t="s">
        <v>505</v>
      </c>
      <c r="C13" s="590">
        <v>1150</v>
      </c>
      <c r="D13" s="591">
        <v>8000</v>
      </c>
      <c r="E13" s="589"/>
      <c r="F13" s="589"/>
      <c r="G13" s="589"/>
      <c r="H13" s="589">
        <f t="shared" ref="H13:I108" si="2">D13+F13</f>
        <v>8000</v>
      </c>
      <c r="I13" s="589">
        <f t="shared" si="2"/>
        <v>0</v>
      </c>
      <c r="J13" s="592"/>
      <c r="K13" s="1569"/>
    </row>
    <row r="14" spans="1:12" ht="12.75" customHeight="1" x14ac:dyDescent="0.2">
      <c r="A14" s="1573"/>
      <c r="B14" s="1573"/>
      <c r="C14" s="590">
        <v>1210</v>
      </c>
      <c r="D14" s="591">
        <v>400</v>
      </c>
      <c r="E14" s="589"/>
      <c r="F14" s="589"/>
      <c r="G14" s="589"/>
      <c r="H14" s="589">
        <f t="shared" si="2"/>
        <v>400</v>
      </c>
      <c r="I14" s="589">
        <f t="shared" si="2"/>
        <v>0</v>
      </c>
      <c r="J14" s="589"/>
      <c r="K14" s="1569"/>
    </row>
    <row r="15" spans="1:12" ht="12.75" customHeight="1" x14ac:dyDescent="0.2">
      <c r="A15" s="1573"/>
      <c r="B15" s="1573"/>
      <c r="C15" s="590">
        <v>2262</v>
      </c>
      <c r="D15" s="591">
        <v>310</v>
      </c>
      <c r="E15" s="589"/>
      <c r="F15" s="589"/>
      <c r="G15" s="589"/>
      <c r="H15" s="589">
        <f t="shared" si="2"/>
        <v>310</v>
      </c>
      <c r="I15" s="589">
        <f t="shared" si="2"/>
        <v>0</v>
      </c>
      <c r="J15" s="589"/>
      <c r="K15" s="1569"/>
    </row>
    <row r="16" spans="1:12" ht="12.75" customHeight="1" x14ac:dyDescent="0.2">
      <c r="A16" s="1573"/>
      <c r="B16" s="1573"/>
      <c r="C16" s="590">
        <v>2264</v>
      </c>
      <c r="D16" s="591">
        <v>19075</v>
      </c>
      <c r="E16" s="589"/>
      <c r="F16" s="589"/>
      <c r="G16" s="589"/>
      <c r="H16" s="589">
        <f t="shared" si="2"/>
        <v>19075</v>
      </c>
      <c r="I16" s="589">
        <f t="shared" si="2"/>
        <v>0</v>
      </c>
      <c r="J16" s="589"/>
      <c r="K16" s="1569"/>
    </row>
    <row r="17" spans="1:11" ht="12.75" customHeight="1" x14ac:dyDescent="0.2">
      <c r="A17" s="1573"/>
      <c r="B17" s="1573"/>
      <c r="C17" s="590">
        <v>2279</v>
      </c>
      <c r="D17" s="591">
        <v>14023</v>
      </c>
      <c r="E17" s="589"/>
      <c r="F17" s="589"/>
      <c r="G17" s="589"/>
      <c r="H17" s="589">
        <f t="shared" si="2"/>
        <v>14023</v>
      </c>
      <c r="I17" s="589">
        <f t="shared" si="2"/>
        <v>0</v>
      </c>
      <c r="J17" s="589"/>
      <c r="K17" s="1569"/>
    </row>
    <row r="18" spans="1:11" ht="12.75" customHeight="1" x14ac:dyDescent="0.2">
      <c r="A18" s="1574"/>
      <c r="B18" s="1574"/>
      <c r="C18" s="590">
        <v>2314</v>
      </c>
      <c r="D18" s="591">
        <v>3895</v>
      </c>
      <c r="E18" s="589"/>
      <c r="F18" s="589"/>
      <c r="G18" s="589"/>
      <c r="H18" s="589">
        <f t="shared" si="2"/>
        <v>3895</v>
      </c>
      <c r="I18" s="589">
        <f t="shared" si="2"/>
        <v>0</v>
      </c>
      <c r="J18" s="589"/>
      <c r="K18" s="1570"/>
    </row>
    <row r="19" spans="1:11" x14ac:dyDescent="0.2">
      <c r="A19" s="1572">
        <v>2</v>
      </c>
      <c r="B19" s="1572" t="s">
        <v>506</v>
      </c>
      <c r="C19" s="586"/>
      <c r="D19" s="587">
        <f>SUM(D20:D27)</f>
        <v>56097</v>
      </c>
      <c r="E19" s="587">
        <f t="shared" ref="E19:G19" si="3">SUM(E20:E27)</f>
        <v>0</v>
      </c>
      <c r="F19" s="587">
        <f t="shared" si="3"/>
        <v>0</v>
      </c>
      <c r="G19" s="587">
        <f t="shared" si="3"/>
        <v>0</v>
      </c>
      <c r="H19" s="588">
        <f t="shared" si="2"/>
        <v>56097</v>
      </c>
      <c r="I19" s="588">
        <f t="shared" si="2"/>
        <v>0</v>
      </c>
      <c r="J19" s="589"/>
      <c r="K19" s="1571" t="s">
        <v>507</v>
      </c>
    </row>
    <row r="20" spans="1:11" ht="12.75" customHeight="1" x14ac:dyDescent="0.2">
      <c r="A20" s="1573"/>
      <c r="B20" s="1573"/>
      <c r="C20" s="590">
        <v>1150</v>
      </c>
      <c r="D20" s="591">
        <v>6824</v>
      </c>
      <c r="E20" s="589"/>
      <c r="F20" s="589"/>
      <c r="G20" s="589"/>
      <c r="H20" s="589">
        <f t="shared" si="2"/>
        <v>6824</v>
      </c>
      <c r="I20" s="589">
        <f t="shared" si="2"/>
        <v>0</v>
      </c>
      <c r="J20" s="589"/>
      <c r="K20" s="1569"/>
    </row>
    <row r="21" spans="1:11" ht="12.75" customHeight="1" x14ac:dyDescent="0.2">
      <c r="A21" s="1573"/>
      <c r="B21" s="1573"/>
      <c r="C21" s="590">
        <v>1210</v>
      </c>
      <c r="D21" s="591">
        <v>341</v>
      </c>
      <c r="E21" s="589"/>
      <c r="F21" s="589"/>
      <c r="G21" s="589"/>
      <c r="H21" s="589">
        <f t="shared" si="2"/>
        <v>341</v>
      </c>
      <c r="I21" s="589">
        <f t="shared" si="2"/>
        <v>0</v>
      </c>
      <c r="J21" s="589"/>
      <c r="K21" s="1569"/>
    </row>
    <row r="22" spans="1:11" ht="12.75" customHeight="1" x14ac:dyDescent="0.2">
      <c r="A22" s="1573"/>
      <c r="B22" s="1573"/>
      <c r="C22" s="590">
        <v>2231</v>
      </c>
      <c r="D22" s="591">
        <v>600</v>
      </c>
      <c r="E22" s="589"/>
      <c r="F22" s="589"/>
      <c r="G22" s="589"/>
      <c r="H22" s="589">
        <f t="shared" si="2"/>
        <v>600</v>
      </c>
      <c r="I22" s="589">
        <f t="shared" si="2"/>
        <v>0</v>
      </c>
      <c r="J22" s="589"/>
      <c r="K22" s="1569"/>
    </row>
    <row r="23" spans="1:11" ht="12.75" customHeight="1" x14ac:dyDescent="0.2">
      <c r="A23" s="1573"/>
      <c r="B23" s="1573"/>
      <c r="C23" s="590">
        <v>2262</v>
      </c>
      <c r="D23" s="591">
        <v>1180</v>
      </c>
      <c r="E23" s="589"/>
      <c r="F23" s="589"/>
      <c r="G23" s="589"/>
      <c r="H23" s="589">
        <f t="shared" si="2"/>
        <v>1180</v>
      </c>
      <c r="I23" s="589">
        <f t="shared" si="2"/>
        <v>0</v>
      </c>
      <c r="J23" s="589"/>
      <c r="K23" s="1569"/>
    </row>
    <row r="24" spans="1:11" ht="12.75" customHeight="1" x14ac:dyDescent="0.2">
      <c r="A24" s="1573"/>
      <c r="B24" s="1573"/>
      <c r="C24" s="590">
        <v>2264</v>
      </c>
      <c r="D24" s="591">
        <v>24848</v>
      </c>
      <c r="E24" s="589"/>
      <c r="F24" s="589"/>
      <c r="G24" s="589"/>
      <c r="H24" s="589">
        <f t="shared" si="2"/>
        <v>24848</v>
      </c>
      <c r="I24" s="589">
        <f t="shared" si="2"/>
        <v>0</v>
      </c>
      <c r="J24" s="589"/>
      <c r="K24" s="1569"/>
    </row>
    <row r="25" spans="1:11" ht="12.75" customHeight="1" x14ac:dyDescent="0.2">
      <c r="A25" s="1573"/>
      <c r="B25" s="1573"/>
      <c r="C25" s="590">
        <v>2269</v>
      </c>
      <c r="D25" s="591">
        <v>300</v>
      </c>
      <c r="E25" s="589"/>
      <c r="F25" s="589"/>
      <c r="G25" s="589"/>
      <c r="H25" s="589">
        <f t="shared" si="2"/>
        <v>300</v>
      </c>
      <c r="I25" s="589">
        <f t="shared" si="2"/>
        <v>0</v>
      </c>
      <c r="J25" s="589"/>
      <c r="K25" s="1569"/>
    </row>
    <row r="26" spans="1:11" ht="12.75" customHeight="1" x14ac:dyDescent="0.2">
      <c r="A26" s="1573"/>
      <c r="B26" s="1573"/>
      <c r="C26" s="590">
        <v>2279</v>
      </c>
      <c r="D26" s="591">
        <v>18847</v>
      </c>
      <c r="E26" s="589"/>
      <c r="F26" s="589"/>
      <c r="G26" s="589"/>
      <c r="H26" s="589">
        <f t="shared" si="2"/>
        <v>18847</v>
      </c>
      <c r="I26" s="589">
        <f t="shared" si="2"/>
        <v>0</v>
      </c>
      <c r="J26" s="589"/>
      <c r="K26" s="1569"/>
    </row>
    <row r="27" spans="1:11" ht="12.75" customHeight="1" x14ac:dyDescent="0.2">
      <c r="A27" s="1574"/>
      <c r="B27" s="1574"/>
      <c r="C27" s="590">
        <v>2314</v>
      </c>
      <c r="D27" s="591">
        <v>3157</v>
      </c>
      <c r="E27" s="589"/>
      <c r="F27" s="589"/>
      <c r="G27" s="589"/>
      <c r="H27" s="589">
        <f t="shared" si="2"/>
        <v>3157</v>
      </c>
      <c r="I27" s="589">
        <f t="shared" si="2"/>
        <v>0</v>
      </c>
      <c r="J27" s="589"/>
      <c r="K27" s="1570"/>
    </row>
    <row r="28" spans="1:11" ht="24" x14ac:dyDescent="0.2">
      <c r="A28" s="593">
        <v>3</v>
      </c>
      <c r="B28" s="594" t="s">
        <v>508</v>
      </c>
      <c r="C28" s="590"/>
      <c r="D28" s="587">
        <f>SUM(D29,D36,D43,D50)</f>
        <v>141574</v>
      </c>
      <c r="E28" s="587">
        <f t="shared" ref="E28:I28" si="4">SUM(E29,E36,E43,E50)</f>
        <v>0</v>
      </c>
      <c r="F28" s="587">
        <f t="shared" si="4"/>
        <v>0</v>
      </c>
      <c r="G28" s="587">
        <f t="shared" si="4"/>
        <v>0</v>
      </c>
      <c r="H28" s="587">
        <f t="shared" si="4"/>
        <v>141574</v>
      </c>
      <c r="I28" s="587">
        <f t="shared" si="4"/>
        <v>0</v>
      </c>
      <c r="J28" s="589"/>
      <c r="K28" s="589"/>
    </row>
    <row r="29" spans="1:11" ht="15" customHeight="1" x14ac:dyDescent="0.2">
      <c r="A29" s="1541" t="s">
        <v>509</v>
      </c>
      <c r="B29" s="1544" t="s">
        <v>510</v>
      </c>
      <c r="C29" s="601"/>
      <c r="D29" s="598">
        <f>SUM(D30:D35)</f>
        <v>6075</v>
      </c>
      <c r="E29" s="598">
        <f t="shared" ref="E29:G29" si="5">SUM(E30:E35)</f>
        <v>0</v>
      </c>
      <c r="F29" s="598">
        <f t="shared" si="5"/>
        <v>-2034</v>
      </c>
      <c r="G29" s="598">
        <f t="shared" si="5"/>
        <v>0</v>
      </c>
      <c r="H29" s="599">
        <f t="shared" si="2"/>
        <v>4041</v>
      </c>
      <c r="I29" s="599">
        <f t="shared" si="2"/>
        <v>0</v>
      </c>
      <c r="J29" s="600" t="s">
        <v>511</v>
      </c>
      <c r="K29" s="1554" t="s">
        <v>512</v>
      </c>
    </row>
    <row r="30" spans="1:11" ht="15" customHeight="1" x14ac:dyDescent="0.2">
      <c r="A30" s="1542"/>
      <c r="B30" s="1545"/>
      <c r="C30" s="601">
        <v>1150</v>
      </c>
      <c r="D30" s="600">
        <v>900</v>
      </c>
      <c r="E30" s="602"/>
      <c r="F30" s="602">
        <v>-723</v>
      </c>
      <c r="G30" s="602"/>
      <c r="H30" s="602">
        <f t="shared" si="2"/>
        <v>177</v>
      </c>
      <c r="I30" s="602">
        <f t="shared" si="2"/>
        <v>0</v>
      </c>
      <c r="J30" s="600" t="s">
        <v>513</v>
      </c>
      <c r="K30" s="1555"/>
    </row>
    <row r="31" spans="1:11" ht="12.75" customHeight="1" x14ac:dyDescent="0.2">
      <c r="A31" s="1542"/>
      <c r="B31" s="1545"/>
      <c r="C31" s="601">
        <v>1210</v>
      </c>
      <c r="D31" s="600">
        <v>45</v>
      </c>
      <c r="E31" s="602"/>
      <c r="F31" s="602">
        <v>-36</v>
      </c>
      <c r="G31" s="602"/>
      <c r="H31" s="602">
        <f t="shared" si="2"/>
        <v>9</v>
      </c>
      <c r="I31" s="602">
        <f t="shared" si="2"/>
        <v>0</v>
      </c>
      <c r="J31" s="600"/>
      <c r="K31" s="1555"/>
    </row>
    <row r="32" spans="1:11" ht="15.75" customHeight="1" x14ac:dyDescent="0.2">
      <c r="A32" s="1542"/>
      <c r="B32" s="1545"/>
      <c r="C32" s="601">
        <v>2262</v>
      </c>
      <c r="D32" s="600">
        <v>1280</v>
      </c>
      <c r="E32" s="602"/>
      <c r="F32" s="602">
        <v>-1185</v>
      </c>
      <c r="G32" s="602"/>
      <c r="H32" s="602">
        <f t="shared" si="2"/>
        <v>95</v>
      </c>
      <c r="I32" s="602">
        <f t="shared" si="2"/>
        <v>0</v>
      </c>
      <c r="J32" s="600" t="s">
        <v>514</v>
      </c>
      <c r="K32" s="1555"/>
    </row>
    <row r="33" spans="1:11" ht="12.75" customHeight="1" x14ac:dyDescent="0.2">
      <c r="A33" s="1542"/>
      <c r="B33" s="1545"/>
      <c r="C33" s="601">
        <v>2264</v>
      </c>
      <c r="D33" s="600">
        <v>3300</v>
      </c>
      <c r="E33" s="602"/>
      <c r="F33" s="602">
        <v>-42</v>
      </c>
      <c r="G33" s="602"/>
      <c r="H33" s="602">
        <f t="shared" si="2"/>
        <v>3258</v>
      </c>
      <c r="I33" s="602">
        <f t="shared" si="2"/>
        <v>0</v>
      </c>
      <c r="J33" s="600" t="s">
        <v>515</v>
      </c>
      <c r="K33" s="1555"/>
    </row>
    <row r="34" spans="1:11" ht="12.75" customHeight="1" x14ac:dyDescent="0.2">
      <c r="A34" s="1542"/>
      <c r="B34" s="1545"/>
      <c r="C34" s="601">
        <v>2279</v>
      </c>
      <c r="D34" s="600">
        <v>300</v>
      </c>
      <c r="E34" s="602"/>
      <c r="F34" s="602"/>
      <c r="G34" s="602"/>
      <c r="H34" s="602">
        <f t="shared" si="2"/>
        <v>300</v>
      </c>
      <c r="I34" s="602">
        <f t="shared" si="2"/>
        <v>0</v>
      </c>
      <c r="J34" s="600"/>
      <c r="K34" s="1555"/>
    </row>
    <row r="35" spans="1:11" ht="15.75" customHeight="1" x14ac:dyDescent="0.2">
      <c r="A35" s="1543"/>
      <c r="B35" s="1546"/>
      <c r="C35" s="601">
        <v>2314</v>
      </c>
      <c r="D35" s="600">
        <v>250</v>
      </c>
      <c r="E35" s="602"/>
      <c r="F35" s="602">
        <v>-48</v>
      </c>
      <c r="G35" s="602"/>
      <c r="H35" s="602">
        <f t="shared" si="2"/>
        <v>202</v>
      </c>
      <c r="I35" s="602">
        <f t="shared" si="2"/>
        <v>0</v>
      </c>
      <c r="J35" s="600" t="s">
        <v>516</v>
      </c>
      <c r="K35" s="1556"/>
    </row>
    <row r="36" spans="1:11" ht="17.25" customHeight="1" x14ac:dyDescent="0.2">
      <c r="A36" s="1563" t="s">
        <v>517</v>
      </c>
      <c r="B36" s="1566" t="s">
        <v>518</v>
      </c>
      <c r="C36" s="586"/>
      <c r="D36" s="587">
        <f>SUM(D37:D42)</f>
        <v>68890</v>
      </c>
      <c r="E36" s="587">
        <f t="shared" ref="E36:G36" si="6">SUM(E37:E42)</f>
        <v>0</v>
      </c>
      <c r="F36" s="587">
        <f t="shared" si="6"/>
        <v>0</v>
      </c>
      <c r="G36" s="587">
        <f t="shared" si="6"/>
        <v>0</v>
      </c>
      <c r="H36" s="588">
        <f t="shared" si="2"/>
        <v>68890</v>
      </c>
      <c r="I36" s="588">
        <f t="shared" si="2"/>
        <v>0</v>
      </c>
      <c r="J36" s="591"/>
      <c r="K36" s="1571" t="s">
        <v>519</v>
      </c>
    </row>
    <row r="37" spans="1:11" ht="12.75" customHeight="1" x14ac:dyDescent="0.2">
      <c r="A37" s="1564"/>
      <c r="B37" s="1567"/>
      <c r="C37" s="595">
        <v>1150</v>
      </c>
      <c r="D37" s="591">
        <v>13520</v>
      </c>
      <c r="E37" s="589"/>
      <c r="F37" s="589"/>
      <c r="G37" s="589"/>
      <c r="H37" s="589">
        <f t="shared" si="2"/>
        <v>13520</v>
      </c>
      <c r="I37" s="589">
        <f t="shared" si="2"/>
        <v>0</v>
      </c>
      <c r="J37" s="589"/>
      <c r="K37" s="1569"/>
    </row>
    <row r="38" spans="1:11" ht="12.75" customHeight="1" x14ac:dyDescent="0.2">
      <c r="A38" s="1564"/>
      <c r="B38" s="1567"/>
      <c r="C38" s="595">
        <v>1210</v>
      </c>
      <c r="D38" s="591">
        <v>676</v>
      </c>
      <c r="E38" s="589"/>
      <c r="F38" s="589"/>
      <c r="G38" s="589"/>
      <c r="H38" s="589">
        <f t="shared" si="2"/>
        <v>676</v>
      </c>
      <c r="I38" s="589">
        <f t="shared" si="2"/>
        <v>0</v>
      </c>
      <c r="J38" s="589"/>
      <c r="K38" s="1569"/>
    </row>
    <row r="39" spans="1:11" ht="12.75" customHeight="1" x14ac:dyDescent="0.2">
      <c r="A39" s="1564"/>
      <c r="B39" s="1567"/>
      <c r="C39" s="595">
        <v>2264</v>
      </c>
      <c r="D39" s="591">
        <v>27478</v>
      </c>
      <c r="E39" s="589"/>
      <c r="F39" s="589"/>
      <c r="G39" s="589"/>
      <c r="H39" s="589">
        <f t="shared" si="2"/>
        <v>27478</v>
      </c>
      <c r="I39" s="589">
        <f t="shared" si="2"/>
        <v>0</v>
      </c>
      <c r="J39" s="589"/>
      <c r="K39" s="1569"/>
    </row>
    <row r="40" spans="1:11" ht="12.75" customHeight="1" x14ac:dyDescent="0.2">
      <c r="A40" s="1564"/>
      <c r="B40" s="1567"/>
      <c r="C40" s="595">
        <v>2279</v>
      </c>
      <c r="D40" s="591">
        <v>23756</v>
      </c>
      <c r="E40" s="589"/>
      <c r="F40" s="589"/>
      <c r="G40" s="589"/>
      <c r="H40" s="589">
        <f t="shared" si="2"/>
        <v>23756</v>
      </c>
      <c r="I40" s="589">
        <f t="shared" si="2"/>
        <v>0</v>
      </c>
      <c r="J40" s="589"/>
      <c r="K40" s="1569"/>
    </row>
    <row r="41" spans="1:11" ht="12.75" customHeight="1" x14ac:dyDescent="0.2">
      <c r="A41" s="1564"/>
      <c r="B41" s="1567"/>
      <c r="C41" s="595">
        <v>2312</v>
      </c>
      <c r="D41" s="591">
        <v>16</v>
      </c>
      <c r="E41" s="589"/>
      <c r="F41" s="589"/>
      <c r="G41" s="589"/>
      <c r="H41" s="589">
        <f t="shared" si="2"/>
        <v>16</v>
      </c>
      <c r="I41" s="589">
        <f t="shared" si="2"/>
        <v>0</v>
      </c>
      <c r="J41" s="589"/>
      <c r="K41" s="1569"/>
    </row>
    <row r="42" spans="1:11" ht="12.75" customHeight="1" x14ac:dyDescent="0.2">
      <c r="A42" s="1565"/>
      <c r="B42" s="1568"/>
      <c r="C42" s="595">
        <v>2314</v>
      </c>
      <c r="D42" s="591">
        <v>3444</v>
      </c>
      <c r="E42" s="589"/>
      <c r="F42" s="589"/>
      <c r="G42" s="589"/>
      <c r="H42" s="589">
        <f t="shared" si="2"/>
        <v>3444</v>
      </c>
      <c r="I42" s="589">
        <f t="shared" si="2"/>
        <v>0</v>
      </c>
      <c r="J42" s="589"/>
      <c r="K42" s="1570"/>
    </row>
    <row r="43" spans="1:11" x14ac:dyDescent="0.2">
      <c r="A43" s="1563" t="s">
        <v>520</v>
      </c>
      <c r="B43" s="1566" t="s">
        <v>521</v>
      </c>
      <c r="C43" s="586"/>
      <c r="D43" s="587">
        <f>SUM(D44:D49)</f>
        <v>12000</v>
      </c>
      <c r="E43" s="587">
        <f>SUM(E44:E49)</f>
        <v>0</v>
      </c>
      <c r="F43" s="587">
        <f>SUM(F44:F49)</f>
        <v>0</v>
      </c>
      <c r="G43" s="587">
        <f>SUM(G44:G49)</f>
        <v>0</v>
      </c>
      <c r="H43" s="588">
        <f t="shared" si="2"/>
        <v>12000</v>
      </c>
      <c r="I43" s="588">
        <f t="shared" si="2"/>
        <v>0</v>
      </c>
      <c r="J43" s="589"/>
      <c r="K43" s="1554" t="s">
        <v>522</v>
      </c>
    </row>
    <row r="44" spans="1:11" ht="12.75" customHeight="1" x14ac:dyDescent="0.2">
      <c r="A44" s="1564"/>
      <c r="B44" s="1567"/>
      <c r="C44" s="595">
        <v>1150</v>
      </c>
      <c r="D44" s="591">
        <v>1142</v>
      </c>
      <c r="E44" s="589"/>
      <c r="F44" s="589"/>
      <c r="G44" s="589"/>
      <c r="H44" s="589">
        <f t="shared" si="2"/>
        <v>1142</v>
      </c>
      <c r="I44" s="589">
        <f t="shared" si="2"/>
        <v>0</v>
      </c>
      <c r="J44" s="589"/>
      <c r="K44" s="1555"/>
    </row>
    <row r="45" spans="1:11" ht="12.75" customHeight="1" x14ac:dyDescent="0.2">
      <c r="A45" s="1564"/>
      <c r="B45" s="1567"/>
      <c r="C45" s="595">
        <v>1210</v>
      </c>
      <c r="D45" s="591">
        <v>58</v>
      </c>
      <c r="E45" s="589"/>
      <c r="F45" s="589"/>
      <c r="G45" s="589"/>
      <c r="H45" s="589">
        <f t="shared" si="2"/>
        <v>58</v>
      </c>
      <c r="I45" s="589">
        <f t="shared" si="2"/>
        <v>0</v>
      </c>
      <c r="J45" s="589"/>
      <c r="K45" s="1555"/>
    </row>
    <row r="46" spans="1:11" ht="12.75" customHeight="1" x14ac:dyDescent="0.2">
      <c r="A46" s="1564"/>
      <c r="B46" s="1567"/>
      <c r="C46" s="595">
        <v>2231</v>
      </c>
      <c r="D46" s="591">
        <v>200</v>
      </c>
      <c r="E46" s="589"/>
      <c r="F46" s="589"/>
      <c r="G46" s="589"/>
      <c r="H46" s="589">
        <f t="shared" si="2"/>
        <v>200</v>
      </c>
      <c r="I46" s="589">
        <f t="shared" si="2"/>
        <v>0</v>
      </c>
      <c r="J46" s="589"/>
      <c r="K46" s="1555"/>
    </row>
    <row r="47" spans="1:11" ht="12.75" customHeight="1" x14ac:dyDescent="0.2">
      <c r="A47" s="1564"/>
      <c r="B47" s="1567"/>
      <c r="C47" s="595">
        <v>2264</v>
      </c>
      <c r="D47" s="591">
        <v>6500</v>
      </c>
      <c r="E47" s="589"/>
      <c r="F47" s="589"/>
      <c r="G47" s="589"/>
      <c r="H47" s="589">
        <f t="shared" si="2"/>
        <v>6500</v>
      </c>
      <c r="I47" s="589">
        <f t="shared" si="2"/>
        <v>0</v>
      </c>
      <c r="J47" s="589"/>
      <c r="K47" s="1555"/>
    </row>
    <row r="48" spans="1:11" ht="12.75" customHeight="1" x14ac:dyDescent="0.2">
      <c r="A48" s="1564"/>
      <c r="B48" s="1567"/>
      <c r="C48" s="595">
        <v>2279</v>
      </c>
      <c r="D48" s="591">
        <v>3900</v>
      </c>
      <c r="E48" s="589"/>
      <c r="F48" s="589"/>
      <c r="G48" s="589"/>
      <c r="H48" s="589">
        <f t="shared" si="2"/>
        <v>3900</v>
      </c>
      <c r="I48" s="589">
        <f t="shared" si="2"/>
        <v>0</v>
      </c>
      <c r="J48" s="589"/>
      <c r="K48" s="1555"/>
    </row>
    <row r="49" spans="1:11" ht="12.75" customHeight="1" x14ac:dyDescent="0.2">
      <c r="A49" s="1565"/>
      <c r="B49" s="1568"/>
      <c r="C49" s="595">
        <v>2314</v>
      </c>
      <c r="D49" s="591">
        <v>200</v>
      </c>
      <c r="E49" s="589"/>
      <c r="F49" s="589"/>
      <c r="G49" s="589"/>
      <c r="H49" s="589">
        <f t="shared" si="2"/>
        <v>200</v>
      </c>
      <c r="I49" s="589">
        <f t="shared" si="2"/>
        <v>0</v>
      </c>
      <c r="J49" s="589"/>
      <c r="K49" s="1556"/>
    </row>
    <row r="50" spans="1:11" ht="17.25" customHeight="1" x14ac:dyDescent="0.2">
      <c r="A50" s="1541" t="s">
        <v>523</v>
      </c>
      <c r="B50" s="1544" t="s">
        <v>524</v>
      </c>
      <c r="C50" s="623"/>
      <c r="D50" s="598">
        <f>SUM(D51:D56)</f>
        <v>54609</v>
      </c>
      <c r="E50" s="598">
        <f t="shared" ref="E50:G50" si="7">SUM(E51:E56)</f>
        <v>0</v>
      </c>
      <c r="F50" s="598">
        <f t="shared" si="7"/>
        <v>2034</v>
      </c>
      <c r="G50" s="598">
        <f t="shared" si="7"/>
        <v>0</v>
      </c>
      <c r="H50" s="599">
        <f t="shared" si="2"/>
        <v>56643</v>
      </c>
      <c r="I50" s="599">
        <f t="shared" si="2"/>
        <v>0</v>
      </c>
      <c r="J50" s="600" t="s">
        <v>525</v>
      </c>
      <c r="K50" s="1554" t="s">
        <v>526</v>
      </c>
    </row>
    <row r="51" spans="1:11" ht="14.25" customHeight="1" x14ac:dyDescent="0.2">
      <c r="A51" s="1542"/>
      <c r="B51" s="1545"/>
      <c r="C51" s="624">
        <v>1150</v>
      </c>
      <c r="D51" s="600">
        <v>6300</v>
      </c>
      <c r="E51" s="602"/>
      <c r="F51" s="602">
        <v>5317</v>
      </c>
      <c r="G51" s="602"/>
      <c r="H51" s="602">
        <f t="shared" si="2"/>
        <v>11617</v>
      </c>
      <c r="I51" s="602">
        <f t="shared" si="2"/>
        <v>0</v>
      </c>
      <c r="J51" s="600" t="s">
        <v>527</v>
      </c>
      <c r="K51" s="1555"/>
    </row>
    <row r="52" spans="1:11" ht="14.25" customHeight="1" x14ac:dyDescent="0.2">
      <c r="A52" s="1542"/>
      <c r="B52" s="1545"/>
      <c r="C52" s="624">
        <v>1210</v>
      </c>
      <c r="D52" s="600">
        <v>315</v>
      </c>
      <c r="E52" s="602"/>
      <c r="F52" s="602">
        <v>266</v>
      </c>
      <c r="G52" s="602"/>
      <c r="H52" s="602">
        <f t="shared" si="2"/>
        <v>581</v>
      </c>
      <c r="I52" s="602">
        <f t="shared" si="2"/>
        <v>0</v>
      </c>
      <c r="J52" s="600" t="s">
        <v>528</v>
      </c>
      <c r="K52" s="1555"/>
    </row>
    <row r="53" spans="1:11" ht="14.25" customHeight="1" x14ac:dyDescent="0.2">
      <c r="A53" s="1542"/>
      <c r="B53" s="1545"/>
      <c r="C53" s="624">
        <v>2262</v>
      </c>
      <c r="D53" s="600">
        <v>0</v>
      </c>
      <c r="E53" s="602"/>
      <c r="F53" s="602">
        <v>400</v>
      </c>
      <c r="G53" s="602"/>
      <c r="H53" s="602">
        <f t="shared" si="2"/>
        <v>400</v>
      </c>
      <c r="I53" s="602">
        <f t="shared" si="2"/>
        <v>0</v>
      </c>
      <c r="J53" s="600" t="s">
        <v>529</v>
      </c>
      <c r="K53" s="1555"/>
    </row>
    <row r="54" spans="1:11" ht="12.75" customHeight="1" x14ac:dyDescent="0.2">
      <c r="A54" s="1542"/>
      <c r="B54" s="1545"/>
      <c r="C54" s="624">
        <v>2264</v>
      </c>
      <c r="D54" s="600">
        <v>22782</v>
      </c>
      <c r="E54" s="602"/>
      <c r="F54" s="602">
        <v>3517</v>
      </c>
      <c r="G54" s="602"/>
      <c r="H54" s="602">
        <f t="shared" si="2"/>
        <v>26299</v>
      </c>
      <c r="I54" s="602">
        <f t="shared" si="2"/>
        <v>0</v>
      </c>
      <c r="J54" s="600" t="s">
        <v>530</v>
      </c>
      <c r="K54" s="1555"/>
    </row>
    <row r="55" spans="1:11" ht="15" customHeight="1" x14ac:dyDescent="0.2">
      <c r="A55" s="1542"/>
      <c r="B55" s="1545"/>
      <c r="C55" s="624">
        <v>2279</v>
      </c>
      <c r="D55" s="600">
        <v>25062</v>
      </c>
      <c r="E55" s="602"/>
      <c r="F55" s="602">
        <v>-9680</v>
      </c>
      <c r="G55" s="602"/>
      <c r="H55" s="602">
        <f t="shared" si="2"/>
        <v>15382</v>
      </c>
      <c r="I55" s="602">
        <f t="shared" si="2"/>
        <v>0</v>
      </c>
      <c r="J55" s="600" t="s">
        <v>531</v>
      </c>
      <c r="K55" s="1555"/>
    </row>
    <row r="56" spans="1:11" ht="17.25" customHeight="1" x14ac:dyDescent="0.2">
      <c r="A56" s="1543"/>
      <c r="B56" s="1546"/>
      <c r="C56" s="624">
        <v>2314</v>
      </c>
      <c r="D56" s="600">
        <v>150</v>
      </c>
      <c r="E56" s="602"/>
      <c r="F56" s="602">
        <v>2214</v>
      </c>
      <c r="G56" s="602"/>
      <c r="H56" s="602">
        <f t="shared" si="2"/>
        <v>2364</v>
      </c>
      <c r="I56" s="602">
        <f t="shared" si="2"/>
        <v>0</v>
      </c>
      <c r="J56" s="600" t="s">
        <v>532</v>
      </c>
      <c r="K56" s="1556"/>
    </row>
    <row r="57" spans="1:11" x14ac:dyDescent="0.2">
      <c r="A57" s="596" t="s">
        <v>533</v>
      </c>
      <c r="B57" s="594" t="s">
        <v>534</v>
      </c>
      <c r="C57" s="586"/>
      <c r="D57" s="587">
        <f>SUM(D58,D63,D68,D72)</f>
        <v>6485</v>
      </c>
      <c r="E57" s="587">
        <f t="shared" ref="E57:I57" si="8">SUM(E58,E63,E68,E72)</f>
        <v>8887</v>
      </c>
      <c r="F57" s="587">
        <f t="shared" si="8"/>
        <v>0</v>
      </c>
      <c r="G57" s="587">
        <f t="shared" si="8"/>
        <v>0</v>
      </c>
      <c r="H57" s="587">
        <f t="shared" si="8"/>
        <v>6485</v>
      </c>
      <c r="I57" s="587">
        <f t="shared" si="8"/>
        <v>8887</v>
      </c>
      <c r="J57" s="589"/>
      <c r="K57" s="589"/>
    </row>
    <row r="58" spans="1:11" ht="14.25" customHeight="1" x14ac:dyDescent="0.2">
      <c r="A58" s="1563" t="s">
        <v>535</v>
      </c>
      <c r="B58" s="1566" t="s">
        <v>536</v>
      </c>
      <c r="C58" s="586"/>
      <c r="D58" s="587">
        <f>SUM(D59:D62)</f>
        <v>4005</v>
      </c>
      <c r="E58" s="587">
        <f t="shared" ref="E58:G58" si="9">SUM(E59:E62)</f>
        <v>0</v>
      </c>
      <c r="F58" s="587">
        <f t="shared" si="9"/>
        <v>0</v>
      </c>
      <c r="G58" s="587">
        <f t="shared" si="9"/>
        <v>0</v>
      </c>
      <c r="H58" s="588">
        <f t="shared" si="2"/>
        <v>4005</v>
      </c>
      <c r="I58" s="588">
        <f t="shared" si="2"/>
        <v>0</v>
      </c>
      <c r="J58" s="589"/>
      <c r="K58" s="1569" t="s">
        <v>537</v>
      </c>
    </row>
    <row r="59" spans="1:11" ht="12.75" customHeight="1" x14ac:dyDescent="0.2">
      <c r="A59" s="1564"/>
      <c r="B59" s="1567"/>
      <c r="C59" s="590">
        <v>1150</v>
      </c>
      <c r="D59" s="591">
        <v>1200</v>
      </c>
      <c r="E59" s="589"/>
      <c r="F59" s="589"/>
      <c r="G59" s="589"/>
      <c r="H59" s="589">
        <f t="shared" si="2"/>
        <v>1200</v>
      </c>
      <c r="I59" s="589">
        <f t="shared" si="2"/>
        <v>0</v>
      </c>
      <c r="J59" s="589"/>
      <c r="K59" s="1569"/>
    </row>
    <row r="60" spans="1:11" ht="12.75" customHeight="1" x14ac:dyDescent="0.2">
      <c r="A60" s="1564"/>
      <c r="B60" s="1567"/>
      <c r="C60" s="590">
        <v>1210</v>
      </c>
      <c r="D60" s="591">
        <v>60</v>
      </c>
      <c r="E60" s="589"/>
      <c r="F60" s="589"/>
      <c r="G60" s="589"/>
      <c r="H60" s="589">
        <f t="shared" si="2"/>
        <v>60</v>
      </c>
      <c r="I60" s="589">
        <f t="shared" si="2"/>
        <v>0</v>
      </c>
      <c r="J60" s="589"/>
      <c r="K60" s="1569"/>
    </row>
    <row r="61" spans="1:11" ht="12.75" customHeight="1" x14ac:dyDescent="0.2">
      <c r="A61" s="1564"/>
      <c r="B61" s="1567"/>
      <c r="C61" s="590">
        <v>2279</v>
      </c>
      <c r="D61" s="591">
        <v>2505</v>
      </c>
      <c r="E61" s="589"/>
      <c r="F61" s="589"/>
      <c r="G61" s="589"/>
      <c r="H61" s="589">
        <f t="shared" si="2"/>
        <v>2505</v>
      </c>
      <c r="I61" s="589">
        <f t="shared" si="2"/>
        <v>0</v>
      </c>
      <c r="J61" s="589"/>
      <c r="K61" s="1569"/>
    </row>
    <row r="62" spans="1:11" ht="12.75" customHeight="1" x14ac:dyDescent="0.2">
      <c r="A62" s="1565"/>
      <c r="B62" s="1568"/>
      <c r="C62" s="590">
        <v>2314</v>
      </c>
      <c r="D62" s="591">
        <v>240</v>
      </c>
      <c r="E62" s="589"/>
      <c r="F62" s="589"/>
      <c r="G62" s="589"/>
      <c r="H62" s="589">
        <f t="shared" si="2"/>
        <v>240</v>
      </c>
      <c r="I62" s="589">
        <f t="shared" si="2"/>
        <v>0</v>
      </c>
      <c r="J62" s="589"/>
      <c r="K62" s="1570"/>
    </row>
    <row r="63" spans="1:11" ht="15" customHeight="1" x14ac:dyDescent="0.2">
      <c r="A63" s="1541" t="s">
        <v>538</v>
      </c>
      <c r="B63" s="1544" t="s">
        <v>539</v>
      </c>
      <c r="C63" s="597"/>
      <c r="D63" s="598">
        <f>SUM(D64:D67)</f>
        <v>1730</v>
      </c>
      <c r="E63" s="598">
        <f t="shared" ref="E63:G63" si="10">SUM(E64:E67)</f>
        <v>7015</v>
      </c>
      <c r="F63" s="598">
        <f t="shared" si="10"/>
        <v>0</v>
      </c>
      <c r="G63" s="598">
        <f t="shared" si="10"/>
        <v>0</v>
      </c>
      <c r="H63" s="599">
        <f t="shared" si="2"/>
        <v>1730</v>
      </c>
      <c r="I63" s="599">
        <f t="shared" si="2"/>
        <v>7015</v>
      </c>
      <c r="J63" s="600"/>
      <c r="K63" s="1554" t="s">
        <v>540</v>
      </c>
    </row>
    <row r="64" spans="1:11" ht="12.75" customHeight="1" x14ac:dyDescent="0.2">
      <c r="A64" s="1542"/>
      <c r="B64" s="1545"/>
      <c r="C64" s="601">
        <v>1150</v>
      </c>
      <c r="D64" s="600">
        <v>860</v>
      </c>
      <c r="E64" s="602">
        <v>2387</v>
      </c>
      <c r="F64" s="602"/>
      <c r="G64" s="602"/>
      <c r="H64" s="602">
        <f t="shared" si="2"/>
        <v>860</v>
      </c>
      <c r="I64" s="602">
        <f t="shared" si="2"/>
        <v>2387</v>
      </c>
      <c r="J64" s="600"/>
      <c r="K64" s="1555"/>
    </row>
    <row r="65" spans="1:11" ht="12.75" customHeight="1" x14ac:dyDescent="0.2">
      <c r="A65" s="1542"/>
      <c r="B65" s="1545"/>
      <c r="C65" s="601">
        <v>1210</v>
      </c>
      <c r="D65" s="600">
        <v>43</v>
      </c>
      <c r="E65" s="602">
        <v>120</v>
      </c>
      <c r="F65" s="602"/>
      <c r="G65" s="602"/>
      <c r="H65" s="602">
        <f t="shared" si="2"/>
        <v>43</v>
      </c>
      <c r="I65" s="602">
        <f t="shared" si="2"/>
        <v>120</v>
      </c>
      <c r="J65" s="600"/>
      <c r="K65" s="1555"/>
    </row>
    <row r="66" spans="1:11" ht="12.75" customHeight="1" x14ac:dyDescent="0.2">
      <c r="A66" s="1542"/>
      <c r="B66" s="1545"/>
      <c r="C66" s="601">
        <v>2279</v>
      </c>
      <c r="D66" s="600">
        <v>827</v>
      </c>
      <c r="E66" s="602">
        <v>4204</v>
      </c>
      <c r="F66" s="602"/>
      <c r="G66" s="602"/>
      <c r="H66" s="602">
        <f t="shared" si="2"/>
        <v>827</v>
      </c>
      <c r="I66" s="602">
        <f t="shared" si="2"/>
        <v>4204</v>
      </c>
      <c r="J66" s="600"/>
      <c r="K66" s="1555"/>
    </row>
    <row r="67" spans="1:11" ht="12.75" customHeight="1" x14ac:dyDescent="0.2">
      <c r="A67" s="1543"/>
      <c r="B67" s="1546"/>
      <c r="C67" s="601">
        <v>2314</v>
      </c>
      <c r="D67" s="600">
        <v>0</v>
      </c>
      <c r="E67" s="602">
        <v>304</v>
      </c>
      <c r="F67" s="602"/>
      <c r="G67" s="602"/>
      <c r="H67" s="602">
        <f t="shared" si="2"/>
        <v>0</v>
      </c>
      <c r="I67" s="602">
        <f t="shared" si="2"/>
        <v>304</v>
      </c>
      <c r="J67" s="600"/>
      <c r="K67" s="1556"/>
    </row>
    <row r="68" spans="1:11" ht="15.75" customHeight="1" x14ac:dyDescent="0.2">
      <c r="A68" s="1541" t="s">
        <v>541</v>
      </c>
      <c r="B68" s="1544" t="s">
        <v>542</v>
      </c>
      <c r="C68" s="597"/>
      <c r="D68" s="598">
        <f>SUM(D69:D71)</f>
        <v>550</v>
      </c>
      <c r="E68" s="598">
        <f t="shared" ref="E68:G68" si="11">SUM(E69:E71)</f>
        <v>0</v>
      </c>
      <c r="F68" s="598">
        <f t="shared" si="11"/>
        <v>0</v>
      </c>
      <c r="G68" s="598">
        <f t="shared" si="11"/>
        <v>0</v>
      </c>
      <c r="H68" s="599">
        <f t="shared" si="2"/>
        <v>550</v>
      </c>
      <c r="I68" s="599">
        <f t="shared" si="2"/>
        <v>0</v>
      </c>
      <c r="J68" s="602" t="s">
        <v>543</v>
      </c>
      <c r="K68" s="1560" t="s">
        <v>544</v>
      </c>
    </row>
    <row r="69" spans="1:11" ht="14.25" customHeight="1" x14ac:dyDescent="0.2">
      <c r="A69" s="1542"/>
      <c r="B69" s="1545"/>
      <c r="C69" s="601">
        <v>2247</v>
      </c>
      <c r="D69" s="600">
        <v>100</v>
      </c>
      <c r="E69" s="602"/>
      <c r="F69" s="602">
        <v>-100</v>
      </c>
      <c r="G69" s="602"/>
      <c r="H69" s="602">
        <f t="shared" si="2"/>
        <v>0</v>
      </c>
      <c r="I69" s="602">
        <f t="shared" si="2"/>
        <v>0</v>
      </c>
      <c r="J69" s="600" t="s">
        <v>545</v>
      </c>
      <c r="K69" s="1561"/>
    </row>
    <row r="70" spans="1:11" ht="14.25" customHeight="1" x14ac:dyDescent="0.2">
      <c r="A70" s="1542"/>
      <c r="B70" s="1545"/>
      <c r="C70" s="601">
        <v>2312</v>
      </c>
      <c r="D70" s="600">
        <v>0</v>
      </c>
      <c r="E70" s="602"/>
      <c r="F70" s="602">
        <v>100</v>
      </c>
      <c r="G70" s="602"/>
      <c r="H70" s="602">
        <f t="shared" si="2"/>
        <v>100</v>
      </c>
      <c r="I70" s="602">
        <f t="shared" si="2"/>
        <v>0</v>
      </c>
      <c r="J70" s="600" t="s">
        <v>546</v>
      </c>
      <c r="K70" s="1561"/>
    </row>
    <row r="71" spans="1:11" ht="12.75" customHeight="1" x14ac:dyDescent="0.2">
      <c r="A71" s="1543"/>
      <c r="B71" s="1546"/>
      <c r="C71" s="601">
        <v>2314</v>
      </c>
      <c r="D71" s="600">
        <v>450</v>
      </c>
      <c r="E71" s="602"/>
      <c r="F71" s="602"/>
      <c r="G71" s="602"/>
      <c r="H71" s="602">
        <f t="shared" si="2"/>
        <v>450</v>
      </c>
      <c r="I71" s="602">
        <f t="shared" si="2"/>
        <v>0</v>
      </c>
      <c r="J71" s="602"/>
      <c r="K71" s="1562"/>
    </row>
    <row r="72" spans="1:11" x14ac:dyDescent="0.2">
      <c r="A72" s="1541" t="s">
        <v>547</v>
      </c>
      <c r="B72" s="1544" t="s">
        <v>548</v>
      </c>
      <c r="C72" s="601"/>
      <c r="D72" s="598">
        <f>SUM(D73:D76)</f>
        <v>200</v>
      </c>
      <c r="E72" s="598">
        <f t="shared" ref="E72:G72" si="12">SUM(E73:E76)</f>
        <v>1872</v>
      </c>
      <c r="F72" s="598">
        <f t="shared" si="12"/>
        <v>0</v>
      </c>
      <c r="G72" s="598">
        <f t="shared" si="12"/>
        <v>0</v>
      </c>
      <c r="H72" s="599">
        <f t="shared" si="2"/>
        <v>200</v>
      </c>
      <c r="I72" s="599">
        <f t="shared" si="2"/>
        <v>1872</v>
      </c>
      <c r="J72" s="602"/>
      <c r="K72" s="1554" t="s">
        <v>549</v>
      </c>
    </row>
    <row r="73" spans="1:11" ht="12.75" customHeight="1" x14ac:dyDescent="0.2">
      <c r="A73" s="1542"/>
      <c r="B73" s="1545"/>
      <c r="C73" s="601">
        <v>1150</v>
      </c>
      <c r="D73" s="600">
        <v>0</v>
      </c>
      <c r="E73" s="602">
        <v>200</v>
      </c>
      <c r="F73" s="602"/>
      <c r="G73" s="602"/>
      <c r="H73" s="602">
        <f t="shared" si="2"/>
        <v>0</v>
      </c>
      <c r="I73" s="602">
        <f t="shared" si="2"/>
        <v>200</v>
      </c>
      <c r="J73" s="602"/>
      <c r="K73" s="1555"/>
    </row>
    <row r="74" spans="1:11" ht="12.75" customHeight="1" x14ac:dyDescent="0.2">
      <c r="A74" s="1542"/>
      <c r="B74" s="1545"/>
      <c r="C74" s="601">
        <v>1210</v>
      </c>
      <c r="D74" s="600">
        <v>0</v>
      </c>
      <c r="E74" s="602">
        <v>10</v>
      </c>
      <c r="F74" s="602"/>
      <c r="G74" s="602"/>
      <c r="H74" s="602">
        <f t="shared" si="2"/>
        <v>0</v>
      </c>
      <c r="I74" s="602">
        <f t="shared" si="2"/>
        <v>10</v>
      </c>
      <c r="J74" s="602"/>
      <c r="K74" s="1555"/>
    </row>
    <row r="75" spans="1:11" ht="12.75" customHeight="1" x14ac:dyDescent="0.2">
      <c r="A75" s="1542"/>
      <c r="B75" s="1545"/>
      <c r="C75" s="601">
        <v>2269</v>
      </c>
      <c r="D75" s="600">
        <v>0</v>
      </c>
      <c r="E75" s="602">
        <v>300</v>
      </c>
      <c r="F75" s="602"/>
      <c r="G75" s="602"/>
      <c r="H75" s="602">
        <f t="shared" si="2"/>
        <v>0</v>
      </c>
      <c r="I75" s="602">
        <f t="shared" si="2"/>
        <v>300</v>
      </c>
      <c r="J75" s="602"/>
      <c r="K75" s="1555"/>
    </row>
    <row r="76" spans="1:11" ht="12.75" customHeight="1" x14ac:dyDescent="0.2">
      <c r="A76" s="1543"/>
      <c r="B76" s="1546"/>
      <c r="C76" s="601">
        <v>2279</v>
      </c>
      <c r="D76" s="600">
        <v>200</v>
      </c>
      <c r="E76" s="602">
        <v>1362</v>
      </c>
      <c r="F76" s="602"/>
      <c r="G76" s="602"/>
      <c r="H76" s="602">
        <f t="shared" si="2"/>
        <v>200</v>
      </c>
      <c r="I76" s="602">
        <f t="shared" si="2"/>
        <v>1362</v>
      </c>
      <c r="J76" s="602"/>
      <c r="K76" s="1556"/>
    </row>
    <row r="77" spans="1:11" ht="18" customHeight="1" x14ac:dyDescent="0.2">
      <c r="A77" s="618" t="s">
        <v>550</v>
      </c>
      <c r="B77" s="619" t="s">
        <v>551</v>
      </c>
      <c r="C77" s="620"/>
      <c r="D77" s="598">
        <f>SUM(D78,D81,D85,D91,D96,D101,D105)</f>
        <v>12302</v>
      </c>
      <c r="E77" s="598">
        <f t="shared" ref="E77:I77" si="13">SUM(E78,E81,E85,E91,E96,E101,E105)</f>
        <v>4264</v>
      </c>
      <c r="F77" s="598">
        <f t="shared" si="13"/>
        <v>0</v>
      </c>
      <c r="G77" s="598">
        <f t="shared" si="13"/>
        <v>0</v>
      </c>
      <c r="H77" s="598">
        <f t="shared" si="13"/>
        <v>12302</v>
      </c>
      <c r="I77" s="598">
        <f t="shared" si="13"/>
        <v>4264</v>
      </c>
      <c r="J77" s="602"/>
      <c r="K77" s="602"/>
    </row>
    <row r="78" spans="1:11" ht="16.5" customHeight="1" x14ac:dyDescent="0.2">
      <c r="A78" s="1541" t="s">
        <v>552</v>
      </c>
      <c r="B78" s="1557" t="s">
        <v>553</v>
      </c>
      <c r="C78" s="601"/>
      <c r="D78" s="598">
        <f>SUM(D79:D80)</f>
        <v>116</v>
      </c>
      <c r="E78" s="598">
        <f t="shared" ref="E78:G78" si="14">SUM(E79:E80)</f>
        <v>0</v>
      </c>
      <c r="F78" s="598">
        <f t="shared" si="14"/>
        <v>0</v>
      </c>
      <c r="G78" s="598">
        <f t="shared" si="14"/>
        <v>0</v>
      </c>
      <c r="H78" s="599">
        <f t="shared" si="2"/>
        <v>116</v>
      </c>
      <c r="I78" s="599">
        <f t="shared" si="2"/>
        <v>0</v>
      </c>
      <c r="J78" s="602"/>
      <c r="K78" s="1554" t="s">
        <v>554</v>
      </c>
    </row>
    <row r="79" spans="1:11" ht="18" customHeight="1" x14ac:dyDescent="0.2">
      <c r="A79" s="1542"/>
      <c r="B79" s="1558"/>
      <c r="C79" s="601">
        <v>1150</v>
      </c>
      <c r="D79" s="600">
        <v>110</v>
      </c>
      <c r="E79" s="602"/>
      <c r="F79" s="602"/>
      <c r="G79" s="602"/>
      <c r="H79" s="602">
        <f t="shared" si="2"/>
        <v>110</v>
      </c>
      <c r="I79" s="602">
        <f t="shared" si="2"/>
        <v>0</v>
      </c>
      <c r="J79" s="602"/>
      <c r="K79" s="1555"/>
    </row>
    <row r="80" spans="1:11" ht="19.5" customHeight="1" x14ac:dyDescent="0.2">
      <c r="A80" s="1543"/>
      <c r="B80" s="1559"/>
      <c r="C80" s="601">
        <v>1210</v>
      </c>
      <c r="D80" s="600">
        <v>6</v>
      </c>
      <c r="E80" s="602"/>
      <c r="F80" s="602"/>
      <c r="G80" s="602"/>
      <c r="H80" s="602">
        <f t="shared" si="2"/>
        <v>6</v>
      </c>
      <c r="I80" s="602">
        <f t="shared" si="2"/>
        <v>0</v>
      </c>
      <c r="J80" s="602"/>
      <c r="K80" s="1556"/>
    </row>
    <row r="81" spans="1:11" x14ac:dyDescent="0.2">
      <c r="A81" s="1541" t="s">
        <v>555</v>
      </c>
      <c r="B81" s="1544" t="s">
        <v>556</v>
      </c>
      <c r="C81" s="601"/>
      <c r="D81" s="598">
        <f>SUM(D82:D84)</f>
        <v>200</v>
      </c>
      <c r="E81" s="598">
        <f t="shared" ref="E81:G81" si="15">SUM(E82:E84)</f>
        <v>0</v>
      </c>
      <c r="F81" s="598">
        <f t="shared" si="15"/>
        <v>0</v>
      </c>
      <c r="G81" s="598">
        <f t="shared" si="15"/>
        <v>0</v>
      </c>
      <c r="H81" s="599">
        <f t="shared" si="2"/>
        <v>200</v>
      </c>
      <c r="I81" s="599">
        <f t="shared" si="2"/>
        <v>0</v>
      </c>
      <c r="J81" s="602"/>
      <c r="K81" s="1554" t="s">
        <v>557</v>
      </c>
    </row>
    <row r="82" spans="1:11" ht="12.75" customHeight="1" x14ac:dyDescent="0.2">
      <c r="A82" s="1542"/>
      <c r="B82" s="1545"/>
      <c r="C82" s="601">
        <v>1150</v>
      </c>
      <c r="D82" s="600">
        <v>95</v>
      </c>
      <c r="E82" s="602"/>
      <c r="F82" s="602"/>
      <c r="G82" s="602"/>
      <c r="H82" s="602">
        <f t="shared" si="2"/>
        <v>95</v>
      </c>
      <c r="I82" s="602">
        <f t="shared" si="2"/>
        <v>0</v>
      </c>
      <c r="J82" s="602"/>
      <c r="K82" s="1555"/>
    </row>
    <row r="83" spans="1:11" ht="12.75" customHeight="1" x14ac:dyDescent="0.2">
      <c r="A83" s="1542"/>
      <c r="B83" s="1545"/>
      <c r="C83" s="601">
        <v>1210</v>
      </c>
      <c r="D83" s="600">
        <v>5</v>
      </c>
      <c r="E83" s="602"/>
      <c r="F83" s="602"/>
      <c r="G83" s="602"/>
      <c r="H83" s="602">
        <f t="shared" si="2"/>
        <v>5</v>
      </c>
      <c r="I83" s="602">
        <f t="shared" si="2"/>
        <v>0</v>
      </c>
      <c r="J83" s="602"/>
      <c r="K83" s="1555"/>
    </row>
    <row r="84" spans="1:11" ht="18" customHeight="1" x14ac:dyDescent="0.2">
      <c r="A84" s="1543"/>
      <c r="B84" s="1546"/>
      <c r="C84" s="601">
        <v>2314</v>
      </c>
      <c r="D84" s="600">
        <v>100</v>
      </c>
      <c r="E84" s="602"/>
      <c r="F84" s="602"/>
      <c r="G84" s="602"/>
      <c r="H84" s="602">
        <f t="shared" si="2"/>
        <v>100</v>
      </c>
      <c r="I84" s="602">
        <f t="shared" si="2"/>
        <v>0</v>
      </c>
      <c r="J84" s="602"/>
      <c r="K84" s="1556"/>
    </row>
    <row r="85" spans="1:11" ht="15" customHeight="1" x14ac:dyDescent="0.2">
      <c r="A85" s="1541" t="s">
        <v>558</v>
      </c>
      <c r="B85" s="1544" t="s">
        <v>559</v>
      </c>
      <c r="C85" s="601"/>
      <c r="D85" s="598">
        <f>SUM(D86:D90)</f>
        <v>2607</v>
      </c>
      <c r="E85" s="598">
        <f t="shared" ref="E85:G85" si="16">SUM(E86:E90)</f>
        <v>0</v>
      </c>
      <c r="F85" s="598">
        <f t="shared" si="16"/>
        <v>0</v>
      </c>
      <c r="G85" s="598">
        <f t="shared" si="16"/>
        <v>0</v>
      </c>
      <c r="H85" s="599">
        <f t="shared" si="2"/>
        <v>2607</v>
      </c>
      <c r="I85" s="599">
        <f t="shared" si="2"/>
        <v>0</v>
      </c>
      <c r="J85" s="602" t="s">
        <v>543</v>
      </c>
      <c r="K85" s="1554" t="s">
        <v>560</v>
      </c>
    </row>
    <row r="86" spans="1:11" ht="12.75" customHeight="1" x14ac:dyDescent="0.2">
      <c r="A86" s="1542"/>
      <c r="B86" s="1545"/>
      <c r="C86" s="601">
        <v>1150</v>
      </c>
      <c r="D86" s="600">
        <v>600</v>
      </c>
      <c r="E86" s="602"/>
      <c r="F86" s="602"/>
      <c r="G86" s="602"/>
      <c r="H86" s="602">
        <f t="shared" si="2"/>
        <v>600</v>
      </c>
      <c r="I86" s="602">
        <f t="shared" si="2"/>
        <v>0</v>
      </c>
      <c r="J86" s="602"/>
      <c r="K86" s="1555"/>
    </row>
    <row r="87" spans="1:11" ht="12.75" customHeight="1" x14ac:dyDescent="0.2">
      <c r="A87" s="1542"/>
      <c r="B87" s="1545"/>
      <c r="C87" s="601">
        <v>1210</v>
      </c>
      <c r="D87" s="600">
        <v>30</v>
      </c>
      <c r="E87" s="602"/>
      <c r="F87" s="602"/>
      <c r="G87" s="602"/>
      <c r="H87" s="602">
        <f t="shared" si="2"/>
        <v>30</v>
      </c>
      <c r="I87" s="602">
        <f t="shared" si="2"/>
        <v>0</v>
      </c>
      <c r="J87" s="602"/>
      <c r="K87" s="1555"/>
    </row>
    <row r="88" spans="1:11" ht="17.25" customHeight="1" x14ac:dyDescent="0.2">
      <c r="A88" s="1542"/>
      <c r="B88" s="1545"/>
      <c r="C88" s="601">
        <v>2264</v>
      </c>
      <c r="D88" s="600">
        <v>800</v>
      </c>
      <c r="E88" s="602"/>
      <c r="F88" s="602">
        <v>322</v>
      </c>
      <c r="G88" s="602"/>
      <c r="H88" s="602">
        <f t="shared" si="2"/>
        <v>1122</v>
      </c>
      <c r="I88" s="602">
        <f t="shared" si="2"/>
        <v>0</v>
      </c>
      <c r="J88" s="600" t="s">
        <v>561</v>
      </c>
      <c r="K88" s="1555"/>
    </row>
    <row r="89" spans="1:11" ht="18" customHeight="1" x14ac:dyDescent="0.2">
      <c r="A89" s="1542"/>
      <c r="B89" s="1545"/>
      <c r="C89" s="601">
        <v>2279</v>
      </c>
      <c r="D89" s="600">
        <v>1027</v>
      </c>
      <c r="E89" s="602"/>
      <c r="F89" s="602">
        <v>-322</v>
      </c>
      <c r="G89" s="602"/>
      <c r="H89" s="602">
        <f t="shared" si="2"/>
        <v>705</v>
      </c>
      <c r="I89" s="602">
        <f t="shared" si="2"/>
        <v>0</v>
      </c>
      <c r="J89" s="600" t="s">
        <v>562</v>
      </c>
      <c r="K89" s="1555"/>
    </row>
    <row r="90" spans="1:11" ht="12.75" customHeight="1" x14ac:dyDescent="0.2">
      <c r="A90" s="1543"/>
      <c r="B90" s="1546"/>
      <c r="C90" s="601">
        <v>2314</v>
      </c>
      <c r="D90" s="600">
        <v>150</v>
      </c>
      <c r="E90" s="602"/>
      <c r="F90" s="602"/>
      <c r="G90" s="602"/>
      <c r="H90" s="602">
        <f t="shared" si="2"/>
        <v>150</v>
      </c>
      <c r="I90" s="602">
        <f t="shared" si="2"/>
        <v>0</v>
      </c>
      <c r="J90" s="602"/>
      <c r="K90" s="1556"/>
    </row>
    <row r="91" spans="1:11" x14ac:dyDescent="0.2">
      <c r="A91" s="1541" t="s">
        <v>563</v>
      </c>
      <c r="B91" s="1544" t="s">
        <v>548</v>
      </c>
      <c r="C91" s="601"/>
      <c r="D91" s="598">
        <f>SUM(D92:D95)</f>
        <v>200</v>
      </c>
      <c r="E91" s="598">
        <f t="shared" ref="E91:G91" si="17">SUM(E92:E95)</f>
        <v>2080</v>
      </c>
      <c r="F91" s="598">
        <f t="shared" si="17"/>
        <v>0</v>
      </c>
      <c r="G91" s="598">
        <f t="shared" si="17"/>
        <v>0</v>
      </c>
      <c r="H91" s="599">
        <f t="shared" si="2"/>
        <v>200</v>
      </c>
      <c r="I91" s="599">
        <f t="shared" si="2"/>
        <v>2080</v>
      </c>
      <c r="J91" s="602"/>
      <c r="K91" s="1554" t="s">
        <v>549</v>
      </c>
    </row>
    <row r="92" spans="1:11" ht="12.75" customHeight="1" x14ac:dyDescent="0.2">
      <c r="A92" s="1542"/>
      <c r="B92" s="1545"/>
      <c r="C92" s="601">
        <v>1150</v>
      </c>
      <c r="D92" s="600">
        <v>0</v>
      </c>
      <c r="E92" s="602">
        <v>200</v>
      </c>
      <c r="F92" s="602"/>
      <c r="G92" s="602"/>
      <c r="H92" s="602">
        <f t="shared" si="2"/>
        <v>0</v>
      </c>
      <c r="I92" s="602">
        <f t="shared" si="2"/>
        <v>200</v>
      </c>
      <c r="J92" s="602"/>
      <c r="K92" s="1555"/>
    </row>
    <row r="93" spans="1:11" ht="12.75" customHeight="1" x14ac:dyDescent="0.2">
      <c r="A93" s="1542"/>
      <c r="B93" s="1545"/>
      <c r="C93" s="601">
        <v>1210</v>
      </c>
      <c r="D93" s="600">
        <v>0</v>
      </c>
      <c r="E93" s="602">
        <v>10</v>
      </c>
      <c r="F93" s="602"/>
      <c r="G93" s="602"/>
      <c r="H93" s="602">
        <f t="shared" si="2"/>
        <v>0</v>
      </c>
      <c r="I93" s="602">
        <f t="shared" si="2"/>
        <v>10</v>
      </c>
      <c r="J93" s="602"/>
      <c r="K93" s="1555"/>
    </row>
    <row r="94" spans="1:11" ht="12.75" customHeight="1" x14ac:dyDescent="0.2">
      <c r="A94" s="1542"/>
      <c r="B94" s="1545"/>
      <c r="C94" s="601">
        <v>2269</v>
      </c>
      <c r="D94" s="600">
        <v>0</v>
      </c>
      <c r="E94" s="602">
        <v>300</v>
      </c>
      <c r="F94" s="602"/>
      <c r="G94" s="602"/>
      <c r="H94" s="602">
        <f t="shared" si="2"/>
        <v>0</v>
      </c>
      <c r="I94" s="602">
        <f t="shared" si="2"/>
        <v>300</v>
      </c>
      <c r="J94" s="602"/>
      <c r="K94" s="1555"/>
    </row>
    <row r="95" spans="1:11" ht="12.75" customHeight="1" x14ac:dyDescent="0.2">
      <c r="A95" s="1543"/>
      <c r="B95" s="1546"/>
      <c r="C95" s="601">
        <v>2279</v>
      </c>
      <c r="D95" s="600">
        <v>200</v>
      </c>
      <c r="E95" s="602">
        <v>1570</v>
      </c>
      <c r="F95" s="602"/>
      <c r="G95" s="602"/>
      <c r="H95" s="602">
        <f t="shared" si="2"/>
        <v>200</v>
      </c>
      <c r="I95" s="602">
        <f t="shared" si="2"/>
        <v>1570</v>
      </c>
      <c r="J95" s="602"/>
      <c r="K95" s="1556"/>
    </row>
    <row r="96" spans="1:11" x14ac:dyDescent="0.2">
      <c r="A96" s="1541" t="s">
        <v>564</v>
      </c>
      <c r="B96" s="1544" t="s">
        <v>565</v>
      </c>
      <c r="C96" s="601"/>
      <c r="D96" s="598">
        <f>SUM(D97:D100)</f>
        <v>2280</v>
      </c>
      <c r="E96" s="598">
        <f t="shared" ref="E96:G96" si="18">SUM(E97:E100)</f>
        <v>0</v>
      </c>
      <c r="F96" s="598">
        <f t="shared" si="18"/>
        <v>0</v>
      </c>
      <c r="G96" s="598">
        <f t="shared" si="18"/>
        <v>0</v>
      </c>
      <c r="H96" s="599">
        <f t="shared" si="2"/>
        <v>2280</v>
      </c>
      <c r="I96" s="599">
        <f t="shared" si="2"/>
        <v>0</v>
      </c>
      <c r="J96" s="602"/>
      <c r="K96" s="1554" t="s">
        <v>566</v>
      </c>
    </row>
    <row r="97" spans="1:11" ht="12.75" customHeight="1" x14ac:dyDescent="0.2">
      <c r="A97" s="1542"/>
      <c r="B97" s="1545"/>
      <c r="C97" s="601">
        <v>1150</v>
      </c>
      <c r="D97" s="600">
        <v>666</v>
      </c>
      <c r="E97" s="602"/>
      <c r="F97" s="602"/>
      <c r="G97" s="602"/>
      <c r="H97" s="602">
        <f t="shared" si="2"/>
        <v>666</v>
      </c>
      <c r="I97" s="602">
        <f t="shared" si="2"/>
        <v>0</v>
      </c>
      <c r="J97" s="602"/>
      <c r="K97" s="1555"/>
    </row>
    <row r="98" spans="1:11" ht="12.75" customHeight="1" x14ac:dyDescent="0.2">
      <c r="A98" s="1542"/>
      <c r="B98" s="1545"/>
      <c r="C98" s="601">
        <v>1210</v>
      </c>
      <c r="D98" s="600">
        <v>34</v>
      </c>
      <c r="E98" s="602"/>
      <c r="F98" s="602"/>
      <c r="G98" s="602"/>
      <c r="H98" s="602">
        <f t="shared" si="2"/>
        <v>34</v>
      </c>
      <c r="I98" s="602">
        <f t="shared" si="2"/>
        <v>0</v>
      </c>
      <c r="J98" s="602"/>
      <c r="K98" s="1555"/>
    </row>
    <row r="99" spans="1:11" ht="12.75" customHeight="1" x14ac:dyDescent="0.2">
      <c r="A99" s="1542"/>
      <c r="B99" s="1545"/>
      <c r="C99" s="601">
        <v>2264</v>
      </c>
      <c r="D99" s="600">
        <v>1280</v>
      </c>
      <c r="E99" s="602"/>
      <c r="F99" s="602"/>
      <c r="G99" s="602"/>
      <c r="H99" s="602">
        <f t="shared" si="2"/>
        <v>1280</v>
      </c>
      <c r="I99" s="602">
        <f t="shared" si="2"/>
        <v>0</v>
      </c>
      <c r="J99" s="602"/>
      <c r="K99" s="1555"/>
    </row>
    <row r="100" spans="1:11" ht="12.75" customHeight="1" x14ac:dyDescent="0.2">
      <c r="A100" s="1543"/>
      <c r="B100" s="1546"/>
      <c r="C100" s="601">
        <v>2314</v>
      </c>
      <c r="D100" s="600">
        <v>300</v>
      </c>
      <c r="E100" s="602"/>
      <c r="F100" s="602"/>
      <c r="G100" s="602"/>
      <c r="H100" s="602">
        <f t="shared" si="2"/>
        <v>300</v>
      </c>
      <c r="I100" s="602">
        <f t="shared" si="2"/>
        <v>0</v>
      </c>
      <c r="J100" s="602"/>
      <c r="K100" s="1556"/>
    </row>
    <row r="101" spans="1:11" x14ac:dyDescent="0.2">
      <c r="A101" s="1541" t="s">
        <v>567</v>
      </c>
      <c r="B101" s="1544" t="s">
        <v>568</v>
      </c>
      <c r="C101" s="601"/>
      <c r="D101" s="598">
        <f>SUM(D102:D104)</f>
        <v>549</v>
      </c>
      <c r="E101" s="598">
        <f t="shared" ref="E101:G101" si="19">SUM(E102:E104)</f>
        <v>0</v>
      </c>
      <c r="F101" s="598">
        <f t="shared" si="19"/>
        <v>0</v>
      </c>
      <c r="G101" s="598">
        <f t="shared" si="19"/>
        <v>0</v>
      </c>
      <c r="H101" s="599">
        <f t="shared" si="2"/>
        <v>549</v>
      </c>
      <c r="I101" s="599">
        <f t="shared" si="2"/>
        <v>0</v>
      </c>
      <c r="J101" s="602"/>
      <c r="K101" s="1554" t="s">
        <v>569</v>
      </c>
    </row>
    <row r="102" spans="1:11" ht="12.75" customHeight="1" x14ac:dyDescent="0.2">
      <c r="A102" s="1542"/>
      <c r="B102" s="1545"/>
      <c r="C102" s="601">
        <v>1150</v>
      </c>
      <c r="D102" s="600">
        <v>380</v>
      </c>
      <c r="E102" s="602"/>
      <c r="F102" s="602"/>
      <c r="G102" s="602"/>
      <c r="H102" s="602">
        <f t="shared" si="2"/>
        <v>380</v>
      </c>
      <c r="I102" s="602">
        <f t="shared" si="2"/>
        <v>0</v>
      </c>
      <c r="J102" s="602"/>
      <c r="K102" s="1555"/>
    </row>
    <row r="103" spans="1:11" ht="12.75" customHeight="1" x14ac:dyDescent="0.2">
      <c r="A103" s="1542"/>
      <c r="B103" s="1545"/>
      <c r="C103" s="601">
        <v>1210</v>
      </c>
      <c r="D103" s="600">
        <v>19</v>
      </c>
      <c r="E103" s="602"/>
      <c r="F103" s="602"/>
      <c r="G103" s="602"/>
      <c r="H103" s="602">
        <f t="shared" si="2"/>
        <v>19</v>
      </c>
      <c r="I103" s="602">
        <f t="shared" si="2"/>
        <v>0</v>
      </c>
      <c r="J103" s="602"/>
      <c r="K103" s="1555"/>
    </row>
    <row r="104" spans="1:11" ht="17.25" customHeight="1" x14ac:dyDescent="0.2">
      <c r="A104" s="1543"/>
      <c r="B104" s="1546"/>
      <c r="C104" s="601">
        <v>2314</v>
      </c>
      <c r="D104" s="600">
        <v>150</v>
      </c>
      <c r="E104" s="602"/>
      <c r="F104" s="602"/>
      <c r="G104" s="602"/>
      <c r="H104" s="602">
        <f t="shared" si="2"/>
        <v>150</v>
      </c>
      <c r="I104" s="602">
        <f t="shared" si="2"/>
        <v>0</v>
      </c>
      <c r="J104" s="602"/>
      <c r="K104" s="1556"/>
    </row>
    <row r="105" spans="1:11" ht="16.5" customHeight="1" x14ac:dyDescent="0.2">
      <c r="A105" s="1541" t="s">
        <v>570</v>
      </c>
      <c r="B105" s="1544" t="s">
        <v>539</v>
      </c>
      <c r="C105" s="597"/>
      <c r="D105" s="598">
        <f>SUM(D106:D109)</f>
        <v>6350</v>
      </c>
      <c r="E105" s="598">
        <f t="shared" ref="E105:G105" si="20">SUM(E106:E109)</f>
        <v>2184</v>
      </c>
      <c r="F105" s="598">
        <f t="shared" si="20"/>
        <v>0</v>
      </c>
      <c r="G105" s="598">
        <f t="shared" si="20"/>
        <v>0</v>
      </c>
      <c r="H105" s="599">
        <f t="shared" si="2"/>
        <v>6350</v>
      </c>
      <c r="I105" s="599">
        <f t="shared" si="2"/>
        <v>2184</v>
      </c>
      <c r="J105" s="600"/>
      <c r="K105" s="1554" t="s">
        <v>571</v>
      </c>
    </row>
    <row r="106" spans="1:11" ht="12.75" customHeight="1" x14ac:dyDescent="0.2">
      <c r="A106" s="1542"/>
      <c r="B106" s="1545"/>
      <c r="C106" s="601">
        <v>1150</v>
      </c>
      <c r="D106" s="600">
        <v>4900</v>
      </c>
      <c r="E106" s="602">
        <v>1500</v>
      </c>
      <c r="F106" s="602"/>
      <c r="G106" s="602"/>
      <c r="H106" s="602">
        <f t="shared" si="2"/>
        <v>4900</v>
      </c>
      <c r="I106" s="602">
        <f t="shared" si="2"/>
        <v>1500</v>
      </c>
      <c r="J106" s="600"/>
      <c r="K106" s="1555"/>
    </row>
    <row r="107" spans="1:11" ht="12.75" customHeight="1" x14ac:dyDescent="0.2">
      <c r="A107" s="1542"/>
      <c r="B107" s="1545"/>
      <c r="C107" s="601">
        <v>1210</v>
      </c>
      <c r="D107" s="600">
        <v>245</v>
      </c>
      <c r="E107" s="602">
        <v>75</v>
      </c>
      <c r="F107" s="602"/>
      <c r="G107" s="602"/>
      <c r="H107" s="602">
        <f t="shared" si="2"/>
        <v>245</v>
      </c>
      <c r="I107" s="602">
        <f t="shared" si="2"/>
        <v>75</v>
      </c>
      <c r="J107" s="600"/>
      <c r="K107" s="1555"/>
    </row>
    <row r="108" spans="1:11" ht="12.75" customHeight="1" x14ac:dyDescent="0.2">
      <c r="A108" s="1542"/>
      <c r="B108" s="1545"/>
      <c r="C108" s="601">
        <v>2279</v>
      </c>
      <c r="D108" s="600">
        <v>1005</v>
      </c>
      <c r="E108" s="602">
        <v>609</v>
      </c>
      <c r="F108" s="602"/>
      <c r="G108" s="602"/>
      <c r="H108" s="602">
        <f t="shared" si="2"/>
        <v>1005</v>
      </c>
      <c r="I108" s="602">
        <f t="shared" si="2"/>
        <v>609</v>
      </c>
      <c r="J108" s="600"/>
      <c r="K108" s="1555"/>
    </row>
    <row r="109" spans="1:11" ht="12.75" customHeight="1" x14ac:dyDescent="0.2">
      <c r="A109" s="1543"/>
      <c r="B109" s="1546"/>
      <c r="C109" s="601">
        <v>2314</v>
      </c>
      <c r="D109" s="600">
        <v>200</v>
      </c>
      <c r="E109" s="602">
        <v>0</v>
      </c>
      <c r="F109" s="602"/>
      <c r="G109" s="602"/>
      <c r="H109" s="602">
        <f t="shared" ref="H109:I148" si="21">D109+F109</f>
        <v>200</v>
      </c>
      <c r="I109" s="602">
        <f t="shared" si="21"/>
        <v>0</v>
      </c>
      <c r="J109" s="602"/>
      <c r="K109" s="1556"/>
    </row>
    <row r="110" spans="1:11" ht="18" customHeight="1" x14ac:dyDescent="0.2">
      <c r="A110" s="618" t="s">
        <v>572</v>
      </c>
      <c r="B110" s="619" t="s">
        <v>573</v>
      </c>
      <c r="C110" s="620"/>
      <c r="D110" s="598">
        <f>SUM(D111,D117,D119,D121,D124)</f>
        <v>4515</v>
      </c>
      <c r="E110" s="598">
        <f t="shared" ref="E110:I110" si="22">SUM(E111,E117,E119,E121,E124)</f>
        <v>7714</v>
      </c>
      <c r="F110" s="598">
        <f t="shared" si="22"/>
        <v>0</v>
      </c>
      <c r="G110" s="598">
        <f t="shared" si="22"/>
        <v>0</v>
      </c>
      <c r="H110" s="598">
        <f t="shared" si="22"/>
        <v>4515</v>
      </c>
      <c r="I110" s="598">
        <f t="shared" si="22"/>
        <v>7714</v>
      </c>
      <c r="J110" s="602"/>
      <c r="K110" s="602"/>
    </row>
    <row r="111" spans="1:11" ht="18.75" customHeight="1" x14ac:dyDescent="0.2">
      <c r="A111" s="1541" t="s">
        <v>574</v>
      </c>
      <c r="B111" s="1544" t="s">
        <v>575</v>
      </c>
      <c r="C111" s="620"/>
      <c r="D111" s="598">
        <f>SUM(D112:D116)</f>
        <v>2075</v>
      </c>
      <c r="E111" s="598">
        <f t="shared" ref="E111:G111" si="23">SUM(E112:E116)</f>
        <v>5514</v>
      </c>
      <c r="F111" s="598">
        <f t="shared" si="23"/>
        <v>0</v>
      </c>
      <c r="G111" s="598">
        <f t="shared" si="23"/>
        <v>0</v>
      </c>
      <c r="H111" s="599">
        <f t="shared" si="21"/>
        <v>2075</v>
      </c>
      <c r="I111" s="599">
        <f t="shared" si="21"/>
        <v>5514</v>
      </c>
      <c r="J111" s="602"/>
      <c r="K111" s="1547" t="s">
        <v>576</v>
      </c>
    </row>
    <row r="112" spans="1:11" ht="12.75" customHeight="1" x14ac:dyDescent="0.2">
      <c r="A112" s="1542"/>
      <c r="B112" s="1545"/>
      <c r="C112" s="601">
        <v>1150</v>
      </c>
      <c r="D112" s="600">
        <v>0</v>
      </c>
      <c r="E112" s="602">
        <v>3180</v>
      </c>
      <c r="F112" s="602"/>
      <c r="G112" s="602"/>
      <c r="H112" s="602">
        <f t="shared" si="21"/>
        <v>0</v>
      </c>
      <c r="I112" s="602">
        <f t="shared" si="21"/>
        <v>3180</v>
      </c>
      <c r="J112" s="602"/>
      <c r="K112" s="1548"/>
    </row>
    <row r="113" spans="1:11" ht="12.75" customHeight="1" x14ac:dyDescent="0.2">
      <c r="A113" s="1542"/>
      <c r="B113" s="1545"/>
      <c r="C113" s="601">
        <v>1210</v>
      </c>
      <c r="D113" s="600">
        <v>0</v>
      </c>
      <c r="E113" s="602">
        <v>159</v>
      </c>
      <c r="F113" s="602"/>
      <c r="G113" s="602"/>
      <c r="H113" s="602">
        <f t="shared" si="21"/>
        <v>0</v>
      </c>
      <c r="I113" s="602">
        <f t="shared" si="21"/>
        <v>159</v>
      </c>
      <c r="J113" s="602"/>
      <c r="K113" s="1548"/>
    </row>
    <row r="114" spans="1:11" ht="12.75" customHeight="1" x14ac:dyDescent="0.2">
      <c r="A114" s="1542"/>
      <c r="B114" s="1545"/>
      <c r="C114" s="601">
        <v>2279</v>
      </c>
      <c r="D114" s="600">
        <v>275</v>
      </c>
      <c r="E114" s="602">
        <v>125</v>
      </c>
      <c r="F114" s="602"/>
      <c r="G114" s="602"/>
      <c r="H114" s="602">
        <f t="shared" si="21"/>
        <v>275</v>
      </c>
      <c r="I114" s="602">
        <f t="shared" si="21"/>
        <v>125</v>
      </c>
      <c r="J114" s="602"/>
      <c r="K114" s="1548"/>
    </row>
    <row r="115" spans="1:11" ht="12.75" customHeight="1" x14ac:dyDescent="0.2">
      <c r="A115" s="1542"/>
      <c r="B115" s="1545"/>
      <c r="C115" s="601">
        <v>2312</v>
      </c>
      <c r="D115" s="600">
        <v>0</v>
      </c>
      <c r="E115" s="602">
        <v>300</v>
      </c>
      <c r="F115" s="602"/>
      <c r="G115" s="602"/>
      <c r="H115" s="602">
        <f t="shared" si="21"/>
        <v>0</v>
      </c>
      <c r="I115" s="602">
        <f t="shared" si="21"/>
        <v>300</v>
      </c>
      <c r="J115" s="602"/>
      <c r="K115" s="1548"/>
    </row>
    <row r="116" spans="1:11" ht="12.75" customHeight="1" x14ac:dyDescent="0.2">
      <c r="A116" s="1543"/>
      <c r="B116" s="1546"/>
      <c r="C116" s="601">
        <v>2314</v>
      </c>
      <c r="D116" s="600">
        <v>1800</v>
      </c>
      <c r="E116" s="602">
        <v>1750</v>
      </c>
      <c r="F116" s="602"/>
      <c r="G116" s="602"/>
      <c r="H116" s="602">
        <f t="shared" si="21"/>
        <v>1800</v>
      </c>
      <c r="I116" s="602">
        <f t="shared" si="21"/>
        <v>1750</v>
      </c>
      <c r="J116" s="602"/>
      <c r="K116" s="1549"/>
    </row>
    <row r="117" spans="1:11" ht="48" customHeight="1" x14ac:dyDescent="0.2">
      <c r="A117" s="1541" t="s">
        <v>577</v>
      </c>
      <c r="B117" s="1544" t="s">
        <v>578</v>
      </c>
      <c r="C117" s="619"/>
      <c r="D117" s="598">
        <f>SUM(D118)</f>
        <v>0</v>
      </c>
      <c r="E117" s="598">
        <f t="shared" ref="E117:G117" si="24">SUM(E118)</f>
        <v>200</v>
      </c>
      <c r="F117" s="598">
        <f t="shared" si="24"/>
        <v>0</v>
      </c>
      <c r="G117" s="598">
        <f t="shared" si="24"/>
        <v>0</v>
      </c>
      <c r="H117" s="599">
        <f t="shared" si="21"/>
        <v>0</v>
      </c>
      <c r="I117" s="599">
        <f t="shared" si="21"/>
        <v>200</v>
      </c>
      <c r="J117" s="602"/>
      <c r="K117" s="1554" t="s">
        <v>576</v>
      </c>
    </row>
    <row r="118" spans="1:11" ht="21.75" customHeight="1" x14ac:dyDescent="0.2">
      <c r="A118" s="1543"/>
      <c r="B118" s="1546"/>
      <c r="C118" s="601">
        <v>2314</v>
      </c>
      <c r="D118" s="600">
        <v>0</v>
      </c>
      <c r="E118" s="602">
        <v>200</v>
      </c>
      <c r="F118" s="602"/>
      <c r="G118" s="602"/>
      <c r="H118" s="602">
        <f t="shared" si="21"/>
        <v>0</v>
      </c>
      <c r="I118" s="602">
        <f t="shared" si="21"/>
        <v>200</v>
      </c>
      <c r="J118" s="602"/>
      <c r="K118" s="1556"/>
    </row>
    <row r="119" spans="1:11" ht="40.5" customHeight="1" x14ac:dyDescent="0.2">
      <c r="A119" s="1541" t="s">
        <v>579</v>
      </c>
      <c r="B119" s="1544" t="s">
        <v>580</v>
      </c>
      <c r="C119" s="620"/>
      <c r="D119" s="598">
        <f>SUM(D120)</f>
        <v>0</v>
      </c>
      <c r="E119" s="598">
        <f t="shared" ref="E119:G119" si="25">SUM(E120)</f>
        <v>200</v>
      </c>
      <c r="F119" s="598">
        <f t="shared" si="25"/>
        <v>0</v>
      </c>
      <c r="G119" s="598">
        <f t="shared" si="25"/>
        <v>0</v>
      </c>
      <c r="H119" s="599">
        <f t="shared" si="21"/>
        <v>0</v>
      </c>
      <c r="I119" s="599">
        <f t="shared" si="21"/>
        <v>200</v>
      </c>
      <c r="J119" s="602"/>
      <c r="K119" s="1554" t="s">
        <v>581</v>
      </c>
    </row>
    <row r="120" spans="1:11" ht="12.75" customHeight="1" x14ac:dyDescent="0.2">
      <c r="A120" s="1543"/>
      <c r="B120" s="1546"/>
      <c r="C120" s="601">
        <v>2314</v>
      </c>
      <c r="D120" s="600">
        <v>0</v>
      </c>
      <c r="E120" s="602">
        <v>200</v>
      </c>
      <c r="F120" s="602"/>
      <c r="G120" s="602"/>
      <c r="H120" s="602">
        <f t="shared" si="21"/>
        <v>0</v>
      </c>
      <c r="I120" s="602">
        <f t="shared" si="21"/>
        <v>200</v>
      </c>
      <c r="J120" s="602"/>
      <c r="K120" s="1556"/>
    </row>
    <row r="121" spans="1:11" ht="37.5" customHeight="1" x14ac:dyDescent="0.2">
      <c r="A121" s="1541" t="s">
        <v>582</v>
      </c>
      <c r="B121" s="1544" t="s">
        <v>583</v>
      </c>
      <c r="C121" s="620"/>
      <c r="D121" s="598">
        <f>SUM(D122:D123)</f>
        <v>0</v>
      </c>
      <c r="E121" s="598">
        <f t="shared" ref="E121:G121" si="26">SUM(E122:E123)</f>
        <v>800</v>
      </c>
      <c r="F121" s="598">
        <f t="shared" si="26"/>
        <v>0</v>
      </c>
      <c r="G121" s="598">
        <f t="shared" si="26"/>
        <v>0</v>
      </c>
      <c r="H121" s="599">
        <f t="shared" si="21"/>
        <v>0</v>
      </c>
      <c r="I121" s="599">
        <f t="shared" si="21"/>
        <v>800</v>
      </c>
      <c r="J121" s="602"/>
      <c r="K121" s="1554" t="s">
        <v>584</v>
      </c>
    </row>
    <row r="122" spans="1:11" ht="12.75" customHeight="1" x14ac:dyDescent="0.2">
      <c r="A122" s="1542"/>
      <c r="B122" s="1545"/>
      <c r="C122" s="601">
        <v>1150</v>
      </c>
      <c r="D122" s="600">
        <v>0</v>
      </c>
      <c r="E122" s="602">
        <v>762</v>
      </c>
      <c r="F122" s="602"/>
      <c r="G122" s="602"/>
      <c r="H122" s="602">
        <f t="shared" si="21"/>
        <v>0</v>
      </c>
      <c r="I122" s="602">
        <f t="shared" si="21"/>
        <v>762</v>
      </c>
      <c r="J122" s="602"/>
      <c r="K122" s="1555"/>
    </row>
    <row r="123" spans="1:11" ht="12.75" customHeight="1" x14ac:dyDescent="0.2">
      <c r="A123" s="1543"/>
      <c r="B123" s="1546"/>
      <c r="C123" s="601">
        <v>1210</v>
      </c>
      <c r="D123" s="600">
        <v>0</v>
      </c>
      <c r="E123" s="602">
        <v>38</v>
      </c>
      <c r="F123" s="602"/>
      <c r="G123" s="602"/>
      <c r="H123" s="602">
        <f t="shared" si="21"/>
        <v>0</v>
      </c>
      <c r="I123" s="602">
        <f t="shared" si="21"/>
        <v>38</v>
      </c>
      <c r="J123" s="602"/>
      <c r="K123" s="1556"/>
    </row>
    <row r="124" spans="1:11" ht="24" customHeight="1" x14ac:dyDescent="0.2">
      <c r="A124" s="1541" t="s">
        <v>585</v>
      </c>
      <c r="B124" s="1544" t="s">
        <v>586</v>
      </c>
      <c r="C124" s="620"/>
      <c r="D124" s="598">
        <f>SUM(D125:D127)</f>
        <v>2440</v>
      </c>
      <c r="E124" s="598">
        <f t="shared" ref="E124:G124" si="27">SUM(E125:E127)</f>
        <v>1000</v>
      </c>
      <c r="F124" s="598">
        <f t="shared" si="27"/>
        <v>0</v>
      </c>
      <c r="G124" s="598">
        <f t="shared" si="27"/>
        <v>0</v>
      </c>
      <c r="H124" s="599">
        <f t="shared" si="21"/>
        <v>2440</v>
      </c>
      <c r="I124" s="599">
        <f t="shared" si="21"/>
        <v>1000</v>
      </c>
      <c r="J124" s="602"/>
      <c r="K124" s="1554" t="s">
        <v>587</v>
      </c>
    </row>
    <row r="125" spans="1:11" ht="12.75" customHeight="1" x14ac:dyDescent="0.2">
      <c r="A125" s="1542"/>
      <c r="B125" s="1545"/>
      <c r="C125" s="601">
        <v>2262</v>
      </c>
      <c r="D125" s="600">
        <v>1500</v>
      </c>
      <c r="E125" s="602">
        <v>500</v>
      </c>
      <c r="F125" s="602"/>
      <c r="G125" s="602"/>
      <c r="H125" s="602">
        <f t="shared" si="21"/>
        <v>1500</v>
      </c>
      <c r="I125" s="602">
        <f t="shared" si="21"/>
        <v>500</v>
      </c>
      <c r="J125" s="602"/>
      <c r="K125" s="1555"/>
    </row>
    <row r="126" spans="1:11" ht="12.75" customHeight="1" x14ac:dyDescent="0.2">
      <c r="A126" s="1542"/>
      <c r="B126" s="1545"/>
      <c r="C126" s="601">
        <v>2279</v>
      </c>
      <c r="D126" s="600">
        <v>940</v>
      </c>
      <c r="E126" s="602">
        <v>0</v>
      </c>
      <c r="F126" s="602"/>
      <c r="G126" s="602"/>
      <c r="H126" s="602">
        <f t="shared" si="21"/>
        <v>940</v>
      </c>
      <c r="I126" s="602">
        <f t="shared" si="21"/>
        <v>0</v>
      </c>
      <c r="J126" s="602"/>
      <c r="K126" s="1555"/>
    </row>
    <row r="127" spans="1:11" ht="12.75" customHeight="1" x14ac:dyDescent="0.2">
      <c r="A127" s="1543"/>
      <c r="B127" s="1546"/>
      <c r="C127" s="601">
        <v>2363</v>
      </c>
      <c r="D127" s="600">
        <v>0</v>
      </c>
      <c r="E127" s="602">
        <v>500</v>
      </c>
      <c r="F127" s="602"/>
      <c r="G127" s="602"/>
      <c r="H127" s="602">
        <f t="shared" si="21"/>
        <v>0</v>
      </c>
      <c r="I127" s="602">
        <f t="shared" si="21"/>
        <v>500</v>
      </c>
      <c r="J127" s="602"/>
      <c r="K127" s="1556"/>
    </row>
    <row r="128" spans="1:11" ht="21" customHeight="1" x14ac:dyDescent="0.2">
      <c r="A128" s="618" t="s">
        <v>588</v>
      </c>
      <c r="B128" s="619" t="s">
        <v>589</v>
      </c>
      <c r="C128" s="619"/>
      <c r="D128" s="598">
        <f>SUM(D129,D137,D143,D149,D155,D161)</f>
        <v>61830</v>
      </c>
      <c r="E128" s="598">
        <f t="shared" ref="E128:I128" si="28">SUM(E129,E137,E143,E149,E155,E161)</f>
        <v>0</v>
      </c>
      <c r="F128" s="598">
        <f t="shared" si="28"/>
        <v>0</v>
      </c>
      <c r="G128" s="598">
        <f t="shared" si="28"/>
        <v>0</v>
      </c>
      <c r="H128" s="598">
        <f t="shared" si="28"/>
        <v>61830</v>
      </c>
      <c r="I128" s="598">
        <f t="shared" si="28"/>
        <v>0</v>
      </c>
      <c r="J128" s="600" t="s">
        <v>590</v>
      </c>
      <c r="K128" s="602"/>
    </row>
    <row r="129" spans="1:11" ht="21.75" customHeight="1" x14ac:dyDescent="0.2">
      <c r="A129" s="1541" t="s">
        <v>591</v>
      </c>
      <c r="B129" s="1544" t="s">
        <v>592</v>
      </c>
      <c r="C129" s="597"/>
      <c r="D129" s="598">
        <f>SUM(D130:D136)</f>
        <v>15000</v>
      </c>
      <c r="E129" s="598">
        <f t="shared" ref="E129:G129" si="29">SUM(E130:E136)</f>
        <v>0</v>
      </c>
      <c r="F129" s="598">
        <f t="shared" si="29"/>
        <v>-1723</v>
      </c>
      <c r="G129" s="598">
        <f t="shared" si="29"/>
        <v>0</v>
      </c>
      <c r="H129" s="599">
        <f t="shared" si="21"/>
        <v>13277</v>
      </c>
      <c r="I129" s="599">
        <f t="shared" si="21"/>
        <v>0</v>
      </c>
      <c r="J129" s="600" t="s">
        <v>593</v>
      </c>
      <c r="K129" s="1554" t="s">
        <v>594</v>
      </c>
    </row>
    <row r="130" spans="1:11" ht="15" customHeight="1" x14ac:dyDescent="0.2">
      <c r="A130" s="1542"/>
      <c r="B130" s="1545"/>
      <c r="C130" s="601">
        <v>1150</v>
      </c>
      <c r="D130" s="600">
        <v>3500</v>
      </c>
      <c r="E130" s="602"/>
      <c r="F130" s="602">
        <v>-2900</v>
      </c>
      <c r="G130" s="602"/>
      <c r="H130" s="602">
        <f t="shared" si="21"/>
        <v>600</v>
      </c>
      <c r="I130" s="602">
        <f t="shared" si="21"/>
        <v>0</v>
      </c>
      <c r="J130" s="600" t="s">
        <v>595</v>
      </c>
      <c r="K130" s="1555"/>
    </row>
    <row r="131" spans="1:11" ht="12.75" customHeight="1" x14ac:dyDescent="0.2">
      <c r="A131" s="1542"/>
      <c r="B131" s="1545"/>
      <c r="C131" s="601">
        <v>1210</v>
      </c>
      <c r="D131" s="600">
        <v>175</v>
      </c>
      <c r="E131" s="602"/>
      <c r="F131" s="602">
        <v>-145</v>
      </c>
      <c r="G131" s="602"/>
      <c r="H131" s="602">
        <f t="shared" si="21"/>
        <v>30</v>
      </c>
      <c r="I131" s="602">
        <f t="shared" si="21"/>
        <v>0</v>
      </c>
      <c r="J131" s="600"/>
      <c r="K131" s="1555"/>
    </row>
    <row r="132" spans="1:11" ht="15.75" customHeight="1" x14ac:dyDescent="0.2">
      <c r="A132" s="1542"/>
      <c r="B132" s="1545"/>
      <c r="C132" s="601">
        <v>2231</v>
      </c>
      <c r="D132" s="600">
        <v>2000</v>
      </c>
      <c r="E132" s="602"/>
      <c r="F132" s="602">
        <v>-1500</v>
      </c>
      <c r="G132" s="602"/>
      <c r="H132" s="602">
        <f t="shared" si="21"/>
        <v>500</v>
      </c>
      <c r="I132" s="602">
        <f t="shared" si="21"/>
        <v>0</v>
      </c>
      <c r="J132" s="600" t="s">
        <v>596</v>
      </c>
      <c r="K132" s="1555"/>
    </row>
    <row r="133" spans="1:11" ht="12.75" customHeight="1" x14ac:dyDescent="0.2">
      <c r="A133" s="1542"/>
      <c r="B133" s="1545"/>
      <c r="C133" s="601">
        <v>2264</v>
      </c>
      <c r="D133" s="600">
        <v>4400</v>
      </c>
      <c r="E133" s="602"/>
      <c r="F133" s="602">
        <v>-211</v>
      </c>
      <c r="G133" s="602"/>
      <c r="H133" s="602">
        <f t="shared" si="21"/>
        <v>4189</v>
      </c>
      <c r="I133" s="602">
        <f t="shared" si="21"/>
        <v>0</v>
      </c>
      <c r="J133" s="600"/>
      <c r="K133" s="1555"/>
    </row>
    <row r="134" spans="1:11" ht="16.5" customHeight="1" x14ac:dyDescent="0.2">
      <c r="A134" s="1542"/>
      <c r="B134" s="1545"/>
      <c r="C134" s="601">
        <v>2279</v>
      </c>
      <c r="D134" s="600">
        <v>4475</v>
      </c>
      <c r="E134" s="602"/>
      <c r="F134" s="602">
        <v>2240</v>
      </c>
      <c r="G134" s="602"/>
      <c r="H134" s="602">
        <f t="shared" si="21"/>
        <v>6715</v>
      </c>
      <c r="I134" s="602">
        <f t="shared" si="21"/>
        <v>0</v>
      </c>
      <c r="J134" s="600" t="s">
        <v>597</v>
      </c>
      <c r="K134" s="1555"/>
    </row>
    <row r="135" spans="1:11" ht="17.25" customHeight="1" x14ac:dyDescent="0.2">
      <c r="A135" s="1542"/>
      <c r="B135" s="1545"/>
      <c r="C135" s="601">
        <v>2312</v>
      </c>
      <c r="D135" s="600">
        <v>0</v>
      </c>
      <c r="E135" s="602"/>
      <c r="F135" s="602">
        <v>400</v>
      </c>
      <c r="G135" s="602"/>
      <c r="H135" s="602">
        <f t="shared" si="21"/>
        <v>400</v>
      </c>
      <c r="I135" s="602">
        <f t="shared" si="21"/>
        <v>0</v>
      </c>
      <c r="J135" s="600" t="s">
        <v>598</v>
      </c>
      <c r="K135" s="1555"/>
    </row>
    <row r="136" spans="1:11" ht="13.5" customHeight="1" x14ac:dyDescent="0.2">
      <c r="A136" s="1543"/>
      <c r="B136" s="1546"/>
      <c r="C136" s="601">
        <v>2314</v>
      </c>
      <c r="D136" s="600">
        <v>450</v>
      </c>
      <c r="E136" s="602"/>
      <c r="F136" s="602">
        <v>393</v>
      </c>
      <c r="G136" s="602"/>
      <c r="H136" s="602">
        <f t="shared" si="21"/>
        <v>843</v>
      </c>
      <c r="I136" s="602">
        <f t="shared" si="21"/>
        <v>0</v>
      </c>
      <c r="J136" s="600" t="s">
        <v>599</v>
      </c>
      <c r="K136" s="1556"/>
    </row>
    <row r="137" spans="1:11" ht="18" customHeight="1" x14ac:dyDescent="0.2">
      <c r="A137" s="1541" t="s">
        <v>600</v>
      </c>
      <c r="B137" s="1544" t="s">
        <v>601</v>
      </c>
      <c r="C137" s="601"/>
      <c r="D137" s="598">
        <f>SUM(D138:D142)</f>
        <v>9000</v>
      </c>
      <c r="E137" s="598">
        <f t="shared" ref="E137:G137" si="30">SUM(E138:E142)</f>
        <v>0</v>
      </c>
      <c r="F137" s="598">
        <f t="shared" si="30"/>
        <v>0</v>
      </c>
      <c r="G137" s="598">
        <f t="shared" si="30"/>
        <v>0</v>
      </c>
      <c r="H137" s="599">
        <f t="shared" si="21"/>
        <v>9000</v>
      </c>
      <c r="I137" s="599">
        <f t="shared" si="21"/>
        <v>0</v>
      </c>
      <c r="J137" s="600"/>
      <c r="K137" s="1554" t="s">
        <v>594</v>
      </c>
    </row>
    <row r="138" spans="1:11" ht="12.75" customHeight="1" x14ac:dyDescent="0.2">
      <c r="A138" s="1542"/>
      <c r="B138" s="1545"/>
      <c r="C138" s="601">
        <v>1150</v>
      </c>
      <c r="D138" s="600">
        <v>2800</v>
      </c>
      <c r="E138" s="602"/>
      <c r="F138" s="602"/>
      <c r="G138" s="602"/>
      <c r="H138" s="602">
        <f t="shared" si="21"/>
        <v>2800</v>
      </c>
      <c r="I138" s="602">
        <f t="shared" si="21"/>
        <v>0</v>
      </c>
      <c r="J138" s="600"/>
      <c r="K138" s="1555"/>
    </row>
    <row r="139" spans="1:11" ht="12.75" customHeight="1" x14ac:dyDescent="0.2">
      <c r="A139" s="1542"/>
      <c r="B139" s="1545"/>
      <c r="C139" s="601">
        <v>1210</v>
      </c>
      <c r="D139" s="600">
        <v>140</v>
      </c>
      <c r="E139" s="602"/>
      <c r="F139" s="602"/>
      <c r="G139" s="602"/>
      <c r="H139" s="602">
        <f t="shared" si="21"/>
        <v>140</v>
      </c>
      <c r="I139" s="602">
        <f t="shared" si="21"/>
        <v>0</v>
      </c>
      <c r="J139" s="600"/>
      <c r="K139" s="1555"/>
    </row>
    <row r="140" spans="1:11" ht="12.75" customHeight="1" x14ac:dyDescent="0.2">
      <c r="A140" s="1542"/>
      <c r="B140" s="1545"/>
      <c r="C140" s="601">
        <v>2264</v>
      </c>
      <c r="D140" s="600">
        <v>2160</v>
      </c>
      <c r="E140" s="602"/>
      <c r="F140" s="602"/>
      <c r="G140" s="602"/>
      <c r="H140" s="602">
        <f t="shared" si="21"/>
        <v>2160</v>
      </c>
      <c r="I140" s="602">
        <f t="shared" si="21"/>
        <v>0</v>
      </c>
      <c r="J140" s="600"/>
      <c r="K140" s="1555"/>
    </row>
    <row r="141" spans="1:11" ht="12.75" customHeight="1" x14ac:dyDescent="0.2">
      <c r="A141" s="1542"/>
      <c r="B141" s="1545"/>
      <c r="C141" s="601">
        <v>2279</v>
      </c>
      <c r="D141" s="600">
        <v>3500</v>
      </c>
      <c r="E141" s="602"/>
      <c r="F141" s="602"/>
      <c r="G141" s="602"/>
      <c r="H141" s="602">
        <f t="shared" si="21"/>
        <v>3500</v>
      </c>
      <c r="I141" s="602">
        <f t="shared" si="21"/>
        <v>0</v>
      </c>
      <c r="J141" s="600"/>
      <c r="K141" s="1555"/>
    </row>
    <row r="142" spans="1:11" ht="12.75" customHeight="1" x14ac:dyDescent="0.2">
      <c r="A142" s="1543"/>
      <c r="B142" s="1546"/>
      <c r="C142" s="601">
        <v>2314</v>
      </c>
      <c r="D142" s="600">
        <v>400</v>
      </c>
      <c r="E142" s="602"/>
      <c r="F142" s="602"/>
      <c r="G142" s="602"/>
      <c r="H142" s="602">
        <f t="shared" si="21"/>
        <v>400</v>
      </c>
      <c r="I142" s="602">
        <f t="shared" si="21"/>
        <v>0</v>
      </c>
      <c r="J142" s="600"/>
      <c r="K142" s="1556"/>
    </row>
    <row r="143" spans="1:11" ht="21" customHeight="1" x14ac:dyDescent="0.2">
      <c r="A143" s="1541" t="s">
        <v>602</v>
      </c>
      <c r="B143" s="1544" t="s">
        <v>603</v>
      </c>
      <c r="C143" s="601"/>
      <c r="D143" s="598">
        <f>SUM(D144:D148)</f>
        <v>17000</v>
      </c>
      <c r="E143" s="598">
        <f t="shared" ref="E143:G143" si="31">SUM(E144:E148)</f>
        <v>0</v>
      </c>
      <c r="F143" s="598">
        <f t="shared" si="31"/>
        <v>0</v>
      </c>
      <c r="G143" s="598">
        <f t="shared" si="31"/>
        <v>0</v>
      </c>
      <c r="H143" s="599">
        <f t="shared" si="21"/>
        <v>17000</v>
      </c>
      <c r="I143" s="599">
        <f t="shared" si="21"/>
        <v>0</v>
      </c>
      <c r="J143" s="600"/>
      <c r="K143" s="1554" t="s">
        <v>594</v>
      </c>
    </row>
    <row r="144" spans="1:11" ht="12.75" customHeight="1" x14ac:dyDescent="0.2">
      <c r="A144" s="1542"/>
      <c r="B144" s="1545"/>
      <c r="C144" s="601">
        <v>1150</v>
      </c>
      <c r="D144" s="600">
        <v>4300</v>
      </c>
      <c r="E144" s="602"/>
      <c r="F144" s="602"/>
      <c r="G144" s="602"/>
      <c r="H144" s="602">
        <f t="shared" si="21"/>
        <v>4300</v>
      </c>
      <c r="I144" s="602">
        <f t="shared" si="21"/>
        <v>0</v>
      </c>
      <c r="J144" s="600"/>
      <c r="K144" s="1555"/>
    </row>
    <row r="145" spans="1:11" ht="12.75" customHeight="1" x14ac:dyDescent="0.2">
      <c r="A145" s="1542"/>
      <c r="B145" s="1545"/>
      <c r="C145" s="601">
        <v>1210</v>
      </c>
      <c r="D145" s="600">
        <v>215</v>
      </c>
      <c r="E145" s="602"/>
      <c r="F145" s="602"/>
      <c r="G145" s="602"/>
      <c r="H145" s="602">
        <f t="shared" si="21"/>
        <v>215</v>
      </c>
      <c r="I145" s="602">
        <f t="shared" si="21"/>
        <v>0</v>
      </c>
      <c r="J145" s="600"/>
      <c r="K145" s="1555"/>
    </row>
    <row r="146" spans="1:11" ht="12.75" customHeight="1" x14ac:dyDescent="0.2">
      <c r="A146" s="1542"/>
      <c r="B146" s="1545"/>
      <c r="C146" s="601">
        <v>2264</v>
      </c>
      <c r="D146" s="600">
        <v>7000</v>
      </c>
      <c r="E146" s="602"/>
      <c r="F146" s="602"/>
      <c r="G146" s="602"/>
      <c r="H146" s="602">
        <f t="shared" si="21"/>
        <v>7000</v>
      </c>
      <c r="I146" s="602">
        <f t="shared" si="21"/>
        <v>0</v>
      </c>
      <c r="J146" s="600"/>
      <c r="K146" s="1555"/>
    </row>
    <row r="147" spans="1:11" ht="12.75" customHeight="1" x14ac:dyDescent="0.2">
      <c r="A147" s="1542"/>
      <c r="B147" s="1545"/>
      <c r="C147" s="601">
        <v>2279</v>
      </c>
      <c r="D147" s="600">
        <v>4800</v>
      </c>
      <c r="E147" s="602"/>
      <c r="F147" s="602"/>
      <c r="G147" s="602"/>
      <c r="H147" s="602">
        <f t="shared" si="21"/>
        <v>4800</v>
      </c>
      <c r="I147" s="602">
        <f t="shared" si="21"/>
        <v>0</v>
      </c>
      <c r="J147" s="600"/>
      <c r="K147" s="1555"/>
    </row>
    <row r="148" spans="1:11" ht="12.75" customHeight="1" x14ac:dyDescent="0.2">
      <c r="A148" s="1543"/>
      <c r="B148" s="1546"/>
      <c r="C148" s="601">
        <v>2314</v>
      </c>
      <c r="D148" s="600">
        <v>685</v>
      </c>
      <c r="E148" s="602"/>
      <c r="F148" s="602"/>
      <c r="G148" s="602"/>
      <c r="H148" s="602">
        <f t="shared" si="21"/>
        <v>685</v>
      </c>
      <c r="I148" s="602">
        <f t="shared" si="21"/>
        <v>0</v>
      </c>
      <c r="J148" s="600"/>
      <c r="K148" s="1556"/>
    </row>
    <row r="149" spans="1:11" ht="21.75" customHeight="1" x14ac:dyDescent="0.2">
      <c r="A149" s="1541" t="s">
        <v>604</v>
      </c>
      <c r="B149" s="1544" t="s">
        <v>605</v>
      </c>
      <c r="C149" s="601"/>
      <c r="D149" s="598">
        <f>SUM(D150:D154)</f>
        <v>10000</v>
      </c>
      <c r="E149" s="598">
        <f t="shared" ref="E149:G149" si="32">SUM(E150:E154)</f>
        <v>0</v>
      </c>
      <c r="F149" s="598">
        <f t="shared" si="32"/>
        <v>0</v>
      </c>
      <c r="G149" s="598">
        <f t="shared" si="32"/>
        <v>0</v>
      </c>
      <c r="H149" s="599">
        <f t="shared" ref="H149:I202" si="33">D149+F149</f>
        <v>10000</v>
      </c>
      <c r="I149" s="599">
        <f t="shared" si="33"/>
        <v>0</v>
      </c>
      <c r="J149" s="600"/>
      <c r="K149" s="1554" t="s">
        <v>594</v>
      </c>
    </row>
    <row r="150" spans="1:11" ht="12.75" customHeight="1" x14ac:dyDescent="0.2">
      <c r="A150" s="1542"/>
      <c r="B150" s="1545"/>
      <c r="C150" s="601">
        <v>1150</v>
      </c>
      <c r="D150" s="600">
        <v>2920</v>
      </c>
      <c r="E150" s="602"/>
      <c r="F150" s="602"/>
      <c r="G150" s="602"/>
      <c r="H150" s="602">
        <f t="shared" si="33"/>
        <v>2920</v>
      </c>
      <c r="I150" s="602">
        <f t="shared" si="33"/>
        <v>0</v>
      </c>
      <c r="J150" s="600"/>
      <c r="K150" s="1555"/>
    </row>
    <row r="151" spans="1:11" ht="12.75" customHeight="1" x14ac:dyDescent="0.2">
      <c r="A151" s="1542"/>
      <c r="B151" s="1545"/>
      <c r="C151" s="601">
        <v>1210</v>
      </c>
      <c r="D151" s="600">
        <v>146</v>
      </c>
      <c r="E151" s="602"/>
      <c r="F151" s="602"/>
      <c r="G151" s="602"/>
      <c r="H151" s="602">
        <f t="shared" si="33"/>
        <v>146</v>
      </c>
      <c r="I151" s="602">
        <f t="shared" si="33"/>
        <v>0</v>
      </c>
      <c r="J151" s="600"/>
      <c r="K151" s="1555"/>
    </row>
    <row r="152" spans="1:11" ht="12.75" customHeight="1" x14ac:dyDescent="0.2">
      <c r="A152" s="1542"/>
      <c r="B152" s="1545"/>
      <c r="C152" s="601">
        <v>2264</v>
      </c>
      <c r="D152" s="600">
        <v>3400</v>
      </c>
      <c r="E152" s="602"/>
      <c r="F152" s="602"/>
      <c r="G152" s="602"/>
      <c r="H152" s="602">
        <f t="shared" si="33"/>
        <v>3400</v>
      </c>
      <c r="I152" s="602">
        <f t="shared" si="33"/>
        <v>0</v>
      </c>
      <c r="J152" s="600"/>
      <c r="K152" s="1555"/>
    </row>
    <row r="153" spans="1:11" ht="12.75" customHeight="1" x14ac:dyDescent="0.2">
      <c r="A153" s="1542"/>
      <c r="B153" s="1545"/>
      <c r="C153" s="601">
        <v>2279</v>
      </c>
      <c r="D153" s="600">
        <v>3334</v>
      </c>
      <c r="E153" s="602"/>
      <c r="F153" s="602"/>
      <c r="G153" s="602"/>
      <c r="H153" s="602">
        <f t="shared" si="33"/>
        <v>3334</v>
      </c>
      <c r="I153" s="602">
        <f t="shared" si="33"/>
        <v>0</v>
      </c>
      <c r="J153" s="600"/>
      <c r="K153" s="1555"/>
    </row>
    <row r="154" spans="1:11" ht="12.75" customHeight="1" x14ac:dyDescent="0.2">
      <c r="A154" s="1543"/>
      <c r="B154" s="1546"/>
      <c r="C154" s="601">
        <v>2314</v>
      </c>
      <c r="D154" s="600">
        <v>200</v>
      </c>
      <c r="E154" s="602"/>
      <c r="F154" s="602"/>
      <c r="G154" s="602"/>
      <c r="H154" s="602">
        <f t="shared" si="33"/>
        <v>200</v>
      </c>
      <c r="I154" s="602">
        <f t="shared" si="33"/>
        <v>0</v>
      </c>
      <c r="J154" s="600"/>
      <c r="K154" s="1556"/>
    </row>
    <row r="155" spans="1:11" ht="24" x14ac:dyDescent="0.2">
      <c r="A155" s="1541" t="s">
        <v>606</v>
      </c>
      <c r="B155" s="1544" t="s">
        <v>607</v>
      </c>
      <c r="C155" s="597"/>
      <c r="D155" s="598">
        <f>SUM(D156:D160)</f>
        <v>5000</v>
      </c>
      <c r="E155" s="598">
        <f t="shared" ref="E155:G155" si="34">SUM(E156:E160)</f>
        <v>0</v>
      </c>
      <c r="F155" s="598">
        <f t="shared" si="34"/>
        <v>1723</v>
      </c>
      <c r="G155" s="598">
        <f t="shared" si="34"/>
        <v>0</v>
      </c>
      <c r="H155" s="599">
        <f t="shared" si="33"/>
        <v>6723</v>
      </c>
      <c r="I155" s="599">
        <f t="shared" si="33"/>
        <v>0</v>
      </c>
      <c r="J155" s="600" t="s">
        <v>608</v>
      </c>
      <c r="K155" s="1554" t="s">
        <v>594</v>
      </c>
    </row>
    <row r="156" spans="1:11" ht="12" customHeight="1" x14ac:dyDescent="0.2">
      <c r="A156" s="1542"/>
      <c r="B156" s="1545"/>
      <c r="C156" s="601">
        <v>1150</v>
      </c>
      <c r="D156" s="600">
        <v>680</v>
      </c>
      <c r="E156" s="602"/>
      <c r="F156" s="602">
        <v>-680</v>
      </c>
      <c r="G156" s="602"/>
      <c r="H156" s="602">
        <f t="shared" si="33"/>
        <v>0</v>
      </c>
      <c r="I156" s="602">
        <f t="shared" si="33"/>
        <v>0</v>
      </c>
      <c r="J156" s="600" t="s">
        <v>609</v>
      </c>
      <c r="K156" s="1555"/>
    </row>
    <row r="157" spans="1:11" ht="12.75" customHeight="1" x14ac:dyDescent="0.2">
      <c r="A157" s="1542"/>
      <c r="B157" s="1545"/>
      <c r="C157" s="601">
        <v>1210</v>
      </c>
      <c r="D157" s="600">
        <v>34</v>
      </c>
      <c r="E157" s="602"/>
      <c r="F157" s="602">
        <v>-34</v>
      </c>
      <c r="G157" s="602"/>
      <c r="H157" s="602">
        <f t="shared" si="33"/>
        <v>0</v>
      </c>
      <c r="I157" s="602">
        <f t="shared" si="33"/>
        <v>0</v>
      </c>
      <c r="J157" s="600"/>
      <c r="K157" s="1555"/>
    </row>
    <row r="158" spans="1:11" ht="14.25" customHeight="1" x14ac:dyDescent="0.2">
      <c r="A158" s="1542"/>
      <c r="B158" s="1545"/>
      <c r="C158" s="601">
        <v>2264</v>
      </c>
      <c r="D158" s="600">
        <v>1700</v>
      </c>
      <c r="E158" s="602"/>
      <c r="F158" s="602">
        <v>-1700</v>
      </c>
      <c r="G158" s="602"/>
      <c r="H158" s="602">
        <f t="shared" si="33"/>
        <v>0</v>
      </c>
      <c r="I158" s="602">
        <f t="shared" si="33"/>
        <v>0</v>
      </c>
      <c r="J158" s="600" t="s">
        <v>610</v>
      </c>
      <c r="K158" s="1555"/>
    </row>
    <row r="159" spans="1:11" ht="16.5" customHeight="1" x14ac:dyDescent="0.2">
      <c r="A159" s="1542"/>
      <c r="B159" s="1545"/>
      <c r="C159" s="601">
        <v>2279</v>
      </c>
      <c r="D159" s="600">
        <v>2486</v>
      </c>
      <c r="E159" s="602"/>
      <c r="F159" s="602">
        <v>4237</v>
      </c>
      <c r="G159" s="602"/>
      <c r="H159" s="602">
        <f t="shared" si="33"/>
        <v>6723</v>
      </c>
      <c r="I159" s="602">
        <f t="shared" si="33"/>
        <v>0</v>
      </c>
      <c r="J159" s="600" t="s">
        <v>611</v>
      </c>
      <c r="K159" s="1555"/>
    </row>
    <row r="160" spans="1:11" ht="14.25" customHeight="1" x14ac:dyDescent="0.2">
      <c r="A160" s="1543"/>
      <c r="B160" s="1546"/>
      <c r="C160" s="601">
        <v>2314</v>
      </c>
      <c r="D160" s="600">
        <v>100</v>
      </c>
      <c r="E160" s="602"/>
      <c r="F160" s="602">
        <v>-100</v>
      </c>
      <c r="G160" s="602"/>
      <c r="H160" s="602">
        <f t="shared" si="33"/>
        <v>0</v>
      </c>
      <c r="I160" s="602">
        <f t="shared" si="33"/>
        <v>0</v>
      </c>
      <c r="J160" s="600" t="s">
        <v>516</v>
      </c>
      <c r="K160" s="1556"/>
    </row>
    <row r="161" spans="1:11" ht="15" customHeight="1" x14ac:dyDescent="0.2">
      <c r="A161" s="1541" t="s">
        <v>612</v>
      </c>
      <c r="B161" s="1544" t="s">
        <v>613</v>
      </c>
      <c r="C161" s="601"/>
      <c r="D161" s="598">
        <f>SUM(D162:D166)</f>
        <v>5830</v>
      </c>
      <c r="E161" s="598">
        <f t="shared" ref="E161:G161" si="35">SUM(E162:E166)</f>
        <v>0</v>
      </c>
      <c r="F161" s="598">
        <f t="shared" si="35"/>
        <v>0</v>
      </c>
      <c r="G161" s="598">
        <f t="shared" si="35"/>
        <v>0</v>
      </c>
      <c r="H161" s="599">
        <f t="shared" si="33"/>
        <v>5830</v>
      </c>
      <c r="I161" s="599">
        <f t="shared" si="33"/>
        <v>0</v>
      </c>
      <c r="J161" s="600" t="s">
        <v>543</v>
      </c>
      <c r="K161" s="1554" t="s">
        <v>594</v>
      </c>
    </row>
    <row r="162" spans="1:11" ht="14.25" customHeight="1" x14ac:dyDescent="0.2">
      <c r="A162" s="1542"/>
      <c r="B162" s="1545"/>
      <c r="C162" s="601">
        <v>1150</v>
      </c>
      <c r="D162" s="600">
        <v>1300</v>
      </c>
      <c r="E162" s="602"/>
      <c r="F162" s="602">
        <v>237</v>
      </c>
      <c r="G162" s="602"/>
      <c r="H162" s="602">
        <f t="shared" si="33"/>
        <v>1537</v>
      </c>
      <c r="I162" s="602">
        <f t="shared" si="33"/>
        <v>0</v>
      </c>
      <c r="J162" s="600" t="s">
        <v>614</v>
      </c>
      <c r="K162" s="1555"/>
    </row>
    <row r="163" spans="1:11" ht="18" customHeight="1" x14ac:dyDescent="0.2">
      <c r="A163" s="1542"/>
      <c r="B163" s="1545"/>
      <c r="C163" s="601">
        <v>1210</v>
      </c>
      <c r="D163" s="600">
        <v>65</v>
      </c>
      <c r="E163" s="602"/>
      <c r="F163" s="602">
        <v>12</v>
      </c>
      <c r="G163" s="602"/>
      <c r="H163" s="602">
        <f t="shared" si="33"/>
        <v>77</v>
      </c>
      <c r="I163" s="602">
        <f t="shared" si="33"/>
        <v>0</v>
      </c>
      <c r="J163" s="600" t="s">
        <v>615</v>
      </c>
      <c r="K163" s="1555"/>
    </row>
    <row r="164" spans="1:11" ht="16.5" customHeight="1" x14ac:dyDescent="0.2">
      <c r="A164" s="1542"/>
      <c r="B164" s="1545"/>
      <c r="C164" s="601">
        <v>2264</v>
      </c>
      <c r="D164" s="600">
        <v>1300</v>
      </c>
      <c r="E164" s="602"/>
      <c r="F164" s="602">
        <v>-155</v>
      </c>
      <c r="G164" s="602"/>
      <c r="H164" s="602">
        <f t="shared" si="33"/>
        <v>1145</v>
      </c>
      <c r="I164" s="602">
        <f t="shared" si="33"/>
        <v>0</v>
      </c>
      <c r="J164" s="600" t="s">
        <v>616</v>
      </c>
      <c r="K164" s="1555"/>
    </row>
    <row r="165" spans="1:11" ht="14.25" customHeight="1" x14ac:dyDescent="0.2">
      <c r="A165" s="1542"/>
      <c r="B165" s="1545"/>
      <c r="C165" s="601">
        <v>2279</v>
      </c>
      <c r="D165" s="600">
        <v>2840</v>
      </c>
      <c r="E165" s="602"/>
      <c r="F165" s="602">
        <v>-93</v>
      </c>
      <c r="G165" s="602"/>
      <c r="H165" s="602">
        <f t="shared" si="33"/>
        <v>2747</v>
      </c>
      <c r="I165" s="602">
        <f t="shared" si="33"/>
        <v>0</v>
      </c>
      <c r="J165" s="600" t="s">
        <v>617</v>
      </c>
      <c r="K165" s="1555"/>
    </row>
    <row r="166" spans="1:11" ht="13.5" customHeight="1" x14ac:dyDescent="0.2">
      <c r="A166" s="1543"/>
      <c r="B166" s="1546"/>
      <c r="C166" s="601">
        <v>2314</v>
      </c>
      <c r="D166" s="600">
        <v>325</v>
      </c>
      <c r="E166" s="602"/>
      <c r="F166" s="602">
        <v>-1</v>
      </c>
      <c r="G166" s="602"/>
      <c r="H166" s="602">
        <f t="shared" si="33"/>
        <v>324</v>
      </c>
      <c r="I166" s="602">
        <f t="shared" si="33"/>
        <v>0</v>
      </c>
      <c r="J166" s="600" t="s">
        <v>618</v>
      </c>
      <c r="K166" s="1556"/>
    </row>
    <row r="167" spans="1:11" x14ac:dyDescent="0.2">
      <c r="A167" s="618" t="s">
        <v>619</v>
      </c>
      <c r="B167" s="619" t="s">
        <v>620</v>
      </c>
      <c r="C167" s="619"/>
      <c r="D167" s="598">
        <f>SUM(D168,D170,D177,D183,D188,D190,D195)</f>
        <v>50549</v>
      </c>
      <c r="E167" s="598">
        <f t="shared" ref="E167:I167" si="36">SUM(E168,E170,E177,E183,E188,E190,E195)</f>
        <v>0</v>
      </c>
      <c r="F167" s="598">
        <f t="shared" si="36"/>
        <v>0</v>
      </c>
      <c r="G167" s="598">
        <f t="shared" si="36"/>
        <v>0</v>
      </c>
      <c r="H167" s="598">
        <f t="shared" si="36"/>
        <v>50549</v>
      </c>
      <c r="I167" s="598">
        <f t="shared" si="36"/>
        <v>0</v>
      </c>
      <c r="J167" s="602"/>
      <c r="K167" s="602"/>
    </row>
    <row r="168" spans="1:11" ht="15.75" customHeight="1" x14ac:dyDescent="0.2">
      <c r="A168" s="1541" t="s">
        <v>621</v>
      </c>
      <c r="B168" s="1544" t="s">
        <v>622</v>
      </c>
      <c r="C168" s="619"/>
      <c r="D168" s="598">
        <f>SUM(D169)</f>
        <v>876</v>
      </c>
      <c r="E168" s="598">
        <f t="shared" ref="E168:G168" si="37">SUM(E169)</f>
        <v>0</v>
      </c>
      <c r="F168" s="598">
        <f t="shared" si="37"/>
        <v>0</v>
      </c>
      <c r="G168" s="598">
        <f t="shared" si="37"/>
        <v>0</v>
      </c>
      <c r="H168" s="599">
        <f t="shared" si="33"/>
        <v>876</v>
      </c>
      <c r="I168" s="599">
        <f t="shared" si="33"/>
        <v>0</v>
      </c>
      <c r="J168" s="602"/>
      <c r="K168" s="1554" t="s">
        <v>623</v>
      </c>
    </row>
    <row r="169" spans="1:11" ht="20.25" customHeight="1" x14ac:dyDescent="0.2">
      <c r="A169" s="1543"/>
      <c r="B169" s="1546"/>
      <c r="C169" s="601">
        <v>2279</v>
      </c>
      <c r="D169" s="600">
        <v>876</v>
      </c>
      <c r="E169" s="602"/>
      <c r="F169" s="602"/>
      <c r="G169" s="602"/>
      <c r="H169" s="602">
        <f t="shared" si="33"/>
        <v>876</v>
      </c>
      <c r="I169" s="602">
        <f t="shared" si="33"/>
        <v>0</v>
      </c>
      <c r="J169" s="600"/>
      <c r="K169" s="1556"/>
    </row>
    <row r="170" spans="1:11" ht="17.25" customHeight="1" x14ac:dyDescent="0.2">
      <c r="A170" s="1541" t="s">
        <v>624</v>
      </c>
      <c r="B170" s="1544" t="s">
        <v>625</v>
      </c>
      <c r="C170" s="601"/>
      <c r="D170" s="598">
        <f>SUM(D171:D176)</f>
        <v>25000</v>
      </c>
      <c r="E170" s="598">
        <f t="shared" ref="E170:G170" si="38">SUM(E171:E176)</f>
        <v>0</v>
      </c>
      <c r="F170" s="598">
        <f t="shared" si="38"/>
        <v>0</v>
      </c>
      <c r="G170" s="598">
        <f t="shared" si="38"/>
        <v>0</v>
      </c>
      <c r="H170" s="599">
        <f t="shared" si="33"/>
        <v>25000</v>
      </c>
      <c r="I170" s="599">
        <f t="shared" si="33"/>
        <v>0</v>
      </c>
      <c r="J170" s="600"/>
      <c r="K170" s="1554" t="s">
        <v>594</v>
      </c>
    </row>
    <row r="171" spans="1:11" ht="16.5" customHeight="1" x14ac:dyDescent="0.2">
      <c r="A171" s="1542"/>
      <c r="B171" s="1545"/>
      <c r="C171" s="601">
        <v>1150</v>
      </c>
      <c r="D171" s="600">
        <v>3791</v>
      </c>
      <c r="E171" s="602"/>
      <c r="F171" s="602"/>
      <c r="G171" s="602"/>
      <c r="H171" s="602">
        <f t="shared" si="33"/>
        <v>3791</v>
      </c>
      <c r="I171" s="602">
        <f t="shared" si="33"/>
        <v>0</v>
      </c>
      <c r="J171" s="600"/>
      <c r="K171" s="1555"/>
    </row>
    <row r="172" spans="1:11" ht="14.25" customHeight="1" x14ac:dyDescent="0.2">
      <c r="A172" s="1542"/>
      <c r="B172" s="1545"/>
      <c r="C172" s="601">
        <v>1210</v>
      </c>
      <c r="D172" s="600">
        <v>189</v>
      </c>
      <c r="E172" s="602"/>
      <c r="F172" s="602"/>
      <c r="G172" s="602"/>
      <c r="H172" s="602">
        <f t="shared" si="33"/>
        <v>189</v>
      </c>
      <c r="I172" s="602">
        <f t="shared" si="33"/>
        <v>0</v>
      </c>
      <c r="J172" s="600"/>
      <c r="K172" s="1555"/>
    </row>
    <row r="173" spans="1:11" ht="13.5" customHeight="1" x14ac:dyDescent="0.2">
      <c r="A173" s="1542"/>
      <c r="B173" s="1545"/>
      <c r="C173" s="601">
        <v>2264</v>
      </c>
      <c r="D173" s="600">
        <v>11135</v>
      </c>
      <c r="E173" s="602"/>
      <c r="F173" s="602"/>
      <c r="G173" s="602"/>
      <c r="H173" s="602">
        <f t="shared" si="33"/>
        <v>11135</v>
      </c>
      <c r="I173" s="602">
        <f t="shared" si="33"/>
        <v>0</v>
      </c>
      <c r="J173" s="600"/>
      <c r="K173" s="1555"/>
    </row>
    <row r="174" spans="1:11" ht="12.75" customHeight="1" x14ac:dyDescent="0.2">
      <c r="A174" s="1542"/>
      <c r="B174" s="1545"/>
      <c r="C174" s="601">
        <v>2262</v>
      </c>
      <c r="D174" s="600">
        <v>350</v>
      </c>
      <c r="E174" s="602"/>
      <c r="F174" s="602"/>
      <c r="G174" s="602"/>
      <c r="H174" s="602">
        <f t="shared" si="33"/>
        <v>350</v>
      </c>
      <c r="I174" s="602">
        <f t="shared" si="33"/>
        <v>0</v>
      </c>
      <c r="J174" s="600"/>
      <c r="K174" s="1555"/>
    </row>
    <row r="175" spans="1:11" ht="15" customHeight="1" x14ac:dyDescent="0.2">
      <c r="A175" s="1542"/>
      <c r="B175" s="1545"/>
      <c r="C175" s="601">
        <v>2279</v>
      </c>
      <c r="D175" s="600">
        <v>7935</v>
      </c>
      <c r="E175" s="602"/>
      <c r="F175" s="602"/>
      <c r="G175" s="602"/>
      <c r="H175" s="602">
        <f t="shared" si="33"/>
        <v>7935</v>
      </c>
      <c r="I175" s="602">
        <f t="shared" si="33"/>
        <v>0</v>
      </c>
      <c r="J175" s="600"/>
      <c r="K175" s="1555"/>
    </row>
    <row r="176" spans="1:11" ht="15" customHeight="1" x14ac:dyDescent="0.2">
      <c r="A176" s="1543"/>
      <c r="B176" s="1546"/>
      <c r="C176" s="601">
        <v>2314</v>
      </c>
      <c r="D176" s="600">
        <v>1600</v>
      </c>
      <c r="E176" s="602"/>
      <c r="F176" s="602"/>
      <c r="G176" s="602"/>
      <c r="H176" s="602">
        <f t="shared" si="33"/>
        <v>1600</v>
      </c>
      <c r="I176" s="602">
        <f t="shared" si="33"/>
        <v>0</v>
      </c>
      <c r="J176" s="600"/>
      <c r="K176" s="1556"/>
    </row>
    <row r="177" spans="1:11" x14ac:dyDescent="0.2">
      <c r="A177" s="1541" t="s">
        <v>626</v>
      </c>
      <c r="B177" s="1544" t="s">
        <v>627</v>
      </c>
      <c r="C177" s="601"/>
      <c r="D177" s="598">
        <f>SUM(D178:D182)</f>
        <v>7928</v>
      </c>
      <c r="E177" s="598">
        <f t="shared" ref="E177:G177" si="39">SUM(E178:E182)</f>
        <v>0</v>
      </c>
      <c r="F177" s="598">
        <f t="shared" si="39"/>
        <v>0</v>
      </c>
      <c r="G177" s="598">
        <f t="shared" si="39"/>
        <v>0</v>
      </c>
      <c r="H177" s="599">
        <f t="shared" si="33"/>
        <v>7928</v>
      </c>
      <c r="I177" s="599">
        <f t="shared" si="33"/>
        <v>0</v>
      </c>
      <c r="J177" s="600"/>
      <c r="K177" s="1547" t="s">
        <v>628</v>
      </c>
    </row>
    <row r="178" spans="1:11" ht="12.75" customHeight="1" x14ac:dyDescent="0.2">
      <c r="A178" s="1542"/>
      <c r="B178" s="1545"/>
      <c r="C178" s="601">
        <v>1150</v>
      </c>
      <c r="D178" s="600">
        <v>650</v>
      </c>
      <c r="E178" s="602"/>
      <c r="F178" s="602"/>
      <c r="G178" s="602"/>
      <c r="H178" s="602">
        <f t="shared" si="33"/>
        <v>650</v>
      </c>
      <c r="I178" s="602">
        <f t="shared" si="33"/>
        <v>0</v>
      </c>
      <c r="J178" s="600"/>
      <c r="K178" s="1548"/>
    </row>
    <row r="179" spans="1:11" ht="12.75" customHeight="1" x14ac:dyDescent="0.2">
      <c r="A179" s="1542"/>
      <c r="B179" s="1545"/>
      <c r="C179" s="601">
        <v>1210</v>
      </c>
      <c r="D179" s="600">
        <v>33</v>
      </c>
      <c r="E179" s="602"/>
      <c r="F179" s="602"/>
      <c r="G179" s="602"/>
      <c r="H179" s="602">
        <f t="shared" si="33"/>
        <v>33</v>
      </c>
      <c r="I179" s="602">
        <f t="shared" si="33"/>
        <v>0</v>
      </c>
      <c r="J179" s="600"/>
      <c r="K179" s="1548"/>
    </row>
    <row r="180" spans="1:11" ht="12.75" customHeight="1" x14ac:dyDescent="0.2">
      <c r="A180" s="1542"/>
      <c r="B180" s="1545"/>
      <c r="C180" s="601">
        <v>2231</v>
      </c>
      <c r="D180" s="600">
        <v>2700</v>
      </c>
      <c r="E180" s="602"/>
      <c r="F180" s="602"/>
      <c r="G180" s="602"/>
      <c r="H180" s="602">
        <f t="shared" si="33"/>
        <v>2700</v>
      </c>
      <c r="I180" s="602">
        <f t="shared" si="33"/>
        <v>0</v>
      </c>
      <c r="J180" s="602"/>
      <c r="K180" s="1548"/>
    </row>
    <row r="181" spans="1:11" ht="12.75" customHeight="1" x14ac:dyDescent="0.2">
      <c r="A181" s="1542"/>
      <c r="B181" s="1545"/>
      <c r="C181" s="601">
        <v>2264</v>
      </c>
      <c r="D181" s="600">
        <v>345</v>
      </c>
      <c r="E181" s="602"/>
      <c r="F181" s="602"/>
      <c r="G181" s="602"/>
      <c r="H181" s="602">
        <f t="shared" si="33"/>
        <v>345</v>
      </c>
      <c r="I181" s="602">
        <f t="shared" si="33"/>
        <v>0</v>
      </c>
      <c r="J181" s="602"/>
      <c r="K181" s="1548"/>
    </row>
    <row r="182" spans="1:11" ht="12.75" customHeight="1" x14ac:dyDescent="0.2">
      <c r="A182" s="1543"/>
      <c r="B182" s="1546"/>
      <c r="C182" s="601">
        <v>2279</v>
      </c>
      <c r="D182" s="600">
        <v>4200</v>
      </c>
      <c r="E182" s="602"/>
      <c r="F182" s="602"/>
      <c r="G182" s="602"/>
      <c r="H182" s="602">
        <f t="shared" si="33"/>
        <v>4200</v>
      </c>
      <c r="I182" s="602">
        <f t="shared" si="33"/>
        <v>0</v>
      </c>
      <c r="J182" s="602"/>
      <c r="K182" s="1549"/>
    </row>
    <row r="183" spans="1:11" ht="16.5" customHeight="1" x14ac:dyDescent="0.2">
      <c r="A183" s="1541" t="s">
        <v>629</v>
      </c>
      <c r="B183" s="1544" t="s">
        <v>630</v>
      </c>
      <c r="C183" s="601"/>
      <c r="D183" s="598">
        <f>SUM(D184:D187)</f>
        <v>2555</v>
      </c>
      <c r="E183" s="598">
        <f t="shared" ref="E183:G183" si="40">SUM(E184:E187)</f>
        <v>0</v>
      </c>
      <c r="F183" s="598">
        <f t="shared" si="40"/>
        <v>0</v>
      </c>
      <c r="G183" s="598">
        <f t="shared" si="40"/>
        <v>0</v>
      </c>
      <c r="H183" s="599">
        <f t="shared" si="33"/>
        <v>2555</v>
      </c>
      <c r="I183" s="599">
        <f t="shared" si="33"/>
        <v>0</v>
      </c>
      <c r="J183" s="600" t="s">
        <v>631</v>
      </c>
      <c r="K183" s="1547" t="s">
        <v>632</v>
      </c>
    </row>
    <row r="184" spans="1:11" ht="15" customHeight="1" x14ac:dyDescent="0.2">
      <c r="A184" s="1542"/>
      <c r="B184" s="1545"/>
      <c r="C184" s="601">
        <v>1150</v>
      </c>
      <c r="D184" s="600">
        <v>1695</v>
      </c>
      <c r="E184" s="602"/>
      <c r="F184" s="602">
        <v>-346</v>
      </c>
      <c r="G184" s="602"/>
      <c r="H184" s="602">
        <f t="shared" si="33"/>
        <v>1349</v>
      </c>
      <c r="I184" s="602">
        <f t="shared" si="33"/>
        <v>0</v>
      </c>
      <c r="J184" s="600" t="s">
        <v>633</v>
      </c>
      <c r="K184" s="1548"/>
    </row>
    <row r="185" spans="1:11" ht="13.5" customHeight="1" x14ac:dyDescent="0.2">
      <c r="A185" s="1542"/>
      <c r="B185" s="1545"/>
      <c r="C185" s="601">
        <v>1210</v>
      </c>
      <c r="D185" s="600">
        <v>85</v>
      </c>
      <c r="E185" s="602"/>
      <c r="F185" s="602">
        <v>-17</v>
      </c>
      <c r="G185" s="602"/>
      <c r="H185" s="602">
        <f t="shared" si="33"/>
        <v>68</v>
      </c>
      <c r="I185" s="602">
        <f t="shared" si="33"/>
        <v>0</v>
      </c>
      <c r="J185" s="600" t="s">
        <v>634</v>
      </c>
      <c r="K185" s="1548"/>
    </row>
    <row r="186" spans="1:11" ht="16.5" customHeight="1" x14ac:dyDescent="0.2">
      <c r="A186" s="1542"/>
      <c r="B186" s="1545"/>
      <c r="C186" s="601">
        <v>2264</v>
      </c>
      <c r="D186" s="600">
        <v>0</v>
      </c>
      <c r="E186" s="602"/>
      <c r="F186" s="602">
        <v>363</v>
      </c>
      <c r="G186" s="602"/>
      <c r="H186" s="602">
        <f t="shared" si="33"/>
        <v>363</v>
      </c>
      <c r="I186" s="602">
        <f t="shared" si="33"/>
        <v>0</v>
      </c>
      <c r="J186" s="600" t="s">
        <v>635</v>
      </c>
      <c r="K186" s="1548"/>
    </row>
    <row r="187" spans="1:11" ht="18.75" customHeight="1" x14ac:dyDescent="0.2">
      <c r="A187" s="1543"/>
      <c r="B187" s="1546"/>
      <c r="C187" s="601">
        <v>2314</v>
      </c>
      <c r="D187" s="600">
        <v>775</v>
      </c>
      <c r="E187" s="602"/>
      <c r="F187" s="602"/>
      <c r="G187" s="602"/>
      <c r="H187" s="602">
        <f t="shared" si="33"/>
        <v>775</v>
      </c>
      <c r="I187" s="602">
        <f t="shared" si="33"/>
        <v>0</v>
      </c>
      <c r="J187" s="600"/>
      <c r="K187" s="1549"/>
    </row>
    <row r="188" spans="1:11" ht="12.75" customHeight="1" x14ac:dyDescent="0.2">
      <c r="A188" s="1541" t="s">
        <v>636</v>
      </c>
      <c r="B188" s="1544" t="s">
        <v>637</v>
      </c>
      <c r="C188" s="601"/>
      <c r="D188" s="598">
        <f>SUM(D189)</f>
        <v>2000</v>
      </c>
      <c r="E188" s="598">
        <f t="shared" ref="E188:G188" si="41">SUM(E189)</f>
        <v>0</v>
      </c>
      <c r="F188" s="598">
        <f t="shared" si="41"/>
        <v>0</v>
      </c>
      <c r="G188" s="598">
        <f t="shared" si="41"/>
        <v>0</v>
      </c>
      <c r="H188" s="599">
        <f t="shared" si="33"/>
        <v>2000</v>
      </c>
      <c r="I188" s="599">
        <f t="shared" si="33"/>
        <v>0</v>
      </c>
      <c r="J188" s="602"/>
      <c r="K188" s="1547" t="s">
        <v>638</v>
      </c>
    </row>
    <row r="189" spans="1:11" ht="16.5" customHeight="1" x14ac:dyDescent="0.2">
      <c r="A189" s="1543"/>
      <c r="B189" s="1546"/>
      <c r="C189" s="601">
        <v>2279</v>
      </c>
      <c r="D189" s="600">
        <v>2000</v>
      </c>
      <c r="E189" s="602"/>
      <c r="F189" s="602"/>
      <c r="G189" s="602"/>
      <c r="H189" s="602">
        <f t="shared" si="33"/>
        <v>2000</v>
      </c>
      <c r="I189" s="602">
        <f t="shared" si="33"/>
        <v>0</v>
      </c>
      <c r="J189" s="602"/>
      <c r="K189" s="1549"/>
    </row>
    <row r="190" spans="1:11" ht="15.75" customHeight="1" x14ac:dyDescent="0.2">
      <c r="A190" s="1541" t="s">
        <v>639</v>
      </c>
      <c r="B190" s="1544" t="s">
        <v>640</v>
      </c>
      <c r="C190" s="601"/>
      <c r="D190" s="598">
        <f>SUM(D191:D194)</f>
        <v>2415</v>
      </c>
      <c r="E190" s="598">
        <f t="shared" ref="E190:G190" si="42">SUM(E191:E194)</f>
        <v>0</v>
      </c>
      <c r="F190" s="598">
        <f t="shared" si="42"/>
        <v>0</v>
      </c>
      <c r="G190" s="598">
        <f t="shared" si="42"/>
        <v>0</v>
      </c>
      <c r="H190" s="599">
        <f t="shared" si="33"/>
        <v>2415</v>
      </c>
      <c r="I190" s="599">
        <f t="shared" si="33"/>
        <v>0</v>
      </c>
      <c r="J190" s="602"/>
      <c r="K190" s="1547" t="s">
        <v>641</v>
      </c>
    </row>
    <row r="191" spans="1:11" ht="12.75" customHeight="1" x14ac:dyDescent="0.2">
      <c r="A191" s="1542"/>
      <c r="B191" s="1545"/>
      <c r="C191" s="601">
        <v>1150</v>
      </c>
      <c r="D191" s="600">
        <v>762</v>
      </c>
      <c r="E191" s="602"/>
      <c r="F191" s="602"/>
      <c r="G191" s="602"/>
      <c r="H191" s="602">
        <f t="shared" si="33"/>
        <v>762</v>
      </c>
      <c r="I191" s="602">
        <f t="shared" si="33"/>
        <v>0</v>
      </c>
      <c r="J191" s="602"/>
      <c r="K191" s="1548"/>
    </row>
    <row r="192" spans="1:11" ht="12.75" customHeight="1" x14ac:dyDescent="0.2">
      <c r="A192" s="1542"/>
      <c r="B192" s="1545"/>
      <c r="C192" s="601">
        <v>1210</v>
      </c>
      <c r="D192" s="600">
        <v>39</v>
      </c>
      <c r="E192" s="602"/>
      <c r="F192" s="602"/>
      <c r="G192" s="602"/>
      <c r="H192" s="602">
        <f t="shared" si="33"/>
        <v>39</v>
      </c>
      <c r="I192" s="602">
        <f t="shared" si="33"/>
        <v>0</v>
      </c>
      <c r="J192" s="602"/>
      <c r="K192" s="1548"/>
    </row>
    <row r="193" spans="1:11" ht="12.75" customHeight="1" x14ac:dyDescent="0.2">
      <c r="A193" s="1542"/>
      <c r="B193" s="1545"/>
      <c r="C193" s="601">
        <v>2264</v>
      </c>
      <c r="D193" s="600">
        <v>1114</v>
      </c>
      <c r="E193" s="602"/>
      <c r="F193" s="602"/>
      <c r="G193" s="602"/>
      <c r="H193" s="602">
        <f t="shared" si="33"/>
        <v>1114</v>
      </c>
      <c r="I193" s="602">
        <f t="shared" si="33"/>
        <v>0</v>
      </c>
      <c r="J193" s="602"/>
      <c r="K193" s="1548"/>
    </row>
    <row r="194" spans="1:11" ht="12.75" customHeight="1" x14ac:dyDescent="0.2">
      <c r="A194" s="1543"/>
      <c r="B194" s="1546"/>
      <c r="C194" s="601">
        <v>2314</v>
      </c>
      <c r="D194" s="600">
        <v>500</v>
      </c>
      <c r="E194" s="602"/>
      <c r="F194" s="602"/>
      <c r="G194" s="602"/>
      <c r="H194" s="602">
        <f t="shared" si="33"/>
        <v>500</v>
      </c>
      <c r="I194" s="602">
        <f t="shared" si="33"/>
        <v>0</v>
      </c>
      <c r="J194" s="602"/>
      <c r="K194" s="1549"/>
    </row>
    <row r="195" spans="1:11" ht="22.5" customHeight="1" x14ac:dyDescent="0.2">
      <c r="A195" s="1541" t="s">
        <v>642</v>
      </c>
      <c r="B195" s="1544" t="s">
        <v>643</v>
      </c>
      <c r="C195" s="601"/>
      <c r="D195" s="598">
        <f>SUM(D196:D203)</f>
        <v>9775</v>
      </c>
      <c r="E195" s="598">
        <f>SUM(E196:E203)</f>
        <v>0</v>
      </c>
      <c r="F195" s="598">
        <f>SUM(F196:F203)</f>
        <v>0</v>
      </c>
      <c r="G195" s="598">
        <f>SUM(G196:G203)</f>
        <v>0</v>
      </c>
      <c r="H195" s="599">
        <f t="shared" si="33"/>
        <v>9775</v>
      </c>
      <c r="I195" s="599">
        <f t="shared" si="33"/>
        <v>0</v>
      </c>
      <c r="J195" s="600" t="s">
        <v>644</v>
      </c>
      <c r="K195" s="1554" t="s">
        <v>645</v>
      </c>
    </row>
    <row r="196" spans="1:11" ht="14.25" customHeight="1" x14ac:dyDescent="0.2">
      <c r="A196" s="1542"/>
      <c r="B196" s="1545"/>
      <c r="C196" s="601">
        <v>1150</v>
      </c>
      <c r="D196" s="600">
        <v>1500</v>
      </c>
      <c r="E196" s="602"/>
      <c r="F196" s="602">
        <v>440</v>
      </c>
      <c r="G196" s="602"/>
      <c r="H196" s="602">
        <f t="shared" si="33"/>
        <v>1940</v>
      </c>
      <c r="I196" s="602">
        <f t="shared" si="33"/>
        <v>0</v>
      </c>
      <c r="J196" s="600" t="s">
        <v>646</v>
      </c>
      <c r="K196" s="1555"/>
    </row>
    <row r="197" spans="1:11" ht="17.25" customHeight="1" x14ac:dyDescent="0.2">
      <c r="A197" s="1542"/>
      <c r="B197" s="1545"/>
      <c r="C197" s="601">
        <v>1210</v>
      </c>
      <c r="D197" s="600">
        <v>75</v>
      </c>
      <c r="E197" s="602"/>
      <c r="F197" s="602">
        <v>15</v>
      </c>
      <c r="G197" s="602"/>
      <c r="H197" s="602">
        <f t="shared" si="33"/>
        <v>90</v>
      </c>
      <c r="I197" s="602">
        <f t="shared" si="33"/>
        <v>0</v>
      </c>
      <c r="J197" s="600" t="s">
        <v>647</v>
      </c>
      <c r="K197" s="1555"/>
    </row>
    <row r="198" spans="1:11" ht="18.75" customHeight="1" x14ac:dyDescent="0.2">
      <c r="A198" s="1542"/>
      <c r="B198" s="1545"/>
      <c r="C198" s="601">
        <v>2231</v>
      </c>
      <c r="D198" s="600">
        <v>300</v>
      </c>
      <c r="E198" s="602"/>
      <c r="F198" s="602">
        <v>-300</v>
      </c>
      <c r="G198" s="602"/>
      <c r="H198" s="602">
        <f t="shared" si="33"/>
        <v>0</v>
      </c>
      <c r="I198" s="602">
        <f t="shared" si="33"/>
        <v>0</v>
      </c>
      <c r="J198" s="600" t="s">
        <v>648</v>
      </c>
      <c r="K198" s="1555"/>
    </row>
    <row r="199" spans="1:11" ht="17.25" customHeight="1" x14ac:dyDescent="0.2">
      <c r="A199" s="1542"/>
      <c r="B199" s="1545"/>
      <c r="C199" s="601">
        <v>2262</v>
      </c>
      <c r="D199" s="600">
        <v>4000</v>
      </c>
      <c r="E199" s="602"/>
      <c r="F199" s="602">
        <v>-3600</v>
      </c>
      <c r="G199" s="602"/>
      <c r="H199" s="602">
        <f t="shared" si="33"/>
        <v>400</v>
      </c>
      <c r="I199" s="602">
        <f t="shared" si="33"/>
        <v>0</v>
      </c>
      <c r="J199" s="600" t="s">
        <v>649</v>
      </c>
      <c r="K199" s="1555"/>
    </row>
    <row r="200" spans="1:11" ht="16.5" customHeight="1" x14ac:dyDescent="0.2">
      <c r="A200" s="1542"/>
      <c r="B200" s="1545"/>
      <c r="C200" s="601">
        <v>2264</v>
      </c>
      <c r="D200" s="600">
        <v>1500</v>
      </c>
      <c r="E200" s="602"/>
      <c r="F200" s="602">
        <v>147</v>
      </c>
      <c r="G200" s="602"/>
      <c r="H200" s="602">
        <f t="shared" si="33"/>
        <v>1647</v>
      </c>
      <c r="I200" s="602">
        <f t="shared" si="33"/>
        <v>0</v>
      </c>
      <c r="J200" s="600" t="s">
        <v>650</v>
      </c>
      <c r="K200" s="1555"/>
    </row>
    <row r="201" spans="1:11" ht="15.75" customHeight="1" x14ac:dyDescent="0.2">
      <c r="A201" s="1542"/>
      <c r="B201" s="1545"/>
      <c r="C201" s="601">
        <v>2279</v>
      </c>
      <c r="D201" s="600">
        <v>0</v>
      </c>
      <c r="E201" s="602"/>
      <c r="F201" s="602">
        <v>1800</v>
      </c>
      <c r="G201" s="602"/>
      <c r="H201" s="602">
        <f t="shared" si="33"/>
        <v>1800</v>
      </c>
      <c r="I201" s="602">
        <f t="shared" si="33"/>
        <v>0</v>
      </c>
      <c r="J201" s="600" t="s">
        <v>651</v>
      </c>
      <c r="K201" s="1555"/>
    </row>
    <row r="202" spans="1:11" ht="15.75" customHeight="1" x14ac:dyDescent="0.2">
      <c r="A202" s="1542"/>
      <c r="B202" s="1545"/>
      <c r="C202" s="601">
        <v>2314</v>
      </c>
      <c r="D202" s="600">
        <v>1600</v>
      </c>
      <c r="E202" s="602"/>
      <c r="F202" s="602">
        <v>1298</v>
      </c>
      <c r="G202" s="602"/>
      <c r="H202" s="602">
        <f t="shared" si="33"/>
        <v>2898</v>
      </c>
      <c r="I202" s="602">
        <f t="shared" si="33"/>
        <v>0</v>
      </c>
      <c r="J202" s="600" t="s">
        <v>652</v>
      </c>
      <c r="K202" s="1555"/>
    </row>
    <row r="203" spans="1:11" ht="14.25" customHeight="1" x14ac:dyDescent="0.2">
      <c r="A203" s="1543"/>
      <c r="B203" s="1546"/>
      <c r="C203" s="601">
        <v>2363</v>
      </c>
      <c r="D203" s="600">
        <v>800</v>
      </c>
      <c r="E203" s="602"/>
      <c r="F203" s="602">
        <v>200</v>
      </c>
      <c r="G203" s="602"/>
      <c r="H203" s="602">
        <f t="shared" ref="H203:I241" si="43">D203+F203</f>
        <v>1000</v>
      </c>
      <c r="I203" s="602">
        <f t="shared" si="43"/>
        <v>0</v>
      </c>
      <c r="J203" s="600" t="s">
        <v>653</v>
      </c>
      <c r="K203" s="1556"/>
    </row>
    <row r="204" spans="1:11" ht="24" x14ac:dyDescent="0.2">
      <c r="A204" s="618" t="s">
        <v>654</v>
      </c>
      <c r="B204" s="619" t="s">
        <v>655</v>
      </c>
      <c r="C204" s="620"/>
      <c r="D204" s="598">
        <f>SUM(D205,D215,D220,D224,D229)</f>
        <v>61382</v>
      </c>
      <c r="E204" s="598">
        <f t="shared" ref="E204:I204" si="44">SUM(E205,E215,E220,E224,E229)</f>
        <v>0</v>
      </c>
      <c r="F204" s="598">
        <f t="shared" si="44"/>
        <v>0</v>
      </c>
      <c r="G204" s="598">
        <f t="shared" si="44"/>
        <v>0</v>
      </c>
      <c r="H204" s="598">
        <f t="shared" si="44"/>
        <v>61382</v>
      </c>
      <c r="I204" s="598">
        <f t="shared" si="44"/>
        <v>0</v>
      </c>
      <c r="J204" s="600"/>
      <c r="K204" s="602"/>
    </row>
    <row r="205" spans="1:11" ht="13.5" customHeight="1" x14ac:dyDescent="0.2">
      <c r="A205" s="1541" t="s">
        <v>656</v>
      </c>
      <c r="B205" s="1544" t="s">
        <v>657</v>
      </c>
      <c r="C205" s="619"/>
      <c r="D205" s="598">
        <f>SUM(D206:D214)</f>
        <v>22706</v>
      </c>
      <c r="E205" s="598">
        <f t="shared" ref="E205:G205" si="45">SUM(E206:E214)</f>
        <v>0</v>
      </c>
      <c r="F205" s="598">
        <f t="shared" si="45"/>
        <v>504</v>
      </c>
      <c r="G205" s="598">
        <f t="shared" si="45"/>
        <v>0</v>
      </c>
      <c r="H205" s="599">
        <f t="shared" ref="H205:I205" si="46">D205+F205</f>
        <v>23210</v>
      </c>
      <c r="I205" s="599">
        <f t="shared" si="46"/>
        <v>0</v>
      </c>
      <c r="J205" s="600"/>
      <c r="K205" s="1547" t="s">
        <v>658</v>
      </c>
    </row>
    <row r="206" spans="1:11" ht="15.75" customHeight="1" x14ac:dyDescent="0.2">
      <c r="A206" s="1542"/>
      <c r="B206" s="1545"/>
      <c r="C206" s="601">
        <v>1150</v>
      </c>
      <c r="D206" s="600">
        <v>600</v>
      </c>
      <c r="E206" s="602"/>
      <c r="F206" s="602">
        <v>83</v>
      </c>
      <c r="G206" s="602"/>
      <c r="H206" s="602">
        <f t="shared" si="43"/>
        <v>683</v>
      </c>
      <c r="I206" s="602">
        <f t="shared" si="43"/>
        <v>0</v>
      </c>
      <c r="J206" s="600" t="s">
        <v>659</v>
      </c>
      <c r="K206" s="1548"/>
    </row>
    <row r="207" spans="1:11" ht="14.25" customHeight="1" x14ac:dyDescent="0.2">
      <c r="A207" s="1542"/>
      <c r="B207" s="1545"/>
      <c r="C207" s="601">
        <v>1210</v>
      </c>
      <c r="D207" s="600">
        <v>30</v>
      </c>
      <c r="E207" s="602"/>
      <c r="F207" s="602">
        <v>4</v>
      </c>
      <c r="G207" s="602"/>
      <c r="H207" s="602">
        <f t="shared" si="43"/>
        <v>34</v>
      </c>
      <c r="I207" s="602">
        <f t="shared" si="43"/>
        <v>0</v>
      </c>
      <c r="J207" s="600" t="s">
        <v>528</v>
      </c>
      <c r="K207" s="1548"/>
    </row>
    <row r="208" spans="1:11" ht="17.25" customHeight="1" x14ac:dyDescent="0.2">
      <c r="A208" s="1542"/>
      <c r="B208" s="1545"/>
      <c r="C208" s="601">
        <v>2261</v>
      </c>
      <c r="D208" s="600">
        <v>250</v>
      </c>
      <c r="E208" s="602"/>
      <c r="F208" s="602">
        <v>211</v>
      </c>
      <c r="G208" s="602"/>
      <c r="H208" s="602">
        <f t="shared" si="43"/>
        <v>461</v>
      </c>
      <c r="I208" s="602">
        <f t="shared" si="43"/>
        <v>0</v>
      </c>
      <c r="J208" s="621" t="s">
        <v>660</v>
      </c>
      <c r="K208" s="1548"/>
    </row>
    <row r="209" spans="1:11" ht="15.75" customHeight="1" x14ac:dyDescent="0.2">
      <c r="A209" s="1542"/>
      <c r="B209" s="1545"/>
      <c r="C209" s="601">
        <v>2262</v>
      </c>
      <c r="D209" s="600">
        <v>16289</v>
      </c>
      <c r="E209" s="602"/>
      <c r="F209" s="602">
        <v>-996</v>
      </c>
      <c r="G209" s="602"/>
      <c r="H209" s="602">
        <f t="shared" si="43"/>
        <v>15293</v>
      </c>
      <c r="I209" s="602">
        <f t="shared" si="43"/>
        <v>0</v>
      </c>
      <c r="J209" s="600" t="s">
        <v>661</v>
      </c>
      <c r="K209" s="1548"/>
    </row>
    <row r="210" spans="1:11" ht="16.5" customHeight="1" x14ac:dyDescent="0.2">
      <c r="A210" s="1542"/>
      <c r="B210" s="1545"/>
      <c r="C210" s="601">
        <v>2279</v>
      </c>
      <c r="D210" s="600">
        <v>1809</v>
      </c>
      <c r="E210" s="602"/>
      <c r="F210" s="602">
        <v>277</v>
      </c>
      <c r="G210" s="602"/>
      <c r="H210" s="602">
        <f t="shared" si="43"/>
        <v>2086</v>
      </c>
      <c r="I210" s="602">
        <f t="shared" si="43"/>
        <v>0</v>
      </c>
      <c r="J210" s="600" t="s">
        <v>662</v>
      </c>
      <c r="K210" s="1548"/>
    </row>
    <row r="211" spans="1:11" ht="12.75" customHeight="1" x14ac:dyDescent="0.2">
      <c r="A211" s="1542"/>
      <c r="B211" s="1545"/>
      <c r="C211" s="601">
        <v>2312</v>
      </c>
      <c r="D211" s="600">
        <v>870</v>
      </c>
      <c r="E211" s="602"/>
      <c r="F211" s="602"/>
      <c r="G211" s="602"/>
      <c r="H211" s="602">
        <f t="shared" si="43"/>
        <v>870</v>
      </c>
      <c r="I211" s="602">
        <f t="shared" si="43"/>
        <v>0</v>
      </c>
      <c r="J211" s="600"/>
      <c r="K211" s="1548"/>
    </row>
    <row r="212" spans="1:11" ht="15" customHeight="1" x14ac:dyDescent="0.2">
      <c r="A212" s="1542"/>
      <c r="B212" s="1545"/>
      <c r="C212" s="601">
        <v>2314</v>
      </c>
      <c r="D212" s="600">
        <v>1620</v>
      </c>
      <c r="E212" s="602"/>
      <c r="F212" s="602">
        <v>-80</v>
      </c>
      <c r="G212" s="602"/>
      <c r="H212" s="602">
        <f t="shared" si="43"/>
        <v>1540</v>
      </c>
      <c r="I212" s="602">
        <f t="shared" si="43"/>
        <v>0</v>
      </c>
      <c r="J212" s="600" t="s">
        <v>663</v>
      </c>
      <c r="K212" s="1548"/>
    </row>
    <row r="213" spans="1:11" ht="15" customHeight="1" x14ac:dyDescent="0.2">
      <c r="A213" s="1542"/>
      <c r="B213" s="1545"/>
      <c r="C213" s="601">
        <v>2363</v>
      </c>
      <c r="D213" s="600">
        <v>892</v>
      </c>
      <c r="E213" s="602"/>
      <c r="F213" s="602">
        <v>1005</v>
      </c>
      <c r="G213" s="602"/>
      <c r="H213" s="602">
        <f t="shared" si="43"/>
        <v>1897</v>
      </c>
      <c r="I213" s="602">
        <f t="shared" si="43"/>
        <v>0</v>
      </c>
      <c r="J213" s="600" t="s">
        <v>664</v>
      </c>
      <c r="K213" s="1548"/>
    </row>
    <row r="214" spans="1:11" ht="12.75" customHeight="1" x14ac:dyDescent="0.2">
      <c r="A214" s="1543"/>
      <c r="B214" s="1546"/>
      <c r="C214" s="601">
        <v>2390</v>
      </c>
      <c r="D214" s="600">
        <v>346</v>
      </c>
      <c r="E214" s="602"/>
      <c r="F214" s="602"/>
      <c r="G214" s="602"/>
      <c r="H214" s="602">
        <f t="shared" si="43"/>
        <v>346</v>
      </c>
      <c r="I214" s="602">
        <f t="shared" si="43"/>
        <v>0</v>
      </c>
      <c r="J214" s="600"/>
      <c r="K214" s="1549"/>
    </row>
    <row r="215" spans="1:11" ht="13.5" customHeight="1" x14ac:dyDescent="0.2">
      <c r="A215" s="1541" t="s">
        <v>665</v>
      </c>
      <c r="B215" s="1544" t="s">
        <v>666</v>
      </c>
      <c r="C215" s="601"/>
      <c r="D215" s="598">
        <f>SUM(D216:D219)</f>
        <v>2486</v>
      </c>
      <c r="E215" s="598">
        <f t="shared" ref="E215:G215" si="47">SUM(E216:E219)</f>
        <v>0</v>
      </c>
      <c r="F215" s="598">
        <f t="shared" si="47"/>
        <v>0</v>
      </c>
      <c r="G215" s="598">
        <f t="shared" si="47"/>
        <v>0</v>
      </c>
      <c r="H215" s="599">
        <f t="shared" si="43"/>
        <v>2486</v>
      </c>
      <c r="I215" s="599">
        <f t="shared" si="43"/>
        <v>0</v>
      </c>
      <c r="J215" s="600"/>
      <c r="K215" s="1547" t="s">
        <v>667</v>
      </c>
    </row>
    <row r="216" spans="1:11" ht="12.75" customHeight="1" x14ac:dyDescent="0.2">
      <c r="A216" s="1542"/>
      <c r="B216" s="1545"/>
      <c r="C216" s="601">
        <v>1150</v>
      </c>
      <c r="D216" s="600">
        <v>1012</v>
      </c>
      <c r="E216" s="602"/>
      <c r="F216" s="602"/>
      <c r="G216" s="602"/>
      <c r="H216" s="602">
        <f t="shared" si="43"/>
        <v>1012</v>
      </c>
      <c r="I216" s="602">
        <f t="shared" si="43"/>
        <v>0</v>
      </c>
      <c r="J216" s="600"/>
      <c r="K216" s="1548"/>
    </row>
    <row r="217" spans="1:11" ht="12.75" customHeight="1" x14ac:dyDescent="0.2">
      <c r="A217" s="1542"/>
      <c r="B217" s="1545"/>
      <c r="C217" s="601">
        <v>1210</v>
      </c>
      <c r="D217" s="600">
        <v>51</v>
      </c>
      <c r="E217" s="602"/>
      <c r="F217" s="602"/>
      <c r="G217" s="602"/>
      <c r="H217" s="602">
        <f t="shared" si="43"/>
        <v>51</v>
      </c>
      <c r="I217" s="602">
        <f t="shared" si="43"/>
        <v>0</v>
      </c>
      <c r="J217" s="600"/>
      <c r="K217" s="1548"/>
    </row>
    <row r="218" spans="1:11" ht="12.75" customHeight="1" x14ac:dyDescent="0.2">
      <c r="A218" s="1542"/>
      <c r="B218" s="1545"/>
      <c r="C218" s="601">
        <v>2314</v>
      </c>
      <c r="D218" s="600">
        <v>1213</v>
      </c>
      <c r="E218" s="602"/>
      <c r="F218" s="602"/>
      <c r="G218" s="602"/>
      <c r="H218" s="602">
        <f t="shared" si="43"/>
        <v>1213</v>
      </c>
      <c r="I218" s="602">
        <f t="shared" si="43"/>
        <v>0</v>
      </c>
      <c r="J218" s="600"/>
      <c r="K218" s="1548"/>
    </row>
    <row r="219" spans="1:11" ht="12.75" customHeight="1" x14ac:dyDescent="0.2">
      <c r="A219" s="1543"/>
      <c r="B219" s="1546"/>
      <c r="C219" s="601">
        <v>2363</v>
      </c>
      <c r="D219" s="600">
        <v>210</v>
      </c>
      <c r="E219" s="602"/>
      <c r="F219" s="602"/>
      <c r="G219" s="602"/>
      <c r="H219" s="602">
        <f t="shared" si="43"/>
        <v>210</v>
      </c>
      <c r="I219" s="602">
        <f t="shared" si="43"/>
        <v>0</v>
      </c>
      <c r="J219" s="600"/>
      <c r="K219" s="1549"/>
    </row>
    <row r="220" spans="1:11" ht="12.75" customHeight="1" x14ac:dyDescent="0.2">
      <c r="A220" s="1541" t="s">
        <v>668</v>
      </c>
      <c r="B220" s="1544" t="s">
        <v>669</v>
      </c>
      <c r="C220" s="601"/>
      <c r="D220" s="598">
        <f>SUM(D221:D223)</f>
        <v>3239</v>
      </c>
      <c r="E220" s="598">
        <f t="shared" ref="E220:G220" si="48">SUM(E221:E223)</f>
        <v>0</v>
      </c>
      <c r="F220" s="598">
        <f t="shared" si="48"/>
        <v>0</v>
      </c>
      <c r="G220" s="598">
        <f t="shared" si="48"/>
        <v>0</v>
      </c>
      <c r="H220" s="599">
        <f t="shared" si="43"/>
        <v>3239</v>
      </c>
      <c r="I220" s="599">
        <f t="shared" si="43"/>
        <v>0</v>
      </c>
      <c r="J220" s="600"/>
      <c r="K220" s="1547" t="s">
        <v>670</v>
      </c>
    </row>
    <row r="221" spans="1:11" ht="12.75" customHeight="1" x14ac:dyDescent="0.2">
      <c r="A221" s="1542"/>
      <c r="B221" s="1545"/>
      <c r="C221" s="601">
        <v>1150</v>
      </c>
      <c r="D221" s="600">
        <v>1935</v>
      </c>
      <c r="E221" s="602"/>
      <c r="F221" s="602"/>
      <c r="G221" s="602"/>
      <c r="H221" s="602">
        <f t="shared" si="43"/>
        <v>1935</v>
      </c>
      <c r="I221" s="602">
        <f t="shared" si="43"/>
        <v>0</v>
      </c>
      <c r="J221" s="600"/>
      <c r="K221" s="1548"/>
    </row>
    <row r="222" spans="1:11" ht="12.75" customHeight="1" x14ac:dyDescent="0.2">
      <c r="A222" s="1542"/>
      <c r="B222" s="1545"/>
      <c r="C222" s="601">
        <v>1210</v>
      </c>
      <c r="D222" s="600">
        <v>97</v>
      </c>
      <c r="E222" s="602"/>
      <c r="F222" s="602"/>
      <c r="G222" s="602"/>
      <c r="H222" s="602">
        <f t="shared" si="43"/>
        <v>97</v>
      </c>
      <c r="I222" s="602">
        <f t="shared" si="43"/>
        <v>0</v>
      </c>
      <c r="J222" s="600"/>
      <c r="K222" s="1548"/>
    </row>
    <row r="223" spans="1:11" ht="12.75" customHeight="1" x14ac:dyDescent="0.2">
      <c r="A223" s="1543"/>
      <c r="B223" s="1546"/>
      <c r="C223" s="601">
        <v>2314</v>
      </c>
      <c r="D223" s="600">
        <v>1207</v>
      </c>
      <c r="E223" s="602"/>
      <c r="F223" s="602"/>
      <c r="G223" s="602"/>
      <c r="H223" s="602">
        <f t="shared" si="43"/>
        <v>1207</v>
      </c>
      <c r="I223" s="602">
        <f t="shared" si="43"/>
        <v>0</v>
      </c>
      <c r="J223" s="600"/>
      <c r="K223" s="1549"/>
    </row>
    <row r="224" spans="1:11" ht="18.75" customHeight="1" x14ac:dyDescent="0.2">
      <c r="A224" s="1541" t="s">
        <v>671</v>
      </c>
      <c r="B224" s="1544" t="s">
        <v>672</v>
      </c>
      <c r="C224" s="601"/>
      <c r="D224" s="598">
        <f>SUM(D225:D228)</f>
        <v>15563</v>
      </c>
      <c r="E224" s="598">
        <f t="shared" ref="E224:G224" si="49">SUM(E225:E228)</f>
        <v>0</v>
      </c>
      <c r="F224" s="598">
        <f t="shared" si="49"/>
        <v>-825</v>
      </c>
      <c r="G224" s="598">
        <f t="shared" si="49"/>
        <v>0</v>
      </c>
      <c r="H224" s="599">
        <f t="shared" si="43"/>
        <v>14738</v>
      </c>
      <c r="I224" s="599">
        <f t="shared" si="43"/>
        <v>0</v>
      </c>
      <c r="J224" s="600"/>
      <c r="K224" s="1547" t="s">
        <v>673</v>
      </c>
    </row>
    <row r="225" spans="1:11" ht="15" customHeight="1" x14ac:dyDescent="0.2">
      <c r="A225" s="1542"/>
      <c r="B225" s="1545"/>
      <c r="C225" s="601">
        <v>2121</v>
      </c>
      <c r="D225" s="600">
        <v>3103</v>
      </c>
      <c r="E225" s="602"/>
      <c r="F225" s="602">
        <v>-1357</v>
      </c>
      <c r="G225" s="602"/>
      <c r="H225" s="602">
        <f t="shared" si="43"/>
        <v>1746</v>
      </c>
      <c r="I225" s="602">
        <f t="shared" si="43"/>
        <v>0</v>
      </c>
      <c r="J225" s="600" t="s">
        <v>674</v>
      </c>
      <c r="K225" s="1548"/>
    </row>
    <row r="226" spans="1:11" ht="18" customHeight="1" x14ac:dyDescent="0.2">
      <c r="A226" s="1542"/>
      <c r="B226" s="1545"/>
      <c r="C226" s="601">
        <v>2122</v>
      </c>
      <c r="D226" s="600">
        <v>0</v>
      </c>
      <c r="E226" s="602"/>
      <c r="F226" s="602">
        <v>500</v>
      </c>
      <c r="G226" s="602"/>
      <c r="H226" s="602">
        <f t="shared" si="43"/>
        <v>500</v>
      </c>
      <c r="I226" s="602">
        <f t="shared" si="43"/>
        <v>0</v>
      </c>
      <c r="J226" s="600" t="s">
        <v>675</v>
      </c>
      <c r="K226" s="1548"/>
    </row>
    <row r="227" spans="1:11" ht="21.75" customHeight="1" x14ac:dyDescent="0.2">
      <c r="A227" s="1542"/>
      <c r="B227" s="1545"/>
      <c r="C227" s="601">
        <v>2262</v>
      </c>
      <c r="D227" s="600">
        <v>5300</v>
      </c>
      <c r="E227" s="602"/>
      <c r="F227" s="602">
        <v>1034</v>
      </c>
      <c r="G227" s="602"/>
      <c r="H227" s="602">
        <f t="shared" si="43"/>
        <v>6334</v>
      </c>
      <c r="I227" s="602">
        <f t="shared" si="43"/>
        <v>0</v>
      </c>
      <c r="J227" s="600" t="s">
        <v>676</v>
      </c>
      <c r="K227" s="1548"/>
    </row>
    <row r="228" spans="1:11" ht="20.25" customHeight="1" x14ac:dyDescent="0.2">
      <c r="A228" s="1543"/>
      <c r="B228" s="1546"/>
      <c r="C228" s="601">
        <v>2279</v>
      </c>
      <c r="D228" s="600">
        <v>7160</v>
      </c>
      <c r="E228" s="602"/>
      <c r="F228" s="602">
        <v>-1002</v>
      </c>
      <c r="G228" s="602"/>
      <c r="H228" s="602">
        <f t="shared" si="43"/>
        <v>6158</v>
      </c>
      <c r="I228" s="602">
        <f t="shared" si="43"/>
        <v>0</v>
      </c>
      <c r="J228" s="600" t="s">
        <v>677</v>
      </c>
      <c r="K228" s="1549"/>
    </row>
    <row r="229" spans="1:11" ht="25.5" customHeight="1" x14ac:dyDescent="0.2">
      <c r="A229" s="1541" t="s">
        <v>678</v>
      </c>
      <c r="B229" s="1544" t="s">
        <v>679</v>
      </c>
      <c r="C229" s="601"/>
      <c r="D229" s="598">
        <f>SUM(D230)</f>
        <v>17388</v>
      </c>
      <c r="E229" s="598">
        <f t="shared" ref="E229:G229" si="50">SUM(E230)</f>
        <v>0</v>
      </c>
      <c r="F229" s="598">
        <f t="shared" si="50"/>
        <v>321</v>
      </c>
      <c r="G229" s="598">
        <f t="shared" si="50"/>
        <v>0</v>
      </c>
      <c r="H229" s="599">
        <f t="shared" si="43"/>
        <v>17709</v>
      </c>
      <c r="I229" s="599">
        <f t="shared" si="43"/>
        <v>0</v>
      </c>
      <c r="J229" s="600"/>
      <c r="K229" s="1551" t="s">
        <v>658</v>
      </c>
    </row>
    <row r="230" spans="1:11" ht="32.25" customHeight="1" x14ac:dyDescent="0.2">
      <c r="A230" s="1543"/>
      <c r="B230" s="1546"/>
      <c r="C230" s="601">
        <v>2361</v>
      </c>
      <c r="D230" s="600">
        <v>17388</v>
      </c>
      <c r="E230" s="602"/>
      <c r="F230" s="602">
        <v>321</v>
      </c>
      <c r="G230" s="602"/>
      <c r="H230" s="602">
        <f t="shared" si="43"/>
        <v>17709</v>
      </c>
      <c r="I230" s="602">
        <f t="shared" si="43"/>
        <v>0</v>
      </c>
      <c r="J230" s="600" t="s">
        <v>680</v>
      </c>
      <c r="K230" s="1552"/>
    </row>
    <row r="231" spans="1:11" ht="24" x14ac:dyDescent="0.2">
      <c r="A231" s="618" t="s">
        <v>681</v>
      </c>
      <c r="B231" s="619" t="s">
        <v>682</v>
      </c>
      <c r="C231" s="620"/>
      <c r="D231" s="598">
        <f>SUM(D232,D233,D234,D235,D238)</f>
        <v>73371</v>
      </c>
      <c r="E231" s="598">
        <f t="shared" ref="E231:I231" si="51">SUM(E232,E233,E234,E235,E238)</f>
        <v>4000</v>
      </c>
      <c r="F231" s="598">
        <f t="shared" si="51"/>
        <v>0</v>
      </c>
      <c r="G231" s="598">
        <f t="shared" si="51"/>
        <v>0</v>
      </c>
      <c r="H231" s="598">
        <f t="shared" si="51"/>
        <v>73371</v>
      </c>
      <c r="I231" s="598">
        <f t="shared" si="51"/>
        <v>4000</v>
      </c>
      <c r="J231" s="602"/>
      <c r="K231" s="966"/>
    </row>
    <row r="232" spans="1:11" ht="68.25" customHeight="1" x14ac:dyDescent="0.2">
      <c r="A232" s="622" t="s">
        <v>683</v>
      </c>
      <c r="B232" s="597" t="s">
        <v>684</v>
      </c>
      <c r="C232" s="601">
        <v>2314</v>
      </c>
      <c r="D232" s="598">
        <v>5650</v>
      </c>
      <c r="E232" s="599">
        <v>2800</v>
      </c>
      <c r="F232" s="599"/>
      <c r="G232" s="599"/>
      <c r="H232" s="599">
        <f t="shared" si="43"/>
        <v>5650</v>
      </c>
      <c r="I232" s="599">
        <f t="shared" si="43"/>
        <v>2800</v>
      </c>
      <c r="J232" s="602"/>
      <c r="K232" s="967" t="s">
        <v>685</v>
      </c>
    </row>
    <row r="233" spans="1:11" x14ac:dyDescent="0.2">
      <c r="A233" s="622" t="s">
        <v>686</v>
      </c>
      <c r="B233" s="597" t="s">
        <v>687</v>
      </c>
      <c r="C233" s="601">
        <v>2279</v>
      </c>
      <c r="D233" s="598">
        <v>4000</v>
      </c>
      <c r="E233" s="599">
        <v>1200</v>
      </c>
      <c r="F233" s="599"/>
      <c r="G233" s="599"/>
      <c r="H233" s="599">
        <f t="shared" si="43"/>
        <v>4000</v>
      </c>
      <c r="I233" s="599">
        <f t="shared" si="43"/>
        <v>1200</v>
      </c>
      <c r="J233" s="602"/>
      <c r="K233" s="967" t="s">
        <v>688</v>
      </c>
    </row>
    <row r="234" spans="1:11" x14ac:dyDescent="0.2">
      <c r="A234" s="622" t="s">
        <v>689</v>
      </c>
      <c r="B234" s="597" t="s">
        <v>690</v>
      </c>
      <c r="C234" s="601">
        <v>2248</v>
      </c>
      <c r="D234" s="598">
        <v>700</v>
      </c>
      <c r="E234" s="599"/>
      <c r="F234" s="599"/>
      <c r="G234" s="599"/>
      <c r="H234" s="599">
        <f t="shared" si="43"/>
        <v>700</v>
      </c>
      <c r="I234" s="599">
        <f t="shared" si="43"/>
        <v>0</v>
      </c>
      <c r="J234" s="602"/>
      <c r="K234" s="967" t="s">
        <v>688</v>
      </c>
    </row>
    <row r="235" spans="1:11" ht="36" customHeight="1" x14ac:dyDescent="0.2">
      <c r="A235" s="1541" t="s">
        <v>691</v>
      </c>
      <c r="B235" s="1544" t="s">
        <v>692</v>
      </c>
      <c r="C235" s="601"/>
      <c r="D235" s="598">
        <f>SUM(D236:D237)</f>
        <v>700</v>
      </c>
      <c r="E235" s="598">
        <f t="shared" ref="E235:G235" si="52">SUM(E236:E237)</f>
        <v>0</v>
      </c>
      <c r="F235" s="598">
        <f t="shared" si="52"/>
        <v>0</v>
      </c>
      <c r="G235" s="598">
        <f t="shared" si="52"/>
        <v>0</v>
      </c>
      <c r="H235" s="599">
        <f t="shared" si="43"/>
        <v>700</v>
      </c>
      <c r="I235" s="599">
        <f t="shared" si="43"/>
        <v>0</v>
      </c>
      <c r="J235" s="602"/>
      <c r="K235" s="1553" t="s">
        <v>688</v>
      </c>
    </row>
    <row r="236" spans="1:11" ht="12.75" customHeight="1" x14ac:dyDescent="0.2">
      <c r="A236" s="1542"/>
      <c r="B236" s="1545"/>
      <c r="C236" s="601">
        <v>2223</v>
      </c>
      <c r="D236" s="600">
        <v>200</v>
      </c>
      <c r="E236" s="602"/>
      <c r="F236" s="602"/>
      <c r="G236" s="602"/>
      <c r="H236" s="602">
        <f t="shared" si="43"/>
        <v>200</v>
      </c>
      <c r="I236" s="602">
        <f t="shared" si="43"/>
        <v>0</v>
      </c>
      <c r="J236" s="602"/>
      <c r="K236" s="1553"/>
    </row>
    <row r="237" spans="1:11" ht="12.75" customHeight="1" x14ac:dyDescent="0.2">
      <c r="A237" s="1543"/>
      <c r="B237" s="1546"/>
      <c r="C237" s="601">
        <v>2279</v>
      </c>
      <c r="D237" s="600">
        <v>500</v>
      </c>
      <c r="E237" s="602"/>
      <c r="F237" s="602"/>
      <c r="G237" s="602"/>
      <c r="H237" s="602">
        <f t="shared" si="43"/>
        <v>500</v>
      </c>
      <c r="I237" s="602">
        <f t="shared" si="43"/>
        <v>0</v>
      </c>
      <c r="J237" s="602"/>
      <c r="K237" s="1553"/>
    </row>
    <row r="238" spans="1:11" ht="20.25" customHeight="1" x14ac:dyDescent="0.2">
      <c r="A238" s="1541" t="s">
        <v>693</v>
      </c>
      <c r="B238" s="1544" t="s">
        <v>694</v>
      </c>
      <c r="C238" s="601"/>
      <c r="D238" s="598">
        <f>SUM(D239:D241)</f>
        <v>62321</v>
      </c>
      <c r="E238" s="598">
        <f t="shared" ref="E238:G238" si="53">SUM(E239:E241)</f>
        <v>0</v>
      </c>
      <c r="F238" s="598">
        <f t="shared" si="53"/>
        <v>0</v>
      </c>
      <c r="G238" s="598">
        <f t="shared" si="53"/>
        <v>0</v>
      </c>
      <c r="H238" s="599">
        <f t="shared" si="43"/>
        <v>62321</v>
      </c>
      <c r="I238" s="599">
        <f t="shared" si="43"/>
        <v>0</v>
      </c>
      <c r="J238" s="600"/>
      <c r="K238" s="1547" t="s">
        <v>685</v>
      </c>
    </row>
    <row r="239" spans="1:11" ht="14.25" customHeight="1" x14ac:dyDescent="0.2">
      <c r="A239" s="1542"/>
      <c r="B239" s="1545"/>
      <c r="C239" s="601">
        <v>2239</v>
      </c>
      <c r="D239" s="600">
        <v>44764</v>
      </c>
      <c r="E239" s="602"/>
      <c r="F239" s="602"/>
      <c r="G239" s="602"/>
      <c r="H239" s="602">
        <f t="shared" si="43"/>
        <v>44764</v>
      </c>
      <c r="I239" s="602">
        <f t="shared" si="43"/>
        <v>0</v>
      </c>
      <c r="J239" s="600"/>
      <c r="K239" s="1548"/>
    </row>
    <row r="240" spans="1:11" ht="14.25" customHeight="1" x14ac:dyDescent="0.2">
      <c r="A240" s="1542"/>
      <c r="B240" s="1545"/>
      <c r="C240" s="601">
        <v>2279</v>
      </c>
      <c r="D240" s="600">
        <v>8500</v>
      </c>
      <c r="E240" s="602"/>
      <c r="F240" s="602"/>
      <c r="G240" s="602"/>
      <c r="H240" s="602">
        <f t="shared" si="43"/>
        <v>8500</v>
      </c>
      <c r="I240" s="602">
        <f t="shared" si="43"/>
        <v>0</v>
      </c>
      <c r="J240" s="600"/>
      <c r="K240" s="1548"/>
    </row>
    <row r="241" spans="1:13" ht="12.75" customHeight="1" x14ac:dyDescent="0.2">
      <c r="A241" s="1543"/>
      <c r="B241" s="1546"/>
      <c r="C241" s="601">
        <v>2314</v>
      </c>
      <c r="D241" s="600">
        <v>9057</v>
      </c>
      <c r="E241" s="602"/>
      <c r="F241" s="602"/>
      <c r="G241" s="602"/>
      <c r="H241" s="602">
        <f t="shared" si="43"/>
        <v>9057</v>
      </c>
      <c r="I241" s="602">
        <f t="shared" si="43"/>
        <v>0</v>
      </c>
      <c r="J241" s="600"/>
      <c r="K241" s="1549"/>
    </row>
    <row r="242" spans="1:13" s="575" customFormat="1" x14ac:dyDescent="0.2">
      <c r="A242" s="538" t="s">
        <v>414</v>
      </c>
      <c r="B242" s="603"/>
      <c r="C242" s="603"/>
      <c r="D242" s="603"/>
    </row>
    <row r="243" spans="1:13" s="575" customFormat="1" x14ac:dyDescent="0.2">
      <c r="A243" s="538" t="s">
        <v>415</v>
      </c>
      <c r="B243" s="603"/>
      <c r="C243" s="603"/>
      <c r="D243" s="603"/>
    </row>
    <row r="244" spans="1:13" s="575" customFormat="1" x14ac:dyDescent="0.2">
      <c r="A244" s="1550" t="s">
        <v>695</v>
      </c>
      <c r="B244" s="1550"/>
      <c r="C244" s="1550"/>
      <c r="D244" s="1550"/>
      <c r="E244" s="1550"/>
      <c r="F244" s="1550"/>
      <c r="G244" s="1550"/>
      <c r="H244" s="1550"/>
      <c r="I244" s="1550"/>
      <c r="J244" s="1550"/>
      <c r="K244" s="1550"/>
      <c r="L244" s="1550"/>
      <c r="M244" s="604"/>
    </row>
    <row r="245" spans="1:13" s="575" customFormat="1" x14ac:dyDescent="0.2">
      <c r="A245" s="605" t="s">
        <v>696</v>
      </c>
      <c r="B245" s="605"/>
      <c r="C245" s="605"/>
      <c r="D245" s="605"/>
      <c r="E245" s="605"/>
      <c r="F245" s="606"/>
      <c r="G245" s="606"/>
      <c r="H245" s="606"/>
      <c r="I245" s="606"/>
      <c r="J245" s="606"/>
      <c r="K245" s="606"/>
      <c r="L245" s="606"/>
      <c r="M245" s="604"/>
    </row>
    <row r="246" spans="1:13" s="575" customFormat="1" ht="12" customHeight="1" x14ac:dyDescent="0.2">
      <c r="A246" s="1539" t="s">
        <v>697</v>
      </c>
      <c r="B246" s="1539"/>
      <c r="C246" s="1539"/>
      <c r="D246" s="1539"/>
      <c r="E246" s="1539"/>
      <c r="F246" s="1539"/>
      <c r="G246" s="1539"/>
      <c r="H246" s="1539"/>
      <c r="I246" s="1539"/>
      <c r="J246" s="1539"/>
      <c r="K246" s="1539"/>
      <c r="L246" s="1539"/>
      <c r="M246" s="604"/>
    </row>
    <row r="247" spans="1:13" s="575" customFormat="1" ht="12" customHeight="1" x14ac:dyDescent="0.2">
      <c r="A247" s="607" t="s">
        <v>698</v>
      </c>
      <c r="B247" s="607"/>
      <c r="C247" s="607"/>
      <c r="D247" s="607"/>
      <c r="E247" s="608"/>
      <c r="F247" s="608"/>
      <c r="G247" s="608"/>
      <c r="H247" s="608"/>
      <c r="I247" s="608"/>
      <c r="J247" s="608"/>
      <c r="K247" s="608"/>
      <c r="L247" s="608"/>
      <c r="M247" s="604"/>
    </row>
    <row r="248" spans="1:13" s="575" customFormat="1" ht="12" customHeight="1" x14ac:dyDescent="0.2">
      <c r="A248" s="607" t="s">
        <v>699</v>
      </c>
      <c r="B248" s="607"/>
      <c r="C248" s="607"/>
      <c r="D248" s="607"/>
      <c r="E248" s="608"/>
      <c r="F248" s="608"/>
      <c r="G248" s="608"/>
      <c r="H248" s="608"/>
      <c r="I248" s="608"/>
      <c r="J248" s="608"/>
      <c r="K248" s="608"/>
      <c r="L248" s="608"/>
      <c r="M248" s="604"/>
    </row>
    <row r="249" spans="1:13" s="609" customFormat="1" ht="12" customHeight="1" x14ac:dyDescent="0.2">
      <c r="A249" s="1539" t="s">
        <v>700</v>
      </c>
      <c r="B249" s="1539"/>
      <c r="C249" s="1539"/>
      <c r="D249" s="1539"/>
      <c r="E249" s="1539"/>
      <c r="F249" s="1539"/>
      <c r="G249" s="1539"/>
      <c r="H249" s="1539"/>
      <c r="I249" s="1539"/>
      <c r="J249" s="1539"/>
      <c r="K249" s="1539"/>
      <c r="L249" s="1539"/>
      <c r="M249" s="1539"/>
    </row>
    <row r="250" spans="1:13" s="610" customFormat="1" ht="12" customHeight="1" x14ac:dyDescent="0.2">
      <c r="A250" s="1539" t="s">
        <v>697</v>
      </c>
      <c r="B250" s="1539"/>
      <c r="C250" s="1539"/>
      <c r="D250" s="1539"/>
      <c r="E250" s="1539"/>
      <c r="F250" s="1539"/>
      <c r="G250" s="1539"/>
      <c r="H250" s="1539"/>
      <c r="I250" s="1539"/>
      <c r="J250" s="1539"/>
      <c r="K250" s="1539"/>
      <c r="L250" s="1539"/>
      <c r="M250" s="608"/>
    </row>
    <row r="251" spans="1:13" s="610" customFormat="1" ht="12" customHeight="1" x14ac:dyDescent="0.2">
      <c r="A251" s="607" t="s">
        <v>701</v>
      </c>
      <c r="B251" s="608"/>
      <c r="C251" s="608"/>
      <c r="D251" s="608"/>
      <c r="E251" s="608"/>
      <c r="F251" s="608"/>
      <c r="G251" s="608"/>
      <c r="H251" s="608"/>
      <c r="I251" s="608"/>
      <c r="J251" s="608"/>
      <c r="K251" s="608"/>
      <c r="L251" s="608"/>
      <c r="M251" s="608"/>
    </row>
    <row r="252" spans="1:13" s="1539" customFormat="1" ht="12" customHeight="1" x14ac:dyDescent="0.25">
      <c r="A252" s="1539" t="s">
        <v>702</v>
      </c>
    </row>
    <row r="253" spans="1:13" s="610" customFormat="1" ht="12" customHeight="1" x14ac:dyDescent="0.2">
      <c r="A253" s="611" t="s">
        <v>703</v>
      </c>
      <c r="B253" s="608"/>
      <c r="C253" s="608"/>
      <c r="D253" s="608"/>
      <c r="E253" s="608"/>
      <c r="F253" s="608"/>
      <c r="G253" s="608"/>
      <c r="H253" s="608"/>
      <c r="I253" s="608"/>
      <c r="J253" s="608"/>
      <c r="K253" s="608"/>
      <c r="L253" s="608"/>
      <c r="M253" s="608"/>
    </row>
    <row r="254" spans="1:13" s="610" customFormat="1" ht="12" customHeight="1" x14ac:dyDescent="0.2">
      <c r="A254" s="1539" t="s">
        <v>704</v>
      </c>
      <c r="B254" s="1539"/>
      <c r="C254" s="1539"/>
      <c r="D254" s="1539"/>
      <c r="E254" s="1539"/>
      <c r="F254" s="1539"/>
      <c r="G254" s="1539"/>
      <c r="H254" s="1539"/>
      <c r="I254" s="1539"/>
      <c r="J254" s="1539"/>
      <c r="K254" s="1539"/>
      <c r="L254" s="1539"/>
      <c r="M254" s="608"/>
    </row>
    <row r="255" spans="1:13" s="610" customFormat="1" ht="12" customHeight="1" x14ac:dyDescent="0.2">
      <c r="A255" s="612" t="s">
        <v>705</v>
      </c>
      <c r="B255" s="612"/>
      <c r="C255" s="612"/>
      <c r="D255" s="612"/>
      <c r="E255" s="612"/>
      <c r="F255" s="612"/>
      <c r="G255" s="607"/>
      <c r="H255" s="608"/>
      <c r="I255" s="608"/>
      <c r="J255" s="608"/>
      <c r="K255" s="608"/>
      <c r="L255" s="608"/>
      <c r="M255" s="608"/>
    </row>
    <row r="256" spans="1:13" s="610" customFormat="1" ht="12" customHeight="1" x14ac:dyDescent="0.2">
      <c r="A256" s="607" t="s">
        <v>706</v>
      </c>
      <c r="B256" s="607"/>
      <c r="C256" s="607"/>
      <c r="D256" s="607"/>
      <c r="E256" s="607"/>
      <c r="F256" s="607"/>
      <c r="G256" s="607"/>
      <c r="H256" s="608"/>
      <c r="I256" s="608"/>
      <c r="J256" s="608"/>
      <c r="K256" s="608"/>
      <c r="L256" s="608"/>
      <c r="M256" s="608"/>
    </row>
    <row r="257" spans="1:14" s="610" customFormat="1" ht="12" customHeight="1" x14ac:dyDescent="0.2">
      <c r="A257" s="607" t="s">
        <v>707</v>
      </c>
      <c r="B257" s="607"/>
      <c r="C257" s="607"/>
      <c r="D257" s="607"/>
      <c r="E257" s="607"/>
      <c r="F257" s="607"/>
      <c r="G257" s="607"/>
      <c r="H257" s="608"/>
      <c r="I257" s="608"/>
      <c r="J257" s="608"/>
      <c r="K257" s="608"/>
      <c r="L257" s="608"/>
      <c r="M257" s="608"/>
    </row>
    <row r="258" spans="1:14" s="610" customFormat="1" ht="12" customHeight="1" x14ac:dyDescent="0.2">
      <c r="A258" s="607" t="s">
        <v>708</v>
      </c>
      <c r="B258" s="607"/>
      <c r="C258" s="607"/>
      <c r="D258" s="607"/>
      <c r="E258" s="607"/>
      <c r="F258" s="607"/>
      <c r="G258" s="608"/>
      <c r="H258" s="608"/>
      <c r="I258" s="608"/>
      <c r="J258" s="608"/>
      <c r="K258" s="608"/>
      <c r="L258" s="608"/>
      <c r="M258" s="608"/>
    </row>
    <row r="259" spans="1:14" s="610" customFormat="1" ht="12" customHeight="1" x14ac:dyDescent="0.2">
      <c r="A259" s="607" t="s">
        <v>709</v>
      </c>
      <c r="B259" s="607"/>
      <c r="C259" s="607"/>
      <c r="D259" s="607"/>
      <c r="E259" s="607"/>
      <c r="F259" s="607"/>
      <c r="G259" s="607"/>
      <c r="H259" s="607"/>
      <c r="I259" s="608"/>
      <c r="J259" s="608"/>
      <c r="K259" s="608"/>
      <c r="L259" s="608"/>
      <c r="M259" s="608"/>
    </row>
    <row r="260" spans="1:14" s="610" customFormat="1" ht="12" customHeight="1" x14ac:dyDescent="0.2">
      <c r="A260" s="607" t="s">
        <v>710</v>
      </c>
      <c r="B260" s="607"/>
      <c r="C260" s="607"/>
      <c r="D260" s="607"/>
      <c r="E260" s="607"/>
      <c r="F260" s="607"/>
      <c r="G260" s="607"/>
      <c r="H260" s="607"/>
      <c r="I260" s="607"/>
      <c r="J260" s="607"/>
      <c r="K260" s="607"/>
      <c r="L260" s="607"/>
      <c r="M260" s="608"/>
    </row>
    <row r="261" spans="1:14" s="610" customFormat="1" ht="24" customHeight="1" x14ac:dyDescent="0.2">
      <c r="A261" s="1539" t="s">
        <v>711</v>
      </c>
      <c r="B261" s="1539"/>
      <c r="C261" s="1539"/>
      <c r="D261" s="1539"/>
      <c r="E261" s="1539"/>
      <c r="F261" s="1539"/>
      <c r="G261" s="1539"/>
      <c r="H261" s="1539"/>
      <c r="I261" s="1539"/>
      <c r="J261" s="1539"/>
      <c r="K261" s="1539"/>
      <c r="L261" s="1539"/>
      <c r="M261" s="1539"/>
      <c r="N261" s="1539"/>
    </row>
    <row r="262" spans="1:14" s="610" customFormat="1" ht="12" customHeight="1" x14ac:dyDescent="0.2">
      <c r="A262" s="607" t="s">
        <v>712</v>
      </c>
      <c r="B262" s="607"/>
      <c r="C262" s="607"/>
      <c r="D262" s="607"/>
      <c r="E262" s="607"/>
      <c r="F262" s="607"/>
      <c r="G262" s="608"/>
      <c r="H262" s="608"/>
      <c r="I262" s="608"/>
      <c r="J262" s="608"/>
      <c r="K262" s="608"/>
      <c r="L262" s="608"/>
      <c r="M262" s="608"/>
    </row>
    <row r="263" spans="1:14" s="610" customFormat="1" ht="12" customHeight="1" x14ac:dyDescent="0.2">
      <c r="A263" s="607" t="s">
        <v>713</v>
      </c>
      <c r="B263" s="607"/>
      <c r="C263" s="607"/>
      <c r="D263" s="607"/>
      <c r="E263" s="607"/>
      <c r="F263" s="607"/>
      <c r="G263" s="608"/>
      <c r="H263" s="608"/>
      <c r="I263" s="608"/>
      <c r="J263" s="608"/>
      <c r="K263" s="608"/>
      <c r="L263" s="608"/>
      <c r="M263" s="608"/>
    </row>
    <row r="264" spans="1:14" s="610" customFormat="1" ht="12" customHeight="1" x14ac:dyDescent="0.2">
      <c r="A264" s="607" t="s">
        <v>714</v>
      </c>
      <c r="B264" s="607"/>
      <c r="C264" s="607"/>
      <c r="D264" s="607"/>
      <c r="E264" s="607"/>
      <c r="F264" s="607"/>
      <c r="G264" s="608"/>
      <c r="H264" s="608"/>
      <c r="I264" s="608"/>
      <c r="J264" s="608"/>
      <c r="K264" s="608"/>
      <c r="L264" s="608"/>
      <c r="M264" s="608"/>
    </row>
    <row r="265" spans="1:14" s="610" customFormat="1" ht="24.75" customHeight="1" x14ac:dyDescent="0.2">
      <c r="A265" s="1539" t="s">
        <v>715</v>
      </c>
      <c r="B265" s="1539"/>
      <c r="C265" s="1539"/>
      <c r="D265" s="1539"/>
      <c r="E265" s="1539"/>
      <c r="F265" s="1539"/>
      <c r="G265" s="1539"/>
      <c r="H265" s="1539"/>
      <c r="I265" s="1539"/>
      <c r="J265" s="1539"/>
      <c r="K265" s="1539"/>
      <c r="L265" s="1539"/>
      <c r="M265" s="1539"/>
      <c r="N265" s="1539"/>
    </row>
    <row r="266" spans="1:14" s="610" customFormat="1" ht="12" customHeight="1" x14ac:dyDescent="0.2">
      <c r="A266" s="607" t="s">
        <v>716</v>
      </c>
      <c r="B266" s="607"/>
      <c r="C266" s="607"/>
      <c r="D266" s="607"/>
      <c r="E266" s="607"/>
      <c r="F266" s="607"/>
      <c r="G266" s="607"/>
      <c r="H266" s="608"/>
      <c r="I266" s="608"/>
      <c r="J266" s="608"/>
      <c r="K266" s="608"/>
      <c r="L266" s="608"/>
      <c r="M266" s="608"/>
    </row>
    <row r="267" spans="1:14" s="610" customFormat="1" ht="12" customHeight="1" x14ac:dyDescent="0.2">
      <c r="A267" s="607" t="s">
        <v>717</v>
      </c>
      <c r="B267" s="607"/>
      <c r="C267" s="607"/>
      <c r="D267" s="607"/>
      <c r="E267" s="607"/>
      <c r="F267" s="607"/>
      <c r="G267" s="607"/>
      <c r="H267" s="608"/>
      <c r="I267" s="608"/>
      <c r="J267" s="608"/>
      <c r="K267" s="608"/>
      <c r="L267" s="608"/>
      <c r="M267" s="608"/>
    </row>
    <row r="268" spans="1:14" s="610" customFormat="1" ht="12" customHeight="1" x14ac:dyDescent="0.2">
      <c r="A268" s="607" t="s">
        <v>708</v>
      </c>
      <c r="B268" s="607"/>
      <c r="C268" s="607"/>
      <c r="D268" s="607"/>
      <c r="E268" s="607"/>
      <c r="F268" s="607"/>
      <c r="G268" s="608"/>
      <c r="H268" s="608"/>
      <c r="I268" s="608"/>
      <c r="J268" s="608"/>
      <c r="K268" s="608"/>
      <c r="L268" s="608"/>
      <c r="M268" s="608"/>
    </row>
    <row r="269" spans="1:14" s="610" customFormat="1" ht="12" customHeight="1" x14ac:dyDescent="0.2">
      <c r="A269" s="607" t="s">
        <v>718</v>
      </c>
      <c r="B269" s="607"/>
      <c r="C269" s="607"/>
      <c r="D269" s="607"/>
      <c r="E269" s="607"/>
      <c r="F269" s="607"/>
      <c r="G269" s="608"/>
      <c r="H269" s="608"/>
      <c r="I269" s="608"/>
      <c r="J269" s="608"/>
      <c r="K269" s="608"/>
      <c r="L269" s="608"/>
      <c r="M269" s="608"/>
    </row>
    <row r="270" spans="1:14" s="610" customFormat="1" ht="12" customHeight="1" x14ac:dyDescent="0.2">
      <c r="A270" s="607" t="s">
        <v>719</v>
      </c>
      <c r="B270" s="607"/>
      <c r="C270" s="607"/>
      <c r="D270" s="607"/>
      <c r="E270" s="607"/>
      <c r="F270" s="607"/>
      <c r="G270" s="608"/>
      <c r="H270" s="608"/>
      <c r="I270" s="608"/>
      <c r="J270" s="608"/>
      <c r="K270" s="608"/>
      <c r="L270" s="608"/>
      <c r="M270" s="608"/>
    </row>
    <row r="271" spans="1:14" s="610" customFormat="1" ht="12" customHeight="1" x14ac:dyDescent="0.2">
      <c r="A271" s="607" t="s">
        <v>708</v>
      </c>
      <c r="B271" s="607"/>
      <c r="C271" s="607"/>
      <c r="D271" s="607"/>
      <c r="E271" s="607"/>
      <c r="F271" s="607"/>
      <c r="G271" s="608"/>
      <c r="H271" s="608"/>
      <c r="I271" s="608"/>
      <c r="J271" s="608"/>
      <c r="K271" s="608"/>
      <c r="L271" s="608"/>
      <c r="M271" s="608"/>
    </row>
    <row r="272" spans="1:14" s="610" customFormat="1" ht="12" customHeight="1" x14ac:dyDescent="0.2">
      <c r="A272" s="607" t="s">
        <v>720</v>
      </c>
      <c r="B272" s="607"/>
      <c r="C272" s="607"/>
      <c r="D272" s="607"/>
      <c r="E272" s="607"/>
      <c r="F272" s="607"/>
      <c r="G272" s="608"/>
      <c r="H272" s="608"/>
      <c r="I272" s="608"/>
      <c r="J272" s="608"/>
      <c r="K272" s="608"/>
      <c r="L272" s="608"/>
      <c r="M272" s="608"/>
    </row>
    <row r="273" spans="1:14" s="610" customFormat="1" ht="12" customHeight="1" x14ac:dyDescent="0.2">
      <c r="A273" s="607" t="s">
        <v>721</v>
      </c>
      <c r="B273" s="607"/>
      <c r="C273" s="607"/>
      <c r="D273" s="607"/>
      <c r="E273" s="607"/>
      <c r="F273" s="607"/>
      <c r="G273" s="608"/>
      <c r="H273" s="608"/>
      <c r="I273" s="608"/>
      <c r="J273" s="608"/>
      <c r="K273" s="608"/>
      <c r="L273" s="608"/>
      <c r="M273" s="608"/>
    </row>
    <row r="274" spans="1:14" s="610" customFormat="1" ht="12" customHeight="1" x14ac:dyDescent="0.2">
      <c r="A274" s="607" t="s">
        <v>722</v>
      </c>
      <c r="B274" s="607"/>
      <c r="C274" s="607"/>
      <c r="D274" s="607"/>
      <c r="E274" s="607"/>
      <c r="F274" s="607"/>
      <c r="G274" s="608"/>
      <c r="H274" s="608"/>
      <c r="I274" s="608"/>
      <c r="J274" s="608"/>
      <c r="K274" s="608"/>
      <c r="L274" s="608"/>
      <c r="M274" s="608"/>
    </row>
    <row r="275" spans="1:14" s="610" customFormat="1" ht="12" customHeight="1" x14ac:dyDescent="0.2">
      <c r="A275" s="607" t="s">
        <v>723</v>
      </c>
      <c r="B275" s="607"/>
      <c r="C275" s="607"/>
      <c r="D275" s="607"/>
      <c r="E275" s="607"/>
      <c r="F275" s="607"/>
      <c r="G275" s="608"/>
      <c r="H275" s="608"/>
      <c r="I275" s="608"/>
      <c r="J275" s="608"/>
      <c r="K275" s="608"/>
      <c r="L275" s="608"/>
      <c r="M275" s="608"/>
    </row>
    <row r="276" spans="1:14" s="610" customFormat="1" ht="12" customHeight="1" x14ac:dyDescent="0.2">
      <c r="A276" s="607" t="s">
        <v>724</v>
      </c>
      <c r="B276" s="607"/>
      <c r="C276" s="607"/>
      <c r="D276" s="607"/>
      <c r="E276" s="607"/>
      <c r="F276" s="607"/>
      <c r="G276" s="608"/>
      <c r="H276" s="608"/>
      <c r="I276" s="608"/>
      <c r="J276" s="608"/>
      <c r="K276" s="608"/>
      <c r="L276" s="608"/>
      <c r="M276" s="608"/>
    </row>
    <row r="277" spans="1:14" s="610" customFormat="1" ht="12" customHeight="1" x14ac:dyDescent="0.2">
      <c r="A277" s="607" t="s">
        <v>708</v>
      </c>
      <c r="B277" s="607"/>
      <c r="C277" s="607"/>
      <c r="D277" s="607"/>
      <c r="E277" s="607"/>
      <c r="F277" s="607"/>
      <c r="G277" s="608"/>
      <c r="H277" s="608"/>
      <c r="I277" s="608"/>
      <c r="J277" s="608"/>
      <c r="K277" s="608"/>
      <c r="L277" s="608"/>
      <c r="M277" s="608"/>
    </row>
    <row r="278" spans="1:14" s="610" customFormat="1" ht="12" customHeight="1" x14ac:dyDescent="0.2">
      <c r="A278" s="607" t="s">
        <v>725</v>
      </c>
      <c r="B278" s="607"/>
      <c r="C278" s="607"/>
      <c r="D278" s="607"/>
      <c r="E278" s="607"/>
      <c r="F278" s="607"/>
      <c r="G278" s="608"/>
      <c r="H278" s="608"/>
      <c r="I278" s="608"/>
      <c r="J278" s="608"/>
      <c r="K278" s="608"/>
      <c r="L278" s="608"/>
      <c r="M278" s="608"/>
    </row>
    <row r="279" spans="1:14" s="610" customFormat="1" ht="12" customHeight="1" x14ac:dyDescent="0.2">
      <c r="A279" s="607" t="s">
        <v>726</v>
      </c>
      <c r="B279" s="607"/>
      <c r="C279" s="607"/>
      <c r="D279" s="607"/>
      <c r="E279" s="607"/>
      <c r="F279" s="607"/>
      <c r="G279" s="608"/>
      <c r="H279" s="608"/>
      <c r="I279" s="608"/>
      <c r="J279" s="608"/>
      <c r="K279" s="608"/>
      <c r="L279" s="608"/>
      <c r="M279" s="608"/>
    </row>
    <row r="280" spans="1:14" s="610" customFormat="1" ht="12" customHeight="1" x14ac:dyDescent="0.2">
      <c r="A280" s="607" t="s">
        <v>727</v>
      </c>
      <c r="B280" s="607"/>
      <c r="C280" s="607"/>
      <c r="D280" s="607"/>
      <c r="E280" s="607"/>
      <c r="F280" s="607"/>
      <c r="G280" s="608"/>
      <c r="H280" s="608"/>
      <c r="I280" s="608"/>
      <c r="J280" s="608"/>
      <c r="K280" s="608"/>
      <c r="L280" s="608"/>
      <c r="M280" s="608"/>
    </row>
    <row r="281" spans="1:14" s="610" customFormat="1" ht="12" customHeight="1" x14ac:dyDescent="0.2">
      <c r="A281" s="607" t="s">
        <v>728</v>
      </c>
      <c r="B281" s="607"/>
      <c r="C281" s="607"/>
      <c r="D281" s="607"/>
      <c r="E281" s="607"/>
      <c r="F281" s="607"/>
      <c r="G281" s="608"/>
      <c r="H281" s="608"/>
      <c r="I281" s="608"/>
      <c r="J281" s="608"/>
      <c r="K281" s="608"/>
      <c r="L281" s="608"/>
      <c r="M281" s="608"/>
    </row>
    <row r="282" spans="1:14" s="610" customFormat="1" ht="12" customHeight="1" x14ac:dyDescent="0.2">
      <c r="A282" s="607" t="s">
        <v>729</v>
      </c>
      <c r="B282" s="607"/>
      <c r="C282" s="607"/>
      <c r="D282" s="607"/>
      <c r="E282" s="607"/>
      <c r="F282" s="607"/>
      <c r="G282" s="608"/>
      <c r="H282" s="608"/>
      <c r="I282" s="608"/>
      <c r="J282" s="608"/>
      <c r="K282" s="608"/>
      <c r="L282" s="608"/>
      <c r="M282" s="608"/>
    </row>
    <row r="283" spans="1:14" s="610" customFormat="1" ht="12" customHeight="1" x14ac:dyDescent="0.2">
      <c r="A283" s="607" t="s">
        <v>730</v>
      </c>
      <c r="B283" s="607"/>
      <c r="C283" s="607"/>
      <c r="D283" s="607"/>
      <c r="E283" s="607"/>
      <c r="F283" s="607"/>
      <c r="G283" s="608"/>
      <c r="H283" s="608"/>
      <c r="I283" s="608"/>
      <c r="J283" s="608"/>
      <c r="K283" s="608"/>
      <c r="L283" s="608"/>
      <c r="M283" s="608"/>
    </row>
    <row r="284" spans="1:14" s="610" customFormat="1" ht="12" customHeight="1" x14ac:dyDescent="0.2">
      <c r="A284" s="607" t="s">
        <v>731</v>
      </c>
      <c r="B284" s="607"/>
      <c r="C284" s="607"/>
      <c r="D284" s="607"/>
      <c r="E284" s="607"/>
      <c r="F284" s="607"/>
      <c r="G284" s="608"/>
      <c r="H284" s="608"/>
      <c r="I284" s="608"/>
      <c r="J284" s="608"/>
      <c r="K284" s="608"/>
      <c r="L284" s="608"/>
      <c r="M284" s="608"/>
    </row>
    <row r="285" spans="1:14" s="610" customFormat="1" ht="24.75" customHeight="1" x14ac:dyDescent="0.2">
      <c r="A285" s="1539" t="s">
        <v>732</v>
      </c>
      <c r="B285" s="1539"/>
      <c r="C285" s="1539"/>
      <c r="D285" s="1539"/>
      <c r="E285" s="1539"/>
      <c r="F285" s="1539"/>
      <c r="G285" s="1539"/>
      <c r="H285" s="1539"/>
      <c r="I285" s="1539"/>
      <c r="J285" s="1539"/>
      <c r="K285" s="1539"/>
      <c r="L285" s="1539"/>
      <c r="M285" s="1539"/>
      <c r="N285" s="1539"/>
    </row>
    <row r="286" spans="1:14" s="610" customFormat="1" ht="12" customHeight="1" x14ac:dyDescent="0.2">
      <c r="A286" s="607" t="s">
        <v>708</v>
      </c>
      <c r="B286" s="607"/>
      <c r="C286" s="607"/>
      <c r="D286" s="607"/>
      <c r="E286" s="607"/>
      <c r="F286" s="607"/>
      <c r="G286" s="608"/>
      <c r="H286" s="608"/>
      <c r="I286" s="608"/>
      <c r="J286" s="608"/>
      <c r="K286" s="608"/>
      <c r="L286" s="608"/>
      <c r="M286" s="608"/>
    </row>
    <row r="287" spans="1:14" s="610" customFormat="1" ht="12" customHeight="1" x14ac:dyDescent="0.2">
      <c r="A287" s="607" t="s">
        <v>733</v>
      </c>
      <c r="B287" s="607"/>
      <c r="C287" s="607"/>
      <c r="D287" s="607"/>
      <c r="E287" s="607"/>
      <c r="F287" s="607"/>
      <c r="G287" s="608"/>
      <c r="H287" s="608"/>
      <c r="I287" s="608"/>
      <c r="J287" s="608"/>
      <c r="K287" s="608"/>
      <c r="L287" s="608"/>
      <c r="M287" s="608"/>
    </row>
    <row r="288" spans="1:14" s="610" customFormat="1" ht="12" customHeight="1" x14ac:dyDescent="0.2">
      <c r="A288" s="607" t="s">
        <v>734</v>
      </c>
      <c r="B288" s="607"/>
      <c r="C288" s="607"/>
      <c r="D288" s="607"/>
      <c r="E288" s="607"/>
      <c r="F288" s="607"/>
      <c r="G288" s="608"/>
      <c r="H288" s="608"/>
      <c r="I288" s="608"/>
      <c r="J288" s="608"/>
      <c r="K288" s="608"/>
      <c r="L288" s="608"/>
      <c r="M288" s="608"/>
    </row>
    <row r="289" spans="1:14" s="610" customFormat="1" ht="12" customHeight="1" x14ac:dyDescent="0.2">
      <c r="A289" s="607" t="s">
        <v>708</v>
      </c>
      <c r="B289" s="607"/>
      <c r="C289" s="607"/>
      <c r="D289" s="607"/>
      <c r="E289" s="607"/>
      <c r="F289" s="607"/>
      <c r="G289" s="608"/>
      <c r="H289" s="608"/>
      <c r="I289" s="608"/>
      <c r="J289" s="608"/>
      <c r="K289" s="608"/>
      <c r="L289" s="608"/>
      <c r="M289" s="608"/>
    </row>
    <row r="290" spans="1:14" s="610" customFormat="1" ht="12" customHeight="1" x14ac:dyDescent="0.2">
      <c r="A290" s="607" t="s">
        <v>735</v>
      </c>
      <c r="B290" s="607"/>
      <c r="C290" s="607"/>
      <c r="D290" s="607"/>
      <c r="E290" s="607"/>
      <c r="F290" s="607"/>
      <c r="G290" s="608"/>
      <c r="H290" s="608"/>
      <c r="I290" s="608"/>
      <c r="J290" s="608"/>
      <c r="K290" s="608"/>
      <c r="L290" s="608"/>
      <c r="M290" s="608"/>
    </row>
    <row r="291" spans="1:14" s="610" customFormat="1" ht="12" customHeight="1" x14ac:dyDescent="0.2">
      <c r="A291" s="612" t="s">
        <v>736</v>
      </c>
      <c r="B291" s="607"/>
      <c r="C291" s="607"/>
      <c r="D291" s="607"/>
      <c r="E291" s="607"/>
      <c r="F291" s="607"/>
      <c r="G291" s="608"/>
      <c r="H291" s="608"/>
      <c r="I291" s="608"/>
      <c r="J291" s="608"/>
      <c r="K291" s="608"/>
      <c r="L291" s="608"/>
      <c r="M291" s="608"/>
    </row>
    <row r="292" spans="1:14" s="610" customFormat="1" ht="12" customHeight="1" x14ac:dyDescent="0.2">
      <c r="A292" s="607" t="s">
        <v>737</v>
      </c>
      <c r="B292" s="607"/>
      <c r="C292" s="607"/>
      <c r="D292" s="607"/>
      <c r="E292" s="607"/>
      <c r="F292" s="607"/>
      <c r="G292" s="608"/>
      <c r="H292" s="608"/>
      <c r="I292" s="608"/>
      <c r="J292" s="608"/>
      <c r="K292" s="608"/>
      <c r="L292" s="608"/>
      <c r="M292" s="608"/>
    </row>
    <row r="293" spans="1:14" s="610" customFormat="1" ht="12" customHeight="1" x14ac:dyDescent="0.2">
      <c r="A293" s="607" t="s">
        <v>738</v>
      </c>
      <c r="B293" s="607"/>
      <c r="C293" s="607"/>
      <c r="D293" s="607"/>
      <c r="E293" s="607"/>
      <c r="F293" s="607"/>
      <c r="G293" s="608"/>
      <c r="H293" s="608"/>
      <c r="I293" s="608"/>
      <c r="J293" s="608"/>
      <c r="K293" s="608"/>
      <c r="L293" s="608"/>
      <c r="M293" s="608"/>
    </row>
    <row r="294" spans="1:14" s="610" customFormat="1" ht="12" customHeight="1" x14ac:dyDescent="0.2">
      <c r="A294" s="607" t="s">
        <v>739</v>
      </c>
      <c r="B294" s="607"/>
      <c r="C294" s="607"/>
      <c r="D294" s="607"/>
      <c r="E294" s="607"/>
      <c r="F294" s="607"/>
      <c r="G294" s="608"/>
      <c r="H294" s="608"/>
      <c r="I294" s="608"/>
      <c r="J294" s="608"/>
      <c r="K294" s="608"/>
      <c r="L294" s="608"/>
      <c r="M294" s="608"/>
    </row>
    <row r="295" spans="1:14" s="610" customFormat="1" ht="12" customHeight="1" x14ac:dyDescent="0.2">
      <c r="A295" s="607" t="s">
        <v>740</v>
      </c>
      <c r="B295" s="607"/>
      <c r="C295" s="607"/>
      <c r="D295" s="607"/>
      <c r="E295" s="607"/>
      <c r="F295" s="607"/>
      <c r="G295" s="608"/>
      <c r="H295" s="608"/>
      <c r="I295" s="608"/>
      <c r="J295" s="608"/>
      <c r="K295" s="608"/>
      <c r="L295" s="608"/>
      <c r="M295" s="608"/>
    </row>
    <row r="296" spans="1:14" s="610" customFormat="1" ht="22.5" customHeight="1" x14ac:dyDescent="0.2">
      <c r="A296" s="1539" t="s">
        <v>741</v>
      </c>
      <c r="B296" s="1539"/>
      <c r="C296" s="1539"/>
      <c r="D296" s="1539"/>
      <c r="E296" s="1539"/>
      <c r="F296" s="1539"/>
      <c r="G296" s="1539"/>
      <c r="H296" s="1539"/>
      <c r="I296" s="1539"/>
      <c r="J296" s="1539"/>
      <c r="K296" s="1539"/>
      <c r="L296" s="1539"/>
      <c r="M296" s="1539"/>
      <c r="N296" s="1539"/>
    </row>
    <row r="297" spans="1:14" s="610" customFormat="1" ht="12" customHeight="1" x14ac:dyDescent="0.2">
      <c r="A297" s="607" t="s">
        <v>742</v>
      </c>
      <c r="B297" s="607"/>
      <c r="C297" s="607"/>
      <c r="D297" s="607"/>
      <c r="E297" s="607"/>
      <c r="F297" s="607"/>
      <c r="G297" s="608"/>
      <c r="H297" s="608"/>
      <c r="I297" s="608"/>
      <c r="J297" s="608"/>
      <c r="K297" s="608"/>
      <c r="L297" s="608"/>
      <c r="M297" s="608"/>
    </row>
    <row r="298" spans="1:14" s="610" customFormat="1" ht="24" customHeight="1" x14ac:dyDescent="0.2">
      <c r="A298" s="1539" t="s">
        <v>743</v>
      </c>
      <c r="B298" s="1539"/>
      <c r="C298" s="1539"/>
      <c r="D298" s="1539"/>
      <c r="E298" s="1539"/>
      <c r="F298" s="1539"/>
      <c r="G298" s="1539"/>
      <c r="H298" s="1539"/>
      <c r="I298" s="1539"/>
      <c r="J298" s="1539"/>
      <c r="K298" s="1539"/>
      <c r="L298" s="1539"/>
      <c r="M298" s="1539"/>
      <c r="N298" s="1539"/>
    </row>
    <row r="299" spans="1:14" s="610" customFormat="1" ht="12" customHeight="1" x14ac:dyDescent="0.2">
      <c r="A299" s="607" t="s">
        <v>744</v>
      </c>
      <c r="B299" s="607"/>
      <c r="C299" s="607"/>
      <c r="D299" s="607"/>
      <c r="E299" s="607"/>
      <c r="F299" s="607"/>
      <c r="G299" s="608"/>
      <c r="H299" s="608"/>
      <c r="I299" s="608"/>
      <c r="J299" s="608"/>
      <c r="K299" s="608"/>
      <c r="L299" s="608"/>
      <c r="M299" s="608"/>
    </row>
    <row r="300" spans="1:14" s="610" customFormat="1" ht="12" customHeight="1" x14ac:dyDescent="0.2">
      <c r="A300" s="608"/>
      <c r="B300" s="608"/>
      <c r="C300" s="608"/>
      <c r="D300" s="608"/>
      <c r="E300" s="608"/>
      <c r="F300" s="608"/>
      <c r="G300" s="608"/>
      <c r="H300" s="608"/>
      <c r="I300" s="608"/>
      <c r="J300" s="608"/>
      <c r="K300" s="608"/>
      <c r="L300" s="608"/>
      <c r="M300" s="608"/>
    </row>
    <row r="301" spans="1:14" s="610" customFormat="1" ht="12" customHeight="1" x14ac:dyDescent="0.2">
      <c r="A301" s="608"/>
      <c r="B301" s="608"/>
      <c r="C301" s="608"/>
      <c r="D301" s="608"/>
      <c r="E301" s="608"/>
      <c r="F301" s="608"/>
      <c r="G301" s="608"/>
      <c r="H301" s="608"/>
      <c r="I301" s="608"/>
      <c r="J301" s="608"/>
      <c r="K301" s="608"/>
      <c r="L301" s="608"/>
      <c r="M301" s="608"/>
    </row>
    <row r="302" spans="1:14" x14ac:dyDescent="0.2">
      <c r="A302" s="613"/>
      <c r="B302" s="613"/>
      <c r="C302" s="625"/>
      <c r="D302" s="613"/>
      <c r="E302" s="614"/>
      <c r="F302" s="613"/>
      <c r="G302" s="614"/>
      <c r="H302" s="613"/>
      <c r="I302" s="613"/>
      <c r="J302" s="613"/>
      <c r="K302" s="613"/>
      <c r="L302" s="613"/>
      <c r="M302" s="615"/>
    </row>
    <row r="303" spans="1:14" x14ac:dyDescent="0.2">
      <c r="A303" s="613"/>
      <c r="B303" s="613"/>
      <c r="C303" s="625"/>
      <c r="D303" s="613"/>
      <c r="E303" s="614"/>
      <c r="F303" s="613"/>
      <c r="G303" s="614"/>
      <c r="H303" s="613"/>
      <c r="I303" s="613"/>
      <c r="J303" s="613"/>
      <c r="K303" s="613"/>
      <c r="L303" s="613"/>
      <c r="M303" s="615"/>
    </row>
    <row r="304" spans="1:14" x14ac:dyDescent="0.2">
      <c r="A304" s="613"/>
      <c r="B304" s="613"/>
      <c r="C304" s="625"/>
      <c r="D304" s="613"/>
      <c r="E304" s="614"/>
      <c r="F304" s="613"/>
      <c r="G304" s="614"/>
      <c r="H304" s="613"/>
      <c r="I304" s="613"/>
      <c r="J304" s="613"/>
      <c r="K304" s="613"/>
      <c r="L304" s="613"/>
      <c r="M304" s="615"/>
    </row>
    <row r="305" spans="1:13" x14ac:dyDescent="0.2">
      <c r="A305" s="613"/>
      <c r="B305" s="613"/>
      <c r="C305" s="613"/>
      <c r="D305" s="613"/>
      <c r="E305" s="614"/>
      <c r="F305" s="613"/>
      <c r="G305" s="614"/>
      <c r="H305" s="613"/>
      <c r="I305" s="613"/>
      <c r="J305" s="613"/>
      <c r="K305" s="613"/>
      <c r="L305" s="613"/>
      <c r="M305" s="615"/>
    </row>
  </sheetData>
  <sheetProtection algorithmName="SHA-512" hashValue="7T1t3y9ZrGzj+cVK7zvtexDHcD03gmh917JnYvW+A763wj+rJDn6gBF3MFDBWYPIOkNA2kw031JUOZAnnkKJqw==" saltValue="60a3NwpPg4xFFxs/B9XzmA==" spinCount="100000" sheet="1" objects="1" scenarios="1"/>
  <mergeCells count="150">
    <mergeCell ref="A19:A27"/>
    <mergeCell ref="B19:B27"/>
    <mergeCell ref="K19:K27"/>
    <mergeCell ref="A29:A35"/>
    <mergeCell ref="B29:B35"/>
    <mergeCell ref="K29:K35"/>
    <mergeCell ref="A5:K5"/>
    <mergeCell ref="A6:B6"/>
    <mergeCell ref="H9:I9"/>
    <mergeCell ref="J9:J10"/>
    <mergeCell ref="K9:K10"/>
    <mergeCell ref="A11:B11"/>
    <mergeCell ref="K12:K18"/>
    <mergeCell ref="A13:A18"/>
    <mergeCell ref="B13:B18"/>
    <mergeCell ref="C8:E8"/>
    <mergeCell ref="A9:A10"/>
    <mergeCell ref="B9:B10"/>
    <mergeCell ref="C9:C10"/>
    <mergeCell ref="D9:E9"/>
    <mergeCell ref="F9:G9"/>
    <mergeCell ref="A50:A56"/>
    <mergeCell ref="B50:B56"/>
    <mergeCell ref="K50:K56"/>
    <mergeCell ref="A58:A62"/>
    <mergeCell ref="B58:B62"/>
    <mergeCell ref="K58:K62"/>
    <mergeCell ref="A36:A42"/>
    <mergeCell ref="B36:B42"/>
    <mergeCell ref="K36:K42"/>
    <mergeCell ref="A43:A49"/>
    <mergeCell ref="B43:B49"/>
    <mergeCell ref="K43:K49"/>
    <mergeCell ref="A72:A76"/>
    <mergeCell ref="B72:B76"/>
    <mergeCell ref="K72:K76"/>
    <mergeCell ref="A78:A80"/>
    <mergeCell ref="B78:B80"/>
    <mergeCell ref="K78:K80"/>
    <mergeCell ref="A63:A67"/>
    <mergeCell ref="B63:B67"/>
    <mergeCell ref="K63:K67"/>
    <mergeCell ref="A68:A71"/>
    <mergeCell ref="B68:B71"/>
    <mergeCell ref="K68:K71"/>
    <mergeCell ref="A91:A95"/>
    <mergeCell ref="B91:B95"/>
    <mergeCell ref="K91:K95"/>
    <mergeCell ref="A96:A100"/>
    <mergeCell ref="B96:B100"/>
    <mergeCell ref="K96:K100"/>
    <mergeCell ref="A81:A84"/>
    <mergeCell ref="B81:B84"/>
    <mergeCell ref="K81:K84"/>
    <mergeCell ref="A85:A90"/>
    <mergeCell ref="B85:B90"/>
    <mergeCell ref="K85:K90"/>
    <mergeCell ref="A111:A116"/>
    <mergeCell ref="B111:B116"/>
    <mergeCell ref="K111:K116"/>
    <mergeCell ref="A117:A118"/>
    <mergeCell ref="B117:B118"/>
    <mergeCell ref="K117:K118"/>
    <mergeCell ref="A101:A104"/>
    <mergeCell ref="B101:B104"/>
    <mergeCell ref="K101:K104"/>
    <mergeCell ref="A105:A109"/>
    <mergeCell ref="B105:B109"/>
    <mergeCell ref="K105:K109"/>
    <mergeCell ref="A124:A127"/>
    <mergeCell ref="B124:B127"/>
    <mergeCell ref="K124:K127"/>
    <mergeCell ref="A129:A136"/>
    <mergeCell ref="B129:B136"/>
    <mergeCell ref="K129:K136"/>
    <mergeCell ref="A119:A120"/>
    <mergeCell ref="B119:B120"/>
    <mergeCell ref="K119:K120"/>
    <mergeCell ref="A121:A123"/>
    <mergeCell ref="B121:B123"/>
    <mergeCell ref="K121:K123"/>
    <mergeCell ref="A149:A154"/>
    <mergeCell ref="B149:B154"/>
    <mergeCell ref="K149:K154"/>
    <mergeCell ref="A155:A160"/>
    <mergeCell ref="B155:B160"/>
    <mergeCell ref="K155:K160"/>
    <mergeCell ref="A137:A142"/>
    <mergeCell ref="B137:B142"/>
    <mergeCell ref="K137:K142"/>
    <mergeCell ref="A143:A148"/>
    <mergeCell ref="B143:B148"/>
    <mergeCell ref="K143:K148"/>
    <mergeCell ref="A170:A176"/>
    <mergeCell ref="B170:B176"/>
    <mergeCell ref="K170:K176"/>
    <mergeCell ref="A177:A182"/>
    <mergeCell ref="B177:B182"/>
    <mergeCell ref="K177:K182"/>
    <mergeCell ref="A161:A166"/>
    <mergeCell ref="B161:B166"/>
    <mergeCell ref="K161:K166"/>
    <mergeCell ref="A168:A169"/>
    <mergeCell ref="B168:B169"/>
    <mergeCell ref="K168:K169"/>
    <mergeCell ref="A190:A194"/>
    <mergeCell ref="B190:B194"/>
    <mergeCell ref="K190:K194"/>
    <mergeCell ref="A195:A203"/>
    <mergeCell ref="B195:B203"/>
    <mergeCell ref="K195:K203"/>
    <mergeCell ref="A183:A187"/>
    <mergeCell ref="B183:B187"/>
    <mergeCell ref="K183:K187"/>
    <mergeCell ref="A188:A189"/>
    <mergeCell ref="B188:B189"/>
    <mergeCell ref="K188:K189"/>
    <mergeCell ref="A224:A228"/>
    <mergeCell ref="B224:B228"/>
    <mergeCell ref="K224:K228"/>
    <mergeCell ref="A205:A214"/>
    <mergeCell ref="B205:B214"/>
    <mergeCell ref="K205:K214"/>
    <mergeCell ref="A215:A219"/>
    <mergeCell ref="B215:B219"/>
    <mergeCell ref="K215:K219"/>
    <mergeCell ref="A261:N261"/>
    <mergeCell ref="A265:N265"/>
    <mergeCell ref="A285:N285"/>
    <mergeCell ref="A296:N296"/>
    <mergeCell ref="A298:N298"/>
    <mergeCell ref="A250:L250"/>
    <mergeCell ref="A252:XFD252"/>
    <mergeCell ref="A254:L254"/>
    <mergeCell ref="C4:I4"/>
    <mergeCell ref="A238:A241"/>
    <mergeCell ref="B238:B241"/>
    <mergeCell ref="K238:K241"/>
    <mergeCell ref="A244:L244"/>
    <mergeCell ref="A246:L246"/>
    <mergeCell ref="A249:M249"/>
    <mergeCell ref="A229:A230"/>
    <mergeCell ref="B229:B230"/>
    <mergeCell ref="K229:K230"/>
    <mergeCell ref="A235:A237"/>
    <mergeCell ref="B235:B237"/>
    <mergeCell ref="K235:K237"/>
    <mergeCell ref="A220:A223"/>
    <mergeCell ref="B220:B223"/>
    <mergeCell ref="K220:K22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2019.gada 20.jūnija saistošajiem noteikumiem Nr.22
(protokols Nr.8, 2.punkts)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19"/>
  <sheetViews>
    <sheetView view="pageLayout" zoomScale="80" zoomScaleNormal="75" zoomScaleSheetLayoutView="70" zoomScalePageLayoutView="80" workbookViewId="0">
      <selection activeCell="F23" sqref="F23"/>
    </sheetView>
  </sheetViews>
  <sheetFormatPr defaultRowHeight="12.75" x14ac:dyDescent="0.2"/>
  <cols>
    <col min="1" max="1" width="14.42578125" style="972" customWidth="1"/>
    <col min="2" max="2" width="13.5703125" style="972" customWidth="1"/>
    <col min="3" max="3" width="48.28515625" style="972" customWidth="1"/>
    <col min="4" max="18" width="13.7109375" style="972" customWidth="1"/>
    <col min="19" max="16384" width="9.140625" style="972"/>
  </cols>
  <sheetData>
    <row r="1" spans="1:18" x14ac:dyDescent="0.2">
      <c r="R1" s="1320" t="s">
        <v>1242</v>
      </c>
    </row>
    <row r="2" spans="1:18" x14ac:dyDescent="0.2">
      <c r="R2" s="1320" t="s">
        <v>394</v>
      </c>
    </row>
    <row r="3" spans="1:18" ht="19.5" customHeight="1" x14ac:dyDescent="0.3">
      <c r="A3" s="1582" t="s">
        <v>1243</v>
      </c>
      <c r="B3" s="1582"/>
      <c r="C3" s="1582"/>
      <c r="D3" s="1582"/>
      <c r="E3" s="1582"/>
      <c r="F3" s="1582"/>
      <c r="G3" s="1582"/>
      <c r="H3" s="1582"/>
      <c r="I3" s="1582"/>
      <c r="J3" s="1582"/>
      <c r="K3" s="1582"/>
      <c r="L3" s="1582"/>
      <c r="M3" s="1582"/>
      <c r="N3" s="1582"/>
      <c r="O3" s="1582"/>
      <c r="P3" s="1582"/>
      <c r="Q3" s="1582"/>
      <c r="R3" s="1582"/>
    </row>
    <row r="4" spans="1:18" ht="13.5" thickBot="1" x14ac:dyDescent="0.25">
      <c r="A4" s="973"/>
      <c r="B4" s="973"/>
      <c r="C4" s="973"/>
      <c r="D4" s="974"/>
      <c r="E4" s="974"/>
      <c r="F4" s="974"/>
      <c r="G4" s="974"/>
      <c r="H4" s="975"/>
      <c r="I4" s="976"/>
      <c r="J4" s="976"/>
      <c r="K4" s="976"/>
      <c r="L4" s="976"/>
      <c r="M4" s="976"/>
      <c r="N4" s="976"/>
      <c r="O4" s="976"/>
      <c r="P4" s="976"/>
      <c r="Q4" s="976"/>
      <c r="R4" s="977"/>
    </row>
    <row r="5" spans="1:18" ht="51" customHeight="1" x14ac:dyDescent="0.2">
      <c r="A5" s="978" t="s">
        <v>1244</v>
      </c>
      <c r="B5" s="979" t="s">
        <v>1245</v>
      </c>
      <c r="C5" s="980" t="s">
        <v>1246</v>
      </c>
      <c r="D5" s="981">
        <v>2019</v>
      </c>
      <c r="E5" s="981">
        <v>2020</v>
      </c>
      <c r="F5" s="982">
        <v>2021</v>
      </c>
      <c r="G5" s="983">
        <v>2022</v>
      </c>
      <c r="H5" s="979">
        <v>2023</v>
      </c>
      <c r="I5" s="983">
        <v>2024</v>
      </c>
      <c r="J5" s="983">
        <v>2025</v>
      </c>
      <c r="K5" s="979">
        <v>2026</v>
      </c>
      <c r="L5" s="979">
        <v>2027</v>
      </c>
      <c r="M5" s="979">
        <v>2028</v>
      </c>
      <c r="N5" s="979">
        <v>2029</v>
      </c>
      <c r="O5" s="979">
        <v>2030</v>
      </c>
      <c r="P5" s="982">
        <v>2031</v>
      </c>
      <c r="Q5" s="979">
        <v>2032</v>
      </c>
      <c r="R5" s="984" t="s">
        <v>1247</v>
      </c>
    </row>
    <row r="6" spans="1:18" ht="15.75" x14ac:dyDescent="0.25">
      <c r="A6" s="985"/>
      <c r="B6" s="986"/>
      <c r="C6" s="987" t="s">
        <v>1248</v>
      </c>
      <c r="D6" s="988">
        <f t="shared" ref="D6:R6" si="0">SUM(D15:D98)</f>
        <v>6819308.7369227977</v>
      </c>
      <c r="E6" s="988">
        <f t="shared" si="0"/>
        <v>7281771.5405251998</v>
      </c>
      <c r="F6" s="988">
        <f t="shared" si="0"/>
        <v>9057227.1595090404</v>
      </c>
      <c r="G6" s="988">
        <f t="shared" si="0"/>
        <v>11606629.855720574</v>
      </c>
      <c r="H6" s="988">
        <f t="shared" si="0"/>
        <v>11437707.513999999</v>
      </c>
      <c r="I6" s="988">
        <f t="shared" si="0"/>
        <v>11250108.214</v>
      </c>
      <c r="J6" s="988">
        <f t="shared" si="0"/>
        <v>8985747.5140000004</v>
      </c>
      <c r="K6" s="988">
        <f t="shared" si="0"/>
        <v>8096650.2919999994</v>
      </c>
      <c r="L6" s="988">
        <f t="shared" si="0"/>
        <v>7463272.2810000004</v>
      </c>
      <c r="M6" s="988">
        <f t="shared" si="0"/>
        <v>7126997.2339999992</v>
      </c>
      <c r="N6" s="988">
        <f t="shared" si="0"/>
        <v>6598054.8340000007</v>
      </c>
      <c r="O6" s="988">
        <f t="shared" si="0"/>
        <v>6064802.3859999999</v>
      </c>
      <c r="P6" s="988">
        <f t="shared" si="0"/>
        <v>5914149.1860000007</v>
      </c>
      <c r="Q6" s="988">
        <f t="shared" si="0"/>
        <v>4648453.9160000002</v>
      </c>
      <c r="R6" s="989">
        <f t="shared" si="0"/>
        <v>21956927.827</v>
      </c>
    </row>
    <row r="7" spans="1:18" ht="31.5" x14ac:dyDescent="0.25">
      <c r="A7" s="990"/>
      <c r="B7" s="991"/>
      <c r="C7" s="992" t="s">
        <v>1249</v>
      </c>
      <c r="D7" s="993">
        <f>D6/D13</f>
        <v>0.10165255416637049</v>
      </c>
      <c r="E7" s="993">
        <f t="shared" ref="E7:Q7" si="1">E6/E13</f>
        <v>0.10854629178798435</v>
      </c>
      <c r="F7" s="993">
        <f t="shared" si="1"/>
        <v>0.13501225856575233</v>
      </c>
      <c r="G7" s="993">
        <f>G6/G13</f>
        <v>0.17301512742918443</v>
      </c>
      <c r="H7" s="993">
        <f t="shared" si="1"/>
        <v>0.17049707345126619</v>
      </c>
      <c r="I7" s="993">
        <f t="shared" si="1"/>
        <v>0.16770060994733804</v>
      </c>
      <c r="J7" s="994">
        <f t="shared" si="1"/>
        <v>0.13394674169047743</v>
      </c>
      <c r="K7" s="993">
        <f t="shared" si="1"/>
        <v>0.12069334504791569</v>
      </c>
      <c r="L7" s="993">
        <f t="shared" si="1"/>
        <v>0.11125184664172698</v>
      </c>
      <c r="M7" s="993">
        <f t="shared" si="1"/>
        <v>0.10623913659314344</v>
      </c>
      <c r="N7" s="993">
        <f t="shared" si="1"/>
        <v>9.8354415715825788E-2</v>
      </c>
      <c r="O7" s="993">
        <f t="shared" si="1"/>
        <v>9.0405446773978118E-2</v>
      </c>
      <c r="P7" s="994">
        <f t="shared" si="1"/>
        <v>8.8159723172930624E-2</v>
      </c>
      <c r="Q7" s="993">
        <f t="shared" si="1"/>
        <v>6.9292538542446783E-2</v>
      </c>
      <c r="R7" s="995"/>
    </row>
    <row r="8" spans="1:18" ht="19.5" hidden="1" customHeight="1" x14ac:dyDescent="0.25">
      <c r="A8" s="990"/>
      <c r="B8" s="991"/>
      <c r="C8" s="991" t="s">
        <v>1250</v>
      </c>
      <c r="D8" s="996"/>
      <c r="E8" s="996"/>
      <c r="F8" s="997"/>
      <c r="G8" s="997"/>
      <c r="H8" s="996"/>
      <c r="I8" s="997"/>
      <c r="J8" s="997"/>
      <c r="K8" s="998"/>
      <c r="L8" s="998"/>
      <c r="M8" s="998"/>
      <c r="N8" s="998"/>
      <c r="O8" s="998"/>
      <c r="P8" s="999"/>
      <c r="Q8" s="998"/>
      <c r="R8" s="1000"/>
    </row>
    <row r="9" spans="1:18" ht="19.5" customHeight="1" x14ac:dyDescent="0.25">
      <c r="A9" s="990"/>
      <c r="B9" s="991"/>
      <c r="C9" s="1583" t="s">
        <v>1251</v>
      </c>
      <c r="D9" s="996">
        <f>SUM(D46:D97)</f>
        <v>6684792.914422798</v>
      </c>
      <c r="E9" s="996">
        <f t="shared" ref="E9:R9" si="2">SUM(E46:E97)</f>
        <v>5764091.0052816998</v>
      </c>
      <c r="F9" s="996">
        <f t="shared" si="2"/>
        <v>6666030</v>
      </c>
      <c r="G9" s="996">
        <f t="shared" si="2"/>
        <v>7175510</v>
      </c>
      <c r="H9" s="996">
        <f t="shared" si="2"/>
        <v>6128357</v>
      </c>
      <c r="I9" s="996">
        <f t="shared" si="2"/>
        <v>5995961</v>
      </c>
      <c r="J9" s="996">
        <f t="shared" si="2"/>
        <v>3717727</v>
      </c>
      <c r="K9" s="996">
        <f t="shared" si="2"/>
        <v>3169887</v>
      </c>
      <c r="L9" s="996">
        <f t="shared" si="2"/>
        <v>2717528.29</v>
      </c>
      <c r="M9" s="996">
        <f t="shared" si="2"/>
        <v>2511772</v>
      </c>
      <c r="N9" s="996">
        <f t="shared" si="2"/>
        <v>2082778</v>
      </c>
      <c r="O9" s="996">
        <f t="shared" si="2"/>
        <v>2036609</v>
      </c>
      <c r="P9" s="997">
        <f t="shared" si="2"/>
        <v>1990442</v>
      </c>
      <c r="Q9" s="996">
        <f t="shared" si="2"/>
        <v>1944274</v>
      </c>
      <c r="R9" s="989">
        <f t="shared" si="2"/>
        <v>7669959</v>
      </c>
    </row>
    <row r="10" spans="1:18" ht="19.5" customHeight="1" x14ac:dyDescent="0.25">
      <c r="A10" s="990"/>
      <c r="B10" s="991"/>
      <c r="C10" s="1583"/>
      <c r="D10" s="1001">
        <f>D9/D13</f>
        <v>9.9647383633633263E-2</v>
      </c>
      <c r="E10" s="1001">
        <f t="shared" ref="E10:Q10" si="3">E9/E13</f>
        <v>8.592286927291827E-2</v>
      </c>
      <c r="F10" s="1001">
        <f t="shared" si="3"/>
        <v>9.9367692795710727E-2</v>
      </c>
      <c r="G10" s="1001">
        <f t="shared" si="3"/>
        <v>0.1069622958991409</v>
      </c>
      <c r="H10" s="1001">
        <f t="shared" si="3"/>
        <v>9.1352828552893311E-2</v>
      </c>
      <c r="I10" s="1002">
        <f t="shared" si="3"/>
        <v>8.9379257318533287E-2</v>
      </c>
      <c r="J10" s="1002">
        <f t="shared" si="3"/>
        <v>5.5418585640076512E-2</v>
      </c>
      <c r="K10" s="1001">
        <f t="shared" si="3"/>
        <v>4.7252166223841936E-2</v>
      </c>
      <c r="L10" s="1001">
        <f t="shared" si="3"/>
        <v>4.0509046056554365E-2</v>
      </c>
      <c r="M10" s="1001">
        <f t="shared" si="3"/>
        <v>3.7441923974069709E-2</v>
      </c>
      <c r="N10" s="1001">
        <f t="shared" si="3"/>
        <v>3.1047091667103927E-2</v>
      </c>
      <c r="O10" s="1001">
        <f t="shared" si="3"/>
        <v>3.0358869890621497E-2</v>
      </c>
      <c r="P10" s="1002">
        <f t="shared" si="3"/>
        <v>2.9670677927294064E-2</v>
      </c>
      <c r="Q10" s="1001">
        <f t="shared" si="3"/>
        <v>2.8982471057389131E-2</v>
      </c>
      <c r="R10" s="1003"/>
    </row>
    <row r="11" spans="1:18" ht="19.5" customHeight="1" x14ac:dyDescent="0.25">
      <c r="A11" s="990"/>
      <c r="B11" s="991"/>
      <c r="C11" s="1584" t="s">
        <v>1252</v>
      </c>
      <c r="D11" s="996">
        <f t="shared" ref="D11:R11" si="4">SUM(D15:D44)</f>
        <v>134515.82250000001</v>
      </c>
      <c r="E11" s="996">
        <f t="shared" si="4"/>
        <v>1517680.5352435</v>
      </c>
      <c r="F11" s="996">
        <f t="shared" si="4"/>
        <v>2391197.1595090399</v>
      </c>
      <c r="G11" s="996">
        <f t="shared" si="4"/>
        <v>4431119.855720574</v>
      </c>
      <c r="H11" s="996">
        <f t="shared" si="4"/>
        <v>5309350.5139999995</v>
      </c>
      <c r="I11" s="996">
        <f t="shared" si="4"/>
        <v>5254147.2139999997</v>
      </c>
      <c r="J11" s="996">
        <f t="shared" si="4"/>
        <v>5268020.5140000004</v>
      </c>
      <c r="K11" s="996">
        <f t="shared" si="4"/>
        <v>4926763.2919999994</v>
      </c>
      <c r="L11" s="996">
        <f t="shared" si="4"/>
        <v>4745743.9910000004</v>
      </c>
      <c r="M11" s="996">
        <f t="shared" si="4"/>
        <v>4615225.2339999992</v>
      </c>
      <c r="N11" s="996">
        <f t="shared" si="4"/>
        <v>4515276.8340000007</v>
      </c>
      <c r="O11" s="996">
        <f t="shared" si="4"/>
        <v>4028193.3859999999</v>
      </c>
      <c r="P11" s="996">
        <f t="shared" si="4"/>
        <v>3923707.1860000002</v>
      </c>
      <c r="Q11" s="996">
        <f t="shared" si="4"/>
        <v>2704179.9160000002</v>
      </c>
      <c r="R11" s="989">
        <f t="shared" si="4"/>
        <v>14286968.827</v>
      </c>
    </row>
    <row r="12" spans="1:18" ht="19.5" customHeight="1" x14ac:dyDescent="0.25">
      <c r="A12" s="990"/>
      <c r="B12" s="991"/>
      <c r="C12" s="1584"/>
      <c r="D12" s="1001">
        <f>D11/D13</f>
        <v>2.0051705327372295E-3</v>
      </c>
      <c r="E12" s="1001">
        <f t="shared" ref="E12:O12" si="5">E11/E13</f>
        <v>2.2623422515066077E-2</v>
      </c>
      <c r="F12" s="1001">
        <f t="shared" si="5"/>
        <v>3.5644565770041596E-2</v>
      </c>
      <c r="G12" s="1001">
        <f t="shared" si="5"/>
        <v>6.6052831530043515E-2</v>
      </c>
      <c r="H12" s="1001">
        <f t="shared" si="5"/>
        <v>7.9144244898372906E-2</v>
      </c>
      <c r="I12" s="1002">
        <f t="shared" si="5"/>
        <v>7.8321352628804755E-2</v>
      </c>
      <c r="J12" s="1002">
        <f t="shared" si="5"/>
        <v>7.8528156050400935E-2</v>
      </c>
      <c r="K12" s="1001">
        <f t="shared" si="5"/>
        <v>7.344117882407375E-2</v>
      </c>
      <c r="L12" s="1001">
        <f t="shared" si="5"/>
        <v>7.0742800585172613E-2</v>
      </c>
      <c r="M12" s="1001">
        <f t="shared" si="5"/>
        <v>6.8797212619073733E-2</v>
      </c>
      <c r="N12" s="1001">
        <f t="shared" si="5"/>
        <v>6.7307324048721862E-2</v>
      </c>
      <c r="O12" s="1001">
        <f t="shared" si="5"/>
        <v>6.0046576883356628E-2</v>
      </c>
      <c r="P12" s="1002">
        <f>P11/P13</f>
        <v>5.8489045245636549E-2</v>
      </c>
      <c r="Q12" s="1002">
        <f>Q11/Q13</f>
        <v>4.0310067485057652E-2</v>
      </c>
      <c r="R12" s="1003"/>
    </row>
    <row r="13" spans="1:18" ht="33.75" customHeight="1" thickBot="1" x14ac:dyDescent="0.3">
      <c r="A13" s="1004"/>
      <c r="B13" s="1005"/>
      <c r="C13" s="1006" t="s">
        <v>1253</v>
      </c>
      <c r="D13" s="1007">
        <f>90969144-12353450-11531214</f>
        <v>67084480</v>
      </c>
      <c r="E13" s="1007">
        <f t="shared" ref="E13:R13" si="6">90969144-12353450-11531214</f>
        <v>67084480</v>
      </c>
      <c r="F13" s="1007">
        <f t="shared" si="6"/>
        <v>67084480</v>
      </c>
      <c r="G13" s="1007">
        <f t="shared" si="6"/>
        <v>67084480</v>
      </c>
      <c r="H13" s="1007">
        <f t="shared" si="6"/>
        <v>67084480</v>
      </c>
      <c r="I13" s="1007">
        <f t="shared" si="6"/>
        <v>67084480</v>
      </c>
      <c r="J13" s="1007">
        <f t="shared" si="6"/>
        <v>67084480</v>
      </c>
      <c r="K13" s="1007">
        <f t="shared" si="6"/>
        <v>67084480</v>
      </c>
      <c r="L13" s="1007">
        <f t="shared" si="6"/>
        <v>67084480</v>
      </c>
      <c r="M13" s="1007">
        <f t="shared" si="6"/>
        <v>67084480</v>
      </c>
      <c r="N13" s="1007">
        <f t="shared" si="6"/>
        <v>67084480</v>
      </c>
      <c r="O13" s="1007">
        <f t="shared" si="6"/>
        <v>67084480</v>
      </c>
      <c r="P13" s="1007">
        <f t="shared" si="6"/>
        <v>67084480</v>
      </c>
      <c r="Q13" s="1007">
        <f t="shared" si="6"/>
        <v>67084480</v>
      </c>
      <c r="R13" s="1008">
        <f t="shared" si="6"/>
        <v>67084480</v>
      </c>
    </row>
    <row r="14" spans="1:18" ht="16.5" thickBot="1" x14ac:dyDescent="0.25">
      <c r="A14" s="1009">
        <f>SUM(A15:A44)</f>
        <v>54895082</v>
      </c>
      <c r="B14" s="1010"/>
      <c r="C14" s="1010" t="s">
        <v>1254</v>
      </c>
      <c r="D14" s="1011">
        <f t="shared" ref="D14:R14" si="7">SUM(D15:D44)</f>
        <v>134515.82250000001</v>
      </c>
      <c r="E14" s="1011">
        <f t="shared" si="7"/>
        <v>1517680.5352435</v>
      </c>
      <c r="F14" s="1011">
        <f t="shared" si="7"/>
        <v>2391197.1595090399</v>
      </c>
      <c r="G14" s="1011">
        <f t="shared" si="7"/>
        <v>4431119.855720574</v>
      </c>
      <c r="H14" s="1011">
        <f t="shared" si="7"/>
        <v>5309350.5139999995</v>
      </c>
      <c r="I14" s="1011">
        <f t="shared" si="7"/>
        <v>5254147.2139999997</v>
      </c>
      <c r="J14" s="1011">
        <f t="shared" si="7"/>
        <v>5268020.5140000004</v>
      </c>
      <c r="K14" s="1011">
        <f t="shared" si="7"/>
        <v>4926763.2919999994</v>
      </c>
      <c r="L14" s="1011">
        <f t="shared" si="7"/>
        <v>4745743.9910000004</v>
      </c>
      <c r="M14" s="1011">
        <f t="shared" si="7"/>
        <v>4615225.2339999992</v>
      </c>
      <c r="N14" s="1011">
        <f t="shared" si="7"/>
        <v>4515276.8340000007</v>
      </c>
      <c r="O14" s="1011">
        <f t="shared" si="7"/>
        <v>4028193.3859999999</v>
      </c>
      <c r="P14" s="1011">
        <f t="shared" si="7"/>
        <v>3923707.1860000002</v>
      </c>
      <c r="Q14" s="1011">
        <f t="shared" si="7"/>
        <v>2704179.9160000002</v>
      </c>
      <c r="R14" s="1012">
        <f t="shared" si="7"/>
        <v>14286968.827</v>
      </c>
    </row>
    <row r="15" spans="1:18" ht="47.25" x14ac:dyDescent="0.25">
      <c r="A15" s="1013">
        <f>1462506+4830432-379022</f>
        <v>5913916</v>
      </c>
      <c r="B15" s="1014" t="s">
        <v>1255</v>
      </c>
      <c r="C15" s="1015" t="s">
        <v>1256</v>
      </c>
      <c r="D15" s="1016"/>
      <c r="E15" s="1016">
        <v>0</v>
      </c>
      <c r="F15" s="1016">
        <v>0</v>
      </c>
      <c r="G15" s="1016">
        <v>295700</v>
      </c>
      <c r="H15" s="1016">
        <v>295700</v>
      </c>
      <c r="I15" s="1016">
        <v>295700</v>
      </c>
      <c r="J15" s="1016">
        <v>295700</v>
      </c>
      <c r="K15" s="1016">
        <v>295700</v>
      </c>
      <c r="L15" s="1016">
        <v>295700</v>
      </c>
      <c r="M15" s="1016">
        <v>295700</v>
      </c>
      <c r="N15" s="1016">
        <v>295700</v>
      </c>
      <c r="O15" s="1017">
        <v>295700</v>
      </c>
      <c r="P15" s="1016">
        <v>295700</v>
      </c>
      <c r="Q15" s="1017">
        <v>295700</v>
      </c>
      <c r="R15" s="1018">
        <f>295700+295700+295700+295700+295700+295700+295700+295700+295616</f>
        <v>2661216</v>
      </c>
    </row>
    <row r="16" spans="1:18" ht="16.5" thickBot="1" x14ac:dyDescent="0.3">
      <c r="A16" s="1019"/>
      <c r="B16" s="1020"/>
      <c r="C16" s="1021" t="s">
        <v>1257</v>
      </c>
      <c r="D16" s="1022">
        <f>(A15/3/2)*0.027</f>
        <v>26612.621999999999</v>
      </c>
      <c r="E16" s="1022">
        <f>(D16+(A15/3)*2/2)*0.027</f>
        <v>53943.784793999999</v>
      </c>
      <c r="F16" s="1022">
        <f>(E16+(A15/2))*0.027</f>
        <v>81294.348189437995</v>
      </c>
      <c r="G16" s="1023">
        <f>(A15-F15)*0.027</f>
        <v>159675.73199999999</v>
      </c>
      <c r="H16" s="1023">
        <f>(A15-F15-G15)*0.027</f>
        <v>151691.83199999999</v>
      </c>
      <c r="I16" s="1023">
        <f>(A15-F15-G15-H15)*0.027</f>
        <v>143707.932</v>
      </c>
      <c r="J16" s="1023">
        <f>(A15-F15-G15-H15-I15)*0.027</f>
        <v>135724.03200000001</v>
      </c>
      <c r="K16" s="1024">
        <f>(A15-F15-G15-H15-I15-J15)*0.027</f>
        <v>127740.132</v>
      </c>
      <c r="L16" s="1023">
        <v>94069</v>
      </c>
      <c r="M16" s="1024">
        <f>(A15-F15-G15-H15-I15-J15-K15-L15)*0.027</f>
        <v>111772.33199999999</v>
      </c>
      <c r="N16" s="1023">
        <f>(A15-F15-G15-H15-I15-J15-K15-L15-M15)*0.027</f>
        <v>103788.432</v>
      </c>
      <c r="O16" s="1024">
        <f>(A15-F15-G15-H15-I15-J15-K15-L15-M15-N15)*0.027</f>
        <v>95804.531999999992</v>
      </c>
      <c r="P16" s="1023">
        <f>(A15-E15-F15-G15-H15-I15-J15-K15-L15-M15-N15-O15)*0.027</f>
        <v>87820.631999999998</v>
      </c>
      <c r="Q16" s="1025">
        <f>(A15-E15-F15-G15-H15-I15-J15-K15-L15-M15-N15-O15-P15)*0.027</f>
        <v>79836.732000000004</v>
      </c>
      <c r="R16" s="1026">
        <f>71853+63869+55885+47901+39917+31933+23949+15966+7982</f>
        <v>359255</v>
      </c>
    </row>
    <row r="17" spans="1:18" ht="31.5" x14ac:dyDescent="0.25">
      <c r="A17" s="1013">
        <f>2274277+1127482</f>
        <v>3401759</v>
      </c>
      <c r="B17" s="1014" t="s">
        <v>1258</v>
      </c>
      <c r="C17" s="1015" t="s">
        <v>1259</v>
      </c>
      <c r="D17" s="1027">
        <v>0</v>
      </c>
      <c r="E17" s="1028">
        <v>0</v>
      </c>
      <c r="F17" s="1028">
        <v>0</v>
      </c>
      <c r="G17" s="1028">
        <v>593300</v>
      </c>
      <c r="H17" s="1028">
        <v>312000</v>
      </c>
      <c r="I17" s="1028">
        <v>312000</v>
      </c>
      <c r="J17" s="1028">
        <v>312000</v>
      </c>
      <c r="K17" s="1028">
        <v>312000</v>
      </c>
      <c r="L17" s="1028">
        <v>312000</v>
      </c>
      <c r="M17" s="1028">
        <v>312000</v>
      </c>
      <c r="N17" s="1028">
        <v>312000</v>
      </c>
      <c r="O17" s="1029">
        <v>312000</v>
      </c>
      <c r="P17" s="1028">
        <v>312459</v>
      </c>
      <c r="Q17" s="1029"/>
      <c r="R17" s="1030"/>
    </row>
    <row r="18" spans="1:18" ht="16.5" thickBot="1" x14ac:dyDescent="0.3">
      <c r="A18" s="1031"/>
      <c r="B18" s="1032"/>
      <c r="C18" s="1033" t="s">
        <v>1257</v>
      </c>
      <c r="D18" s="1034">
        <f>(A17/3/2)*0.027</f>
        <v>15307.915500000001</v>
      </c>
      <c r="E18" s="1034">
        <f>(D18+(A17/3)*2/2)*0.027</f>
        <v>31029.1447185</v>
      </c>
      <c r="F18" s="1034">
        <f>(E18+(A17/2))*0.027</f>
        <v>46761.533407399504</v>
      </c>
      <c r="G18" s="1034">
        <f>A17*0.027</f>
        <v>91847.493000000002</v>
      </c>
      <c r="H18" s="1034">
        <f>(A17-F17-G17)*0.027</f>
        <v>75828.392999999996</v>
      </c>
      <c r="I18" s="1034">
        <f>(A17-F17-G17-H17)*0.027</f>
        <v>67404.392999999996</v>
      </c>
      <c r="J18" s="1034">
        <f>(A17-F17-G17-H17-I17)*0.027</f>
        <v>58980.392999999996</v>
      </c>
      <c r="K18" s="1035">
        <f>(A17-F17-G17-H17-I17-J17)*0.027</f>
        <v>50556.392999999996</v>
      </c>
      <c r="L18" s="1034">
        <f>(A17-F17-G17-H17-I17-J17-K17)*0.027</f>
        <v>42132.392999999996</v>
      </c>
      <c r="M18" s="1035">
        <f>(A17-F17-G17-H17-I17-J17-K17-L17)*0.027</f>
        <v>33708.392999999996</v>
      </c>
      <c r="N18" s="1034">
        <f>(A17-F17-G17-H17-I17-J17-K17-L17-M17)*0.027</f>
        <v>25284.393</v>
      </c>
      <c r="O18" s="1035">
        <f>(A17-F17-G17-H17-I17-J17-K17-L17-M17-N17)*0.027</f>
        <v>16860.393</v>
      </c>
      <c r="P18" s="1034">
        <f>(A17-D17-E17-F17-G17-H17-I17-J17-K17-L17-M17-N17-O17)*0.027</f>
        <v>8436.393</v>
      </c>
      <c r="Q18" s="1035"/>
      <c r="R18" s="1036"/>
    </row>
    <row r="19" spans="1:18" ht="47.25" x14ac:dyDescent="0.25">
      <c r="A19" s="1019">
        <f>1135705+129698-159468</f>
        <v>1105935</v>
      </c>
      <c r="B19" s="1020" t="s">
        <v>1260</v>
      </c>
      <c r="C19" s="1037" t="s">
        <v>1261</v>
      </c>
      <c r="D19" s="1038">
        <v>0</v>
      </c>
      <c r="E19" s="1038">
        <v>0</v>
      </c>
      <c r="F19" s="1038">
        <v>372700</v>
      </c>
      <c r="G19" s="1038">
        <v>110500</v>
      </c>
      <c r="H19" s="1038">
        <v>170400</v>
      </c>
      <c r="I19" s="1038">
        <v>226600</v>
      </c>
      <c r="J19" s="1038">
        <v>225735</v>
      </c>
      <c r="K19" s="1038"/>
      <c r="L19" s="1025"/>
      <c r="M19" s="1025"/>
      <c r="N19" s="1025"/>
      <c r="O19" s="1025"/>
      <c r="P19" s="1038"/>
      <c r="Q19" s="1025"/>
      <c r="R19" s="1026"/>
    </row>
    <row r="20" spans="1:18" ht="16.5" thickBot="1" x14ac:dyDescent="0.3">
      <c r="A20" s="1031"/>
      <c r="B20" s="1039"/>
      <c r="C20" s="1033" t="s">
        <v>1257</v>
      </c>
      <c r="D20" s="1040">
        <f>((A19/2)/2)*0.027</f>
        <v>7465.0612499999997</v>
      </c>
      <c r="E20" s="1040">
        <f>(D20+A19/2)*0.027</f>
        <v>15131.679153750001</v>
      </c>
      <c r="F20" s="1040">
        <f>(A19-E19)*0.027</f>
        <v>29860.244999999999</v>
      </c>
      <c r="G20" s="1040">
        <f>(A19-E19-F19)*0.027</f>
        <v>19797.345000000001</v>
      </c>
      <c r="H20" s="1040">
        <f>(A19-E19-F19-G19)*0.027</f>
        <v>16813.845000000001</v>
      </c>
      <c r="I20" s="1040">
        <f>(A19-E19-F19-G19-H19)*0.027</f>
        <v>12213.045</v>
      </c>
      <c r="J20" s="1040">
        <f>(A19-E19-F19-G19-H19-I19)*0.027</f>
        <v>6094.8450000000003</v>
      </c>
      <c r="K20" s="1040"/>
      <c r="L20" s="1040"/>
      <c r="M20" s="1040"/>
      <c r="N20" s="1040"/>
      <c r="O20" s="1040"/>
      <c r="P20" s="1041"/>
      <c r="Q20" s="1040"/>
      <c r="R20" s="1042"/>
    </row>
    <row r="21" spans="1:18" ht="47.25" x14ac:dyDescent="0.25">
      <c r="A21" s="1043">
        <f>1423690+1297848+843282+4807578</f>
        <v>8372398</v>
      </c>
      <c r="B21" s="1044" t="s">
        <v>1262</v>
      </c>
      <c r="C21" s="1045" t="s">
        <v>1263</v>
      </c>
      <c r="D21" s="1046"/>
      <c r="E21" s="1046">
        <v>0</v>
      </c>
      <c r="F21" s="1046">
        <v>0</v>
      </c>
      <c r="G21" s="1046">
        <v>0</v>
      </c>
      <c r="H21" s="1046">
        <v>418600</v>
      </c>
      <c r="I21" s="1046">
        <v>418600</v>
      </c>
      <c r="J21" s="1046">
        <v>418600</v>
      </c>
      <c r="K21" s="1046">
        <v>418600</v>
      </c>
      <c r="L21" s="1046">
        <v>418600</v>
      </c>
      <c r="M21" s="1046">
        <v>418600</v>
      </c>
      <c r="N21" s="1046">
        <v>418600</v>
      </c>
      <c r="O21" s="1047">
        <v>418600</v>
      </c>
      <c r="P21" s="1046">
        <v>418600</v>
      </c>
      <c r="Q21" s="1047">
        <v>418600</v>
      </c>
      <c r="R21" s="1048">
        <f>418600+418600+418600+418600+418600+418600+418600+418600+418600+418998</f>
        <v>4186398</v>
      </c>
    </row>
    <row r="22" spans="1:18" ht="16.5" thickBot="1" x14ac:dyDescent="0.3">
      <c r="A22" s="1031"/>
      <c r="B22" s="1039"/>
      <c r="C22" s="1033" t="s">
        <v>1257</v>
      </c>
      <c r="D22" s="1041"/>
      <c r="E22" s="1041">
        <f>(A21/3/2)*0.027</f>
        <v>37675.791000000005</v>
      </c>
      <c r="F22" s="1041">
        <f>(E22+(A21/3)*2/2)*0.027</f>
        <v>76368.828357000006</v>
      </c>
      <c r="G22" s="1041">
        <f>(F22+(A21/2))*0.027</f>
        <v>115089.33136563899</v>
      </c>
      <c r="H22" s="1041">
        <f>(A21-G21)*0.027</f>
        <v>226054.74599999998</v>
      </c>
      <c r="I22" s="1041">
        <f>(A21-G21-H21)*0.027</f>
        <v>214752.546</v>
      </c>
      <c r="J22" s="1041">
        <f>(A21-G21-H21-I21)*0.027</f>
        <v>203450.34599999999</v>
      </c>
      <c r="K22" s="1041">
        <f>(A21-G21-H21-I21-J21)*0.027</f>
        <v>192148.14600000001</v>
      </c>
      <c r="L22" s="1041">
        <f>(A21-G21-H21-I21-J21-K21)*0.027</f>
        <v>180845.946</v>
      </c>
      <c r="M22" s="1040">
        <f>(A21-G21-H21-I21-J21-K21-L21)*0.027</f>
        <v>169543.74599999998</v>
      </c>
      <c r="N22" s="1040">
        <f>(A21-G21-H21-I21-J21-K21-L21-M21)*0.027</f>
        <v>158241.546</v>
      </c>
      <c r="O22" s="1040">
        <f>(A21-G21-H21-I21-J21-K21-L21-M21-N21)*0.027</f>
        <v>146939.34599999999</v>
      </c>
      <c r="P22" s="1041">
        <f>(A21-G21-H21-I21-J21-K21-L21-M21-N21-O21)*0.027</f>
        <v>135637.14600000001</v>
      </c>
      <c r="Q22" s="1040">
        <f>SUM(A21-E21-F21-G21-H21-I21-J21-K21-L21-M21-N21-O21-P21)*0.027</f>
        <v>124334.946</v>
      </c>
      <c r="R22" s="1042">
        <f>113033+101731+90428+79126+67824+56522+45220+33917+22615+11313</f>
        <v>621729</v>
      </c>
    </row>
    <row r="23" spans="1:18" ht="47.25" x14ac:dyDescent="0.25">
      <c r="A23" s="1019">
        <f>534114+342953-261116</f>
        <v>615951</v>
      </c>
      <c r="B23" s="1020" t="s">
        <v>1260</v>
      </c>
      <c r="C23" s="1037" t="s">
        <v>1264</v>
      </c>
      <c r="D23" s="1038"/>
      <c r="E23" s="1038"/>
      <c r="F23" s="1038">
        <f>106800+62000-52200</f>
        <v>116600</v>
      </c>
      <c r="G23" s="1038">
        <f>106800+65000-52200</f>
        <v>119600</v>
      </c>
      <c r="H23" s="1038">
        <f>106800+68000-52200</f>
        <v>122600</v>
      </c>
      <c r="I23" s="1038">
        <f>106800+68000-52200</f>
        <v>122600</v>
      </c>
      <c r="J23" s="1038">
        <f>106914+79953-52316</f>
        <v>134551</v>
      </c>
      <c r="K23" s="1038"/>
      <c r="L23" s="1025"/>
      <c r="M23" s="1025"/>
      <c r="N23" s="1025"/>
      <c r="O23" s="1025"/>
      <c r="P23" s="1038"/>
      <c r="Q23" s="1025"/>
      <c r="R23" s="1026"/>
    </row>
    <row r="24" spans="1:18" ht="16.5" thickBot="1" x14ac:dyDescent="0.3">
      <c r="A24" s="1031"/>
      <c r="B24" s="1039"/>
      <c r="C24" s="1033" t="s">
        <v>1257</v>
      </c>
      <c r="D24" s="1040">
        <f>((A23/2)/2)*0.027</f>
        <v>4157.6692499999999</v>
      </c>
      <c r="E24" s="1040">
        <f>(D24+A23/2)*0.027</f>
        <v>8427.5955697499994</v>
      </c>
      <c r="F24" s="1040">
        <f>(A23-D23-E23)*0.027</f>
        <v>16630.677</v>
      </c>
      <c r="G24" s="1040">
        <f>(A23-D23-E23-F23)*0.027</f>
        <v>13482.476999999999</v>
      </c>
      <c r="H24" s="1040">
        <f>(A23-D23-E23-F23-G23)*0.027</f>
        <v>10253.277</v>
      </c>
      <c r="I24" s="1040">
        <f>(A23-D23-E23-F23-G23-H23)*0.027</f>
        <v>6943.0770000000002</v>
      </c>
      <c r="J24" s="1040">
        <f>(A23-F23-G23-H23-I23)*0.027</f>
        <v>3632.877</v>
      </c>
      <c r="K24" s="1040"/>
      <c r="L24" s="1040"/>
      <c r="M24" s="1040"/>
      <c r="N24" s="1040"/>
      <c r="O24" s="1040"/>
      <c r="P24" s="1041"/>
      <c r="Q24" s="1040"/>
      <c r="R24" s="1042"/>
    </row>
    <row r="25" spans="1:18" ht="47.25" x14ac:dyDescent="0.25">
      <c r="A25" s="1043">
        <f>1387873+480280+492399-493102-31711+74604</f>
        <v>1910343</v>
      </c>
      <c r="B25" s="1044" t="s">
        <v>1258</v>
      </c>
      <c r="C25" s="1045" t="s">
        <v>1265</v>
      </c>
      <c r="D25" s="1046">
        <v>0</v>
      </c>
      <c r="E25" s="1046">
        <v>0</v>
      </c>
      <c r="F25" s="1046">
        <v>0</v>
      </c>
      <c r="G25" s="1046">
        <f>236100-123300-7900+7400</f>
        <v>112300</v>
      </c>
      <c r="H25" s="1046">
        <f>236100-123300-7900+7400</f>
        <v>112300</v>
      </c>
      <c r="I25" s="1046">
        <f>236100-123300-7900+7400</f>
        <v>112300</v>
      </c>
      <c r="J25" s="1046">
        <f>236100-123200-8000+7400</f>
        <v>112300</v>
      </c>
      <c r="K25" s="1046">
        <f>236100+7400</f>
        <v>243500</v>
      </c>
      <c r="L25" s="1046">
        <f>236100+7400</f>
        <v>243500</v>
      </c>
      <c r="M25" s="1046">
        <f>236100+7400</f>
        <v>243500</v>
      </c>
      <c r="N25" s="1046">
        <f>236100+7400</f>
        <v>243500</v>
      </c>
      <c r="O25" s="1047">
        <f>236100+7400</f>
        <v>243500</v>
      </c>
      <c r="P25" s="1046">
        <f>235639+7004</f>
        <v>242643</v>
      </c>
      <c r="Q25" s="1047"/>
      <c r="R25" s="1048"/>
    </row>
    <row r="26" spans="1:18" ht="16.5" thickBot="1" x14ac:dyDescent="0.3">
      <c r="A26" s="1031"/>
      <c r="B26" s="1039"/>
      <c r="C26" s="1033" t="s">
        <v>1266</v>
      </c>
      <c r="D26" s="1041">
        <f>(A25/3/2)*0.027</f>
        <v>8596.5434999999998</v>
      </c>
      <c r="E26" s="1041">
        <f>(D26+(A25/3)*2/2)*0.027</f>
        <v>17425.193674500002</v>
      </c>
      <c r="F26" s="1041">
        <f>(E26+(A25/2))*0.027</f>
        <v>26260.110729211498</v>
      </c>
      <c r="G26" s="1041">
        <f>(A25-F25)*0.027</f>
        <v>51579.260999999999</v>
      </c>
      <c r="H26" s="1041">
        <f>(A25-F25-G25)*0.027</f>
        <v>48547.161</v>
      </c>
      <c r="I26" s="1041">
        <f>(A25-F25-G25-H25)*0.027</f>
        <v>45515.061000000002</v>
      </c>
      <c r="J26" s="1041">
        <f>(A25-F25-G25-H25-I25)*0.027</f>
        <v>42482.961000000003</v>
      </c>
      <c r="K26" s="1040">
        <f>(A25-F25-G25-H25-I25-J25)*0.027</f>
        <v>39450.860999999997</v>
      </c>
      <c r="L26" s="1040">
        <f>(A25-F25-G25-H25-I25-J25-K25)*0.027</f>
        <v>32876.360999999997</v>
      </c>
      <c r="M26" s="1040">
        <f>(A25-F25-G25-H25-I25-J25-K25-L25)*0.027</f>
        <v>26301.861000000001</v>
      </c>
      <c r="N26" s="1040">
        <f>(A25-F25-G25-H25-I25-J25-K25-L25-M25)*0.027</f>
        <v>19727.361000000001</v>
      </c>
      <c r="O26" s="1040">
        <f>(A25-F25-G25-H25-I25-J25-K25-L25-M25-N25)*0.027</f>
        <v>13152.860999999999</v>
      </c>
      <c r="P26" s="1041">
        <f>(A25-E25-F25-G25-H25-I25-J25-K25-L25-M25-N25-O25)*0.027</f>
        <v>6578.3609999999999</v>
      </c>
      <c r="Q26" s="1040"/>
      <c r="R26" s="1042"/>
    </row>
    <row r="27" spans="1:18" ht="47.25" x14ac:dyDescent="0.25">
      <c r="A27" s="1013">
        <v>2223273</v>
      </c>
      <c r="B27" s="1014" t="s">
        <v>1267</v>
      </c>
      <c r="C27" s="1015" t="s">
        <v>980</v>
      </c>
      <c r="D27" s="1016"/>
      <c r="E27" s="1016">
        <v>0</v>
      </c>
      <c r="F27" s="1016">
        <v>0</v>
      </c>
      <c r="G27" s="1016">
        <v>222300</v>
      </c>
      <c r="H27" s="1016">
        <v>222300</v>
      </c>
      <c r="I27" s="1016">
        <v>222300</v>
      </c>
      <c r="J27" s="1016">
        <v>222300</v>
      </c>
      <c r="K27" s="1016">
        <v>222300</v>
      </c>
      <c r="L27" s="1016">
        <v>222300</v>
      </c>
      <c r="M27" s="1016">
        <v>222300</v>
      </c>
      <c r="N27" s="1017">
        <v>222300</v>
      </c>
      <c r="O27" s="1017">
        <v>222300</v>
      </c>
      <c r="P27" s="1016">
        <v>222573</v>
      </c>
      <c r="Q27" s="1017"/>
      <c r="R27" s="1018"/>
    </row>
    <row r="28" spans="1:18" ht="16.5" thickBot="1" x14ac:dyDescent="0.3">
      <c r="A28" s="1031"/>
      <c r="B28" s="1039"/>
      <c r="C28" s="1033" t="s">
        <v>1257</v>
      </c>
      <c r="D28" s="1041"/>
      <c r="E28" s="1041">
        <f>(A27/3/2)*0.027</f>
        <v>10004.728499999999</v>
      </c>
      <c r="F28" s="1041">
        <f>(E28+A27/2)*0.027</f>
        <v>30284.313169499997</v>
      </c>
      <c r="G28" s="1041">
        <f>A27*0.027</f>
        <v>60028.370999999999</v>
      </c>
      <c r="H28" s="1041">
        <f>(A27-G27)*0.027</f>
        <v>54026.271000000001</v>
      </c>
      <c r="I28" s="1041">
        <f>(A27-G27-H27)*0.027</f>
        <v>48024.171000000002</v>
      </c>
      <c r="J28" s="1041">
        <f>(A27-G27-H27-I27)*0.027</f>
        <v>42022.070999999996</v>
      </c>
      <c r="K28" s="1041">
        <f>(A27-G27-H27-I27-J27)*0.027</f>
        <v>36019.970999999998</v>
      </c>
      <c r="L28" s="1041">
        <f>(A27-G27-H27-I27-J27-K27)*0.027</f>
        <v>30017.870999999999</v>
      </c>
      <c r="M28" s="1040">
        <f>(A27-G27-H27-I27-J27-K27-L27)*0.027</f>
        <v>24015.771000000001</v>
      </c>
      <c r="N28" s="1040">
        <f>(A27-G27-H27-I27-J27-K27-L27-M27)*0.027</f>
        <v>18013.670999999998</v>
      </c>
      <c r="O28" s="1040">
        <f>(A27-G27-H27-I27-J27-K27-L27-M27-N27)*0.027</f>
        <v>12011.571</v>
      </c>
      <c r="P28" s="1041">
        <f>(A27-G27-H27-I27-J27-K27-L27-M27-N27-O27)*0.027</f>
        <v>6009.4709999999995</v>
      </c>
      <c r="Q28" s="1040"/>
      <c r="R28" s="1042"/>
    </row>
    <row r="29" spans="1:18" ht="47.25" x14ac:dyDescent="0.25">
      <c r="A29" s="1043">
        <f>280919+13590+222945</f>
        <v>517454</v>
      </c>
      <c r="B29" s="1044" t="s">
        <v>1267</v>
      </c>
      <c r="C29" s="1045" t="s">
        <v>1268</v>
      </c>
      <c r="D29" s="1046"/>
      <c r="E29" s="1046">
        <v>0</v>
      </c>
      <c r="F29" s="1046">
        <v>0</v>
      </c>
      <c r="G29" s="1046">
        <v>103500</v>
      </c>
      <c r="H29" s="1046">
        <v>103500</v>
      </c>
      <c r="I29" s="1046">
        <v>103500</v>
      </c>
      <c r="J29" s="1046">
        <v>103500</v>
      </c>
      <c r="K29" s="1046">
        <v>103454</v>
      </c>
      <c r="L29" s="1047"/>
      <c r="M29" s="1047"/>
      <c r="N29" s="1047"/>
      <c r="O29" s="1047"/>
      <c r="P29" s="1046"/>
      <c r="Q29" s="1047"/>
      <c r="R29" s="1048"/>
    </row>
    <row r="30" spans="1:18" ht="16.5" thickBot="1" x14ac:dyDescent="0.3">
      <c r="A30" s="1031"/>
      <c r="B30" s="1039"/>
      <c r="C30" s="1033" t="s">
        <v>1257</v>
      </c>
      <c r="D30" s="1041"/>
      <c r="E30" s="1041">
        <f>(A29/3/2)*0.027</f>
        <v>2328.5429999999997</v>
      </c>
      <c r="F30" s="1041">
        <f>(E30+A29/2)*0.027</f>
        <v>7048.4996609999998</v>
      </c>
      <c r="G30" s="1041">
        <f>(A29-E29-F29)*0.027</f>
        <v>13971.258</v>
      </c>
      <c r="H30" s="1041">
        <f>(A29-E29-F29-G29)*0.027</f>
        <v>11176.758</v>
      </c>
      <c r="I30" s="1041">
        <f>(A29-E29-F29-G29-H29)*0.027</f>
        <v>8382.2579999999998</v>
      </c>
      <c r="J30" s="1041">
        <f>(A29-E29-F29-G29-H29-I29)*0.027</f>
        <v>5587.7579999999998</v>
      </c>
      <c r="K30" s="1041">
        <f>(A29-E29-F29-G29-H29-I29-J29)*0.027</f>
        <v>2793.2579999999998</v>
      </c>
      <c r="L30" s="1040"/>
      <c r="M30" s="1040"/>
      <c r="N30" s="1040"/>
      <c r="O30" s="1040"/>
      <c r="P30" s="1041"/>
      <c r="Q30" s="1040"/>
      <c r="R30" s="1042"/>
    </row>
    <row r="31" spans="1:18" ht="47.25" x14ac:dyDescent="0.25">
      <c r="A31" s="1043">
        <f>1495263-10268-502733</f>
        <v>982262</v>
      </c>
      <c r="B31" s="1044" t="s">
        <v>1269</v>
      </c>
      <c r="C31" s="1045" t="s">
        <v>1270</v>
      </c>
      <c r="D31" s="1047">
        <v>0</v>
      </c>
      <c r="E31" s="1047">
        <v>0</v>
      </c>
      <c r="F31" s="1047">
        <v>0</v>
      </c>
      <c r="G31" s="1047">
        <f t="shared" ref="G31:O31" si="8">149500-50200</f>
        <v>99300</v>
      </c>
      <c r="H31" s="1047">
        <f t="shared" si="8"/>
        <v>99300</v>
      </c>
      <c r="I31" s="1047">
        <f t="shared" si="8"/>
        <v>99300</v>
      </c>
      <c r="J31" s="1047">
        <f t="shared" si="8"/>
        <v>99300</v>
      </c>
      <c r="K31" s="1047">
        <f t="shared" si="8"/>
        <v>99300</v>
      </c>
      <c r="L31" s="1047">
        <f t="shared" si="8"/>
        <v>99300</v>
      </c>
      <c r="M31" s="1047">
        <f t="shared" si="8"/>
        <v>99300</v>
      </c>
      <c r="N31" s="1047">
        <f t="shared" si="8"/>
        <v>99300</v>
      </c>
      <c r="O31" s="1047">
        <f t="shared" si="8"/>
        <v>99300</v>
      </c>
      <c r="P31" s="1046">
        <f>139495-50933</f>
        <v>88562</v>
      </c>
      <c r="Q31" s="1047"/>
      <c r="R31" s="1048"/>
    </row>
    <row r="32" spans="1:18" ht="16.5" thickBot="1" x14ac:dyDescent="0.3">
      <c r="A32" s="1031"/>
      <c r="B32" s="1039"/>
      <c r="C32" s="1033" t="s">
        <v>1257</v>
      </c>
      <c r="D32" s="1040">
        <f>(A31/3/2)*0.027</f>
        <v>4420.1790000000001</v>
      </c>
      <c r="E32" s="1040">
        <f>(D32+(A31/3)*2/2)*0.027</f>
        <v>8959.7028330000012</v>
      </c>
      <c r="F32" s="1040">
        <f>(E32+(A31/2))*0.027</f>
        <v>13502.448976490999</v>
      </c>
      <c r="G32" s="1040">
        <f>A31*0.027</f>
        <v>26521.074000000001</v>
      </c>
      <c r="H32" s="1040">
        <f>(A31-G31)*0.027</f>
        <v>23839.973999999998</v>
      </c>
      <c r="I32" s="1040">
        <f>(A31-G31-H31)*0.027</f>
        <v>21158.874</v>
      </c>
      <c r="J32" s="1040">
        <f>(A31-G31-H31-I31)*0.027</f>
        <v>18477.774000000001</v>
      </c>
      <c r="K32" s="1040">
        <f>(A31-G31-H31-I31-J31)*0.027</f>
        <v>15796.673999999999</v>
      </c>
      <c r="L32" s="1040">
        <f>(A31-G31-H31-I31-J31-K31)*0.027</f>
        <v>13115.574000000001</v>
      </c>
      <c r="M32" s="1040">
        <f>(A31-G31-H31-I31-J31-K31-L31)*0.027</f>
        <v>10434.474</v>
      </c>
      <c r="N32" s="1040">
        <f>(A31-G31-H31-I31-J31-K31-L31-M31)*0.027</f>
        <v>7753.3739999999998</v>
      </c>
      <c r="O32" s="1040">
        <f>(A31-G31-H31-I31-J31-K31-L31-M31-N31)*0.027</f>
        <v>5072.2740000000003</v>
      </c>
      <c r="P32" s="1041">
        <f>(A31-G31-H31-I31-J31-K31-L31-M31-N31-O31)*0.027</f>
        <v>2391.174</v>
      </c>
      <c r="Q32" s="1040"/>
      <c r="R32" s="1042"/>
    </row>
    <row r="33" spans="1:18" ht="31.5" x14ac:dyDescent="0.25">
      <c r="A33" s="1013">
        <v>6000000</v>
      </c>
      <c r="B33" s="1014" t="s">
        <v>1267</v>
      </c>
      <c r="C33" s="1015" t="s">
        <v>1005</v>
      </c>
      <c r="D33" s="1016"/>
      <c r="E33" s="1016"/>
      <c r="F33" s="1016"/>
      <c r="G33" s="1016">
        <v>225000</v>
      </c>
      <c r="H33" s="1016">
        <v>375000</v>
      </c>
      <c r="I33" s="1016">
        <v>375000</v>
      </c>
      <c r="J33" s="1016">
        <v>375000</v>
      </c>
      <c r="K33" s="1016">
        <v>375000</v>
      </c>
      <c r="L33" s="1016">
        <v>375000</v>
      </c>
      <c r="M33" s="1016">
        <v>375000</v>
      </c>
      <c r="N33" s="1016">
        <v>375000</v>
      </c>
      <c r="O33" s="1017">
        <v>375000</v>
      </c>
      <c r="P33" s="1016">
        <v>375000</v>
      </c>
      <c r="Q33" s="1017">
        <v>375000</v>
      </c>
      <c r="R33" s="1018">
        <f>2550000-375000-375000+225000</f>
        <v>2025000</v>
      </c>
    </row>
    <row r="34" spans="1:18" ht="16.5" thickBot="1" x14ac:dyDescent="0.3">
      <c r="A34" s="1049"/>
      <c r="B34" s="1050"/>
      <c r="C34" s="1051" t="s">
        <v>1257</v>
      </c>
      <c r="D34" s="1052"/>
      <c r="E34" s="1052">
        <f>((A33/2)/2)*0.027</f>
        <v>40500</v>
      </c>
      <c r="F34" s="1052">
        <f>(E34+A33/2)*0.027</f>
        <v>82093.5</v>
      </c>
      <c r="G34" s="1052">
        <f>(A33-F33)*0.027</f>
        <v>162000</v>
      </c>
      <c r="H34" s="1052">
        <f>(A33-F33-G33)*0.027</f>
        <v>155925</v>
      </c>
      <c r="I34" s="1052">
        <f>(A33-F33-G33-H33)*0.027</f>
        <v>145800</v>
      </c>
      <c r="J34" s="1052">
        <f>(A33-F33-G33-H33-I33)*0.027</f>
        <v>135675</v>
      </c>
      <c r="K34" s="1052">
        <f>(A33-F33-G33-H33-I33-J33)*0.027</f>
        <v>125550</v>
      </c>
      <c r="L34" s="1052">
        <f>(A33-F33-G33-H33-I33-J33-K33)*0.027</f>
        <v>115425</v>
      </c>
      <c r="M34" s="1052">
        <f>(A33-F33-G33-H33-I33-J33-K33-L33)*0.027</f>
        <v>105300</v>
      </c>
      <c r="N34" s="1052">
        <f>(A33-F33-G33-H33-I33-J33-K33-L33-M33)*0.027</f>
        <v>95175</v>
      </c>
      <c r="O34" s="1053">
        <f>(A33-F33-G33-H33-I33-J33-K33-L33-M33-N33)*0.027</f>
        <v>85050</v>
      </c>
      <c r="P34" s="1052">
        <f>(A33-F33-G33-H33-I33-J33-K33-L33-M33-N33-O33)*0.027</f>
        <v>74925</v>
      </c>
      <c r="Q34" s="1053">
        <f>SUM(A33-F33-G33-H33-I33-J33-K33-L33-M33-N33-O33-P33)*0.027</f>
        <v>64800</v>
      </c>
      <c r="R34" s="1054">
        <f>293625-58725+40500</f>
        <v>275400</v>
      </c>
    </row>
    <row r="35" spans="1:18" ht="63" x14ac:dyDescent="0.25">
      <c r="A35" s="1043">
        <f>2152272+71001</f>
        <v>2223273</v>
      </c>
      <c r="B35" s="1044" t="s">
        <v>1267</v>
      </c>
      <c r="C35" s="1045" t="s">
        <v>1271</v>
      </c>
      <c r="D35" s="1046"/>
      <c r="E35" s="1046">
        <v>0</v>
      </c>
      <c r="F35" s="1046">
        <v>0</v>
      </c>
      <c r="G35" s="1046">
        <v>86400</v>
      </c>
      <c r="H35" s="1046">
        <v>159600</v>
      </c>
      <c r="I35" s="1046">
        <v>149600</v>
      </c>
      <c r="J35" s="1046">
        <v>261200</v>
      </c>
      <c r="K35" s="1046">
        <v>261200</v>
      </c>
      <c r="L35" s="1046">
        <v>261200</v>
      </c>
      <c r="M35" s="1047">
        <v>261200</v>
      </c>
      <c r="N35" s="1047">
        <v>261200</v>
      </c>
      <c r="O35" s="1047">
        <v>261200</v>
      </c>
      <c r="P35" s="1046">
        <v>260473</v>
      </c>
      <c r="Q35" s="1047"/>
      <c r="R35" s="1048"/>
    </row>
    <row r="36" spans="1:18" ht="16.5" thickBot="1" x14ac:dyDescent="0.3">
      <c r="A36" s="1031"/>
      <c r="B36" s="1039"/>
      <c r="C36" s="1033" t="s">
        <v>1257</v>
      </c>
      <c r="D36" s="1041"/>
      <c r="E36" s="1041">
        <f>(A35/3/2)*0.027</f>
        <v>10004.728499999999</v>
      </c>
      <c r="F36" s="1041">
        <f>(E36+A35/2)*0.027</f>
        <v>30284.313169499997</v>
      </c>
      <c r="G36" s="1041">
        <f>(A35-E35-F35)*0.027</f>
        <v>60028.370999999999</v>
      </c>
      <c r="H36" s="1041">
        <f>(A35-E35-F35-G35)*0.027</f>
        <v>57695.570999999996</v>
      </c>
      <c r="I36" s="1041">
        <f>(A35-E35-F35-G35-H35)*0.027</f>
        <v>53386.370999999999</v>
      </c>
      <c r="J36" s="1041">
        <f>(A35-E35-F35-G35-H35-I35)*0.027</f>
        <v>49347.171000000002</v>
      </c>
      <c r="K36" s="1041">
        <f>(A35-E35-F35-G35-H35-I35-J35)*0.027</f>
        <v>42294.771000000001</v>
      </c>
      <c r="L36" s="1041">
        <f>(A35-E35-F35-G35-H35-I35-J35-K35)*0.027</f>
        <v>35242.370999999999</v>
      </c>
      <c r="M36" s="1040">
        <f>(A35-E35-F35-G35-H35-I35-J35-K35-L35)*0.027</f>
        <v>28189.971000000001</v>
      </c>
      <c r="N36" s="1040">
        <f>(A35-E35-F35-G35-H35-I35-J35-K35-L35-M35)*0.027</f>
        <v>21137.571</v>
      </c>
      <c r="O36" s="1040">
        <f>(A35-E35-F35-G35-H35-I35-J35-K35-L35-M35-N35)*0.027</f>
        <v>14085.171</v>
      </c>
      <c r="P36" s="1041">
        <f>(A35-E35-F35-G35-H35-I35-J35-K35-L35-M35-N35-O35)*0.027</f>
        <v>7032.7709999999997</v>
      </c>
      <c r="Q36" s="1040"/>
      <c r="R36" s="1042"/>
    </row>
    <row r="37" spans="1:18" ht="31.5" x14ac:dyDescent="0.25">
      <c r="A37" s="1013">
        <f>4924140-1215479+66663</f>
        <v>3775324</v>
      </c>
      <c r="B37" s="1014">
        <v>2019</v>
      </c>
      <c r="C37" s="1014" t="s">
        <v>1272</v>
      </c>
      <c r="D37" s="1029"/>
      <c r="E37" s="1029">
        <f>492500-124900+8000</f>
        <v>375600</v>
      </c>
      <c r="F37" s="1029">
        <f>692500-173400</f>
        <v>519100</v>
      </c>
      <c r="G37" s="1028">
        <f>292500-68300</f>
        <v>224200</v>
      </c>
      <c r="H37" s="1028">
        <f>492500-126900+8000</f>
        <v>373600</v>
      </c>
      <c r="I37" s="1028">
        <f>492500-120900+8000</f>
        <v>379600</v>
      </c>
      <c r="J37" s="1028">
        <f>492500-120900+8000</f>
        <v>379600</v>
      </c>
      <c r="K37" s="1028">
        <f>492500-120900+8000</f>
        <v>379600</v>
      </c>
      <c r="L37" s="1028">
        <f>492500-120900+8000</f>
        <v>379600</v>
      </c>
      <c r="M37" s="1028">
        <f>492500-120900+9000</f>
        <v>380600</v>
      </c>
      <c r="N37" s="1028">
        <f>491640-117479+9663</f>
        <v>383824</v>
      </c>
      <c r="O37" s="1029"/>
      <c r="P37" s="1028"/>
      <c r="Q37" s="1029"/>
      <c r="R37" s="1030"/>
    </row>
    <row r="38" spans="1:18" ht="16.5" thickBot="1" x14ac:dyDescent="0.3">
      <c r="A38" s="1049"/>
      <c r="B38" s="1055"/>
      <c r="C38" s="1056" t="s">
        <v>1257</v>
      </c>
      <c r="D38" s="1057">
        <f>E38/12*8</f>
        <v>67955.831999999995</v>
      </c>
      <c r="E38" s="1057">
        <f>A37*0.027</f>
        <v>101933.74799999999</v>
      </c>
      <c r="F38" s="1023">
        <f>(A37-E37)*0.027</f>
        <v>91792.547999999995</v>
      </c>
      <c r="G38" s="1023">
        <f>(A37-E37-F37)*0.027</f>
        <v>77776.847999999998</v>
      </c>
      <c r="H38" s="1058">
        <f>(A37-E37-F37-G37)*0.027</f>
        <v>71723.448000000004</v>
      </c>
      <c r="I38" s="1058">
        <f>(A37-E37-F37-G37-H37)*0.027</f>
        <v>61636.248</v>
      </c>
      <c r="J38" s="1058">
        <f>(A37-E37-F37-G37-H37-I37)*0.027</f>
        <v>51387.048000000003</v>
      </c>
      <c r="K38" s="1058">
        <f>(A37-E37-F37-G37-H37-I37-J37)*0.027</f>
        <v>41137.847999999998</v>
      </c>
      <c r="L38" s="1058">
        <f>(A37-E37-F37-G37-H37-I37-J37-K37)*0.027</f>
        <v>30888.648000000001</v>
      </c>
      <c r="M38" s="1058">
        <f>(A37-E37-F37-G37-H37-I37-J37-K37-L37)*0.027</f>
        <v>20639.448</v>
      </c>
      <c r="N38" s="1058">
        <f>(A37-E37-F37-G37-H37-I37-J37-K37-L37-M37)*0.027</f>
        <v>10363.248</v>
      </c>
      <c r="O38" s="1057"/>
      <c r="P38" s="1058"/>
      <c r="Q38" s="1057"/>
      <c r="R38" s="1059"/>
    </row>
    <row r="39" spans="1:18" ht="15.75" x14ac:dyDescent="0.25">
      <c r="A39" s="1013">
        <v>7000000</v>
      </c>
      <c r="B39" s="1014" t="s">
        <v>1267</v>
      </c>
      <c r="C39" s="1015" t="s">
        <v>1273</v>
      </c>
      <c r="D39" s="1017"/>
      <c r="E39" s="1017"/>
      <c r="F39" s="1017"/>
      <c r="G39" s="1017">
        <v>350000</v>
      </c>
      <c r="H39" s="1017">
        <v>350000</v>
      </c>
      <c r="I39" s="1017">
        <v>350000</v>
      </c>
      <c r="J39" s="1017">
        <v>350000</v>
      </c>
      <c r="K39" s="1017">
        <v>350000</v>
      </c>
      <c r="L39" s="1017">
        <v>350000</v>
      </c>
      <c r="M39" s="1017">
        <v>350000</v>
      </c>
      <c r="N39" s="1017">
        <v>350000</v>
      </c>
      <c r="O39" s="1017">
        <v>350000</v>
      </c>
      <c r="P39" s="1016">
        <v>350000</v>
      </c>
      <c r="Q39" s="1017">
        <v>350000</v>
      </c>
      <c r="R39" s="1018">
        <f>3850000-350000-350000</f>
        <v>3150000</v>
      </c>
    </row>
    <row r="40" spans="1:18" ht="16.5" thickBot="1" x14ac:dyDescent="0.3">
      <c r="A40" s="1049"/>
      <c r="B40" s="1050"/>
      <c r="C40" s="1051" t="s">
        <v>1266</v>
      </c>
      <c r="D40" s="1053"/>
      <c r="E40" s="1053">
        <f>(A39/2/2)*0.027</f>
        <v>47250</v>
      </c>
      <c r="F40" s="1053">
        <f>(E40+A39/2)*0.027</f>
        <v>95775.75</v>
      </c>
      <c r="G40" s="1053">
        <f>A39*0.027</f>
        <v>189000</v>
      </c>
      <c r="H40" s="1053">
        <f>(A39-G39)*0.027</f>
        <v>179550</v>
      </c>
      <c r="I40" s="1053">
        <f>(A39-G39-H39)*0.027</f>
        <v>170100</v>
      </c>
      <c r="J40" s="1053">
        <f>(A39-G39-H39-I39)*0.027</f>
        <v>160650</v>
      </c>
      <c r="K40" s="1053">
        <f>(A39-G39-H39-I39-J39)*0.027</f>
        <v>151200</v>
      </c>
      <c r="L40" s="1053">
        <f>(A39-G39-H39-I39-J39-K39)*0.027</f>
        <v>141750</v>
      </c>
      <c r="M40" s="1053">
        <f>(A39-G39-H39-I39-J39-K39-L39)*0.027</f>
        <v>132300</v>
      </c>
      <c r="N40" s="1053">
        <f>(A39-G39-H39-I39-J39-K39-L39-M39)*0.027</f>
        <v>122850</v>
      </c>
      <c r="O40" s="1053">
        <f>(A39-G39-H39-I39-J39-K39-L39-M39-N39)*0.027</f>
        <v>113400</v>
      </c>
      <c r="P40" s="1052">
        <f>(A39-G39-H39-I39-J39-K39-L39-M39-N39-O39)*0.027</f>
        <v>103950</v>
      </c>
      <c r="Q40" s="1053">
        <f>SUM(A39-G39-H39-I39-J39-K39-L39-M39-N39-O39-P39)*0.027</f>
        <v>94500</v>
      </c>
      <c r="R40" s="1054">
        <f>519750-94500</f>
        <v>425250</v>
      </c>
    </row>
    <row r="41" spans="1:18" s="1060" customFormat="1" ht="63" x14ac:dyDescent="0.25">
      <c r="A41" s="1013">
        <v>2469793</v>
      </c>
      <c r="B41" s="1014" t="s">
        <v>1262</v>
      </c>
      <c r="C41" s="1015" t="s">
        <v>1274</v>
      </c>
      <c r="D41" s="1027"/>
      <c r="E41" s="1027">
        <v>0</v>
      </c>
      <c r="F41" s="1029">
        <v>0</v>
      </c>
      <c r="G41" s="1028">
        <v>0</v>
      </c>
      <c r="H41" s="1028">
        <v>247000</v>
      </c>
      <c r="I41" s="1028">
        <v>247000</v>
      </c>
      <c r="J41" s="1028">
        <v>247000</v>
      </c>
      <c r="K41" s="1028">
        <v>247000</v>
      </c>
      <c r="L41" s="1028">
        <v>247000</v>
      </c>
      <c r="M41" s="1028">
        <v>247000</v>
      </c>
      <c r="N41" s="1028">
        <v>247000</v>
      </c>
      <c r="O41" s="1029">
        <v>247000</v>
      </c>
      <c r="P41" s="1028">
        <v>247000</v>
      </c>
      <c r="Q41" s="1029">
        <v>246793</v>
      </c>
      <c r="R41" s="1030"/>
    </row>
    <row r="42" spans="1:18" s="1060" customFormat="1" ht="16.5" thickBot="1" x14ac:dyDescent="0.3">
      <c r="A42" s="1019"/>
      <c r="B42" s="1037"/>
      <c r="C42" s="1021" t="s">
        <v>1257</v>
      </c>
      <c r="D42" s="1023"/>
      <c r="E42" s="1052">
        <f>(A41/3/2)*0.027</f>
        <v>11114.068500000001</v>
      </c>
      <c r="F42" s="1052">
        <f>(E42+(A41/3)*2/2)*0.027</f>
        <v>22528.216849500001</v>
      </c>
      <c r="G42" s="1052">
        <f>(F42+(A41/2))*0.027</f>
        <v>33950.467354936503</v>
      </c>
      <c r="H42" s="1023">
        <f>(A41-F41-G41)*0.027</f>
        <v>66684.410999999993</v>
      </c>
      <c r="I42" s="1023">
        <f>(A41-F41-G41-H41)*0.027</f>
        <v>60015.411</v>
      </c>
      <c r="J42" s="1023">
        <f>(A41-F41-G41-H41-I41)*0.027</f>
        <v>53346.411</v>
      </c>
      <c r="K42" s="1024">
        <f>(A41-F41-G41-H41-I41-J41)*0.027</f>
        <v>46677.411</v>
      </c>
      <c r="L42" s="1023">
        <v>94069</v>
      </c>
      <c r="M42" s="1024">
        <f>(A41-F41-G41-H41-I41-J41-K41-L41)*0.027</f>
        <v>33339.411</v>
      </c>
      <c r="N42" s="1023">
        <f>(A41-F41-G41-H41-I41-J41-K41-L41-M41)*0.027</f>
        <v>26670.411</v>
      </c>
      <c r="O42" s="1024">
        <f>(A41-F41-G41-H41-I41-J41-K41-L41-M41-N41)*0.027</f>
        <v>20001.411</v>
      </c>
      <c r="P42" s="1023">
        <f>(A41-E41-F41-G41-H41-I41-J41-K41-L41-M41-N41-O41)*0.027</f>
        <v>13332.411</v>
      </c>
      <c r="Q42" s="1024">
        <f>(A41-H41-I41-J41-K41-L41-M41-N41-O41-P41)*0.027</f>
        <v>6663.4110000000001</v>
      </c>
      <c r="R42" s="1061"/>
    </row>
    <row r="43" spans="1:18" s="1060" customFormat="1" ht="31.5" x14ac:dyDescent="0.25">
      <c r="A43" s="1062">
        <f>261116+31711-74604+1209375+282993+327994+502733+1596300+289676+1157984+486236+1215479+66663+1029745</f>
        <v>8383401</v>
      </c>
      <c r="B43" s="1063" t="s">
        <v>1275</v>
      </c>
      <c r="C43" s="979" t="s">
        <v>1276</v>
      </c>
      <c r="D43" s="1064"/>
      <c r="E43" s="1064">
        <v>520000</v>
      </c>
      <c r="F43" s="1064">
        <v>520000</v>
      </c>
      <c r="G43" s="1064">
        <f>410000+206000</f>
        <v>616000</v>
      </c>
      <c r="H43" s="1064">
        <v>616000</v>
      </c>
      <c r="I43" s="1064">
        <v>616000</v>
      </c>
      <c r="J43" s="1064">
        <v>616000</v>
      </c>
      <c r="K43" s="1064">
        <v>616000</v>
      </c>
      <c r="L43" s="1065">
        <v>616000</v>
      </c>
      <c r="M43" s="1065">
        <v>616000</v>
      </c>
      <c r="N43" s="1065">
        <v>616000</v>
      </c>
      <c r="O43" s="1065">
        <v>616000</v>
      </c>
      <c r="P43" s="1064">
        <v>616000</v>
      </c>
      <c r="Q43" s="1065">
        <v>616000</v>
      </c>
      <c r="R43" s="1066">
        <v>567401</v>
      </c>
    </row>
    <row r="44" spans="1:18" s="1060" customFormat="1" ht="18" customHeight="1" thickBot="1" x14ac:dyDescent="0.3">
      <c r="A44" s="1067"/>
      <c r="B44" s="1068"/>
      <c r="C44" s="1068"/>
      <c r="D44" s="1069"/>
      <c r="E44" s="1069">
        <f>(A43-D43)*0.027</f>
        <v>226351.82699999999</v>
      </c>
      <c r="F44" s="1070">
        <f>(A43-D43-E43)*0.027</f>
        <v>212311.82699999999</v>
      </c>
      <c r="G44" s="1069">
        <f>(A43-D43-E43-F43)*0.027</f>
        <v>198271.82699999999</v>
      </c>
      <c r="H44" s="1069">
        <f>(A43-D43-E43-F43-G43)*0.027</f>
        <v>181639.82699999999</v>
      </c>
      <c r="I44" s="1069">
        <f>(A43-D43-E43-F43-G43-H43)*0.027</f>
        <v>165007.82699999999</v>
      </c>
      <c r="J44" s="1069">
        <f>(A43-D43-E43-F43-G43-H43-I43)*0.027</f>
        <v>148375.82699999999</v>
      </c>
      <c r="K44" s="1069">
        <f>(A43-D43-E43-F43-G43-H43-I43-J43)*0.027</f>
        <v>131743.82699999999</v>
      </c>
      <c r="L44" s="1070">
        <f>(A43-D43-E43-F43-G43-H43-I43-J43-K43)*0.027</f>
        <v>115111.827</v>
      </c>
      <c r="M44" s="1070">
        <f>(A43-D43-E43-F43-G43-H43-I43-J43-K43-L43)*0.027</f>
        <v>98479.827000000005</v>
      </c>
      <c r="N44" s="1070">
        <f>(A43-D43-E43-F43-G43-H43-I43-J43-K43-L43-M43)*0.027</f>
        <v>81847.827000000005</v>
      </c>
      <c r="O44" s="1070">
        <f>(A43-D43-E43-F43-G43-H43-I43-J43-K43-L43-M43-N43)*0.027</f>
        <v>65215.826999999997</v>
      </c>
      <c r="P44" s="1070">
        <f>(A43-D43-E43-F43-G43-H43-I43-J43-K43-L43-M43-N43-O43)*0.027</f>
        <v>48583.826999999997</v>
      </c>
      <c r="Q44" s="1070">
        <f>(A43-D43-E43-F43-G43-H43-I43-J43-K43-L43-M43-N43-O43-P43)*0.027</f>
        <v>31951.827000000001</v>
      </c>
      <c r="R44" s="1071">
        <f>(A43-D43-E43-F43-G43-H43-I43-J43-K43-L43-M43-N43-O43-P43-Q43)*0.027</f>
        <v>15319.826999999999</v>
      </c>
    </row>
    <row r="45" spans="1:18" ht="16.5" thickBot="1" x14ac:dyDescent="0.3">
      <c r="A45" s="1072"/>
      <c r="B45" s="1073"/>
      <c r="C45" s="1074" t="s">
        <v>1277</v>
      </c>
      <c r="D45" s="1075"/>
      <c r="E45" s="1075"/>
      <c r="F45" s="1076"/>
      <c r="G45" s="1075"/>
      <c r="H45" s="1076"/>
      <c r="I45" s="1075"/>
      <c r="J45" s="1077"/>
      <c r="K45" s="1078"/>
      <c r="L45" s="1078"/>
      <c r="M45" s="1078"/>
      <c r="N45" s="1078"/>
      <c r="O45" s="1078"/>
      <c r="P45" s="1077"/>
      <c r="Q45" s="1078"/>
      <c r="R45" s="1079"/>
    </row>
    <row r="46" spans="1:18" ht="15.75" x14ac:dyDescent="0.25">
      <c r="A46" s="1080"/>
      <c r="B46" s="1014"/>
      <c r="C46" s="1081"/>
      <c r="D46" s="1082"/>
      <c r="E46" s="1082"/>
      <c r="F46" s="1082"/>
      <c r="G46" s="1082"/>
      <c r="H46" s="1083"/>
      <c r="I46" s="1082"/>
      <c r="J46" s="1016"/>
      <c r="K46" s="1017"/>
      <c r="L46" s="1017"/>
      <c r="M46" s="1017"/>
      <c r="N46" s="1017"/>
      <c r="O46" s="1017"/>
      <c r="P46" s="1016"/>
      <c r="Q46" s="1017"/>
      <c r="R46" s="1018"/>
    </row>
    <row r="47" spans="1:18" ht="16.5" thickBot="1" x14ac:dyDescent="0.3">
      <c r="A47" s="1084"/>
      <c r="B47" s="1050"/>
      <c r="C47" s="1056"/>
      <c r="D47" s="1038"/>
      <c r="E47" s="1038"/>
      <c r="F47" s="1038"/>
      <c r="G47" s="1038"/>
      <c r="H47" s="1025"/>
      <c r="I47" s="1038"/>
      <c r="J47" s="1038"/>
      <c r="K47" s="1025"/>
      <c r="L47" s="1025"/>
      <c r="M47" s="1025"/>
      <c r="N47" s="1025"/>
      <c r="O47" s="1025"/>
      <c r="P47" s="1038"/>
      <c r="Q47" s="1025"/>
      <c r="R47" s="1026"/>
    </row>
    <row r="48" spans="1:18" s="1060" customFormat="1" ht="50.25" customHeight="1" x14ac:dyDescent="0.25">
      <c r="A48" s="1080">
        <v>2148174</v>
      </c>
      <c r="B48" s="1085" t="s">
        <v>1278</v>
      </c>
      <c r="C48" s="1085" t="s">
        <v>1279</v>
      </c>
      <c r="D48" s="1086">
        <v>160586</v>
      </c>
      <c r="E48" s="1016">
        <v>241889</v>
      </c>
      <c r="F48" s="1087">
        <v>241888</v>
      </c>
      <c r="G48" s="1086">
        <v>170377</v>
      </c>
      <c r="H48" s="1087"/>
      <c r="I48" s="1086"/>
      <c r="J48" s="1086"/>
      <c r="K48" s="1017"/>
      <c r="L48" s="1017"/>
      <c r="M48" s="1017"/>
      <c r="N48" s="1017"/>
      <c r="O48" s="1017"/>
      <c r="P48" s="1016"/>
      <c r="Q48" s="1017"/>
      <c r="R48" s="1018"/>
    </row>
    <row r="49" spans="1:18" s="1060" customFormat="1" ht="16.5" thickBot="1" x14ac:dyDescent="0.3">
      <c r="A49" s="1084"/>
      <c r="B49" s="1088"/>
      <c r="C49" s="1089" t="s">
        <v>1280</v>
      </c>
      <c r="D49" s="1090">
        <v>16424</v>
      </c>
      <c r="E49" s="1090">
        <v>11991</v>
      </c>
      <c r="F49" s="1091">
        <v>7557</v>
      </c>
      <c r="G49" s="1091">
        <v>3123</v>
      </c>
      <c r="H49" s="1092"/>
      <c r="I49" s="1091"/>
      <c r="J49" s="1091"/>
      <c r="K49" s="1053"/>
      <c r="L49" s="1053"/>
      <c r="M49" s="1053"/>
      <c r="N49" s="1053"/>
      <c r="O49" s="1053"/>
      <c r="P49" s="1052"/>
      <c r="Q49" s="1053"/>
      <c r="R49" s="1054"/>
    </row>
    <row r="50" spans="1:18" s="1060" customFormat="1" ht="47.25" x14ac:dyDescent="0.25">
      <c r="A50" s="1080">
        <v>1244225</v>
      </c>
      <c r="B50" s="1085" t="s">
        <v>1281</v>
      </c>
      <c r="C50" s="1085" t="s">
        <v>1282</v>
      </c>
      <c r="D50" s="1086">
        <v>217104</v>
      </c>
      <c r="E50" s="1086">
        <v>100668</v>
      </c>
      <c r="F50" s="1086">
        <v>82989</v>
      </c>
      <c r="G50" s="1086">
        <v>16668</v>
      </c>
      <c r="H50" s="1087"/>
      <c r="I50" s="1086"/>
      <c r="J50" s="1086"/>
      <c r="K50" s="1017"/>
      <c r="L50" s="1017"/>
      <c r="M50" s="1017"/>
      <c r="N50" s="1017"/>
      <c r="O50" s="1017"/>
      <c r="P50" s="1016"/>
      <c r="Q50" s="1017"/>
      <c r="R50" s="1018"/>
    </row>
    <row r="51" spans="1:18" s="1060" customFormat="1" ht="16.5" thickBot="1" x14ac:dyDescent="0.3">
      <c r="A51" s="1084"/>
      <c r="B51" s="1088"/>
      <c r="C51" s="1089" t="s">
        <v>1283</v>
      </c>
      <c r="D51" s="1091">
        <v>7497</v>
      </c>
      <c r="E51" s="1091">
        <v>5409</v>
      </c>
      <c r="F51" s="1091">
        <v>2691</v>
      </c>
      <c r="G51" s="1091">
        <v>450</v>
      </c>
      <c r="H51" s="1092"/>
      <c r="I51" s="1091"/>
      <c r="J51" s="1091"/>
      <c r="K51" s="1053"/>
      <c r="L51" s="1053"/>
      <c r="M51" s="1053"/>
      <c r="N51" s="1053"/>
      <c r="O51" s="1053"/>
      <c r="P51" s="1052"/>
      <c r="Q51" s="1053"/>
      <c r="R51" s="1054"/>
    </row>
    <row r="52" spans="1:18" s="1060" customFormat="1" ht="51" customHeight="1" x14ac:dyDescent="0.25">
      <c r="A52" s="1013">
        <v>12083954</v>
      </c>
      <c r="B52" s="1014" t="s">
        <v>1284</v>
      </c>
      <c r="C52" s="1014" t="s">
        <v>1285</v>
      </c>
      <c r="D52" s="1016">
        <f>651688+1</f>
        <v>651689</v>
      </c>
      <c r="E52" s="1086">
        <v>669388</v>
      </c>
      <c r="F52" s="1086">
        <v>669388</v>
      </c>
      <c r="G52" s="1086">
        <v>669388</v>
      </c>
      <c r="H52" s="1086">
        <v>669388</v>
      </c>
      <c r="I52" s="1086">
        <v>669388</v>
      </c>
      <c r="J52" s="1086">
        <v>669388</v>
      </c>
      <c r="K52" s="1086">
        <v>669388</v>
      </c>
      <c r="L52" s="1086">
        <v>669388</v>
      </c>
      <c r="M52" s="1086">
        <v>669388</v>
      </c>
      <c r="N52" s="1086">
        <v>669388</v>
      </c>
      <c r="O52" s="1087">
        <v>669388</v>
      </c>
      <c r="P52" s="1086">
        <v>669388</v>
      </c>
      <c r="Q52" s="1087">
        <v>669388</v>
      </c>
      <c r="R52" s="1018">
        <f>2056851-669388-669388</f>
        <v>718075</v>
      </c>
    </row>
    <row r="53" spans="1:18" s="1060" customFormat="1" ht="16.5" thickBot="1" x14ac:dyDescent="0.3">
      <c r="A53" s="1049"/>
      <c r="B53" s="1050">
        <v>2016</v>
      </c>
      <c r="C53" s="1056" t="s">
        <v>1286</v>
      </c>
      <c r="D53" s="1052">
        <v>271938</v>
      </c>
      <c r="E53" s="1052">
        <v>254343</v>
      </c>
      <c r="F53" s="1052">
        <v>236269</v>
      </c>
      <c r="G53" s="1052">
        <v>218196</v>
      </c>
      <c r="H53" s="1052">
        <v>200122</v>
      </c>
      <c r="I53" s="1052">
        <v>182049</v>
      </c>
      <c r="J53" s="1052">
        <v>163976</v>
      </c>
      <c r="K53" s="1052">
        <v>145902</v>
      </c>
      <c r="L53" s="1052">
        <v>127829</v>
      </c>
      <c r="M53" s="1052">
        <v>109755</v>
      </c>
      <c r="N53" s="1052">
        <v>91682</v>
      </c>
      <c r="O53" s="1053">
        <v>73608</v>
      </c>
      <c r="P53" s="1052">
        <v>55535</v>
      </c>
      <c r="Q53" s="1053">
        <v>37461</v>
      </c>
      <c r="R53" s="1054">
        <f>137587-55535-37461</f>
        <v>44591</v>
      </c>
    </row>
    <row r="54" spans="1:18" s="1060" customFormat="1" ht="15.75" x14ac:dyDescent="0.25">
      <c r="A54" s="1080">
        <v>2985430</v>
      </c>
      <c r="B54" s="1085" t="s">
        <v>1287</v>
      </c>
      <c r="C54" s="1085" t="s">
        <v>1288</v>
      </c>
      <c r="D54" s="1086">
        <v>284577</v>
      </c>
      <c r="E54" s="1086">
        <v>284577</v>
      </c>
      <c r="F54" s="1086">
        <v>376289</v>
      </c>
      <c r="G54" s="1016">
        <v>562083</v>
      </c>
      <c r="H54" s="1017">
        <v>27516</v>
      </c>
      <c r="I54" s="1016">
        <v>27509</v>
      </c>
      <c r="J54" s="1016"/>
      <c r="K54" s="1017"/>
      <c r="L54" s="1017"/>
      <c r="M54" s="1017"/>
      <c r="N54" s="1017"/>
      <c r="O54" s="1017"/>
      <c r="P54" s="1016"/>
      <c r="Q54" s="1017"/>
      <c r="R54" s="1018"/>
    </row>
    <row r="55" spans="1:18" s="1060" customFormat="1" ht="18" customHeight="1" thickBot="1" x14ac:dyDescent="0.3">
      <c r="A55" s="1084"/>
      <c r="B55" s="1093"/>
      <c r="C55" s="1089" t="s">
        <v>1289</v>
      </c>
      <c r="D55" s="1091">
        <v>42189</v>
      </c>
      <c r="E55" s="1091">
        <v>34505</v>
      </c>
      <c r="F55" s="1091">
        <v>26822</v>
      </c>
      <c r="G55" s="1052">
        <v>16662</v>
      </c>
      <c r="H55" s="1053">
        <v>1486</v>
      </c>
      <c r="I55" s="1052">
        <v>743</v>
      </c>
      <c r="J55" s="1052"/>
      <c r="K55" s="1053"/>
      <c r="L55" s="1053"/>
      <c r="M55" s="1053"/>
      <c r="N55" s="1053"/>
      <c r="O55" s="1053"/>
      <c r="P55" s="1052"/>
      <c r="Q55" s="1053"/>
      <c r="R55" s="1054"/>
    </row>
    <row r="56" spans="1:18" s="1060" customFormat="1" ht="31.5" x14ac:dyDescent="0.25">
      <c r="A56" s="1080">
        <v>546714</v>
      </c>
      <c r="B56" s="1085" t="s">
        <v>1287</v>
      </c>
      <c r="C56" s="1085" t="s">
        <v>1290</v>
      </c>
      <c r="D56" s="1086">
        <v>6096</v>
      </c>
      <c r="E56" s="1086"/>
      <c r="F56" s="1086"/>
      <c r="G56" s="1086"/>
      <c r="H56" s="1087"/>
      <c r="I56" s="1086"/>
      <c r="J56" s="1086"/>
      <c r="K56" s="1017"/>
      <c r="L56" s="1017"/>
      <c r="M56" s="1017"/>
      <c r="N56" s="1017"/>
      <c r="O56" s="1017"/>
      <c r="P56" s="1016"/>
      <c r="Q56" s="1017"/>
      <c r="R56" s="1018"/>
    </row>
    <row r="57" spans="1:18" s="1060" customFormat="1" ht="16.5" thickBot="1" x14ac:dyDescent="0.3">
      <c r="A57" s="1084"/>
      <c r="B57" s="1093"/>
      <c r="C57" s="1089" t="s">
        <v>1291</v>
      </c>
      <c r="D57" s="1091">
        <v>38</v>
      </c>
      <c r="E57" s="1091"/>
      <c r="F57" s="1091"/>
      <c r="G57" s="1091"/>
      <c r="H57" s="1092"/>
      <c r="I57" s="1091"/>
      <c r="J57" s="1091"/>
      <c r="K57" s="1025"/>
      <c r="L57" s="1025"/>
      <c r="M57" s="1025"/>
      <c r="N57" s="1025"/>
      <c r="O57" s="1025"/>
      <c r="P57" s="1038"/>
      <c r="Q57" s="1025"/>
      <c r="R57" s="1026"/>
    </row>
    <row r="58" spans="1:18" s="1060" customFormat="1" ht="63" x14ac:dyDescent="0.25">
      <c r="A58" s="1013">
        <v>2178272</v>
      </c>
      <c r="B58" s="1014" t="s">
        <v>1292</v>
      </c>
      <c r="C58" s="1014" t="s">
        <v>1293</v>
      </c>
      <c r="D58" s="1016">
        <v>202540</v>
      </c>
      <c r="E58" s="1016">
        <v>242540</v>
      </c>
      <c r="F58" s="1016">
        <v>262540</v>
      </c>
      <c r="G58" s="1016">
        <v>207540</v>
      </c>
      <c r="H58" s="1017">
        <v>209457</v>
      </c>
      <c r="I58" s="1016">
        <v>189171</v>
      </c>
      <c r="J58" s="1016">
        <v>33517</v>
      </c>
      <c r="K58" s="1017"/>
      <c r="L58" s="1017"/>
      <c r="M58" s="1017"/>
      <c r="N58" s="1017"/>
      <c r="O58" s="1017"/>
      <c r="P58" s="1016"/>
      <c r="Q58" s="1017"/>
      <c r="R58" s="1018"/>
    </row>
    <row r="59" spans="1:18" s="1060" customFormat="1" ht="16.5" thickBot="1" x14ac:dyDescent="0.3">
      <c r="A59" s="1049"/>
      <c r="B59" s="1050"/>
      <c r="C59" s="1056" t="s">
        <v>1257</v>
      </c>
      <c r="D59" s="1052">
        <v>36377</v>
      </c>
      <c r="E59" s="1052">
        <v>30909</v>
      </c>
      <c r="F59" s="1052">
        <v>24360</v>
      </c>
      <c r="G59" s="1052">
        <v>17271</v>
      </c>
      <c r="H59" s="1053">
        <v>11668</v>
      </c>
      <c r="I59" s="1053">
        <v>6013</v>
      </c>
      <c r="J59" s="1053">
        <v>905</v>
      </c>
      <c r="K59" s="1053"/>
      <c r="L59" s="1053"/>
      <c r="M59" s="1053"/>
      <c r="N59" s="1053"/>
      <c r="O59" s="1053"/>
      <c r="P59" s="1052"/>
      <c r="Q59" s="1053"/>
      <c r="R59" s="1054"/>
    </row>
    <row r="60" spans="1:18" s="1060" customFormat="1" ht="47.25" x14ac:dyDescent="0.25">
      <c r="A60" s="1013">
        <v>4986010</v>
      </c>
      <c r="B60" s="1014" t="s">
        <v>1294</v>
      </c>
      <c r="C60" s="1014" t="s">
        <v>1295</v>
      </c>
      <c r="D60" s="1016">
        <v>500500</v>
      </c>
      <c r="E60" s="1016">
        <v>500500</v>
      </c>
      <c r="F60" s="1016">
        <v>550500</v>
      </c>
      <c r="G60" s="1016">
        <v>600500</v>
      </c>
      <c r="H60" s="1017">
        <v>600500</v>
      </c>
      <c r="I60" s="1016">
        <v>532510</v>
      </c>
      <c r="J60" s="1016"/>
      <c r="K60" s="1017"/>
      <c r="L60" s="1017"/>
      <c r="M60" s="1017"/>
      <c r="N60" s="1017"/>
      <c r="O60" s="1017"/>
      <c r="P60" s="1016"/>
      <c r="Q60" s="1017"/>
      <c r="R60" s="1018"/>
    </row>
    <row r="61" spans="1:18" s="1060" customFormat="1" ht="16.5" thickBot="1" x14ac:dyDescent="0.3">
      <c r="A61" s="1049"/>
      <c r="B61" s="1050">
        <v>2016</v>
      </c>
      <c r="C61" s="1056" t="s">
        <v>1257</v>
      </c>
      <c r="D61" s="1052">
        <v>88695</v>
      </c>
      <c r="E61" s="1052">
        <v>75182</v>
      </c>
      <c r="F61" s="1052">
        <v>61668</v>
      </c>
      <c r="G61" s="1052">
        <v>46805</v>
      </c>
      <c r="H61" s="1052">
        <v>30591</v>
      </c>
      <c r="I61" s="1052">
        <v>14378</v>
      </c>
      <c r="J61" s="1052"/>
      <c r="K61" s="1053"/>
      <c r="L61" s="1053"/>
      <c r="M61" s="1053"/>
      <c r="N61" s="1053"/>
      <c r="O61" s="1053"/>
      <c r="P61" s="1052"/>
      <c r="Q61" s="1053"/>
      <c r="R61" s="1054"/>
    </row>
    <row r="62" spans="1:18" s="1060" customFormat="1" ht="15.75" x14ac:dyDescent="0.25">
      <c r="A62" s="1013">
        <v>1082988</v>
      </c>
      <c r="B62" s="1014">
        <v>2014</v>
      </c>
      <c r="C62" s="1094" t="s">
        <v>1296</v>
      </c>
      <c r="D62" s="1016">
        <v>181883</v>
      </c>
      <c r="E62" s="1016"/>
      <c r="F62" s="1016"/>
      <c r="G62" s="1016"/>
      <c r="H62" s="1017"/>
      <c r="I62" s="1016"/>
      <c r="J62" s="1016"/>
      <c r="K62" s="1017"/>
      <c r="L62" s="1017"/>
      <c r="M62" s="1017"/>
      <c r="N62" s="1017"/>
      <c r="O62" s="1017"/>
      <c r="P62" s="1016"/>
      <c r="Q62" s="1017"/>
      <c r="R62" s="1018"/>
    </row>
    <row r="63" spans="1:18" s="1060" customFormat="1" ht="19.5" customHeight="1" thickBot="1" x14ac:dyDescent="0.3">
      <c r="A63" s="1049"/>
      <c r="B63" s="1055"/>
      <c r="C63" s="1050" t="s">
        <v>1257</v>
      </c>
      <c r="D63" s="1038">
        <v>5186</v>
      </c>
      <c r="E63" s="1038"/>
      <c r="F63" s="1038"/>
      <c r="G63" s="1038"/>
      <c r="H63" s="1025"/>
      <c r="I63" s="1038"/>
      <c r="J63" s="1038"/>
      <c r="K63" s="1025"/>
      <c r="L63" s="1025"/>
      <c r="M63" s="1025"/>
      <c r="N63" s="1025"/>
      <c r="O63" s="1025"/>
      <c r="P63" s="1038"/>
      <c r="Q63" s="1025"/>
      <c r="R63" s="1026"/>
    </row>
    <row r="64" spans="1:18" s="1060" customFormat="1" ht="31.5" x14ac:dyDescent="0.25">
      <c r="A64" s="1013">
        <v>5369974</v>
      </c>
      <c r="B64" s="1085" t="s">
        <v>1294</v>
      </c>
      <c r="C64" s="1085" t="s">
        <v>1297</v>
      </c>
      <c r="D64" s="1016">
        <v>650000</v>
      </c>
      <c r="E64" s="1086">
        <v>650000</v>
      </c>
      <c r="F64" s="1086">
        <v>650000</v>
      </c>
      <c r="G64" s="1086">
        <v>650000</v>
      </c>
      <c r="H64" s="1086">
        <v>700000</v>
      </c>
      <c r="I64" s="1087">
        <v>769974</v>
      </c>
      <c r="J64" s="1086"/>
      <c r="K64" s="1017"/>
      <c r="L64" s="1017"/>
      <c r="M64" s="1017"/>
      <c r="N64" s="1017"/>
      <c r="O64" s="1017"/>
      <c r="P64" s="1016"/>
      <c r="Q64" s="1017"/>
      <c r="R64" s="1018"/>
    </row>
    <row r="65" spans="1:18" s="1060" customFormat="1" ht="16.5" customHeight="1" thickBot="1" x14ac:dyDescent="0.3">
      <c r="A65" s="1049"/>
      <c r="B65" s="1093"/>
      <c r="C65" s="1095" t="s">
        <v>1298</v>
      </c>
      <c r="D65" s="1091">
        <v>109889</v>
      </c>
      <c r="E65" s="1091">
        <v>92339</v>
      </c>
      <c r="F65" s="1091">
        <v>74789</v>
      </c>
      <c r="G65" s="1091">
        <v>57239</v>
      </c>
      <c r="H65" s="1092">
        <v>39689</v>
      </c>
      <c r="I65" s="1091">
        <v>20789</v>
      </c>
      <c r="J65" s="1091"/>
      <c r="K65" s="1053"/>
      <c r="L65" s="1053"/>
      <c r="M65" s="1053"/>
      <c r="N65" s="1053"/>
      <c r="O65" s="1053"/>
      <c r="P65" s="1052"/>
      <c r="Q65" s="1053"/>
      <c r="R65" s="1054"/>
    </row>
    <row r="66" spans="1:18" s="1096" customFormat="1" ht="47.25" x14ac:dyDescent="0.25">
      <c r="A66" s="1013">
        <v>662019</v>
      </c>
      <c r="B66" s="1085" t="s">
        <v>1294</v>
      </c>
      <c r="C66" s="1085" t="s">
        <v>1299</v>
      </c>
      <c r="D66" s="1086">
        <v>87758</v>
      </c>
      <c r="E66" s="1086"/>
      <c r="F66" s="1086"/>
      <c r="G66" s="1086"/>
      <c r="H66" s="1086"/>
      <c r="I66" s="1086"/>
      <c r="J66" s="1086"/>
      <c r="K66" s="1087"/>
      <c r="L66" s="1087"/>
      <c r="M66" s="1087"/>
      <c r="N66" s="1087"/>
      <c r="O66" s="1087"/>
      <c r="P66" s="1086"/>
      <c r="Q66" s="1087"/>
      <c r="R66" s="1018"/>
    </row>
    <row r="67" spans="1:18" s="1096" customFormat="1" ht="16.5" thickBot="1" x14ac:dyDescent="0.3">
      <c r="A67" s="1049"/>
      <c r="B67" s="1093"/>
      <c r="C67" s="1097" t="s">
        <v>1257</v>
      </c>
      <c r="D67" s="1091">
        <v>2369</v>
      </c>
      <c r="E67" s="1091"/>
      <c r="F67" s="1091"/>
      <c r="G67" s="1091"/>
      <c r="H67" s="1091"/>
      <c r="I67" s="1091"/>
      <c r="J67" s="1091"/>
      <c r="K67" s="1092"/>
      <c r="L67" s="1092"/>
      <c r="M67" s="1092"/>
      <c r="N67" s="1092"/>
      <c r="O67" s="1092"/>
      <c r="P67" s="1091"/>
      <c r="Q67" s="1092"/>
      <c r="R67" s="1054"/>
    </row>
    <row r="68" spans="1:18" s="1096" customFormat="1" ht="31.5" x14ac:dyDescent="0.25">
      <c r="A68" s="1013">
        <f>3549134-88557+189120</f>
        <v>3649697</v>
      </c>
      <c r="B68" s="1014" t="s">
        <v>1294</v>
      </c>
      <c r="C68" s="1014" t="s">
        <v>1300</v>
      </c>
      <c r="D68" s="1016">
        <f>300000-300000</f>
        <v>0</v>
      </c>
      <c r="E68" s="1016">
        <f>300000-163982</f>
        <v>136018</v>
      </c>
      <c r="F68" s="1016">
        <f>300000</f>
        <v>300000</v>
      </c>
      <c r="G68" s="1016">
        <f>300000</f>
        <v>300000</v>
      </c>
      <c r="H68" s="1017">
        <v>520000</v>
      </c>
      <c r="I68" s="1016">
        <v>540577</v>
      </c>
      <c r="J68" s="1086"/>
      <c r="K68" s="1087"/>
      <c r="L68" s="1087"/>
      <c r="M68" s="1087"/>
      <c r="N68" s="1087"/>
      <c r="O68" s="1087"/>
      <c r="P68" s="1086"/>
      <c r="Q68" s="1087"/>
      <c r="R68" s="1018"/>
    </row>
    <row r="69" spans="1:18" s="1096" customFormat="1" ht="16.5" thickBot="1" x14ac:dyDescent="0.3">
      <c r="A69" s="1049"/>
      <c r="B69" s="1050"/>
      <c r="C69" s="1056" t="s">
        <v>1257</v>
      </c>
      <c r="D69" s="1052">
        <v>48508</v>
      </c>
      <c r="E69" s="1052">
        <v>40408</v>
      </c>
      <c r="F69" s="1052">
        <v>32308</v>
      </c>
      <c r="G69" s="1052">
        <v>24208</v>
      </c>
      <c r="H69" s="1053">
        <v>16108</v>
      </c>
      <c r="I69" s="1052">
        <v>7468</v>
      </c>
      <c r="J69" s="1052"/>
      <c r="K69" s="1092"/>
      <c r="L69" s="1092"/>
      <c r="M69" s="1092"/>
      <c r="N69" s="1092"/>
      <c r="O69" s="1092"/>
      <c r="P69" s="1091"/>
      <c r="Q69" s="1092"/>
      <c r="R69" s="1054"/>
    </row>
    <row r="70" spans="1:18" s="1096" customFormat="1" ht="31.5" x14ac:dyDescent="0.25">
      <c r="A70" s="1043">
        <v>2404762</v>
      </c>
      <c r="B70" s="1044">
        <v>2015</v>
      </c>
      <c r="C70" s="1014" t="s">
        <v>1301</v>
      </c>
      <c r="D70" s="1046">
        <v>235000</v>
      </c>
      <c r="E70" s="1046">
        <v>243000</v>
      </c>
      <c r="F70" s="1046">
        <v>243000</v>
      </c>
      <c r="G70" s="1046">
        <v>243000</v>
      </c>
      <c r="H70" s="1046">
        <v>243000</v>
      </c>
      <c r="I70" s="1046">
        <v>243000</v>
      </c>
      <c r="J70" s="1046">
        <v>241762</v>
      </c>
      <c r="K70" s="1098"/>
      <c r="L70" s="1098"/>
      <c r="M70" s="1098"/>
      <c r="N70" s="1098"/>
      <c r="O70" s="1098"/>
      <c r="P70" s="1099"/>
      <c r="Q70" s="1098"/>
      <c r="R70" s="1026"/>
    </row>
    <row r="71" spans="1:18" s="1096" customFormat="1" ht="16.5" thickBot="1" x14ac:dyDescent="0.3">
      <c r="A71" s="1031"/>
      <c r="B71" s="1039"/>
      <c r="C71" s="1056" t="s">
        <v>1298</v>
      </c>
      <c r="D71" s="1041">
        <v>45678</v>
      </c>
      <c r="E71" s="1041">
        <v>39333</v>
      </c>
      <c r="F71" s="1041">
        <v>32772</v>
      </c>
      <c r="G71" s="1041">
        <v>26211</v>
      </c>
      <c r="H71" s="1040">
        <v>19650</v>
      </c>
      <c r="I71" s="1041">
        <v>13089</v>
      </c>
      <c r="J71" s="1041">
        <v>6528</v>
      </c>
      <c r="K71" s="1100"/>
      <c r="L71" s="1100"/>
      <c r="M71" s="1100"/>
      <c r="N71" s="1100"/>
      <c r="O71" s="1100"/>
      <c r="P71" s="1101"/>
      <c r="Q71" s="1100"/>
      <c r="R71" s="1042"/>
    </row>
    <row r="72" spans="1:18" s="1096" customFormat="1" ht="47.25" x14ac:dyDescent="0.25">
      <c r="A72" s="1013">
        <v>5274194</v>
      </c>
      <c r="B72" s="1014" t="s">
        <v>1302</v>
      </c>
      <c r="C72" s="1102" t="s">
        <v>1303</v>
      </c>
      <c r="D72" s="1017">
        <f>546041+37949</f>
        <v>583990</v>
      </c>
      <c r="E72" s="1017">
        <v>546041</v>
      </c>
      <c r="F72" s="1017">
        <v>546041</v>
      </c>
      <c r="G72" s="1017">
        <v>546041</v>
      </c>
      <c r="H72" s="1017">
        <v>546041</v>
      </c>
      <c r="I72" s="1017">
        <v>546041</v>
      </c>
      <c r="J72" s="1017">
        <v>546041</v>
      </c>
      <c r="K72" s="1017">
        <v>321875</v>
      </c>
      <c r="L72" s="1016"/>
      <c r="M72" s="1017"/>
      <c r="N72" s="1016"/>
      <c r="O72" s="1017"/>
      <c r="P72" s="1016"/>
      <c r="Q72" s="1017"/>
      <c r="R72" s="1018"/>
    </row>
    <row r="73" spans="1:18" s="1096" customFormat="1" ht="16.5" thickBot="1" x14ac:dyDescent="0.3">
      <c r="A73" s="1049"/>
      <c r="B73" s="1050"/>
      <c r="C73" s="1103" t="s">
        <v>1257</v>
      </c>
      <c r="D73" s="1053">
        <v>117945</v>
      </c>
      <c r="E73" s="1053">
        <v>103202</v>
      </c>
      <c r="F73" s="1053">
        <v>88459</v>
      </c>
      <c r="G73" s="1053">
        <v>73716</v>
      </c>
      <c r="H73" s="1053">
        <v>58972</v>
      </c>
      <c r="I73" s="1053">
        <v>44229</v>
      </c>
      <c r="J73" s="1053">
        <v>29486</v>
      </c>
      <c r="K73" s="1053">
        <v>14743</v>
      </c>
      <c r="L73" s="1052"/>
      <c r="M73" s="1053"/>
      <c r="N73" s="1052"/>
      <c r="O73" s="1053"/>
      <c r="P73" s="1052"/>
      <c r="Q73" s="1053"/>
      <c r="R73" s="1054"/>
    </row>
    <row r="74" spans="1:18" s="1096" customFormat="1" ht="31.5" x14ac:dyDescent="0.25">
      <c r="A74" s="1013">
        <v>1156633</v>
      </c>
      <c r="B74" s="1014">
        <v>2016</v>
      </c>
      <c r="C74" s="1014" t="s">
        <v>1304</v>
      </c>
      <c r="D74" s="1016">
        <v>121216</v>
      </c>
      <c r="E74" s="1016">
        <v>121216</v>
      </c>
      <c r="F74" s="1016">
        <v>121216</v>
      </c>
      <c r="G74" s="1016">
        <v>121216</v>
      </c>
      <c r="H74" s="1016">
        <v>121216</v>
      </c>
      <c r="I74" s="1016">
        <v>121216</v>
      </c>
      <c r="J74" s="1016">
        <v>93452</v>
      </c>
      <c r="K74" s="1016">
        <v>93453</v>
      </c>
      <c r="L74" s="1016"/>
      <c r="M74" s="1017"/>
      <c r="N74" s="1016"/>
      <c r="O74" s="1017"/>
      <c r="P74" s="1016"/>
      <c r="Q74" s="1017"/>
      <c r="R74" s="1018"/>
    </row>
    <row r="75" spans="1:18" s="1096" customFormat="1" ht="16.5" thickBot="1" x14ac:dyDescent="0.3">
      <c r="A75" s="1049"/>
      <c r="B75" s="1050"/>
      <c r="C75" s="1056" t="s">
        <v>1257</v>
      </c>
      <c r="D75" s="1052">
        <v>24683</v>
      </c>
      <c r="E75" s="1052">
        <v>21411</v>
      </c>
      <c r="F75" s="1052">
        <v>18138</v>
      </c>
      <c r="G75" s="1052">
        <v>14865</v>
      </c>
      <c r="H75" s="1052">
        <v>11592</v>
      </c>
      <c r="I75" s="1052">
        <v>8319</v>
      </c>
      <c r="J75" s="1052">
        <v>5046</v>
      </c>
      <c r="K75" s="1052">
        <v>2523</v>
      </c>
      <c r="L75" s="1052"/>
      <c r="M75" s="1053"/>
      <c r="N75" s="1052"/>
      <c r="O75" s="1053"/>
      <c r="P75" s="1052"/>
      <c r="Q75" s="1053"/>
      <c r="R75" s="1054"/>
    </row>
    <row r="76" spans="1:18" s="1060" customFormat="1" ht="39" customHeight="1" x14ac:dyDescent="0.25">
      <c r="A76" s="1013">
        <v>722842.29</v>
      </c>
      <c r="B76" s="1014">
        <v>2017</v>
      </c>
      <c r="C76" s="1014" t="s">
        <v>1305</v>
      </c>
      <c r="D76" s="1016">
        <v>70000</v>
      </c>
      <c r="E76" s="1016">
        <v>70000</v>
      </c>
      <c r="F76" s="1016">
        <v>70000</v>
      </c>
      <c r="G76" s="1016">
        <v>74000</v>
      </c>
      <c r="H76" s="1016">
        <v>75000</v>
      </c>
      <c r="I76" s="1016">
        <v>75000</v>
      </c>
      <c r="J76" s="1016">
        <v>75000</v>
      </c>
      <c r="K76" s="1016">
        <v>75000</v>
      </c>
      <c r="L76" s="1016">
        <v>63842.29</v>
      </c>
      <c r="M76" s="1016"/>
      <c r="N76" s="1016"/>
      <c r="O76" s="1017"/>
      <c r="P76" s="1016"/>
      <c r="Q76" s="1017"/>
      <c r="R76" s="1018"/>
    </row>
    <row r="77" spans="1:18" s="1060" customFormat="1" ht="17.25" customHeight="1" thickBot="1" x14ac:dyDescent="0.3">
      <c r="A77" s="1049"/>
      <c r="B77" s="1050"/>
      <c r="C77" s="1056" t="s">
        <v>1257</v>
      </c>
      <c r="D77" s="1052">
        <v>17492</v>
      </c>
      <c r="E77" s="1052">
        <v>15602</v>
      </c>
      <c r="F77" s="1052">
        <v>13712</v>
      </c>
      <c r="G77" s="1052">
        <v>11822</v>
      </c>
      <c r="H77" s="1052">
        <v>9824</v>
      </c>
      <c r="I77" s="1052">
        <v>7799</v>
      </c>
      <c r="J77" s="1052">
        <v>5774</v>
      </c>
      <c r="K77" s="1052">
        <v>3749</v>
      </c>
      <c r="L77" s="1052">
        <v>1724</v>
      </c>
      <c r="M77" s="1053"/>
      <c r="N77" s="1053"/>
      <c r="O77" s="1053"/>
      <c r="P77" s="1052"/>
      <c r="Q77" s="1053"/>
      <c r="R77" s="1054"/>
    </row>
    <row r="78" spans="1:18" s="1060" customFormat="1" ht="36" customHeight="1" x14ac:dyDescent="0.25">
      <c r="A78" s="1013">
        <v>1950509</v>
      </c>
      <c r="B78" s="1014">
        <v>2018</v>
      </c>
      <c r="C78" s="1015" t="s">
        <v>1306</v>
      </c>
      <c r="D78" s="1017">
        <v>200000</v>
      </c>
      <c r="E78" s="1017">
        <v>200000</v>
      </c>
      <c r="F78" s="1017">
        <v>110000</v>
      </c>
      <c r="G78" s="1017">
        <v>200000</v>
      </c>
      <c r="H78" s="1017">
        <v>200000</v>
      </c>
      <c r="I78" s="1017">
        <v>200000</v>
      </c>
      <c r="J78" s="1017">
        <v>200000</v>
      </c>
      <c r="K78" s="1017">
        <v>200000</v>
      </c>
      <c r="L78" s="1017">
        <v>250000</v>
      </c>
      <c r="M78" s="1017">
        <v>190509</v>
      </c>
      <c r="N78" s="1017"/>
      <c r="O78" s="1017"/>
      <c r="P78" s="1016"/>
      <c r="Q78" s="1017"/>
      <c r="R78" s="1018"/>
    </row>
    <row r="79" spans="1:18" s="1060" customFormat="1" ht="17.25" customHeight="1" thickBot="1" x14ac:dyDescent="0.3">
      <c r="A79" s="1031"/>
      <c r="B79" s="1039"/>
      <c r="C79" s="1051" t="s">
        <v>1257</v>
      </c>
      <c r="D79" s="1040">
        <v>54380</v>
      </c>
      <c r="E79" s="1040">
        <v>48979</v>
      </c>
      <c r="F79" s="1040">
        <v>43579</v>
      </c>
      <c r="G79" s="1040">
        <v>40610</v>
      </c>
      <c r="H79" s="1040">
        <v>35209</v>
      </c>
      <c r="I79" s="1040">
        <v>29809</v>
      </c>
      <c r="J79" s="1040">
        <v>24409</v>
      </c>
      <c r="K79" s="1040">
        <v>19009</v>
      </c>
      <c r="L79" s="1040">
        <v>13610</v>
      </c>
      <c r="M79" s="1040">
        <v>6860</v>
      </c>
      <c r="N79" s="1040"/>
      <c r="O79" s="1040"/>
      <c r="P79" s="1041"/>
      <c r="Q79" s="1040"/>
      <c r="R79" s="1042"/>
    </row>
    <row r="80" spans="1:18" s="1060" customFormat="1" ht="69.75" customHeight="1" x14ac:dyDescent="0.25">
      <c r="A80" s="1013">
        <f>831574+674172</f>
        <v>1505746</v>
      </c>
      <c r="B80" s="1014">
        <v>2018</v>
      </c>
      <c r="C80" s="1015" t="s">
        <v>1307</v>
      </c>
      <c r="D80" s="1016">
        <v>809607</v>
      </c>
      <c r="E80" s="1016">
        <f>301150-301150</f>
        <v>0</v>
      </c>
      <c r="F80" s="1016">
        <f>301150-207307</f>
        <v>93843</v>
      </c>
      <c r="G80" s="1016">
        <v>435981</v>
      </c>
      <c r="H80" s="1016"/>
      <c r="I80" s="1016"/>
      <c r="J80" s="1016"/>
      <c r="K80" s="1016"/>
      <c r="L80" s="1016"/>
      <c r="M80" s="1017"/>
      <c r="N80" s="1016"/>
      <c r="O80" s="1017"/>
      <c r="P80" s="1016"/>
      <c r="Q80" s="1017"/>
      <c r="R80" s="1018"/>
    </row>
    <row r="81" spans="1:18" s="1060" customFormat="1" ht="17.25" customHeight="1" thickBot="1" x14ac:dyDescent="0.3">
      <c r="A81" s="1031"/>
      <c r="B81" s="1039"/>
      <c r="C81" s="1104" t="s">
        <v>1257</v>
      </c>
      <c r="D81" s="1041">
        <v>36165</v>
      </c>
      <c r="E81" s="1041">
        <v>28033</v>
      </c>
      <c r="F81" s="1041">
        <v>19903</v>
      </c>
      <c r="G81" s="1041">
        <v>11771</v>
      </c>
      <c r="H81" s="1041"/>
      <c r="I81" s="1041"/>
      <c r="J81" s="1041"/>
      <c r="K81" s="1041"/>
      <c r="L81" s="1041"/>
      <c r="M81" s="1040"/>
      <c r="N81" s="1041"/>
      <c r="O81" s="1040"/>
      <c r="P81" s="1041"/>
      <c r="Q81" s="1040"/>
      <c r="R81" s="1042"/>
    </row>
    <row r="82" spans="1:18" s="1060" customFormat="1" ht="32.25" customHeight="1" x14ac:dyDescent="0.25">
      <c r="A82" s="1080">
        <v>1014552</v>
      </c>
      <c r="B82" s="1014" t="s">
        <v>1308</v>
      </c>
      <c r="C82" s="1015" t="s">
        <v>1309</v>
      </c>
      <c r="D82" s="1086"/>
      <c r="E82" s="1086">
        <v>101456</v>
      </c>
      <c r="F82" s="1086">
        <v>101456</v>
      </c>
      <c r="G82" s="1086">
        <v>101455</v>
      </c>
      <c r="H82" s="1086">
        <v>101455</v>
      </c>
      <c r="I82" s="1086">
        <v>101455</v>
      </c>
      <c r="J82" s="1086">
        <v>101455</v>
      </c>
      <c r="K82" s="1086">
        <v>135274</v>
      </c>
      <c r="L82" s="1086">
        <v>135273</v>
      </c>
      <c r="M82" s="1087">
        <v>135273</v>
      </c>
      <c r="N82" s="1016"/>
      <c r="O82" s="1017"/>
      <c r="P82" s="1016"/>
      <c r="Q82" s="1017"/>
      <c r="R82" s="1018"/>
    </row>
    <row r="83" spans="1:18" s="1060" customFormat="1" ht="17.25" customHeight="1" thickBot="1" x14ac:dyDescent="0.3">
      <c r="A83" s="1019"/>
      <c r="B83" s="1020"/>
      <c r="C83" s="1021" t="s">
        <v>1257</v>
      </c>
      <c r="D83" s="1099">
        <v>13881</v>
      </c>
      <c r="E83" s="1099">
        <v>27393</v>
      </c>
      <c r="F83" s="1099">
        <v>24654</v>
      </c>
      <c r="G83" s="1099">
        <v>21914</v>
      </c>
      <c r="H83" s="1099">
        <v>19175</v>
      </c>
      <c r="I83" s="1099">
        <v>16436</v>
      </c>
      <c r="J83" s="1099">
        <v>13696</v>
      </c>
      <c r="K83" s="1099">
        <v>10957</v>
      </c>
      <c r="L83" s="1099">
        <v>7305</v>
      </c>
      <c r="M83" s="1098">
        <v>3652</v>
      </c>
      <c r="N83" s="1038"/>
      <c r="O83" s="1025"/>
      <c r="P83" s="1038"/>
      <c r="Q83" s="1025"/>
      <c r="R83" s="1026"/>
    </row>
    <row r="84" spans="1:18" ht="47.25" x14ac:dyDescent="0.25">
      <c r="A84" s="1105">
        <v>450058</v>
      </c>
      <c r="B84" s="1106">
        <v>2019</v>
      </c>
      <c r="C84" s="1045" t="s">
        <v>1310</v>
      </c>
      <c r="D84" s="1107"/>
      <c r="E84" s="1107">
        <v>90012</v>
      </c>
      <c r="F84" s="1107">
        <v>90012</v>
      </c>
      <c r="G84" s="1107">
        <v>90012</v>
      </c>
      <c r="H84" s="1107">
        <v>90011</v>
      </c>
      <c r="I84" s="1107">
        <v>90011</v>
      </c>
      <c r="J84" s="1107"/>
      <c r="K84" s="1107"/>
      <c r="L84" s="1107"/>
      <c r="M84" s="1107"/>
      <c r="N84" s="1107"/>
      <c r="O84" s="1107"/>
      <c r="P84" s="1107"/>
      <c r="Q84" s="1107"/>
      <c r="R84" s="1108"/>
    </row>
    <row r="85" spans="1:18" s="1060" customFormat="1" ht="17.25" customHeight="1" thickBot="1" x14ac:dyDescent="0.3">
      <c r="A85" s="1109"/>
      <c r="B85" s="1039"/>
      <c r="C85" s="1033" t="s">
        <v>1257</v>
      </c>
      <c r="D85" s="1040">
        <v>8101</v>
      </c>
      <c r="E85" s="1040">
        <v>12152</v>
      </c>
      <c r="F85" s="1040">
        <v>9721</v>
      </c>
      <c r="G85" s="1040">
        <v>7291</v>
      </c>
      <c r="H85" s="1040">
        <v>4861</v>
      </c>
      <c r="I85" s="1040">
        <v>2430</v>
      </c>
      <c r="J85" s="1040"/>
      <c r="K85" s="1040"/>
      <c r="L85" s="1040"/>
      <c r="M85" s="1040"/>
      <c r="N85" s="1040"/>
      <c r="O85" s="1040"/>
      <c r="P85" s="1040"/>
      <c r="Q85" s="1040"/>
      <c r="R85" s="1110"/>
    </row>
    <row r="86" spans="1:18" s="1096" customFormat="1" ht="31.5" x14ac:dyDescent="0.25">
      <c r="A86" s="1043">
        <v>6300200</v>
      </c>
      <c r="B86" s="1111">
        <v>2015</v>
      </c>
      <c r="C86" s="1111" t="s">
        <v>1311</v>
      </c>
      <c r="D86" s="1112">
        <v>320500</v>
      </c>
      <c r="E86" s="1113">
        <v>320500</v>
      </c>
      <c r="F86" s="1112">
        <v>320500</v>
      </c>
      <c r="G86" s="1113">
        <v>320500</v>
      </c>
      <c r="H86" s="1112">
        <v>320500</v>
      </c>
      <c r="I86" s="1113">
        <v>320500</v>
      </c>
      <c r="J86" s="1112">
        <v>320500</v>
      </c>
      <c r="K86" s="1113">
        <v>320500</v>
      </c>
      <c r="L86" s="1112">
        <v>320500</v>
      </c>
      <c r="M86" s="1113">
        <v>320500</v>
      </c>
      <c r="N86" s="1112">
        <v>320500</v>
      </c>
      <c r="O86" s="1113">
        <v>320500</v>
      </c>
      <c r="P86" s="1112">
        <v>320500</v>
      </c>
      <c r="Q86" s="1113">
        <v>320500</v>
      </c>
      <c r="R86" s="1048">
        <f>1492700-320500-320500</f>
        <v>851700</v>
      </c>
    </row>
    <row r="87" spans="1:18" s="1096" customFormat="1" ht="16.5" thickBot="1" x14ac:dyDescent="0.3">
      <c r="A87" s="1114"/>
      <c r="B87" s="1115"/>
      <c r="C87" s="1095" t="s">
        <v>1298</v>
      </c>
      <c r="D87" s="1101">
        <v>144145</v>
      </c>
      <c r="E87" s="1101">
        <v>135491</v>
      </c>
      <c r="F87" s="1101">
        <v>126838</v>
      </c>
      <c r="G87" s="1101">
        <v>118184</v>
      </c>
      <c r="H87" s="1100">
        <v>109531</v>
      </c>
      <c r="I87" s="1101">
        <v>100877</v>
      </c>
      <c r="J87" s="1101">
        <v>92224</v>
      </c>
      <c r="K87" s="1116">
        <v>83570</v>
      </c>
      <c r="L87" s="1116">
        <v>74917</v>
      </c>
      <c r="M87" s="1116">
        <v>66263</v>
      </c>
      <c r="N87" s="1116">
        <v>57610</v>
      </c>
      <c r="O87" s="1040">
        <v>48956</v>
      </c>
      <c r="P87" s="1041">
        <v>40303</v>
      </c>
      <c r="Q87" s="1040">
        <v>31650</v>
      </c>
      <c r="R87" s="1042">
        <f>114949-40303-31650</f>
        <v>42996</v>
      </c>
    </row>
    <row r="88" spans="1:18" s="1060" customFormat="1" ht="20.25" customHeight="1" thickBot="1" x14ac:dyDescent="0.3">
      <c r="A88" s="1117"/>
      <c r="B88" s="1118"/>
      <c r="C88" s="1119" t="s">
        <v>1312</v>
      </c>
      <c r="D88" s="1077"/>
      <c r="E88" s="1077"/>
      <c r="F88" s="1078"/>
      <c r="G88" s="1077"/>
      <c r="H88" s="1078"/>
      <c r="I88" s="1077"/>
      <c r="J88" s="1077"/>
      <c r="K88" s="1078"/>
      <c r="L88" s="1078"/>
      <c r="M88" s="1078"/>
      <c r="N88" s="1078"/>
      <c r="O88" s="1078"/>
      <c r="P88" s="1077"/>
      <c r="Q88" s="1078"/>
      <c r="R88" s="1079"/>
    </row>
    <row r="89" spans="1:18" s="1060" customFormat="1" ht="16.5" customHeight="1" x14ac:dyDescent="0.25">
      <c r="A89" s="1080">
        <v>2110000</v>
      </c>
      <c r="B89" s="1120">
        <v>2003</v>
      </c>
      <c r="C89" s="1120" t="s">
        <v>1313</v>
      </c>
      <c r="D89" s="1086">
        <v>100476</v>
      </c>
      <c r="E89" s="1086"/>
      <c r="F89" s="1086"/>
      <c r="G89" s="1086"/>
      <c r="H89" s="1087"/>
      <c r="I89" s="1086"/>
      <c r="J89" s="1086"/>
      <c r="K89" s="1017"/>
      <c r="L89" s="1017"/>
      <c r="M89" s="1017"/>
      <c r="N89" s="1017"/>
      <c r="O89" s="1017"/>
      <c r="P89" s="1016"/>
      <c r="Q89" s="1017"/>
      <c r="R89" s="1018"/>
    </row>
    <row r="90" spans="1:18" s="1060" customFormat="1" ht="16.5" thickBot="1" x14ac:dyDescent="0.3">
      <c r="A90" s="1084"/>
      <c r="B90" s="1088"/>
      <c r="C90" s="1121" t="s">
        <v>1314</v>
      </c>
      <c r="D90" s="1091">
        <v>3014</v>
      </c>
      <c r="E90" s="1091"/>
      <c r="F90" s="1091"/>
      <c r="G90" s="1091"/>
      <c r="H90" s="1092"/>
      <c r="I90" s="1091"/>
      <c r="J90" s="1091"/>
      <c r="K90" s="1025"/>
      <c r="L90" s="1025"/>
      <c r="M90" s="1025"/>
      <c r="N90" s="1025"/>
      <c r="O90" s="1025"/>
      <c r="P90" s="1038"/>
      <c r="Q90" s="1025"/>
      <c r="R90" s="1026"/>
    </row>
    <row r="91" spans="1:18" s="1060" customFormat="1" ht="16.5" thickBot="1" x14ac:dyDescent="0.3">
      <c r="A91" s="1122">
        <v>1280192</v>
      </c>
      <c r="B91" s="1123" t="s">
        <v>1315</v>
      </c>
      <c r="C91" s="1123" t="s">
        <v>1316</v>
      </c>
      <c r="D91" s="1124">
        <v>79835.914422797825</v>
      </c>
      <c r="E91" s="1124">
        <v>78672.005281700156</v>
      </c>
      <c r="F91" s="1124">
        <v>77508</v>
      </c>
      <c r="G91" s="1124">
        <v>76343</v>
      </c>
      <c r="H91" s="1125">
        <v>75178</v>
      </c>
      <c r="I91" s="1124">
        <v>74013</v>
      </c>
      <c r="J91" s="1124">
        <v>72848</v>
      </c>
      <c r="K91" s="1126">
        <v>71683</v>
      </c>
      <c r="L91" s="1126">
        <v>70518</v>
      </c>
      <c r="M91" s="1126">
        <v>46534</v>
      </c>
      <c r="N91" s="1126"/>
      <c r="O91" s="1126"/>
      <c r="P91" s="1127"/>
      <c r="Q91" s="1126"/>
      <c r="R91" s="1128"/>
    </row>
    <row r="92" spans="1:18" s="1060" customFormat="1" ht="31.5" x14ac:dyDescent="0.25">
      <c r="A92" s="1080">
        <v>1708</v>
      </c>
      <c r="B92" s="1085">
        <v>2015</v>
      </c>
      <c r="C92" s="1085" t="s">
        <v>1317</v>
      </c>
      <c r="D92" s="1087">
        <v>171</v>
      </c>
      <c r="E92" s="1087">
        <v>171</v>
      </c>
      <c r="F92" s="1087">
        <v>171</v>
      </c>
      <c r="G92" s="1087">
        <v>171</v>
      </c>
      <c r="H92" s="1087">
        <v>171</v>
      </c>
      <c r="I92" s="1087">
        <v>171</v>
      </c>
      <c r="J92" s="1087">
        <v>171</v>
      </c>
      <c r="K92" s="1087">
        <v>171</v>
      </c>
      <c r="L92" s="1017">
        <v>71</v>
      </c>
      <c r="M92" s="1017"/>
      <c r="N92" s="1017"/>
      <c r="O92" s="1017"/>
      <c r="P92" s="1016"/>
      <c r="Q92" s="1017"/>
      <c r="R92" s="1018"/>
    </row>
    <row r="93" spans="1:18" s="1060" customFormat="1" ht="16.5" thickBot="1" x14ac:dyDescent="0.3">
      <c r="A93" s="1114"/>
      <c r="B93" s="1115"/>
      <c r="C93" s="1095" t="s">
        <v>1318</v>
      </c>
      <c r="D93" s="1100">
        <v>35</v>
      </c>
      <c r="E93" s="1100">
        <v>30</v>
      </c>
      <c r="F93" s="1100">
        <v>26</v>
      </c>
      <c r="G93" s="1100">
        <v>22</v>
      </c>
      <c r="H93" s="1100">
        <v>17</v>
      </c>
      <c r="I93" s="1100">
        <v>13</v>
      </c>
      <c r="J93" s="1100">
        <v>9</v>
      </c>
      <c r="K93" s="1040">
        <v>4</v>
      </c>
      <c r="L93" s="1040">
        <v>1</v>
      </c>
      <c r="M93" s="1040"/>
      <c r="N93" s="1040"/>
      <c r="O93" s="1040"/>
      <c r="P93" s="1041"/>
      <c r="Q93" s="1040"/>
      <c r="R93" s="1042"/>
    </row>
    <row r="94" spans="1:18" s="1060" customFormat="1" ht="31.5" x14ac:dyDescent="0.25">
      <c r="A94" s="1062">
        <v>1707</v>
      </c>
      <c r="B94" s="1129">
        <v>2015</v>
      </c>
      <c r="C94" s="1015" t="s">
        <v>1319</v>
      </c>
      <c r="D94" s="1027">
        <v>171</v>
      </c>
      <c r="E94" s="1027">
        <v>171</v>
      </c>
      <c r="F94" s="1027">
        <v>171</v>
      </c>
      <c r="G94" s="1027">
        <v>171</v>
      </c>
      <c r="H94" s="1027">
        <v>171</v>
      </c>
      <c r="I94" s="1027">
        <v>171</v>
      </c>
      <c r="J94" s="1027">
        <v>171</v>
      </c>
      <c r="K94" s="1027">
        <v>171</v>
      </c>
      <c r="L94" s="1027">
        <v>71</v>
      </c>
      <c r="M94" s="1130"/>
      <c r="N94" s="1130"/>
      <c r="O94" s="1130"/>
      <c r="P94" s="1131"/>
      <c r="Q94" s="1130"/>
      <c r="R94" s="1132"/>
    </row>
    <row r="95" spans="1:18" ht="17.25" customHeight="1" thickBot="1" x14ac:dyDescent="0.3">
      <c r="A95" s="1133"/>
      <c r="B95" s="1134"/>
      <c r="C95" s="1095" t="s">
        <v>1320</v>
      </c>
      <c r="D95" s="1100">
        <v>35</v>
      </c>
      <c r="E95" s="1100">
        <v>30</v>
      </c>
      <c r="F95" s="1100">
        <v>26</v>
      </c>
      <c r="G95" s="1100">
        <v>22</v>
      </c>
      <c r="H95" s="1100">
        <v>17</v>
      </c>
      <c r="I95" s="1100">
        <v>13</v>
      </c>
      <c r="J95" s="1100">
        <v>9</v>
      </c>
      <c r="K95" s="1040">
        <v>4</v>
      </c>
      <c r="L95" s="1040">
        <v>1</v>
      </c>
      <c r="M95" s="1040"/>
      <c r="N95" s="1040"/>
      <c r="O95" s="1040"/>
      <c r="P95" s="1041"/>
      <c r="Q95" s="1040"/>
      <c r="R95" s="1042"/>
    </row>
    <row r="96" spans="1:18" ht="47.25" x14ac:dyDescent="0.25">
      <c r="A96" s="1080">
        <v>13860510</v>
      </c>
      <c r="B96" s="1135" t="s">
        <v>1321</v>
      </c>
      <c r="C96" s="1085" t="s">
        <v>1322</v>
      </c>
      <c r="D96" s="1086"/>
      <c r="E96" s="1086"/>
      <c r="F96" s="1086">
        <v>539992</v>
      </c>
      <c r="G96" s="1086">
        <v>720028</v>
      </c>
      <c r="H96" s="1086">
        <v>720028</v>
      </c>
      <c r="I96" s="1086">
        <v>720028</v>
      </c>
      <c r="J96" s="1086">
        <v>720028</v>
      </c>
      <c r="K96" s="1086">
        <v>720028</v>
      </c>
      <c r="L96" s="1086">
        <v>720028</v>
      </c>
      <c r="M96" s="1086">
        <v>720028</v>
      </c>
      <c r="N96" s="1086">
        <v>720028</v>
      </c>
      <c r="O96" s="1086">
        <v>720028</v>
      </c>
      <c r="P96" s="1086">
        <v>720028</v>
      </c>
      <c r="Q96" s="1087">
        <v>720028</v>
      </c>
      <c r="R96" s="1030">
        <f>A96-SUM(E96:Q96)</f>
        <v>5400210</v>
      </c>
    </row>
    <row r="97" spans="1:18" ht="17.25" customHeight="1" thickBot="1" x14ac:dyDescent="0.3">
      <c r="A97" s="1084"/>
      <c r="B97" s="1136"/>
      <c r="C97" s="1056" t="s">
        <v>1257</v>
      </c>
      <c r="D97" s="1091">
        <v>126429</v>
      </c>
      <c r="E97" s="1091">
        <v>190530</v>
      </c>
      <c r="F97" s="1091">
        <v>374234</v>
      </c>
      <c r="G97" s="1091">
        <v>359654</v>
      </c>
      <c r="H97" s="1092">
        <v>340213</v>
      </c>
      <c r="I97" s="1091">
        <v>320772</v>
      </c>
      <c r="J97" s="1091">
        <v>301332</v>
      </c>
      <c r="K97" s="1053">
        <v>281883</v>
      </c>
      <c r="L97" s="1053">
        <v>262450</v>
      </c>
      <c r="M97" s="1053">
        <v>243010</v>
      </c>
      <c r="N97" s="1053">
        <v>223570</v>
      </c>
      <c r="O97" s="1053">
        <v>204129</v>
      </c>
      <c r="P97" s="1052">
        <v>184688</v>
      </c>
      <c r="Q97" s="1053">
        <v>165247</v>
      </c>
      <c r="R97" s="1054">
        <f>145806+126365+106924+87484+68044+48603+29161</f>
        <v>612387</v>
      </c>
    </row>
    <row r="98" spans="1:18" ht="18" customHeight="1" thickBot="1" x14ac:dyDescent="0.3">
      <c r="A98" s="1084">
        <v>292094</v>
      </c>
      <c r="B98" s="1093" t="s">
        <v>1323</v>
      </c>
      <c r="C98" s="1093" t="s">
        <v>1324</v>
      </c>
      <c r="D98" s="1124"/>
      <c r="E98" s="1124"/>
      <c r="F98" s="1091"/>
      <c r="G98" s="1091"/>
      <c r="H98" s="1092"/>
      <c r="I98" s="1091"/>
      <c r="J98" s="1091"/>
      <c r="K98" s="1126"/>
      <c r="L98" s="1126"/>
      <c r="M98" s="1126"/>
      <c r="N98" s="1126"/>
      <c r="O98" s="1126"/>
      <c r="P98" s="1127"/>
      <c r="Q98" s="1126"/>
      <c r="R98" s="1128"/>
    </row>
    <row r="99" spans="1:18" ht="16.5" thickBot="1" x14ac:dyDescent="0.3">
      <c r="A99" s="1137"/>
      <c r="B99" s="1138"/>
      <c r="C99" s="1139" t="s">
        <v>1325</v>
      </c>
      <c r="D99" s="1053">
        <f>SUM(D15:D98)</f>
        <v>6819308.7369227977</v>
      </c>
      <c r="E99" s="1053">
        <f t="shared" ref="E99:R99" si="9">SUM(E15:E98)</f>
        <v>7281771.5405251998</v>
      </c>
      <c r="F99" s="1053">
        <f t="shared" si="9"/>
        <v>9057227.1595090404</v>
      </c>
      <c r="G99" s="1053">
        <f t="shared" si="9"/>
        <v>11606629.855720574</v>
      </c>
      <c r="H99" s="1053">
        <f t="shared" si="9"/>
        <v>11437707.513999999</v>
      </c>
      <c r="I99" s="1053">
        <f t="shared" si="9"/>
        <v>11250108.214</v>
      </c>
      <c r="J99" s="1053">
        <f t="shared" si="9"/>
        <v>8985747.5140000004</v>
      </c>
      <c r="K99" s="1053">
        <f t="shared" si="9"/>
        <v>8096650.2919999994</v>
      </c>
      <c r="L99" s="1053">
        <f t="shared" si="9"/>
        <v>7463272.2810000004</v>
      </c>
      <c r="M99" s="1053">
        <f t="shared" si="9"/>
        <v>7126997.2339999992</v>
      </c>
      <c r="N99" s="1053">
        <f t="shared" si="9"/>
        <v>6598054.8340000007</v>
      </c>
      <c r="O99" s="1053">
        <f t="shared" si="9"/>
        <v>6064802.3859999999</v>
      </c>
      <c r="P99" s="1053">
        <f t="shared" si="9"/>
        <v>5914149.1860000007</v>
      </c>
      <c r="Q99" s="1053">
        <f t="shared" si="9"/>
        <v>4648453.9160000002</v>
      </c>
      <c r="R99" s="1140">
        <f t="shared" si="9"/>
        <v>21956927.827</v>
      </c>
    </row>
    <row r="100" spans="1:18" ht="15.75" x14ac:dyDescent="0.25">
      <c r="A100" s="1141"/>
      <c r="B100" s="1141"/>
      <c r="C100" s="1141"/>
      <c r="D100" s="1142"/>
      <c r="E100" s="1142"/>
      <c r="F100" s="1142"/>
      <c r="G100" s="1142"/>
      <c r="H100" s="1143"/>
      <c r="I100" s="1144"/>
      <c r="J100" s="1144"/>
      <c r="K100" s="1144"/>
      <c r="L100" s="1144"/>
      <c r="M100" s="1144"/>
      <c r="N100" s="1144"/>
      <c r="O100" s="1144"/>
      <c r="P100" s="1145"/>
      <c r="Q100" s="1145"/>
      <c r="R100" s="1146"/>
    </row>
    <row r="101" spans="1:18" ht="15.75" hidden="1" x14ac:dyDescent="0.25">
      <c r="A101" s="1147"/>
      <c r="B101" s="1147"/>
      <c r="C101" s="1148" t="s">
        <v>1326</v>
      </c>
      <c r="D101" s="1143" t="e">
        <f>SUM(D37,#REF!,D33,#REF!,#REF!,#REF!,#REF!,D39,D41,#REF!,#REF!,D31,D21,#REF!,D35,#REF!,D25,#REF!,D19,D23,#REF!,#REF!,D29,#REF!,D46,D48,D50,D52,D54,D56,D58,D60,D62,D64,D66,D68,D70,D72,D74,D76,D86)</f>
        <v>#REF!</v>
      </c>
      <c r="E101" s="1143" t="e">
        <f>SUM(E37,#REF!,E33,#REF!,#REF!,#REF!,#REF!,E39,E41,#REF!,#REF!,E31,E21,#REF!,E35,#REF!,E25,#REF!,E19,E23,#REF!,#REF!,E29,#REF!,E46,E48,E50,E52,E54,E56,E58,E60,E62,E64,E66,E68,E70,E72,E74,E76,E86)</f>
        <v>#REF!</v>
      </c>
      <c r="F101" s="1143" t="e">
        <f>SUM(F37,#REF!,F33,#REF!,#REF!,#REF!,#REF!,F39,F41,#REF!,#REF!,F31,F21,#REF!,F35,#REF!,F25,#REF!,F19,F23,#REF!,#REF!,F29,#REF!,F46,F48,F50,F52,F54,F56,F58,F60,F62,F64,F66,F68,F70,F72,F74,F76,F86)</f>
        <v>#REF!</v>
      </c>
      <c r="G101" s="1143" t="e">
        <f>SUM(G37,#REF!,G33,#REF!,#REF!,#REF!,#REF!,G39,G41,#REF!,#REF!,G31,G21,#REF!,G35,#REF!,G25,#REF!,G19,G23,#REF!,#REF!,G29,#REF!,G46,G48,G50,G52,G54,G56,G58,G60,G62,G64,G66,G68,G70,G72,G74,G76,G86)</f>
        <v>#REF!</v>
      </c>
      <c r="H101" s="1143" t="e">
        <f>SUM(H37,#REF!,H33,#REF!,#REF!,#REF!,#REF!,H39,H41,#REF!,#REF!,H31,H21,#REF!,H35,#REF!,H25,#REF!,H19,H23,#REF!,#REF!,H29,#REF!,H46,H48,H50,H52,H54,H56,H58,H60,H62,H64,H66,H68,H70,H72,H74,H76,H86)</f>
        <v>#REF!</v>
      </c>
      <c r="I101" s="1143" t="e">
        <f>SUM(I37,#REF!,I33,#REF!,#REF!,#REF!,#REF!,I39,I41,#REF!,#REF!,I31,I21,#REF!,I35,#REF!,I25,#REF!,I19,I23,#REF!,#REF!,I29,#REF!,I46,I48,I50,I52,I54,I56,I58,I60,I62,I64,I66,I68,I70,I72,I74,I76,I86)</f>
        <v>#REF!</v>
      </c>
      <c r="J101" s="1143" t="e">
        <f>SUM(J37,#REF!,J33,#REF!,#REF!,#REF!,#REF!,J39,J41,#REF!,#REF!,J31,J21,#REF!,J35,#REF!,J25,#REF!,J19,J23,#REF!,#REF!,J29,#REF!,J46,J48,J50,J52,J54,J56,J58,J60,J62,J64,J66,J68,J70,J72,J74,J76,J86)</f>
        <v>#REF!</v>
      </c>
      <c r="K101" s="1143" t="e">
        <f>SUM(K37,#REF!,K33,#REF!,#REF!,#REF!,#REF!,K39,K41,#REF!,#REF!,K31,K21,#REF!,K35,#REF!,K25,#REF!,K19,K23,#REF!,#REF!,K29,#REF!,K46,K48,K50,K52,K54,K56,K58,K60,K62,K64,K66,K68,K70,K72,K74,K76,K86)</f>
        <v>#REF!</v>
      </c>
      <c r="L101" s="1143" t="e">
        <f>SUM(L37,#REF!,L33,#REF!,#REF!,#REF!,#REF!,L39,L41,#REF!,#REF!,L31,L21,#REF!,L35,#REF!,L25,#REF!,L19,L23,#REF!,#REF!,L29,#REF!,L46,L48,L50,L52,L54,L56,L58,L60,L62,L64,L66,L68,L70,L72,L74,L76,L86)</f>
        <v>#REF!</v>
      </c>
      <c r="M101" s="1143" t="e">
        <f>SUM(M37,#REF!,M33,#REF!,#REF!,#REF!,#REF!,M39,M41,#REF!,#REF!,M31,M21,#REF!,M35,#REF!,M25,#REF!,M19,M23,#REF!,#REF!,M29,#REF!,M46,M48,M50,M52,M54,M56,M58,M60,M62,M64,M66,M68,M70,M72,M74,M76,M86)</f>
        <v>#REF!</v>
      </c>
      <c r="N101" s="1143" t="e">
        <f>SUM(N37,#REF!,N33,#REF!,#REF!,#REF!,#REF!,N39,N41,#REF!,#REF!,N31,N21,#REF!,N35,#REF!,N25,#REF!,N19,N23,#REF!,#REF!,N29,#REF!,N46,N48,N50,N52,N54,N56,N58,N60,N62,N64,N66,N68,N70,N72,N74,N76,N86)</f>
        <v>#REF!</v>
      </c>
      <c r="O101" s="1143" t="e">
        <f>SUM(O37,#REF!,O33,#REF!,#REF!,#REF!,#REF!,O39,O41,#REF!,#REF!,O31,O21,#REF!,O35,#REF!,O25,#REF!,O19,O23,#REF!,#REF!,O29,#REF!,O46,O48,O50,O52,O54,O56,O58,O60,O62,O64,O66,O68,O70,O72,O74,O76,O86)</f>
        <v>#REF!</v>
      </c>
      <c r="P101" s="1143" t="e">
        <f>SUM(P37,#REF!,P33,#REF!,#REF!,#REF!,#REF!,P39,P41,#REF!,#REF!,P31,P21,#REF!,P35,#REF!,P25,#REF!,P19,P23,#REF!,#REF!,P29,#REF!,P46,P48,P50,P52,P54,P56,P58,P60,P62,P64,P66,P68,P70,P72,P74,P76,P86)</f>
        <v>#REF!</v>
      </c>
      <c r="Q101" s="1143"/>
      <c r="R101" s="1143" t="e">
        <f>SUM(R37,#REF!,R33,#REF!,#REF!,#REF!,#REF!,R39,R41,#REF!,#REF!,R31,R21,#REF!,R35,#REF!,R25,#REF!,R19,R23,#REF!,#REF!,R29,#REF!,R46,R48,R50,R52,R54,R56,R58,R60,R62,R64,R66,R68,R70,R72,R74,R76,R86)</f>
        <v>#REF!</v>
      </c>
    </row>
    <row r="102" spans="1:18" ht="15.75" hidden="1" x14ac:dyDescent="0.25">
      <c r="A102" s="1147"/>
      <c r="B102" s="1147"/>
      <c r="C102" s="1148" t="s">
        <v>1327</v>
      </c>
      <c r="D102" s="1148"/>
      <c r="E102" s="1148"/>
      <c r="F102" s="1148"/>
      <c r="G102" s="1148"/>
      <c r="H102" s="1143"/>
      <c r="I102" s="1148"/>
      <c r="J102" s="1148"/>
      <c r="K102" s="1148"/>
      <c r="L102" s="1148"/>
      <c r="M102" s="1148"/>
      <c r="N102" s="1148"/>
      <c r="O102" s="1148"/>
      <c r="P102" s="1148"/>
      <c r="Q102" s="1148"/>
      <c r="R102" s="1141"/>
    </row>
    <row r="103" spans="1:18" ht="15.75" hidden="1" x14ac:dyDescent="0.25">
      <c r="A103" s="1147"/>
      <c r="B103" s="1147"/>
      <c r="C103" s="1148"/>
      <c r="D103" s="1148"/>
      <c r="E103" s="1148"/>
      <c r="F103" s="1148"/>
      <c r="G103" s="1148"/>
      <c r="H103" s="1143"/>
      <c r="I103" s="1148"/>
      <c r="J103" s="1148"/>
      <c r="K103" s="1148"/>
      <c r="L103" s="1148"/>
      <c r="M103" s="1148"/>
      <c r="N103" s="1148"/>
      <c r="O103" s="1148"/>
      <c r="P103" s="1148"/>
      <c r="Q103" s="1148"/>
      <c r="R103" s="1141"/>
    </row>
    <row r="104" spans="1:18" ht="15.75" hidden="1" x14ac:dyDescent="0.25">
      <c r="A104" s="1147"/>
      <c r="B104" s="1147"/>
      <c r="C104" s="1148"/>
      <c r="D104" s="1148"/>
      <c r="E104" s="1148"/>
      <c r="F104" s="1148"/>
      <c r="G104" s="1148"/>
      <c r="H104" s="1143"/>
      <c r="I104" s="1148"/>
      <c r="J104" s="1148"/>
      <c r="K104" s="1148"/>
      <c r="L104" s="1148"/>
      <c r="M104" s="1148"/>
      <c r="N104" s="1148"/>
      <c r="O104" s="1148"/>
      <c r="P104" s="1148"/>
      <c r="Q104" s="1148"/>
      <c r="R104" s="1141"/>
    </row>
    <row r="105" spans="1:18" ht="15.75" hidden="1" x14ac:dyDescent="0.25">
      <c r="A105" s="1147"/>
      <c r="B105" s="1147"/>
      <c r="C105" s="1149" t="s">
        <v>1328</v>
      </c>
      <c r="D105" s="1148"/>
      <c r="E105" s="1148"/>
      <c r="F105" s="1148"/>
      <c r="G105" s="1148"/>
      <c r="H105" s="1143"/>
      <c r="I105" s="1148"/>
      <c r="J105" s="1148"/>
      <c r="K105" s="1148"/>
      <c r="L105" s="1148"/>
      <c r="M105" s="1148"/>
      <c r="N105" s="1148"/>
      <c r="O105" s="1148"/>
      <c r="P105" s="1148"/>
      <c r="Q105" s="1148"/>
      <c r="R105" s="1141"/>
    </row>
    <row r="106" spans="1:18" hidden="1" x14ac:dyDescent="0.2">
      <c r="A106" s="1147"/>
      <c r="B106" s="1147"/>
      <c r="C106" s="1147"/>
      <c r="D106" s="1150"/>
      <c r="E106" s="1150"/>
      <c r="F106" s="1150"/>
      <c r="G106" s="1150"/>
      <c r="H106" s="1151"/>
      <c r="I106" s="1150"/>
      <c r="J106" s="1150"/>
      <c r="K106" s="1150"/>
      <c r="L106" s="1150"/>
      <c r="M106" s="1150"/>
      <c r="N106" s="1150"/>
      <c r="O106" s="1150"/>
      <c r="P106" s="1150"/>
      <c r="Q106" s="1150"/>
      <c r="R106" s="1152"/>
    </row>
    <row r="108" spans="1:18" x14ac:dyDescent="0.2">
      <c r="D108" s="1153"/>
      <c r="E108" s="1153"/>
      <c r="F108" s="1153"/>
      <c r="G108" s="1153"/>
      <c r="H108" s="1153"/>
      <c r="I108" s="1153"/>
      <c r="J108" s="1153"/>
      <c r="K108" s="1153"/>
      <c r="L108" s="1153"/>
      <c r="M108" s="1153"/>
      <c r="N108" s="1153"/>
      <c r="O108" s="1153"/>
      <c r="P108" s="1153"/>
      <c r="Q108" s="1153"/>
      <c r="R108" s="1153"/>
    </row>
    <row r="109" spans="1:18" x14ac:dyDescent="0.2">
      <c r="D109" s="1154"/>
      <c r="E109" s="1154"/>
      <c r="F109" s="1154"/>
      <c r="G109" s="1154"/>
      <c r="H109" s="1154"/>
      <c r="I109" s="1153"/>
      <c r="J109" s="1154"/>
      <c r="K109" s="1154"/>
      <c r="L109" s="1154"/>
      <c r="M109" s="1154"/>
      <c r="N109" s="1154"/>
      <c r="O109" s="1154"/>
      <c r="P109" s="1154"/>
      <c r="Q109" s="1154"/>
      <c r="R109" s="1154"/>
    </row>
    <row r="110" spans="1:18" x14ac:dyDescent="0.2">
      <c r="D110" s="1153"/>
      <c r="E110" s="1153"/>
      <c r="F110" s="1153"/>
      <c r="G110" s="1153"/>
      <c r="H110" s="1153"/>
      <c r="I110" s="1153"/>
      <c r="J110" s="1153"/>
      <c r="K110" s="1153"/>
      <c r="L110" s="1153"/>
      <c r="M110" s="1153"/>
      <c r="N110" s="1153"/>
      <c r="O110" s="1153"/>
      <c r="P110" s="1153"/>
      <c r="Q110" s="1153"/>
      <c r="R110" s="1153"/>
    </row>
    <row r="111" spans="1:18" x14ac:dyDescent="0.2">
      <c r="D111" s="1154"/>
      <c r="E111" s="1154"/>
      <c r="F111" s="1154"/>
      <c r="G111" s="1154"/>
      <c r="H111" s="1154"/>
      <c r="I111" s="1154"/>
      <c r="J111" s="1155"/>
      <c r="K111" s="1154"/>
      <c r="L111" s="1154"/>
      <c r="M111" s="1154"/>
      <c r="N111" s="1154"/>
      <c r="O111" s="1154"/>
      <c r="P111" s="1154"/>
      <c r="Q111" s="1154"/>
      <c r="R111" s="1154"/>
    </row>
    <row r="112" spans="1:18" x14ac:dyDescent="0.2">
      <c r="D112" s="1153"/>
      <c r="E112" s="1153"/>
      <c r="F112" s="1153"/>
      <c r="G112" s="1153"/>
      <c r="H112" s="1153"/>
      <c r="I112" s="1153"/>
      <c r="J112" s="1153"/>
      <c r="K112" s="1153"/>
      <c r="L112" s="1153"/>
      <c r="M112" s="1153"/>
      <c r="N112" s="1153"/>
      <c r="O112" s="1153"/>
      <c r="P112" s="1153"/>
      <c r="Q112" s="1153"/>
      <c r="R112" s="1153"/>
    </row>
    <row r="113" spans="10:10" x14ac:dyDescent="0.2">
      <c r="J113" s="1156"/>
    </row>
    <row r="114" spans="10:10" x14ac:dyDescent="0.2">
      <c r="J114" s="1156"/>
    </row>
    <row r="115" spans="10:10" x14ac:dyDescent="0.2">
      <c r="J115" s="1156"/>
    </row>
    <row r="116" spans="10:10" x14ac:dyDescent="0.2">
      <c r="J116" s="1156"/>
    </row>
    <row r="117" spans="10:10" x14ac:dyDescent="0.2">
      <c r="J117" s="1156"/>
    </row>
    <row r="118" spans="10:10" x14ac:dyDescent="0.2">
      <c r="J118" s="1156"/>
    </row>
    <row r="119" spans="10:10" x14ac:dyDescent="0.2">
      <c r="J119" s="1156"/>
    </row>
  </sheetData>
  <sheetProtection algorithmName="SHA-512" hashValue="ZM5aBqbbW8z5bosVNmkd5qqsR0hyLVCqONG+nFtnyuE/ICJbj9DBPUSRXuRoI8GZV0k2xe0ymw8MNeJ57mZFWg==" saltValue="K0sSRfQdRv5/OglYnOLkuA==" spinCount="100000" sheet="1" objects="1" scenarios="1"/>
  <mergeCells count="3">
    <mergeCell ref="A3:R3"/>
    <mergeCell ref="C9:C10"/>
    <mergeCell ref="C11:C12"/>
  </mergeCells>
  <pageMargins left="0.19685039370078741" right="0.19685039370078741" top="0.59055118110236227" bottom="0.39370078740157483" header="0.23622047244094491" footer="0.23622047244094491"/>
  <pageSetup paperSize="9" scale="50" orientation="landscape" r:id="rId1"/>
  <headerFooter differentFirst="1">
    <oddFooter>&amp;L&amp;"Times New Roman,Regular"&amp;9&amp;D; &amp;T&amp;R&amp;"Times New Roman,Regular"&amp;9&amp;P (&amp;N)</oddFooter>
    <firstHeader>&amp;R&amp;"Times New Roman,Regular"&amp;9 35.pielikums Jūrmalas pilsētas domes
2019.gada 20.jūnija saistošajiem noteikumiem Nr.22
(protokols Nr.8, 2.punkts)</firstHeader>
    <firstFooter>&amp;L&amp;9&amp;D; &amp;T&amp;R&amp;9&amp;P (&amp;N)</first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U5" sqref="U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1515</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443</v>
      </c>
      <c r="D3" s="1421"/>
      <c r="E3" s="1421"/>
      <c r="F3" s="1421"/>
      <c r="G3" s="1421"/>
      <c r="H3" s="1421"/>
      <c r="I3" s="1421"/>
      <c r="J3" s="1421"/>
      <c r="K3" s="1421"/>
      <c r="L3" s="1421"/>
      <c r="M3" s="1421"/>
      <c r="N3" s="1421"/>
      <c r="O3" s="1421"/>
      <c r="P3" s="1422"/>
      <c r="Q3" s="278"/>
    </row>
    <row r="4" spans="1:17" ht="12.75" customHeight="1" x14ac:dyDescent="0.25">
      <c r="A4" s="5" t="s">
        <v>4</v>
      </c>
      <c r="B4" s="6"/>
      <c r="C4" s="1421"/>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1516</v>
      </c>
      <c r="D6" s="1416"/>
      <c r="E6" s="1416"/>
      <c r="F6" s="1416"/>
      <c r="G6" s="1416"/>
      <c r="H6" s="1416"/>
      <c r="I6" s="1416"/>
      <c r="J6" s="1416"/>
      <c r="K6" s="1416"/>
      <c r="L6" s="1416"/>
      <c r="M6" s="1416"/>
      <c r="N6" s="1416"/>
      <c r="O6" s="1416"/>
      <c r="P6" s="1417"/>
      <c r="Q6" s="278"/>
    </row>
    <row r="7" spans="1:17" x14ac:dyDescent="0.25">
      <c r="A7" s="7" t="s">
        <v>10</v>
      </c>
      <c r="B7" s="8"/>
      <c r="C7" s="1421" t="s">
        <v>1517</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446</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231637</v>
      </c>
      <c r="D20" s="32">
        <f>SUM(D21,D24,D25,D41,D43)</f>
        <v>239547</v>
      </c>
      <c r="E20" s="33">
        <f t="shared" ref="E20:F20" si="1">SUM(E21,E24,E25,E41,E43)</f>
        <v>-7910</v>
      </c>
      <c r="F20" s="34">
        <f t="shared" si="1"/>
        <v>231637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customHeight="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 hidden="1" customHeight="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231637</v>
      </c>
      <c r="D24" s="60">
        <f>D51</f>
        <v>239547</v>
      </c>
      <c r="E24" s="61">
        <f>E51</f>
        <v>-7910</v>
      </c>
      <c r="F24" s="62">
        <f t="shared" si="9"/>
        <v>231637</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customHeight="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231637</v>
      </c>
      <c r="D50" s="159">
        <f>SUM(D51,D286)</f>
        <v>239547</v>
      </c>
      <c r="E50" s="160">
        <f t="shared" ref="E50:F50" si="26">SUM(E51,E286)</f>
        <v>-7910</v>
      </c>
      <c r="F50" s="161">
        <f t="shared" si="26"/>
        <v>231637</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231637</v>
      </c>
      <c r="D51" s="165">
        <f>SUM(D52,D194)</f>
        <v>239547</v>
      </c>
      <c r="E51" s="166">
        <f t="shared" ref="E51:F51" si="30">SUM(E52,E194)</f>
        <v>-7910</v>
      </c>
      <c r="F51" s="167">
        <f t="shared" si="30"/>
        <v>231637</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231637</v>
      </c>
      <c r="D52" s="173">
        <f>SUM(D53,D75,D173,D187)</f>
        <v>239547</v>
      </c>
      <c r="E52" s="174">
        <f t="shared" ref="E52:F52" si="34">SUM(E53,E75,E173,E187)</f>
        <v>-7910</v>
      </c>
      <c r="F52" s="175">
        <f t="shared" si="34"/>
        <v>231637</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t="12" hidden="1" customHeight="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t="12" hidden="1" customHeight="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t="12" hidden="1" customHeight="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t="12" hidden="1" customHeight="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customHeight="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297">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customHeight="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231637</v>
      </c>
      <c r="D75" s="179">
        <f>SUM(D76,D83,D130,D164,D165,D172)</f>
        <v>239547</v>
      </c>
      <c r="E75" s="180">
        <f t="shared" ref="E75:F75" si="74">SUM(E76,E83,E130,E164,E165,E172)</f>
        <v>-7910</v>
      </c>
      <c r="F75" s="181">
        <f t="shared" si="74"/>
        <v>231637</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customHeight="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customHeight="1" x14ac:dyDescent="0.25">
      <c r="A77" s="129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customHeight="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231637</v>
      </c>
      <c r="D83" s="184">
        <f>SUM(D84,D89,D95,D103,D112,D116,D122,D128)</f>
        <v>239547</v>
      </c>
      <c r="E83" s="185">
        <f t="shared" ref="E83:F83" si="98">SUM(E84,E89,E95,E103,E112,E116,E122,E128)</f>
        <v>-7910</v>
      </c>
      <c r="F83" s="73">
        <f t="shared" si="98"/>
        <v>231637</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t="12" hidden="1" customHeight="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customHeight="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customHeight="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customHeight="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t="12" hidden="1" customHeight="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t="12" hidden="1" customHeight="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231637</v>
      </c>
      <c r="D122" s="190">
        <f>SUM(D123:D127)</f>
        <v>239547</v>
      </c>
      <c r="E122" s="191">
        <f t="shared" ref="E122:F122" si="151">SUM(E123:E127)</f>
        <v>-7910</v>
      </c>
      <c r="F122" s="55">
        <f t="shared" si="151"/>
        <v>231637</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9" t="s">
        <v>142</v>
      </c>
      <c r="C125" s="90">
        <f t="shared" si="102"/>
        <v>231637</v>
      </c>
      <c r="D125" s="196">
        <f>102588-407-5399-7235+150000</f>
        <v>239547</v>
      </c>
      <c r="E125" s="569">
        <v>-7910</v>
      </c>
      <c r="F125" s="55">
        <f t="shared" si="155"/>
        <v>231637</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customHeight="1" x14ac:dyDescent="0.25">
      <c r="A128" s="1297">
        <v>2280</v>
      </c>
      <c r="B128" s="82" t="s">
        <v>145</v>
      </c>
      <c r="C128" s="83">
        <f t="shared" si="102"/>
        <v>0</v>
      </c>
      <c r="D128" s="194">
        <f t="shared" ref="D128" si="159">SUM(D129)</f>
        <v>0</v>
      </c>
      <c r="E128" s="195">
        <f t="shared" ref="E128:O128" si="160">SUM(E129)</f>
        <v>0</v>
      </c>
      <c r="F128" s="134">
        <f t="shared" si="160"/>
        <v>0</v>
      </c>
      <c r="G128" s="194">
        <f t="shared" si="160"/>
        <v>0</v>
      </c>
      <c r="H128" s="195">
        <f t="shared" si="160"/>
        <v>0</v>
      </c>
      <c r="I128" s="134">
        <f t="shared" si="160"/>
        <v>0</v>
      </c>
      <c r="J128" s="194">
        <f t="shared" si="160"/>
        <v>0</v>
      </c>
      <c r="K128" s="195">
        <f t="shared" si="160"/>
        <v>0</v>
      </c>
      <c r="L128" s="134">
        <f t="shared" si="160"/>
        <v>0</v>
      </c>
      <c r="M128" s="194">
        <f t="shared" si="160"/>
        <v>0</v>
      </c>
      <c r="N128" s="195">
        <f t="shared" si="160"/>
        <v>0</v>
      </c>
      <c r="O128" s="134">
        <f t="shared" si="160"/>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1">SUM(E131,E136,E140,E141,E144,E151,E159,E160,E163)</f>
        <v>0</v>
      </c>
      <c r="F130" s="73">
        <f t="shared" si="161"/>
        <v>0</v>
      </c>
      <c r="G130" s="184">
        <f>SUM(G131,G136,G140,G141,G144,G151,G159,G160,G163)</f>
        <v>0</v>
      </c>
      <c r="H130" s="185">
        <f t="shared" ref="H130:I130" si="162">SUM(H131,H136,H140,H141,H144,H151,H159,H160,H163)</f>
        <v>0</v>
      </c>
      <c r="I130" s="73">
        <f t="shared" si="162"/>
        <v>0</v>
      </c>
      <c r="J130" s="184">
        <f>SUM(J131,J136,J140,J141,J144,J151,J159,J160,J163)</f>
        <v>0</v>
      </c>
      <c r="K130" s="185">
        <f t="shared" ref="K130:L130" si="163">SUM(K131,K136,K140,K141,K144,K151,K159,K160,K163)</f>
        <v>0</v>
      </c>
      <c r="L130" s="73">
        <f t="shared" si="163"/>
        <v>0</v>
      </c>
      <c r="M130" s="184">
        <f>SUM(M131,M136,M140,M141,M144,M151,M159,M160,M163)</f>
        <v>0</v>
      </c>
      <c r="N130" s="185">
        <f t="shared" ref="N130:O130" si="164">SUM(N131,N136,N140,N141,N144,N151,N159,N160,N163)</f>
        <v>0</v>
      </c>
      <c r="O130" s="73">
        <f t="shared" si="164"/>
        <v>0</v>
      </c>
      <c r="P130" s="77"/>
    </row>
    <row r="131" spans="1:16" ht="24" hidden="1" customHeight="1" x14ac:dyDescent="0.25">
      <c r="A131" s="1297">
        <v>2310</v>
      </c>
      <c r="B131" s="82" t="s">
        <v>148</v>
      </c>
      <c r="C131" s="83">
        <f t="shared" si="102"/>
        <v>0</v>
      </c>
      <c r="D131" s="194">
        <f t="shared" ref="D131:O131" si="165">SUM(D132:D135)</f>
        <v>0</v>
      </c>
      <c r="E131" s="195">
        <f t="shared" si="165"/>
        <v>0</v>
      </c>
      <c r="F131" s="134">
        <f t="shared" si="165"/>
        <v>0</v>
      </c>
      <c r="G131" s="194">
        <f t="shared" si="165"/>
        <v>0</v>
      </c>
      <c r="H131" s="195">
        <f t="shared" si="165"/>
        <v>0</v>
      </c>
      <c r="I131" s="134">
        <f t="shared" si="165"/>
        <v>0</v>
      </c>
      <c r="J131" s="194">
        <f t="shared" si="165"/>
        <v>0</v>
      </c>
      <c r="K131" s="195">
        <f t="shared" si="165"/>
        <v>0</v>
      </c>
      <c r="L131" s="134">
        <f t="shared" si="165"/>
        <v>0</v>
      </c>
      <c r="M131" s="194">
        <f t="shared" si="165"/>
        <v>0</v>
      </c>
      <c r="N131" s="195">
        <f t="shared" si="165"/>
        <v>0</v>
      </c>
      <c r="O131" s="134">
        <f t="shared" si="165"/>
        <v>0</v>
      </c>
      <c r="P131" s="49"/>
    </row>
    <row r="132" spans="1:16" ht="12" hidden="1" customHeight="1" x14ac:dyDescent="0.25">
      <c r="A132" s="51">
        <v>2311</v>
      </c>
      <c r="B132" s="89" t="s">
        <v>149</v>
      </c>
      <c r="C132" s="90">
        <f t="shared" si="102"/>
        <v>0</v>
      </c>
      <c r="D132" s="196"/>
      <c r="E132" s="197"/>
      <c r="F132" s="55">
        <f t="shared" ref="F132:F135" si="166">D132+E132</f>
        <v>0</v>
      </c>
      <c r="G132" s="53"/>
      <c r="H132" s="54"/>
      <c r="I132" s="55">
        <f t="shared" ref="I132:I135" si="167">G132+H132</f>
        <v>0</v>
      </c>
      <c r="J132" s="53"/>
      <c r="K132" s="54"/>
      <c r="L132" s="55">
        <f t="shared" ref="L132:L135" si="168">K132+J132</f>
        <v>0</v>
      </c>
      <c r="M132" s="53"/>
      <c r="N132" s="54"/>
      <c r="O132" s="55">
        <f t="shared" ref="O132:O135" si="169">N132+M132</f>
        <v>0</v>
      </c>
      <c r="P132" s="57"/>
    </row>
    <row r="133" spans="1:16" ht="12" hidden="1" customHeight="1" x14ac:dyDescent="0.25">
      <c r="A133" s="51">
        <v>2312</v>
      </c>
      <c r="B133" s="89" t="s">
        <v>150</v>
      </c>
      <c r="C133" s="90">
        <f t="shared" si="102"/>
        <v>0</v>
      </c>
      <c r="D133" s="196"/>
      <c r="E133" s="197"/>
      <c r="F133" s="55">
        <f t="shared" si="166"/>
        <v>0</v>
      </c>
      <c r="G133" s="53"/>
      <c r="H133" s="54"/>
      <c r="I133" s="55">
        <f t="shared" si="167"/>
        <v>0</v>
      </c>
      <c r="J133" s="53"/>
      <c r="K133" s="54"/>
      <c r="L133" s="55">
        <f t="shared" si="168"/>
        <v>0</v>
      </c>
      <c r="M133" s="53"/>
      <c r="N133" s="54"/>
      <c r="O133" s="55">
        <f t="shared" si="169"/>
        <v>0</v>
      </c>
      <c r="P133" s="57"/>
    </row>
    <row r="134" spans="1:16" ht="12" hidden="1" customHeight="1" x14ac:dyDescent="0.25">
      <c r="A134" s="51">
        <v>2313</v>
      </c>
      <c r="B134" s="89" t="s">
        <v>151</v>
      </c>
      <c r="C134" s="90">
        <f t="shared" si="102"/>
        <v>0</v>
      </c>
      <c r="D134" s="196"/>
      <c r="E134" s="197"/>
      <c r="F134" s="55">
        <f t="shared" si="166"/>
        <v>0</v>
      </c>
      <c r="G134" s="53"/>
      <c r="H134" s="54"/>
      <c r="I134" s="55">
        <f t="shared" si="167"/>
        <v>0</v>
      </c>
      <c r="J134" s="53"/>
      <c r="K134" s="54"/>
      <c r="L134" s="55">
        <f t="shared" si="168"/>
        <v>0</v>
      </c>
      <c r="M134" s="53"/>
      <c r="N134" s="54"/>
      <c r="O134" s="55">
        <f t="shared" si="169"/>
        <v>0</v>
      </c>
      <c r="P134" s="57"/>
    </row>
    <row r="135" spans="1:16" ht="36" hidden="1" customHeight="1" x14ac:dyDescent="0.25">
      <c r="A135" s="51">
        <v>2314</v>
      </c>
      <c r="B135" s="89" t="s">
        <v>152</v>
      </c>
      <c r="C135" s="90">
        <f t="shared" si="102"/>
        <v>0</v>
      </c>
      <c r="D135" s="196"/>
      <c r="E135" s="197"/>
      <c r="F135" s="55">
        <f t="shared" si="166"/>
        <v>0</v>
      </c>
      <c r="G135" s="53"/>
      <c r="H135" s="54"/>
      <c r="I135" s="55">
        <f t="shared" si="167"/>
        <v>0</v>
      </c>
      <c r="J135" s="53"/>
      <c r="K135" s="54"/>
      <c r="L135" s="55">
        <f t="shared" si="168"/>
        <v>0</v>
      </c>
      <c r="M135" s="53"/>
      <c r="N135" s="54"/>
      <c r="O135" s="55">
        <f t="shared" si="169"/>
        <v>0</v>
      </c>
      <c r="P135" s="57"/>
    </row>
    <row r="136" spans="1:16" ht="12" hidden="1" customHeight="1" x14ac:dyDescent="0.25">
      <c r="A136" s="189">
        <v>2320</v>
      </c>
      <c r="B136" s="89" t="s">
        <v>153</v>
      </c>
      <c r="C136" s="90">
        <f t="shared" si="102"/>
        <v>0</v>
      </c>
      <c r="D136" s="190">
        <f>SUM(D137:D139)</f>
        <v>0</v>
      </c>
      <c r="E136" s="191">
        <f t="shared" ref="E136:F136" si="170">SUM(E137:E139)</f>
        <v>0</v>
      </c>
      <c r="F136" s="55">
        <f t="shared" si="170"/>
        <v>0</v>
      </c>
      <c r="G136" s="190">
        <f>SUM(G137:G139)</f>
        <v>0</v>
      </c>
      <c r="H136" s="191">
        <f t="shared" ref="H136:I136" si="171">SUM(H137:H139)</f>
        <v>0</v>
      </c>
      <c r="I136" s="55">
        <f t="shared" si="171"/>
        <v>0</v>
      </c>
      <c r="J136" s="190">
        <f>SUM(J137:J139)</f>
        <v>0</v>
      </c>
      <c r="K136" s="191">
        <f t="shared" ref="K136:L136" si="172">SUM(K137:K139)</f>
        <v>0</v>
      </c>
      <c r="L136" s="55">
        <f t="shared" si="172"/>
        <v>0</v>
      </c>
      <c r="M136" s="190">
        <f>SUM(M137:M139)</f>
        <v>0</v>
      </c>
      <c r="N136" s="191">
        <f t="shared" ref="N136:O136" si="173">SUM(N137:N139)</f>
        <v>0</v>
      </c>
      <c r="O136" s="55">
        <f t="shared" si="173"/>
        <v>0</v>
      </c>
      <c r="P136" s="57"/>
    </row>
    <row r="137" spans="1:16" ht="12" hidden="1" customHeight="1" x14ac:dyDescent="0.25">
      <c r="A137" s="51">
        <v>2321</v>
      </c>
      <c r="B137" s="89" t="s">
        <v>154</v>
      </c>
      <c r="C137" s="90">
        <f t="shared" si="102"/>
        <v>0</v>
      </c>
      <c r="D137" s="196"/>
      <c r="E137" s="197"/>
      <c r="F137" s="55">
        <f t="shared" ref="F137:F140" si="174">D137+E137</f>
        <v>0</v>
      </c>
      <c r="G137" s="53"/>
      <c r="H137" s="54"/>
      <c r="I137" s="55">
        <f t="shared" ref="I137:I140" si="175">G137+H137</f>
        <v>0</v>
      </c>
      <c r="J137" s="53"/>
      <c r="K137" s="54"/>
      <c r="L137" s="55">
        <f t="shared" ref="L137:L140" si="176">K137+J137</f>
        <v>0</v>
      </c>
      <c r="M137" s="53"/>
      <c r="N137" s="54"/>
      <c r="O137" s="55">
        <f t="shared" ref="O137:O140" si="177">N137+M137</f>
        <v>0</v>
      </c>
      <c r="P137" s="57"/>
    </row>
    <row r="138" spans="1:16" ht="12" hidden="1" customHeight="1" x14ac:dyDescent="0.25">
      <c r="A138" s="51">
        <v>2322</v>
      </c>
      <c r="B138" s="89" t="s">
        <v>155</v>
      </c>
      <c r="C138" s="90">
        <f t="shared" si="102"/>
        <v>0</v>
      </c>
      <c r="D138" s="196"/>
      <c r="E138" s="197"/>
      <c r="F138" s="55">
        <f t="shared" si="174"/>
        <v>0</v>
      </c>
      <c r="G138" s="53"/>
      <c r="H138" s="54"/>
      <c r="I138" s="55">
        <f t="shared" si="175"/>
        <v>0</v>
      </c>
      <c r="J138" s="53"/>
      <c r="K138" s="54"/>
      <c r="L138" s="55">
        <f t="shared" si="176"/>
        <v>0</v>
      </c>
      <c r="M138" s="53"/>
      <c r="N138" s="54"/>
      <c r="O138" s="55">
        <f t="shared" si="177"/>
        <v>0</v>
      </c>
      <c r="P138" s="57"/>
    </row>
    <row r="139" spans="1:16" ht="10.5" hidden="1" customHeight="1" x14ac:dyDescent="0.25">
      <c r="A139" s="51">
        <v>2329</v>
      </c>
      <c r="B139" s="89" t="s">
        <v>156</v>
      </c>
      <c r="C139" s="90">
        <f t="shared" si="102"/>
        <v>0</v>
      </c>
      <c r="D139" s="196"/>
      <c r="E139" s="197"/>
      <c r="F139" s="55">
        <f t="shared" si="174"/>
        <v>0</v>
      </c>
      <c r="G139" s="53"/>
      <c r="H139" s="54"/>
      <c r="I139" s="55">
        <f t="shared" si="175"/>
        <v>0</v>
      </c>
      <c r="J139" s="53"/>
      <c r="K139" s="54"/>
      <c r="L139" s="55">
        <f t="shared" si="176"/>
        <v>0</v>
      </c>
      <c r="M139" s="53"/>
      <c r="N139" s="54"/>
      <c r="O139" s="55">
        <f t="shared" si="177"/>
        <v>0</v>
      </c>
      <c r="P139" s="57"/>
    </row>
    <row r="140" spans="1:16" ht="12" hidden="1" customHeight="1" x14ac:dyDescent="0.25">
      <c r="A140" s="189">
        <v>2330</v>
      </c>
      <c r="B140" s="89" t="s">
        <v>157</v>
      </c>
      <c r="C140" s="90">
        <f t="shared" si="102"/>
        <v>0</v>
      </c>
      <c r="D140" s="196"/>
      <c r="E140" s="197"/>
      <c r="F140" s="55">
        <f t="shared" si="174"/>
        <v>0</v>
      </c>
      <c r="G140" s="53"/>
      <c r="H140" s="54"/>
      <c r="I140" s="55">
        <f t="shared" si="175"/>
        <v>0</v>
      </c>
      <c r="J140" s="53"/>
      <c r="K140" s="54"/>
      <c r="L140" s="55">
        <f t="shared" si="176"/>
        <v>0</v>
      </c>
      <c r="M140" s="53"/>
      <c r="N140" s="54"/>
      <c r="O140" s="55">
        <f t="shared" si="177"/>
        <v>0</v>
      </c>
      <c r="P140" s="57"/>
    </row>
    <row r="141" spans="1:16" ht="48" hidden="1" customHeight="1" x14ac:dyDescent="0.25">
      <c r="A141" s="189">
        <v>2340</v>
      </c>
      <c r="B141" s="89" t="s">
        <v>158</v>
      </c>
      <c r="C141" s="90">
        <f t="shared" si="102"/>
        <v>0</v>
      </c>
      <c r="D141" s="190">
        <f>SUM(D142:D143)</f>
        <v>0</v>
      </c>
      <c r="E141" s="191">
        <f t="shared" ref="E141:F141" si="178">SUM(E142:E143)</f>
        <v>0</v>
      </c>
      <c r="F141" s="55">
        <f t="shared" si="178"/>
        <v>0</v>
      </c>
      <c r="G141" s="190">
        <f>SUM(G142:G143)</f>
        <v>0</v>
      </c>
      <c r="H141" s="191">
        <f t="shared" ref="H141:I141" si="179">SUM(H142:H143)</f>
        <v>0</v>
      </c>
      <c r="I141" s="55">
        <f t="shared" si="179"/>
        <v>0</v>
      </c>
      <c r="J141" s="190">
        <f>SUM(J142:J143)</f>
        <v>0</v>
      </c>
      <c r="K141" s="191">
        <f t="shared" ref="K141:L141" si="180">SUM(K142:K143)</f>
        <v>0</v>
      </c>
      <c r="L141" s="55">
        <f t="shared" si="180"/>
        <v>0</v>
      </c>
      <c r="M141" s="190">
        <f>SUM(M142:M143)</f>
        <v>0</v>
      </c>
      <c r="N141" s="191">
        <f t="shared" ref="N141:O141" si="181">SUM(N142:N143)</f>
        <v>0</v>
      </c>
      <c r="O141" s="55">
        <f t="shared" si="181"/>
        <v>0</v>
      </c>
      <c r="P141" s="57"/>
    </row>
    <row r="142" spans="1:16" ht="12" hidden="1" customHeight="1" x14ac:dyDescent="0.25">
      <c r="A142" s="51">
        <v>2341</v>
      </c>
      <c r="B142" s="89" t="s">
        <v>159</v>
      </c>
      <c r="C142" s="90">
        <f t="shared" si="102"/>
        <v>0</v>
      </c>
      <c r="D142" s="196"/>
      <c r="E142" s="197"/>
      <c r="F142" s="55">
        <f t="shared" ref="F142:F143" si="182">D142+E142</f>
        <v>0</v>
      </c>
      <c r="G142" s="53"/>
      <c r="H142" s="54"/>
      <c r="I142" s="55">
        <f t="shared" ref="I142:I143" si="183">G142+H142</f>
        <v>0</v>
      </c>
      <c r="J142" s="53"/>
      <c r="K142" s="54"/>
      <c r="L142" s="55">
        <f t="shared" ref="L142:L143" si="184">K142+J142</f>
        <v>0</v>
      </c>
      <c r="M142" s="53"/>
      <c r="N142" s="54"/>
      <c r="O142" s="55">
        <f t="shared" ref="O142:O143" si="185">N142+M142</f>
        <v>0</v>
      </c>
      <c r="P142" s="57"/>
    </row>
    <row r="143" spans="1:16" ht="24" hidden="1" customHeight="1" x14ac:dyDescent="0.25">
      <c r="A143" s="51">
        <v>2344</v>
      </c>
      <c r="B143" s="89" t="s">
        <v>160</v>
      </c>
      <c r="C143" s="90">
        <f t="shared" si="102"/>
        <v>0</v>
      </c>
      <c r="D143" s="196"/>
      <c r="E143" s="197"/>
      <c r="F143" s="55">
        <f t="shared" si="182"/>
        <v>0</v>
      </c>
      <c r="G143" s="53"/>
      <c r="H143" s="54"/>
      <c r="I143" s="55">
        <f t="shared" si="183"/>
        <v>0</v>
      </c>
      <c r="J143" s="53"/>
      <c r="K143" s="54"/>
      <c r="L143" s="55">
        <f t="shared" si="184"/>
        <v>0</v>
      </c>
      <c r="M143" s="53"/>
      <c r="N143" s="54"/>
      <c r="O143" s="55">
        <f t="shared" si="185"/>
        <v>0</v>
      </c>
      <c r="P143" s="57"/>
    </row>
    <row r="144" spans="1:16" ht="24" hidden="1" customHeight="1" x14ac:dyDescent="0.25">
      <c r="A144" s="186">
        <v>2350</v>
      </c>
      <c r="B144" s="138" t="s">
        <v>161</v>
      </c>
      <c r="C144" s="143">
        <f t="shared" si="102"/>
        <v>0</v>
      </c>
      <c r="D144" s="187">
        <f>SUM(D145:D150)</f>
        <v>0</v>
      </c>
      <c r="E144" s="188">
        <f t="shared" ref="E144:F144" si="186">SUM(E145:E150)</f>
        <v>0</v>
      </c>
      <c r="F144" s="141">
        <f t="shared" si="186"/>
        <v>0</v>
      </c>
      <c r="G144" s="187">
        <f>SUM(G145:G150)</f>
        <v>0</v>
      </c>
      <c r="H144" s="188">
        <f t="shared" ref="H144:I144" si="187">SUM(H145:H150)</f>
        <v>0</v>
      </c>
      <c r="I144" s="141">
        <f t="shared" si="187"/>
        <v>0</v>
      </c>
      <c r="J144" s="187">
        <f>SUM(J145:J150)</f>
        <v>0</v>
      </c>
      <c r="K144" s="188">
        <f t="shared" ref="K144:L144" si="188">SUM(K145:K150)</f>
        <v>0</v>
      </c>
      <c r="L144" s="141">
        <f t="shared" si="188"/>
        <v>0</v>
      </c>
      <c r="M144" s="187">
        <f>SUM(M145:M150)</f>
        <v>0</v>
      </c>
      <c r="N144" s="188">
        <f t="shared" ref="N144:O144" si="189">SUM(N145:N150)</f>
        <v>0</v>
      </c>
      <c r="O144" s="141">
        <f t="shared" si="189"/>
        <v>0</v>
      </c>
      <c r="P144" s="129"/>
    </row>
    <row r="145" spans="1:16" ht="12" hidden="1" customHeight="1" x14ac:dyDescent="0.25">
      <c r="A145" s="44">
        <v>2351</v>
      </c>
      <c r="B145" s="82" t="s">
        <v>162</v>
      </c>
      <c r="C145" s="83">
        <f t="shared" si="102"/>
        <v>0</v>
      </c>
      <c r="D145" s="198"/>
      <c r="E145" s="199"/>
      <c r="F145" s="134">
        <f t="shared" ref="F145:F150" si="190">D145+E145</f>
        <v>0</v>
      </c>
      <c r="G145" s="46"/>
      <c r="H145" s="47"/>
      <c r="I145" s="134">
        <f t="shared" ref="I145:I150" si="191">G145+H145</f>
        <v>0</v>
      </c>
      <c r="J145" s="46"/>
      <c r="K145" s="47"/>
      <c r="L145" s="134">
        <f t="shared" ref="L145:L150" si="192">K145+J145</f>
        <v>0</v>
      </c>
      <c r="M145" s="46"/>
      <c r="N145" s="47"/>
      <c r="O145" s="134">
        <f t="shared" ref="O145:O150" si="193">N145+M145</f>
        <v>0</v>
      </c>
      <c r="P145" s="49"/>
    </row>
    <row r="146" spans="1:16" ht="12" hidden="1" customHeight="1" x14ac:dyDescent="0.25">
      <c r="A146" s="51">
        <v>2352</v>
      </c>
      <c r="B146" s="89" t="s">
        <v>163</v>
      </c>
      <c r="C146" s="90">
        <f t="shared" si="102"/>
        <v>0</v>
      </c>
      <c r="D146" s="196"/>
      <c r="E146" s="197"/>
      <c r="F146" s="55">
        <f t="shared" si="190"/>
        <v>0</v>
      </c>
      <c r="G146" s="53"/>
      <c r="H146" s="54"/>
      <c r="I146" s="55">
        <f t="shared" si="191"/>
        <v>0</v>
      </c>
      <c r="J146" s="53"/>
      <c r="K146" s="54"/>
      <c r="L146" s="55">
        <f t="shared" si="192"/>
        <v>0</v>
      </c>
      <c r="M146" s="53"/>
      <c r="N146" s="54"/>
      <c r="O146" s="55">
        <f t="shared" si="193"/>
        <v>0</v>
      </c>
      <c r="P146" s="57"/>
    </row>
    <row r="147" spans="1:16" ht="24" hidden="1" customHeight="1" x14ac:dyDescent="0.25">
      <c r="A147" s="51">
        <v>2353</v>
      </c>
      <c r="B147" s="89" t="s">
        <v>164</v>
      </c>
      <c r="C147" s="90">
        <f t="shared" si="102"/>
        <v>0</v>
      </c>
      <c r="D147" s="196"/>
      <c r="E147" s="197"/>
      <c r="F147" s="55">
        <f t="shared" si="190"/>
        <v>0</v>
      </c>
      <c r="G147" s="53"/>
      <c r="H147" s="54"/>
      <c r="I147" s="55">
        <f t="shared" si="191"/>
        <v>0</v>
      </c>
      <c r="J147" s="53"/>
      <c r="K147" s="54"/>
      <c r="L147" s="55">
        <f t="shared" si="192"/>
        <v>0</v>
      </c>
      <c r="M147" s="53"/>
      <c r="N147" s="54"/>
      <c r="O147" s="55">
        <f t="shared" si="193"/>
        <v>0</v>
      </c>
      <c r="P147" s="57"/>
    </row>
    <row r="148" spans="1:16" ht="24" hidden="1" customHeight="1" x14ac:dyDescent="0.25">
      <c r="A148" s="51">
        <v>2354</v>
      </c>
      <c r="B148" s="89" t="s">
        <v>165</v>
      </c>
      <c r="C148" s="90">
        <f t="shared" ref="C148:C211" si="194">F148+I148+L148+O148</f>
        <v>0</v>
      </c>
      <c r="D148" s="196"/>
      <c r="E148" s="197"/>
      <c r="F148" s="55">
        <f t="shared" si="190"/>
        <v>0</v>
      </c>
      <c r="G148" s="53"/>
      <c r="H148" s="54"/>
      <c r="I148" s="55">
        <f t="shared" si="191"/>
        <v>0</v>
      </c>
      <c r="J148" s="53"/>
      <c r="K148" s="54"/>
      <c r="L148" s="55">
        <f t="shared" si="192"/>
        <v>0</v>
      </c>
      <c r="M148" s="53"/>
      <c r="N148" s="54"/>
      <c r="O148" s="55">
        <f t="shared" si="193"/>
        <v>0</v>
      </c>
      <c r="P148" s="57"/>
    </row>
    <row r="149" spans="1:16" ht="24" hidden="1" customHeight="1" x14ac:dyDescent="0.25">
      <c r="A149" s="51">
        <v>2355</v>
      </c>
      <c r="B149" s="89" t="s">
        <v>166</v>
      </c>
      <c r="C149" s="90">
        <f t="shared" si="194"/>
        <v>0</v>
      </c>
      <c r="D149" s="196"/>
      <c r="E149" s="197"/>
      <c r="F149" s="55">
        <f t="shared" si="190"/>
        <v>0</v>
      </c>
      <c r="G149" s="53"/>
      <c r="H149" s="54"/>
      <c r="I149" s="55">
        <f t="shared" si="191"/>
        <v>0</v>
      </c>
      <c r="J149" s="53"/>
      <c r="K149" s="54"/>
      <c r="L149" s="55">
        <f t="shared" si="192"/>
        <v>0</v>
      </c>
      <c r="M149" s="53"/>
      <c r="N149" s="54"/>
      <c r="O149" s="55">
        <f t="shared" si="193"/>
        <v>0</v>
      </c>
      <c r="P149" s="57"/>
    </row>
    <row r="150" spans="1:16" ht="24" hidden="1" customHeight="1" x14ac:dyDescent="0.25">
      <c r="A150" s="51">
        <v>2359</v>
      </c>
      <c r="B150" s="89" t="s">
        <v>167</v>
      </c>
      <c r="C150" s="90">
        <f t="shared" si="194"/>
        <v>0</v>
      </c>
      <c r="D150" s="196"/>
      <c r="E150" s="197"/>
      <c r="F150" s="55">
        <f t="shared" si="190"/>
        <v>0</v>
      </c>
      <c r="G150" s="53"/>
      <c r="H150" s="54"/>
      <c r="I150" s="55">
        <f t="shared" si="191"/>
        <v>0</v>
      </c>
      <c r="J150" s="53"/>
      <c r="K150" s="54"/>
      <c r="L150" s="55">
        <f t="shared" si="192"/>
        <v>0</v>
      </c>
      <c r="M150" s="53"/>
      <c r="N150" s="54"/>
      <c r="O150" s="55">
        <f t="shared" si="193"/>
        <v>0</v>
      </c>
      <c r="P150" s="57"/>
    </row>
    <row r="151" spans="1:16" ht="24.75" hidden="1" customHeight="1" x14ac:dyDescent="0.25">
      <c r="A151" s="189">
        <v>2360</v>
      </c>
      <c r="B151" s="89" t="s">
        <v>168</v>
      </c>
      <c r="C151" s="90">
        <f t="shared" si="194"/>
        <v>0</v>
      </c>
      <c r="D151" s="190">
        <f>SUM(D152:D158)</f>
        <v>0</v>
      </c>
      <c r="E151" s="191">
        <f t="shared" ref="E151:F151" si="195">SUM(E152:E158)</f>
        <v>0</v>
      </c>
      <c r="F151" s="55">
        <f t="shared" si="195"/>
        <v>0</v>
      </c>
      <c r="G151" s="190">
        <f>SUM(G152:G158)</f>
        <v>0</v>
      </c>
      <c r="H151" s="191">
        <f t="shared" ref="H151:I151" si="196">SUM(H152:H158)</f>
        <v>0</v>
      </c>
      <c r="I151" s="55">
        <f t="shared" si="196"/>
        <v>0</v>
      </c>
      <c r="J151" s="190">
        <f>SUM(J152:J158)</f>
        <v>0</v>
      </c>
      <c r="K151" s="191">
        <f t="shared" ref="K151:L151" si="197">SUM(K152:K158)</f>
        <v>0</v>
      </c>
      <c r="L151" s="55">
        <f t="shared" si="197"/>
        <v>0</v>
      </c>
      <c r="M151" s="190">
        <f>SUM(M152:M158)</f>
        <v>0</v>
      </c>
      <c r="N151" s="191">
        <f t="shared" ref="N151:O151" si="198">SUM(N152:N158)</f>
        <v>0</v>
      </c>
      <c r="O151" s="55">
        <f t="shared" si="198"/>
        <v>0</v>
      </c>
      <c r="P151" s="57"/>
    </row>
    <row r="152" spans="1:16" ht="12" hidden="1" customHeight="1" x14ac:dyDescent="0.25">
      <c r="A152" s="50">
        <v>2361</v>
      </c>
      <c r="B152" s="89" t="s">
        <v>169</v>
      </c>
      <c r="C152" s="90">
        <f t="shared" si="194"/>
        <v>0</v>
      </c>
      <c r="D152" s="196"/>
      <c r="E152" s="197"/>
      <c r="F152" s="55">
        <f t="shared" ref="F152:F159" si="199">D152+E152</f>
        <v>0</v>
      </c>
      <c r="G152" s="53"/>
      <c r="H152" s="54"/>
      <c r="I152" s="55">
        <f t="shared" ref="I152:I159" si="200">G152+H152</f>
        <v>0</v>
      </c>
      <c r="J152" s="53"/>
      <c r="K152" s="54"/>
      <c r="L152" s="55">
        <f t="shared" ref="L152:L159" si="201">K152+J152</f>
        <v>0</v>
      </c>
      <c r="M152" s="53"/>
      <c r="N152" s="54"/>
      <c r="O152" s="55">
        <f t="shared" ref="O152:O159" si="202">N152+M152</f>
        <v>0</v>
      </c>
      <c r="P152" s="57"/>
    </row>
    <row r="153" spans="1:16" ht="24" hidden="1" customHeight="1" x14ac:dyDescent="0.25">
      <c r="A153" s="50">
        <v>2362</v>
      </c>
      <c r="B153" s="89" t="s">
        <v>170</v>
      </c>
      <c r="C153" s="90">
        <f t="shared" si="194"/>
        <v>0</v>
      </c>
      <c r="D153" s="196"/>
      <c r="E153" s="197"/>
      <c r="F153" s="55">
        <f t="shared" si="199"/>
        <v>0</v>
      </c>
      <c r="G153" s="53"/>
      <c r="H153" s="54"/>
      <c r="I153" s="55">
        <f t="shared" si="200"/>
        <v>0</v>
      </c>
      <c r="J153" s="53"/>
      <c r="K153" s="54"/>
      <c r="L153" s="55">
        <f t="shared" si="201"/>
        <v>0</v>
      </c>
      <c r="M153" s="53"/>
      <c r="N153" s="54"/>
      <c r="O153" s="55">
        <f t="shared" si="202"/>
        <v>0</v>
      </c>
      <c r="P153" s="57"/>
    </row>
    <row r="154" spans="1:16" ht="12" hidden="1" customHeight="1" x14ac:dyDescent="0.25">
      <c r="A154" s="50">
        <v>2363</v>
      </c>
      <c r="B154" s="89" t="s">
        <v>171</v>
      </c>
      <c r="C154" s="90">
        <f t="shared" si="194"/>
        <v>0</v>
      </c>
      <c r="D154" s="196"/>
      <c r="E154" s="197"/>
      <c r="F154" s="55">
        <f t="shared" si="199"/>
        <v>0</v>
      </c>
      <c r="G154" s="53"/>
      <c r="H154" s="54"/>
      <c r="I154" s="55">
        <f t="shared" si="200"/>
        <v>0</v>
      </c>
      <c r="J154" s="53"/>
      <c r="K154" s="54"/>
      <c r="L154" s="55">
        <f t="shared" si="201"/>
        <v>0</v>
      </c>
      <c r="M154" s="53"/>
      <c r="N154" s="54"/>
      <c r="O154" s="55">
        <f t="shared" si="202"/>
        <v>0</v>
      </c>
      <c r="P154" s="57"/>
    </row>
    <row r="155" spans="1:16" ht="12" hidden="1" customHeight="1" x14ac:dyDescent="0.25">
      <c r="A155" s="50">
        <v>2364</v>
      </c>
      <c r="B155" s="89" t="s">
        <v>172</v>
      </c>
      <c r="C155" s="90">
        <f t="shared" si="194"/>
        <v>0</v>
      </c>
      <c r="D155" s="196"/>
      <c r="E155" s="197"/>
      <c r="F155" s="55">
        <f t="shared" si="199"/>
        <v>0</v>
      </c>
      <c r="G155" s="53"/>
      <c r="H155" s="54"/>
      <c r="I155" s="55">
        <f t="shared" si="200"/>
        <v>0</v>
      </c>
      <c r="J155" s="53"/>
      <c r="K155" s="54"/>
      <c r="L155" s="55">
        <f t="shared" si="201"/>
        <v>0</v>
      </c>
      <c r="M155" s="53"/>
      <c r="N155" s="54"/>
      <c r="O155" s="55">
        <f t="shared" si="202"/>
        <v>0</v>
      </c>
      <c r="P155" s="57"/>
    </row>
    <row r="156" spans="1:16" ht="12.75" hidden="1" customHeight="1" x14ac:dyDescent="0.25">
      <c r="A156" s="50">
        <v>2365</v>
      </c>
      <c r="B156" s="89" t="s">
        <v>173</v>
      </c>
      <c r="C156" s="90">
        <f t="shared" si="194"/>
        <v>0</v>
      </c>
      <c r="D156" s="196"/>
      <c r="E156" s="197"/>
      <c r="F156" s="55">
        <f t="shared" si="199"/>
        <v>0</v>
      </c>
      <c r="G156" s="53"/>
      <c r="H156" s="54"/>
      <c r="I156" s="55">
        <f t="shared" si="200"/>
        <v>0</v>
      </c>
      <c r="J156" s="53"/>
      <c r="K156" s="54"/>
      <c r="L156" s="55">
        <f t="shared" si="201"/>
        <v>0</v>
      </c>
      <c r="M156" s="53"/>
      <c r="N156" s="54"/>
      <c r="O156" s="55">
        <f t="shared" si="202"/>
        <v>0</v>
      </c>
      <c r="P156" s="57"/>
    </row>
    <row r="157" spans="1:16" ht="36" hidden="1" customHeight="1" x14ac:dyDescent="0.25">
      <c r="A157" s="50">
        <v>2366</v>
      </c>
      <c r="B157" s="89" t="s">
        <v>174</v>
      </c>
      <c r="C157" s="90">
        <f t="shared" si="194"/>
        <v>0</v>
      </c>
      <c r="D157" s="196"/>
      <c r="E157" s="197"/>
      <c r="F157" s="55">
        <f t="shared" si="199"/>
        <v>0</v>
      </c>
      <c r="G157" s="53"/>
      <c r="H157" s="54"/>
      <c r="I157" s="55">
        <f t="shared" si="200"/>
        <v>0</v>
      </c>
      <c r="J157" s="53"/>
      <c r="K157" s="54"/>
      <c r="L157" s="55">
        <f t="shared" si="201"/>
        <v>0</v>
      </c>
      <c r="M157" s="53"/>
      <c r="N157" s="54"/>
      <c r="O157" s="55">
        <f t="shared" si="202"/>
        <v>0</v>
      </c>
      <c r="P157" s="57"/>
    </row>
    <row r="158" spans="1:16" ht="48" hidden="1" customHeight="1" x14ac:dyDescent="0.25">
      <c r="A158" s="50">
        <v>2369</v>
      </c>
      <c r="B158" s="89" t="s">
        <v>175</v>
      </c>
      <c r="C158" s="90">
        <f t="shared" si="194"/>
        <v>0</v>
      </c>
      <c r="D158" s="196"/>
      <c r="E158" s="197"/>
      <c r="F158" s="55">
        <f t="shared" si="199"/>
        <v>0</v>
      </c>
      <c r="G158" s="53"/>
      <c r="H158" s="54"/>
      <c r="I158" s="55">
        <f t="shared" si="200"/>
        <v>0</v>
      </c>
      <c r="J158" s="53"/>
      <c r="K158" s="54"/>
      <c r="L158" s="55">
        <f t="shared" si="201"/>
        <v>0</v>
      </c>
      <c r="M158" s="53"/>
      <c r="N158" s="54"/>
      <c r="O158" s="55">
        <f t="shared" si="202"/>
        <v>0</v>
      </c>
      <c r="P158" s="57"/>
    </row>
    <row r="159" spans="1:16" ht="12" hidden="1" customHeight="1" x14ac:dyDescent="0.25">
      <c r="A159" s="186">
        <v>2370</v>
      </c>
      <c r="B159" s="138" t="s">
        <v>176</v>
      </c>
      <c r="C159" s="143">
        <f t="shared" si="194"/>
        <v>0</v>
      </c>
      <c r="D159" s="202"/>
      <c r="E159" s="203"/>
      <c r="F159" s="141">
        <f t="shared" si="199"/>
        <v>0</v>
      </c>
      <c r="G159" s="144"/>
      <c r="H159" s="145"/>
      <c r="I159" s="141">
        <f t="shared" si="200"/>
        <v>0</v>
      </c>
      <c r="J159" s="144"/>
      <c r="K159" s="145"/>
      <c r="L159" s="141">
        <f t="shared" si="201"/>
        <v>0</v>
      </c>
      <c r="M159" s="144"/>
      <c r="N159" s="145"/>
      <c r="O159" s="141">
        <f t="shared" si="202"/>
        <v>0</v>
      </c>
      <c r="P159" s="129"/>
    </row>
    <row r="160" spans="1:16" ht="12" hidden="1" customHeight="1" x14ac:dyDescent="0.25">
      <c r="A160" s="186">
        <v>2380</v>
      </c>
      <c r="B160" s="138" t="s">
        <v>177</v>
      </c>
      <c r="C160" s="143">
        <f t="shared" si="194"/>
        <v>0</v>
      </c>
      <c r="D160" s="187">
        <f>SUM(D161:D162)</f>
        <v>0</v>
      </c>
      <c r="E160" s="188">
        <f t="shared" ref="E160:F160" si="203">SUM(E161:E162)</f>
        <v>0</v>
      </c>
      <c r="F160" s="141">
        <f t="shared" si="203"/>
        <v>0</v>
      </c>
      <c r="G160" s="187">
        <f>SUM(G161:G162)</f>
        <v>0</v>
      </c>
      <c r="H160" s="188">
        <f t="shared" ref="H160:I160" si="204">SUM(H161:H162)</f>
        <v>0</v>
      </c>
      <c r="I160" s="141">
        <f t="shared" si="204"/>
        <v>0</v>
      </c>
      <c r="J160" s="187">
        <f>SUM(J161:J162)</f>
        <v>0</v>
      </c>
      <c r="K160" s="188">
        <f t="shared" ref="K160:L160" si="205">SUM(K161:K162)</f>
        <v>0</v>
      </c>
      <c r="L160" s="141">
        <f t="shared" si="205"/>
        <v>0</v>
      </c>
      <c r="M160" s="187">
        <f>SUM(M161:M162)</f>
        <v>0</v>
      </c>
      <c r="N160" s="188">
        <f t="shared" ref="N160:O160" si="206">SUM(N161:N162)</f>
        <v>0</v>
      </c>
      <c r="O160" s="141">
        <f t="shared" si="206"/>
        <v>0</v>
      </c>
      <c r="P160" s="129"/>
    </row>
    <row r="161" spans="1:16" ht="12" hidden="1" customHeight="1" x14ac:dyDescent="0.25">
      <c r="A161" s="43">
        <v>2381</v>
      </c>
      <c r="B161" s="82" t="s">
        <v>178</v>
      </c>
      <c r="C161" s="83">
        <f t="shared" si="194"/>
        <v>0</v>
      </c>
      <c r="D161" s="198"/>
      <c r="E161" s="199"/>
      <c r="F161" s="134">
        <f t="shared" ref="F161:F164" si="207">D161+E161</f>
        <v>0</v>
      </c>
      <c r="G161" s="46"/>
      <c r="H161" s="47"/>
      <c r="I161" s="134">
        <f t="shared" ref="I161:I164" si="208">G161+H161</f>
        <v>0</v>
      </c>
      <c r="J161" s="46"/>
      <c r="K161" s="47"/>
      <c r="L161" s="134">
        <f t="shared" ref="L161:L164" si="209">K161+J161</f>
        <v>0</v>
      </c>
      <c r="M161" s="46"/>
      <c r="N161" s="47"/>
      <c r="O161" s="134">
        <f t="shared" ref="O161:O164" si="210">N161+M161</f>
        <v>0</v>
      </c>
      <c r="P161" s="49"/>
    </row>
    <row r="162" spans="1:16" ht="24" hidden="1" customHeight="1" x14ac:dyDescent="0.25">
      <c r="A162" s="50">
        <v>2389</v>
      </c>
      <c r="B162" s="89" t="s">
        <v>179</v>
      </c>
      <c r="C162" s="90">
        <f t="shared" si="194"/>
        <v>0</v>
      </c>
      <c r="D162" s="196"/>
      <c r="E162" s="197"/>
      <c r="F162" s="55">
        <f t="shared" si="207"/>
        <v>0</v>
      </c>
      <c r="G162" s="53"/>
      <c r="H162" s="54"/>
      <c r="I162" s="55">
        <f t="shared" si="208"/>
        <v>0</v>
      </c>
      <c r="J162" s="53"/>
      <c r="K162" s="54"/>
      <c r="L162" s="55">
        <f t="shared" si="209"/>
        <v>0</v>
      </c>
      <c r="M162" s="53"/>
      <c r="N162" s="54"/>
      <c r="O162" s="55">
        <f t="shared" si="210"/>
        <v>0</v>
      </c>
      <c r="P162" s="57"/>
    </row>
    <row r="163" spans="1:16" ht="12" hidden="1" customHeight="1" x14ac:dyDescent="0.25">
      <c r="A163" s="186">
        <v>2390</v>
      </c>
      <c r="B163" s="138" t="s">
        <v>180</v>
      </c>
      <c r="C163" s="143">
        <f t="shared" si="194"/>
        <v>0</v>
      </c>
      <c r="D163" s="202"/>
      <c r="E163" s="203"/>
      <c r="F163" s="141">
        <f t="shared" si="207"/>
        <v>0</v>
      </c>
      <c r="G163" s="144"/>
      <c r="H163" s="145"/>
      <c r="I163" s="141">
        <f t="shared" si="208"/>
        <v>0</v>
      </c>
      <c r="J163" s="144"/>
      <c r="K163" s="145"/>
      <c r="L163" s="141">
        <f t="shared" si="209"/>
        <v>0</v>
      </c>
      <c r="M163" s="144"/>
      <c r="N163" s="145"/>
      <c r="O163" s="141">
        <f t="shared" si="210"/>
        <v>0</v>
      </c>
      <c r="P163" s="129"/>
    </row>
    <row r="164" spans="1:16" ht="12" hidden="1" customHeight="1" x14ac:dyDescent="0.25">
      <c r="A164" s="69">
        <v>2400</v>
      </c>
      <c r="B164" s="183" t="s">
        <v>181</v>
      </c>
      <c r="C164" s="70">
        <f t="shared" si="194"/>
        <v>0</v>
      </c>
      <c r="D164" s="204"/>
      <c r="E164" s="205"/>
      <c r="F164" s="73">
        <f t="shared" si="207"/>
        <v>0</v>
      </c>
      <c r="G164" s="71"/>
      <c r="H164" s="72"/>
      <c r="I164" s="73">
        <f t="shared" si="208"/>
        <v>0</v>
      </c>
      <c r="J164" s="71"/>
      <c r="K164" s="72"/>
      <c r="L164" s="73">
        <f t="shared" si="209"/>
        <v>0</v>
      </c>
      <c r="M164" s="71"/>
      <c r="N164" s="72"/>
      <c r="O164" s="73">
        <f t="shared" si="210"/>
        <v>0</v>
      </c>
      <c r="P164" s="77"/>
    </row>
    <row r="165" spans="1:16" ht="24" hidden="1" customHeight="1" x14ac:dyDescent="0.25">
      <c r="A165" s="69">
        <v>2500</v>
      </c>
      <c r="B165" s="183" t="s">
        <v>182</v>
      </c>
      <c r="C165" s="70">
        <f t="shared" si="194"/>
        <v>0</v>
      </c>
      <c r="D165" s="184">
        <f>SUM(D166,D171)</f>
        <v>0</v>
      </c>
      <c r="E165" s="185">
        <f t="shared" ref="E165:O165" si="211">SUM(E166,E171)</f>
        <v>0</v>
      </c>
      <c r="F165" s="73">
        <f t="shared" si="211"/>
        <v>0</v>
      </c>
      <c r="G165" s="184">
        <f t="shared" si="211"/>
        <v>0</v>
      </c>
      <c r="H165" s="185">
        <f t="shared" si="211"/>
        <v>0</v>
      </c>
      <c r="I165" s="73">
        <f t="shared" si="211"/>
        <v>0</v>
      </c>
      <c r="J165" s="184">
        <f t="shared" si="211"/>
        <v>0</v>
      </c>
      <c r="K165" s="185">
        <f t="shared" si="211"/>
        <v>0</v>
      </c>
      <c r="L165" s="73">
        <f t="shared" si="211"/>
        <v>0</v>
      </c>
      <c r="M165" s="184">
        <f t="shared" si="211"/>
        <v>0</v>
      </c>
      <c r="N165" s="185">
        <f t="shared" si="211"/>
        <v>0</v>
      </c>
      <c r="O165" s="73">
        <f t="shared" si="211"/>
        <v>0</v>
      </c>
      <c r="P165" s="77"/>
    </row>
    <row r="166" spans="1:16" ht="16.5" hidden="1" customHeight="1" x14ac:dyDescent="0.25">
      <c r="A166" s="1297">
        <v>2510</v>
      </c>
      <c r="B166" s="82" t="s">
        <v>183</v>
      </c>
      <c r="C166" s="83">
        <f t="shared" si="194"/>
        <v>0</v>
      </c>
      <c r="D166" s="194">
        <f>SUM(D167:D170)</f>
        <v>0</v>
      </c>
      <c r="E166" s="195">
        <f t="shared" ref="E166:O166" si="212">SUM(E167:E170)</f>
        <v>0</v>
      </c>
      <c r="F166" s="134">
        <f t="shared" si="212"/>
        <v>0</v>
      </c>
      <c r="G166" s="194">
        <f t="shared" si="212"/>
        <v>0</v>
      </c>
      <c r="H166" s="195">
        <f t="shared" si="212"/>
        <v>0</v>
      </c>
      <c r="I166" s="134">
        <f t="shared" si="212"/>
        <v>0</v>
      </c>
      <c r="J166" s="194">
        <f t="shared" si="212"/>
        <v>0</v>
      </c>
      <c r="K166" s="195">
        <f t="shared" si="212"/>
        <v>0</v>
      </c>
      <c r="L166" s="134">
        <f t="shared" si="212"/>
        <v>0</v>
      </c>
      <c r="M166" s="194">
        <f t="shared" si="212"/>
        <v>0</v>
      </c>
      <c r="N166" s="195">
        <f t="shared" si="212"/>
        <v>0</v>
      </c>
      <c r="O166" s="134">
        <f t="shared" si="212"/>
        <v>0</v>
      </c>
      <c r="P166" s="49"/>
    </row>
    <row r="167" spans="1:16" ht="24" hidden="1" customHeight="1" x14ac:dyDescent="0.25">
      <c r="A167" s="51">
        <v>2512</v>
      </c>
      <c r="B167" s="89" t="s">
        <v>184</v>
      </c>
      <c r="C167" s="90">
        <f t="shared" si="194"/>
        <v>0</v>
      </c>
      <c r="D167" s="196"/>
      <c r="E167" s="197"/>
      <c r="F167" s="55">
        <f t="shared" ref="F167:F172" si="213">D167+E167</f>
        <v>0</v>
      </c>
      <c r="G167" s="53"/>
      <c r="H167" s="54"/>
      <c r="I167" s="55">
        <f t="shared" ref="I167:I172" si="214">G167+H167</f>
        <v>0</v>
      </c>
      <c r="J167" s="53"/>
      <c r="K167" s="54"/>
      <c r="L167" s="55">
        <f t="shared" ref="L167:L172" si="215">K167+J167</f>
        <v>0</v>
      </c>
      <c r="M167" s="53"/>
      <c r="N167" s="54"/>
      <c r="O167" s="55">
        <f t="shared" ref="O167:O172" si="216">N167+M167</f>
        <v>0</v>
      </c>
      <c r="P167" s="57"/>
    </row>
    <row r="168" spans="1:16" ht="36" hidden="1" customHeight="1" x14ac:dyDescent="0.25">
      <c r="A168" s="51">
        <v>2513</v>
      </c>
      <c r="B168" s="89" t="s">
        <v>185</v>
      </c>
      <c r="C168" s="90">
        <f t="shared" si="194"/>
        <v>0</v>
      </c>
      <c r="D168" s="196"/>
      <c r="E168" s="197"/>
      <c r="F168" s="55">
        <f t="shared" si="213"/>
        <v>0</v>
      </c>
      <c r="G168" s="53"/>
      <c r="H168" s="54"/>
      <c r="I168" s="55">
        <f t="shared" si="214"/>
        <v>0</v>
      </c>
      <c r="J168" s="53"/>
      <c r="K168" s="54"/>
      <c r="L168" s="55">
        <f t="shared" si="215"/>
        <v>0</v>
      </c>
      <c r="M168" s="53"/>
      <c r="N168" s="54"/>
      <c r="O168" s="55">
        <f t="shared" si="216"/>
        <v>0</v>
      </c>
      <c r="P168" s="57"/>
    </row>
    <row r="169" spans="1:16" ht="24" hidden="1" customHeight="1" x14ac:dyDescent="0.25">
      <c r="A169" s="51">
        <v>2515</v>
      </c>
      <c r="B169" s="89" t="s">
        <v>186</v>
      </c>
      <c r="C169" s="90">
        <f t="shared" si="194"/>
        <v>0</v>
      </c>
      <c r="D169" s="196"/>
      <c r="E169" s="197"/>
      <c r="F169" s="55">
        <f t="shared" si="213"/>
        <v>0</v>
      </c>
      <c r="G169" s="53"/>
      <c r="H169" s="54"/>
      <c r="I169" s="55">
        <f t="shared" si="214"/>
        <v>0</v>
      </c>
      <c r="J169" s="53"/>
      <c r="K169" s="54"/>
      <c r="L169" s="55">
        <f t="shared" si="215"/>
        <v>0</v>
      </c>
      <c r="M169" s="53"/>
      <c r="N169" s="54"/>
      <c r="O169" s="55">
        <f t="shared" si="216"/>
        <v>0</v>
      </c>
      <c r="P169" s="57"/>
    </row>
    <row r="170" spans="1:16" ht="24" hidden="1" customHeight="1" x14ac:dyDescent="0.25">
      <c r="A170" s="51">
        <v>2519</v>
      </c>
      <c r="B170" s="89" t="s">
        <v>187</v>
      </c>
      <c r="C170" s="90">
        <f t="shared" si="194"/>
        <v>0</v>
      </c>
      <c r="D170" s="196"/>
      <c r="E170" s="197"/>
      <c r="F170" s="55">
        <f t="shared" si="213"/>
        <v>0</v>
      </c>
      <c r="G170" s="53"/>
      <c r="H170" s="54"/>
      <c r="I170" s="55">
        <f t="shared" si="214"/>
        <v>0</v>
      </c>
      <c r="J170" s="53"/>
      <c r="K170" s="54"/>
      <c r="L170" s="55">
        <f t="shared" si="215"/>
        <v>0</v>
      </c>
      <c r="M170" s="53"/>
      <c r="N170" s="54"/>
      <c r="O170" s="55">
        <f t="shared" si="216"/>
        <v>0</v>
      </c>
      <c r="P170" s="57"/>
    </row>
    <row r="171" spans="1:16" ht="24" hidden="1" customHeight="1" x14ac:dyDescent="0.25">
      <c r="A171" s="189">
        <v>2520</v>
      </c>
      <c r="B171" s="89" t="s">
        <v>188</v>
      </c>
      <c r="C171" s="90">
        <f t="shared" si="194"/>
        <v>0</v>
      </c>
      <c r="D171" s="196"/>
      <c r="E171" s="197"/>
      <c r="F171" s="55">
        <f t="shared" si="213"/>
        <v>0</v>
      </c>
      <c r="G171" s="53"/>
      <c r="H171" s="54"/>
      <c r="I171" s="55">
        <f t="shared" si="214"/>
        <v>0</v>
      </c>
      <c r="J171" s="53"/>
      <c r="K171" s="54"/>
      <c r="L171" s="55">
        <f t="shared" si="215"/>
        <v>0</v>
      </c>
      <c r="M171" s="53"/>
      <c r="N171" s="54"/>
      <c r="O171" s="55">
        <f t="shared" si="216"/>
        <v>0</v>
      </c>
      <c r="P171" s="57"/>
    </row>
    <row r="172" spans="1:16" s="206" customFormat="1" ht="36" hidden="1" customHeight="1" x14ac:dyDescent="0.25">
      <c r="A172" s="23">
        <v>2800</v>
      </c>
      <c r="B172" s="82" t="s">
        <v>189</v>
      </c>
      <c r="C172" s="83">
        <f t="shared" si="194"/>
        <v>0</v>
      </c>
      <c r="D172" s="46"/>
      <c r="E172" s="47"/>
      <c r="F172" s="134">
        <f t="shared" si="213"/>
        <v>0</v>
      </c>
      <c r="G172" s="46"/>
      <c r="H172" s="47"/>
      <c r="I172" s="134">
        <f t="shared" si="214"/>
        <v>0</v>
      </c>
      <c r="J172" s="46"/>
      <c r="K172" s="47"/>
      <c r="L172" s="134">
        <f t="shared" si="215"/>
        <v>0</v>
      </c>
      <c r="M172" s="46"/>
      <c r="N172" s="47"/>
      <c r="O172" s="134">
        <f t="shared" si="216"/>
        <v>0</v>
      </c>
      <c r="P172" s="49"/>
    </row>
    <row r="173" spans="1:16" ht="12" hidden="1" customHeight="1" x14ac:dyDescent="0.25">
      <c r="A173" s="177">
        <v>3000</v>
      </c>
      <c r="B173" s="177" t="s">
        <v>190</v>
      </c>
      <c r="C173" s="178">
        <f t="shared" si="194"/>
        <v>0</v>
      </c>
      <c r="D173" s="179">
        <f>SUM(D174,D184)</f>
        <v>0</v>
      </c>
      <c r="E173" s="180">
        <f t="shared" ref="E173:F173" si="217">SUM(E174,E184)</f>
        <v>0</v>
      </c>
      <c r="F173" s="181">
        <f t="shared" si="217"/>
        <v>0</v>
      </c>
      <c r="G173" s="179">
        <f>SUM(G174,G184)</f>
        <v>0</v>
      </c>
      <c r="H173" s="180">
        <f t="shared" ref="H173:I173" si="218">SUM(H174,H184)</f>
        <v>0</v>
      </c>
      <c r="I173" s="181">
        <f t="shared" si="218"/>
        <v>0</v>
      </c>
      <c r="J173" s="179">
        <f>SUM(J174,J184)</f>
        <v>0</v>
      </c>
      <c r="K173" s="180">
        <f t="shared" ref="K173:L173" si="219">SUM(K174,K184)</f>
        <v>0</v>
      </c>
      <c r="L173" s="181">
        <f t="shared" si="219"/>
        <v>0</v>
      </c>
      <c r="M173" s="179">
        <f>SUM(M174,M184)</f>
        <v>0</v>
      </c>
      <c r="N173" s="180">
        <f t="shared" ref="N173:O173" si="220">SUM(N174,N184)</f>
        <v>0</v>
      </c>
      <c r="O173" s="181">
        <f t="shared" si="220"/>
        <v>0</v>
      </c>
      <c r="P173" s="182"/>
    </row>
    <row r="174" spans="1:16" ht="24" hidden="1" customHeight="1" x14ac:dyDescent="0.25">
      <c r="A174" s="69">
        <v>3200</v>
      </c>
      <c r="B174" s="207" t="s">
        <v>191</v>
      </c>
      <c r="C174" s="70">
        <f t="shared" si="194"/>
        <v>0</v>
      </c>
      <c r="D174" s="184">
        <f>SUM(D175,D179)</f>
        <v>0</v>
      </c>
      <c r="E174" s="185">
        <f t="shared" ref="E174:O174" si="221">SUM(E175,E179)</f>
        <v>0</v>
      </c>
      <c r="F174" s="73">
        <f t="shared" si="221"/>
        <v>0</v>
      </c>
      <c r="G174" s="184">
        <f t="shared" si="221"/>
        <v>0</v>
      </c>
      <c r="H174" s="185">
        <f t="shared" si="221"/>
        <v>0</v>
      </c>
      <c r="I174" s="73">
        <f t="shared" si="221"/>
        <v>0</v>
      </c>
      <c r="J174" s="184">
        <f t="shared" si="221"/>
        <v>0</v>
      </c>
      <c r="K174" s="185">
        <f t="shared" si="221"/>
        <v>0</v>
      </c>
      <c r="L174" s="73">
        <f t="shared" si="221"/>
        <v>0</v>
      </c>
      <c r="M174" s="184">
        <f t="shared" si="221"/>
        <v>0</v>
      </c>
      <c r="N174" s="185">
        <f t="shared" si="221"/>
        <v>0</v>
      </c>
      <c r="O174" s="73">
        <f t="shared" si="221"/>
        <v>0</v>
      </c>
      <c r="P174" s="77"/>
    </row>
    <row r="175" spans="1:16" ht="36" hidden="1" customHeight="1" x14ac:dyDescent="0.25">
      <c r="A175" s="1297">
        <v>3260</v>
      </c>
      <c r="B175" s="82" t="s">
        <v>192</v>
      </c>
      <c r="C175" s="83">
        <f t="shared" si="194"/>
        <v>0</v>
      </c>
      <c r="D175" s="194">
        <f>SUM(D176:D178)</f>
        <v>0</v>
      </c>
      <c r="E175" s="195">
        <f t="shared" ref="E175:F175" si="222">SUM(E176:E178)</f>
        <v>0</v>
      </c>
      <c r="F175" s="134">
        <f t="shared" si="222"/>
        <v>0</v>
      </c>
      <c r="G175" s="194">
        <f>SUM(G176:G178)</f>
        <v>0</v>
      </c>
      <c r="H175" s="195">
        <f t="shared" ref="H175:I175" si="223">SUM(H176:H178)</f>
        <v>0</v>
      </c>
      <c r="I175" s="134">
        <f t="shared" si="223"/>
        <v>0</v>
      </c>
      <c r="J175" s="194">
        <f>SUM(J176:J178)</f>
        <v>0</v>
      </c>
      <c r="K175" s="195">
        <f t="shared" ref="K175:L175" si="224">SUM(K176:K178)</f>
        <v>0</v>
      </c>
      <c r="L175" s="134">
        <f t="shared" si="224"/>
        <v>0</v>
      </c>
      <c r="M175" s="194">
        <f>SUM(M176:M178)</f>
        <v>0</v>
      </c>
      <c r="N175" s="195">
        <f t="shared" ref="N175:O175" si="225">SUM(N176:N178)</f>
        <v>0</v>
      </c>
      <c r="O175" s="134">
        <f t="shared" si="225"/>
        <v>0</v>
      </c>
      <c r="P175" s="49"/>
    </row>
    <row r="176" spans="1:16" ht="24" hidden="1" customHeight="1" x14ac:dyDescent="0.25">
      <c r="A176" s="51">
        <v>3261</v>
      </c>
      <c r="B176" s="89" t="s">
        <v>193</v>
      </c>
      <c r="C176" s="90">
        <f t="shared" si="194"/>
        <v>0</v>
      </c>
      <c r="D176" s="196"/>
      <c r="E176" s="197"/>
      <c r="F176" s="55">
        <f t="shared" ref="F176:F178" si="226">D176+E176</f>
        <v>0</v>
      </c>
      <c r="G176" s="53"/>
      <c r="H176" s="54"/>
      <c r="I176" s="55">
        <f t="shared" ref="I176:I178" si="227">G176+H176</f>
        <v>0</v>
      </c>
      <c r="J176" s="53"/>
      <c r="K176" s="54"/>
      <c r="L176" s="55">
        <f t="shared" ref="L176:L178" si="228">K176+J176</f>
        <v>0</v>
      </c>
      <c r="M176" s="53"/>
      <c r="N176" s="54"/>
      <c r="O176" s="55">
        <f t="shared" ref="O176:O178" si="229">N176+M176</f>
        <v>0</v>
      </c>
      <c r="P176" s="57"/>
    </row>
    <row r="177" spans="1:16" ht="36" hidden="1" customHeight="1" x14ac:dyDescent="0.25">
      <c r="A177" s="51">
        <v>3262</v>
      </c>
      <c r="B177" s="89" t="s">
        <v>194</v>
      </c>
      <c r="C177" s="90">
        <f t="shared" si="194"/>
        <v>0</v>
      </c>
      <c r="D177" s="196"/>
      <c r="E177" s="197"/>
      <c r="F177" s="55">
        <f t="shared" si="226"/>
        <v>0</v>
      </c>
      <c r="G177" s="53"/>
      <c r="H177" s="54"/>
      <c r="I177" s="55">
        <f t="shared" si="227"/>
        <v>0</v>
      </c>
      <c r="J177" s="53"/>
      <c r="K177" s="54"/>
      <c r="L177" s="55">
        <f t="shared" si="228"/>
        <v>0</v>
      </c>
      <c r="M177" s="53"/>
      <c r="N177" s="54"/>
      <c r="O177" s="55">
        <f t="shared" si="229"/>
        <v>0</v>
      </c>
      <c r="P177" s="57"/>
    </row>
    <row r="178" spans="1:16" ht="24" hidden="1" customHeight="1" x14ac:dyDescent="0.25">
      <c r="A178" s="51">
        <v>3263</v>
      </c>
      <c r="B178" s="89" t="s">
        <v>195</v>
      </c>
      <c r="C178" s="90">
        <f t="shared" si="194"/>
        <v>0</v>
      </c>
      <c r="D178" s="196"/>
      <c r="E178" s="197"/>
      <c r="F178" s="55">
        <f t="shared" si="226"/>
        <v>0</v>
      </c>
      <c r="G178" s="53"/>
      <c r="H178" s="54"/>
      <c r="I178" s="55">
        <f t="shared" si="227"/>
        <v>0</v>
      </c>
      <c r="J178" s="53"/>
      <c r="K178" s="54"/>
      <c r="L178" s="55">
        <f t="shared" si="228"/>
        <v>0</v>
      </c>
      <c r="M178" s="53"/>
      <c r="N178" s="54"/>
      <c r="O178" s="55">
        <f t="shared" si="229"/>
        <v>0</v>
      </c>
      <c r="P178" s="57"/>
    </row>
    <row r="179" spans="1:16" ht="84" hidden="1" customHeight="1" x14ac:dyDescent="0.25">
      <c r="A179" s="1297">
        <v>3290</v>
      </c>
      <c r="B179" s="82" t="s">
        <v>196</v>
      </c>
      <c r="C179" s="208">
        <f t="shared" si="194"/>
        <v>0</v>
      </c>
      <c r="D179" s="194">
        <f>SUM(D180:D183)</f>
        <v>0</v>
      </c>
      <c r="E179" s="195">
        <f t="shared" ref="E179:O179" si="230">SUM(E180:E183)</f>
        <v>0</v>
      </c>
      <c r="F179" s="134">
        <f t="shared" si="230"/>
        <v>0</v>
      </c>
      <c r="G179" s="194">
        <f t="shared" si="230"/>
        <v>0</v>
      </c>
      <c r="H179" s="195">
        <f t="shared" si="230"/>
        <v>0</v>
      </c>
      <c r="I179" s="134">
        <f t="shared" si="230"/>
        <v>0</v>
      </c>
      <c r="J179" s="194">
        <f t="shared" si="230"/>
        <v>0</v>
      </c>
      <c r="K179" s="195">
        <f t="shared" si="230"/>
        <v>0</v>
      </c>
      <c r="L179" s="134">
        <f t="shared" si="230"/>
        <v>0</v>
      </c>
      <c r="M179" s="194">
        <f t="shared" si="230"/>
        <v>0</v>
      </c>
      <c r="N179" s="195">
        <f t="shared" si="230"/>
        <v>0</v>
      </c>
      <c r="O179" s="134">
        <f t="shared" si="230"/>
        <v>0</v>
      </c>
      <c r="P179" s="49"/>
    </row>
    <row r="180" spans="1:16" ht="72" hidden="1" customHeight="1" x14ac:dyDescent="0.25">
      <c r="A180" s="51">
        <v>3291</v>
      </c>
      <c r="B180" s="89" t="s">
        <v>197</v>
      </c>
      <c r="C180" s="90">
        <f t="shared" si="194"/>
        <v>0</v>
      </c>
      <c r="D180" s="196"/>
      <c r="E180" s="197"/>
      <c r="F180" s="55">
        <f t="shared" ref="F180:F183" si="231">D180+E180</f>
        <v>0</v>
      </c>
      <c r="G180" s="53"/>
      <c r="H180" s="54"/>
      <c r="I180" s="55">
        <f t="shared" ref="I180:I183" si="232">G180+H180</f>
        <v>0</v>
      </c>
      <c r="J180" s="53"/>
      <c r="K180" s="54"/>
      <c r="L180" s="55">
        <f t="shared" ref="L180:L183" si="233">K180+J180</f>
        <v>0</v>
      </c>
      <c r="M180" s="53"/>
      <c r="N180" s="54"/>
      <c r="O180" s="55">
        <f t="shared" ref="O180:O183" si="234">N180+M180</f>
        <v>0</v>
      </c>
      <c r="P180" s="57"/>
    </row>
    <row r="181" spans="1:16" ht="72" hidden="1" customHeight="1" x14ac:dyDescent="0.25">
      <c r="A181" s="51">
        <v>3292</v>
      </c>
      <c r="B181" s="89" t="s">
        <v>198</v>
      </c>
      <c r="C181" s="90">
        <f t="shared" si="194"/>
        <v>0</v>
      </c>
      <c r="D181" s="196"/>
      <c r="E181" s="197"/>
      <c r="F181" s="55">
        <f t="shared" si="231"/>
        <v>0</v>
      </c>
      <c r="G181" s="53"/>
      <c r="H181" s="54"/>
      <c r="I181" s="55">
        <f t="shared" si="232"/>
        <v>0</v>
      </c>
      <c r="J181" s="53"/>
      <c r="K181" s="54"/>
      <c r="L181" s="55">
        <f t="shared" si="233"/>
        <v>0</v>
      </c>
      <c r="M181" s="53"/>
      <c r="N181" s="54"/>
      <c r="O181" s="55">
        <f t="shared" si="234"/>
        <v>0</v>
      </c>
      <c r="P181" s="57"/>
    </row>
    <row r="182" spans="1:16" ht="72" hidden="1" customHeight="1" x14ac:dyDescent="0.25">
      <c r="A182" s="51">
        <v>3293</v>
      </c>
      <c r="B182" s="89" t="s">
        <v>199</v>
      </c>
      <c r="C182" s="90">
        <f t="shared" si="194"/>
        <v>0</v>
      </c>
      <c r="D182" s="196"/>
      <c r="E182" s="197"/>
      <c r="F182" s="55">
        <f t="shared" si="231"/>
        <v>0</v>
      </c>
      <c r="G182" s="53"/>
      <c r="H182" s="54"/>
      <c r="I182" s="55">
        <f t="shared" si="232"/>
        <v>0</v>
      </c>
      <c r="J182" s="53"/>
      <c r="K182" s="54"/>
      <c r="L182" s="55">
        <f t="shared" si="233"/>
        <v>0</v>
      </c>
      <c r="M182" s="53"/>
      <c r="N182" s="54"/>
      <c r="O182" s="55">
        <f t="shared" si="234"/>
        <v>0</v>
      </c>
      <c r="P182" s="57"/>
    </row>
    <row r="183" spans="1:16" ht="60" hidden="1" customHeight="1" x14ac:dyDescent="0.25">
      <c r="A183" s="209">
        <v>3294</v>
      </c>
      <c r="B183" s="89" t="s">
        <v>200</v>
      </c>
      <c r="C183" s="208">
        <f t="shared" si="194"/>
        <v>0</v>
      </c>
      <c r="D183" s="210"/>
      <c r="E183" s="211"/>
      <c r="F183" s="212">
        <f t="shared" si="231"/>
        <v>0</v>
      </c>
      <c r="G183" s="213"/>
      <c r="H183" s="214"/>
      <c r="I183" s="212">
        <f t="shared" si="232"/>
        <v>0</v>
      </c>
      <c r="J183" s="213"/>
      <c r="K183" s="214"/>
      <c r="L183" s="212">
        <f t="shared" si="233"/>
        <v>0</v>
      </c>
      <c r="M183" s="213"/>
      <c r="N183" s="214"/>
      <c r="O183" s="212">
        <f t="shared" si="234"/>
        <v>0</v>
      </c>
      <c r="P183" s="215"/>
    </row>
    <row r="184" spans="1:16" ht="48" hidden="1" customHeight="1" x14ac:dyDescent="0.25">
      <c r="A184" s="216">
        <v>3300</v>
      </c>
      <c r="B184" s="207" t="s">
        <v>201</v>
      </c>
      <c r="C184" s="217">
        <f t="shared" si="194"/>
        <v>0</v>
      </c>
      <c r="D184" s="218">
        <f>SUM(D185:D186)</f>
        <v>0</v>
      </c>
      <c r="E184" s="219">
        <f t="shared" ref="E184:O184" si="235">SUM(E185:E186)</f>
        <v>0</v>
      </c>
      <c r="F184" s="220">
        <f t="shared" si="235"/>
        <v>0</v>
      </c>
      <c r="G184" s="218">
        <f t="shared" si="235"/>
        <v>0</v>
      </c>
      <c r="H184" s="219">
        <f t="shared" si="235"/>
        <v>0</v>
      </c>
      <c r="I184" s="220">
        <f t="shared" si="235"/>
        <v>0</v>
      </c>
      <c r="J184" s="218">
        <f t="shared" si="235"/>
        <v>0</v>
      </c>
      <c r="K184" s="219">
        <f t="shared" si="235"/>
        <v>0</v>
      </c>
      <c r="L184" s="220">
        <f t="shared" si="235"/>
        <v>0</v>
      </c>
      <c r="M184" s="218">
        <f t="shared" si="235"/>
        <v>0</v>
      </c>
      <c r="N184" s="219">
        <f t="shared" si="235"/>
        <v>0</v>
      </c>
      <c r="O184" s="220">
        <f t="shared" si="235"/>
        <v>0</v>
      </c>
      <c r="P184" s="221"/>
    </row>
    <row r="185" spans="1:16" ht="48" hidden="1" customHeight="1" x14ac:dyDescent="0.25">
      <c r="A185" s="137">
        <v>3310</v>
      </c>
      <c r="B185" s="138" t="s">
        <v>202</v>
      </c>
      <c r="C185" s="143">
        <f t="shared" si="194"/>
        <v>0</v>
      </c>
      <c r="D185" s="202"/>
      <c r="E185" s="203"/>
      <c r="F185" s="141">
        <f t="shared" ref="F185:F186" si="236">D185+E185</f>
        <v>0</v>
      </c>
      <c r="G185" s="144"/>
      <c r="H185" s="145"/>
      <c r="I185" s="141">
        <f t="shared" ref="I185:I186" si="237">G185+H185</f>
        <v>0</v>
      </c>
      <c r="J185" s="144"/>
      <c r="K185" s="145"/>
      <c r="L185" s="141">
        <f t="shared" ref="L185:L186" si="238">K185+J185</f>
        <v>0</v>
      </c>
      <c r="M185" s="144"/>
      <c r="N185" s="145"/>
      <c r="O185" s="141">
        <f t="shared" ref="O185:O186" si="239">N185+M185</f>
        <v>0</v>
      </c>
      <c r="P185" s="129"/>
    </row>
    <row r="186" spans="1:16" ht="48.75" hidden="1" customHeight="1" x14ac:dyDescent="0.25">
      <c r="A186" s="44">
        <v>3320</v>
      </c>
      <c r="B186" s="82" t="s">
        <v>203</v>
      </c>
      <c r="C186" s="83">
        <f t="shared" si="194"/>
        <v>0</v>
      </c>
      <c r="D186" s="198"/>
      <c r="E186" s="199"/>
      <c r="F186" s="134">
        <f t="shared" si="236"/>
        <v>0</v>
      </c>
      <c r="G186" s="46"/>
      <c r="H186" s="47"/>
      <c r="I186" s="134">
        <f t="shared" si="237"/>
        <v>0</v>
      </c>
      <c r="J186" s="46"/>
      <c r="K186" s="47"/>
      <c r="L186" s="134">
        <f t="shared" si="238"/>
        <v>0</v>
      </c>
      <c r="M186" s="46"/>
      <c r="N186" s="47"/>
      <c r="O186" s="134">
        <f t="shared" si="239"/>
        <v>0</v>
      </c>
      <c r="P186" s="49"/>
    </row>
    <row r="187" spans="1:16" ht="12" hidden="1" customHeight="1" x14ac:dyDescent="0.25">
      <c r="A187" s="222">
        <v>4000</v>
      </c>
      <c r="B187" s="177" t="s">
        <v>204</v>
      </c>
      <c r="C187" s="178">
        <f t="shared" si="194"/>
        <v>0</v>
      </c>
      <c r="D187" s="179">
        <f>SUM(D188,D191)</f>
        <v>0</v>
      </c>
      <c r="E187" s="180">
        <f t="shared" ref="E187:F187" si="240">SUM(E188,E191)</f>
        <v>0</v>
      </c>
      <c r="F187" s="181">
        <f t="shared" si="240"/>
        <v>0</v>
      </c>
      <c r="G187" s="179">
        <f>SUM(G188,G191)</f>
        <v>0</v>
      </c>
      <c r="H187" s="180">
        <f t="shared" ref="H187:I187" si="241">SUM(H188,H191)</f>
        <v>0</v>
      </c>
      <c r="I187" s="181">
        <f t="shared" si="241"/>
        <v>0</v>
      </c>
      <c r="J187" s="179">
        <f>SUM(J188,J191)</f>
        <v>0</v>
      </c>
      <c r="K187" s="180">
        <f t="shared" ref="K187:L187" si="242">SUM(K188,K191)</f>
        <v>0</v>
      </c>
      <c r="L187" s="181">
        <f t="shared" si="242"/>
        <v>0</v>
      </c>
      <c r="M187" s="179">
        <f>SUM(M188,M191)</f>
        <v>0</v>
      </c>
      <c r="N187" s="180">
        <f t="shared" ref="N187:O187" si="243">SUM(N188,N191)</f>
        <v>0</v>
      </c>
      <c r="O187" s="181">
        <f t="shared" si="243"/>
        <v>0</v>
      </c>
      <c r="P187" s="182"/>
    </row>
    <row r="188" spans="1:16" ht="24" hidden="1" customHeight="1" x14ac:dyDescent="0.25">
      <c r="A188" s="223">
        <v>4200</v>
      </c>
      <c r="B188" s="183" t="s">
        <v>205</v>
      </c>
      <c r="C188" s="70">
        <f t="shared" si="194"/>
        <v>0</v>
      </c>
      <c r="D188" s="184">
        <f>SUM(D189,D190)</f>
        <v>0</v>
      </c>
      <c r="E188" s="185">
        <f t="shared" ref="E188:F188" si="244">SUM(E189,E190)</f>
        <v>0</v>
      </c>
      <c r="F188" s="73">
        <f t="shared" si="244"/>
        <v>0</v>
      </c>
      <c r="G188" s="184">
        <f>SUM(G189,G190)</f>
        <v>0</v>
      </c>
      <c r="H188" s="185">
        <f t="shared" ref="H188:I188" si="245">SUM(H189,H190)</f>
        <v>0</v>
      </c>
      <c r="I188" s="73">
        <f t="shared" si="245"/>
        <v>0</v>
      </c>
      <c r="J188" s="184">
        <f>SUM(J189,J190)</f>
        <v>0</v>
      </c>
      <c r="K188" s="185">
        <f t="shared" ref="K188:L188" si="246">SUM(K189,K190)</f>
        <v>0</v>
      </c>
      <c r="L188" s="73">
        <f t="shared" si="246"/>
        <v>0</v>
      </c>
      <c r="M188" s="184">
        <f>SUM(M189,M190)</f>
        <v>0</v>
      </c>
      <c r="N188" s="185">
        <f t="shared" ref="N188:O188" si="247">SUM(N189,N190)</f>
        <v>0</v>
      </c>
      <c r="O188" s="73">
        <f t="shared" si="247"/>
        <v>0</v>
      </c>
      <c r="P188" s="77"/>
    </row>
    <row r="189" spans="1:16" ht="36" hidden="1" customHeight="1" x14ac:dyDescent="0.25">
      <c r="A189" s="1297">
        <v>4240</v>
      </c>
      <c r="B189" s="82" t="s">
        <v>206</v>
      </c>
      <c r="C189" s="83">
        <f t="shared" si="194"/>
        <v>0</v>
      </c>
      <c r="D189" s="198"/>
      <c r="E189" s="199"/>
      <c r="F189" s="134">
        <f t="shared" ref="F189:F190" si="248">D189+E189</f>
        <v>0</v>
      </c>
      <c r="G189" s="46"/>
      <c r="H189" s="47"/>
      <c r="I189" s="134">
        <f t="shared" ref="I189:I190" si="249">G189+H189</f>
        <v>0</v>
      </c>
      <c r="J189" s="46"/>
      <c r="K189" s="47"/>
      <c r="L189" s="134">
        <f t="shared" ref="L189:L190" si="250">K189+J189</f>
        <v>0</v>
      </c>
      <c r="M189" s="46"/>
      <c r="N189" s="47"/>
      <c r="O189" s="134">
        <f t="shared" ref="O189:O190" si="251">N189+M189</f>
        <v>0</v>
      </c>
      <c r="P189" s="49"/>
    </row>
    <row r="190" spans="1:16" ht="24" hidden="1" customHeight="1" x14ac:dyDescent="0.25">
      <c r="A190" s="189">
        <v>4250</v>
      </c>
      <c r="B190" s="89" t="s">
        <v>207</v>
      </c>
      <c r="C190" s="90">
        <f t="shared" si="194"/>
        <v>0</v>
      </c>
      <c r="D190" s="196"/>
      <c r="E190" s="197"/>
      <c r="F190" s="55">
        <f t="shared" si="248"/>
        <v>0</v>
      </c>
      <c r="G190" s="53"/>
      <c r="H190" s="54"/>
      <c r="I190" s="55">
        <f t="shared" si="249"/>
        <v>0</v>
      </c>
      <c r="J190" s="53"/>
      <c r="K190" s="54"/>
      <c r="L190" s="55">
        <f t="shared" si="250"/>
        <v>0</v>
      </c>
      <c r="M190" s="53"/>
      <c r="N190" s="54"/>
      <c r="O190" s="55">
        <f t="shared" si="251"/>
        <v>0</v>
      </c>
      <c r="P190" s="57"/>
    </row>
    <row r="191" spans="1:16" ht="12" hidden="1" customHeight="1" x14ac:dyDescent="0.25">
      <c r="A191" s="69">
        <v>4300</v>
      </c>
      <c r="B191" s="183" t="s">
        <v>208</v>
      </c>
      <c r="C191" s="70">
        <f t="shared" si="194"/>
        <v>0</v>
      </c>
      <c r="D191" s="184">
        <f>SUM(D192)</f>
        <v>0</v>
      </c>
      <c r="E191" s="185">
        <f t="shared" ref="E191:F191" si="252">SUM(E192)</f>
        <v>0</v>
      </c>
      <c r="F191" s="73">
        <f t="shared" si="252"/>
        <v>0</v>
      </c>
      <c r="G191" s="184">
        <f>SUM(G192)</f>
        <v>0</v>
      </c>
      <c r="H191" s="185">
        <f t="shared" ref="H191:I191" si="253">SUM(H192)</f>
        <v>0</v>
      </c>
      <c r="I191" s="73">
        <f t="shared" si="253"/>
        <v>0</v>
      </c>
      <c r="J191" s="184">
        <f>SUM(J192)</f>
        <v>0</v>
      </c>
      <c r="K191" s="185">
        <f t="shared" ref="K191:L191" si="254">SUM(K192)</f>
        <v>0</v>
      </c>
      <c r="L191" s="73">
        <f t="shared" si="254"/>
        <v>0</v>
      </c>
      <c r="M191" s="184">
        <f>SUM(M192)</f>
        <v>0</v>
      </c>
      <c r="N191" s="185">
        <f t="shared" ref="N191:O191" si="255">SUM(N192)</f>
        <v>0</v>
      </c>
      <c r="O191" s="73">
        <f t="shared" si="255"/>
        <v>0</v>
      </c>
      <c r="P191" s="77"/>
    </row>
    <row r="192" spans="1:16" ht="24" hidden="1" customHeight="1" x14ac:dyDescent="0.25">
      <c r="A192" s="1297">
        <v>4310</v>
      </c>
      <c r="B192" s="82" t="s">
        <v>209</v>
      </c>
      <c r="C192" s="83">
        <f t="shared" si="194"/>
        <v>0</v>
      </c>
      <c r="D192" s="194">
        <f>SUM(D193:D193)</f>
        <v>0</v>
      </c>
      <c r="E192" s="195">
        <f t="shared" ref="E192:F192" si="256">SUM(E193:E193)</f>
        <v>0</v>
      </c>
      <c r="F192" s="134">
        <f t="shared" si="256"/>
        <v>0</v>
      </c>
      <c r="G192" s="194">
        <f>SUM(G193:G193)</f>
        <v>0</v>
      </c>
      <c r="H192" s="195">
        <f t="shared" ref="H192:I192" si="257">SUM(H193:H193)</f>
        <v>0</v>
      </c>
      <c r="I192" s="134">
        <f t="shared" si="257"/>
        <v>0</v>
      </c>
      <c r="J192" s="194">
        <f>SUM(J193:J193)</f>
        <v>0</v>
      </c>
      <c r="K192" s="195">
        <f t="shared" ref="K192:L192" si="258">SUM(K193:K193)</f>
        <v>0</v>
      </c>
      <c r="L192" s="134">
        <f t="shared" si="258"/>
        <v>0</v>
      </c>
      <c r="M192" s="194">
        <f>SUM(M193:M193)</f>
        <v>0</v>
      </c>
      <c r="N192" s="195">
        <f t="shared" ref="N192:O192" si="259">SUM(N193:N193)</f>
        <v>0</v>
      </c>
      <c r="O192" s="134">
        <f t="shared" si="259"/>
        <v>0</v>
      </c>
      <c r="P192" s="49"/>
    </row>
    <row r="193" spans="1:16" ht="36" hidden="1" customHeight="1" x14ac:dyDescent="0.25">
      <c r="A193" s="51">
        <v>4311</v>
      </c>
      <c r="B193" s="89" t="s">
        <v>210</v>
      </c>
      <c r="C193" s="90">
        <f t="shared" si="194"/>
        <v>0</v>
      </c>
      <c r="D193" s="196"/>
      <c r="E193" s="197"/>
      <c r="F193" s="55">
        <f>D193+E193</f>
        <v>0</v>
      </c>
      <c r="G193" s="53"/>
      <c r="H193" s="54"/>
      <c r="I193" s="55">
        <f>G193+H193</f>
        <v>0</v>
      </c>
      <c r="J193" s="53"/>
      <c r="K193" s="54"/>
      <c r="L193" s="55">
        <f>K193+J193</f>
        <v>0</v>
      </c>
      <c r="M193" s="53"/>
      <c r="N193" s="54"/>
      <c r="O193" s="55">
        <f>N193+M193</f>
        <v>0</v>
      </c>
      <c r="P193" s="57"/>
    </row>
    <row r="194" spans="1:16" s="28" customFormat="1" ht="24" hidden="1" customHeight="1" x14ac:dyDescent="0.25">
      <c r="A194" s="224"/>
      <c r="B194" s="23" t="s">
        <v>211</v>
      </c>
      <c r="C194" s="172">
        <f t="shared" si="194"/>
        <v>0</v>
      </c>
      <c r="D194" s="173">
        <f t="shared" ref="D194:O194" si="260">SUM(D195,D230,D269,D283)</f>
        <v>0</v>
      </c>
      <c r="E194" s="174">
        <f t="shared" si="260"/>
        <v>0</v>
      </c>
      <c r="F194" s="175">
        <f t="shared" si="260"/>
        <v>0</v>
      </c>
      <c r="G194" s="173">
        <f t="shared" si="260"/>
        <v>0</v>
      </c>
      <c r="H194" s="174">
        <f t="shared" si="260"/>
        <v>0</v>
      </c>
      <c r="I194" s="175">
        <f t="shared" si="260"/>
        <v>0</v>
      </c>
      <c r="J194" s="173">
        <f t="shared" si="260"/>
        <v>0</v>
      </c>
      <c r="K194" s="174">
        <f t="shared" si="260"/>
        <v>0</v>
      </c>
      <c r="L194" s="175">
        <f t="shared" si="260"/>
        <v>0</v>
      </c>
      <c r="M194" s="173">
        <f t="shared" si="260"/>
        <v>0</v>
      </c>
      <c r="N194" s="174">
        <f t="shared" si="260"/>
        <v>0</v>
      </c>
      <c r="O194" s="175">
        <f t="shared" si="260"/>
        <v>0</v>
      </c>
      <c r="P194" s="176"/>
    </row>
    <row r="195" spans="1:16" ht="12" hidden="1" customHeight="1" x14ac:dyDescent="0.25">
      <c r="A195" s="177">
        <v>5000</v>
      </c>
      <c r="B195" s="177" t="s">
        <v>212</v>
      </c>
      <c r="C195" s="178">
        <f t="shared" si="194"/>
        <v>0</v>
      </c>
      <c r="D195" s="179">
        <f>D196+D204</f>
        <v>0</v>
      </c>
      <c r="E195" s="180">
        <f t="shared" ref="E195:F195" si="261">E196+E204</f>
        <v>0</v>
      </c>
      <c r="F195" s="181">
        <f t="shared" si="261"/>
        <v>0</v>
      </c>
      <c r="G195" s="179">
        <f>G196+G204</f>
        <v>0</v>
      </c>
      <c r="H195" s="180">
        <f t="shared" ref="H195:I195" si="262">H196+H204</f>
        <v>0</v>
      </c>
      <c r="I195" s="181">
        <f t="shared" si="262"/>
        <v>0</v>
      </c>
      <c r="J195" s="179">
        <f>J196+J204</f>
        <v>0</v>
      </c>
      <c r="K195" s="180">
        <f t="shared" ref="K195:L195" si="263">K196+K204</f>
        <v>0</v>
      </c>
      <c r="L195" s="181">
        <f t="shared" si="263"/>
        <v>0</v>
      </c>
      <c r="M195" s="179">
        <f>M196+M204</f>
        <v>0</v>
      </c>
      <c r="N195" s="180">
        <f t="shared" ref="N195:O195" si="264">N196+N204</f>
        <v>0</v>
      </c>
      <c r="O195" s="181">
        <f t="shared" si="264"/>
        <v>0</v>
      </c>
      <c r="P195" s="182"/>
    </row>
    <row r="196" spans="1:16" ht="12" hidden="1" customHeight="1" x14ac:dyDescent="0.25">
      <c r="A196" s="69">
        <v>5100</v>
      </c>
      <c r="B196" s="183" t="s">
        <v>213</v>
      </c>
      <c r="C196" s="70">
        <f t="shared" si="194"/>
        <v>0</v>
      </c>
      <c r="D196" s="184">
        <f>D197+D198+D201+D202+D203</f>
        <v>0</v>
      </c>
      <c r="E196" s="185">
        <f t="shared" ref="E196:F196" si="265">E197+E198+E201+E202+E203</f>
        <v>0</v>
      </c>
      <c r="F196" s="73">
        <f t="shared" si="265"/>
        <v>0</v>
      </c>
      <c r="G196" s="184">
        <f>G197+G198+G201+G202+G203</f>
        <v>0</v>
      </c>
      <c r="H196" s="185">
        <f t="shared" ref="H196:I196" si="266">H197+H198+H201+H202+H203</f>
        <v>0</v>
      </c>
      <c r="I196" s="73">
        <f t="shared" si="266"/>
        <v>0</v>
      </c>
      <c r="J196" s="184">
        <f>J197+J198+J201+J202+J203</f>
        <v>0</v>
      </c>
      <c r="K196" s="185">
        <f t="shared" ref="K196:L196" si="267">K197+K198+K201+K202+K203</f>
        <v>0</v>
      </c>
      <c r="L196" s="73">
        <f t="shared" si="267"/>
        <v>0</v>
      </c>
      <c r="M196" s="184">
        <f>M197+M198+M201+M202+M203</f>
        <v>0</v>
      </c>
      <c r="N196" s="185">
        <f t="shared" ref="N196:O196" si="268">N197+N198+N201+N202+N203</f>
        <v>0</v>
      </c>
      <c r="O196" s="73">
        <f t="shared" si="268"/>
        <v>0</v>
      </c>
      <c r="P196" s="77"/>
    </row>
    <row r="197" spans="1:16" ht="12" hidden="1" customHeight="1" x14ac:dyDescent="0.25">
      <c r="A197" s="1297">
        <v>5110</v>
      </c>
      <c r="B197" s="82" t="s">
        <v>214</v>
      </c>
      <c r="C197" s="83">
        <f t="shared" si="194"/>
        <v>0</v>
      </c>
      <c r="D197" s="198"/>
      <c r="E197" s="199"/>
      <c r="F197" s="134">
        <f>D197+E197</f>
        <v>0</v>
      </c>
      <c r="G197" s="46"/>
      <c r="H197" s="47"/>
      <c r="I197" s="134">
        <f>G197+H197</f>
        <v>0</v>
      </c>
      <c r="J197" s="46"/>
      <c r="K197" s="47"/>
      <c r="L197" s="134">
        <f>K197+J197</f>
        <v>0</v>
      </c>
      <c r="M197" s="46"/>
      <c r="N197" s="47"/>
      <c r="O197" s="134">
        <f>N197+M197</f>
        <v>0</v>
      </c>
      <c r="P197" s="49"/>
    </row>
    <row r="198" spans="1:16" ht="24" hidden="1" customHeight="1" x14ac:dyDescent="0.25">
      <c r="A198" s="189">
        <v>5120</v>
      </c>
      <c r="B198" s="89" t="s">
        <v>215</v>
      </c>
      <c r="C198" s="90">
        <f t="shared" si="194"/>
        <v>0</v>
      </c>
      <c r="D198" s="190">
        <f>D199+D200</f>
        <v>0</v>
      </c>
      <c r="E198" s="191">
        <f t="shared" ref="E198:F198" si="269">E199+E200</f>
        <v>0</v>
      </c>
      <c r="F198" s="55">
        <f t="shared" si="269"/>
        <v>0</v>
      </c>
      <c r="G198" s="190">
        <f>G199+G200</f>
        <v>0</v>
      </c>
      <c r="H198" s="191">
        <f t="shared" ref="H198:I198" si="270">H199+H200</f>
        <v>0</v>
      </c>
      <c r="I198" s="55">
        <f t="shared" si="270"/>
        <v>0</v>
      </c>
      <c r="J198" s="190">
        <f>J199+J200</f>
        <v>0</v>
      </c>
      <c r="K198" s="191">
        <f t="shared" ref="K198:L198" si="271">K199+K200</f>
        <v>0</v>
      </c>
      <c r="L198" s="55">
        <f t="shared" si="271"/>
        <v>0</v>
      </c>
      <c r="M198" s="190">
        <f>M199+M200</f>
        <v>0</v>
      </c>
      <c r="N198" s="191">
        <f t="shared" ref="N198:O198" si="272">N199+N200</f>
        <v>0</v>
      </c>
      <c r="O198" s="55">
        <f t="shared" si="272"/>
        <v>0</v>
      </c>
      <c r="P198" s="57"/>
    </row>
    <row r="199" spans="1:16" ht="12" hidden="1" customHeight="1" x14ac:dyDescent="0.25">
      <c r="A199" s="51">
        <v>5121</v>
      </c>
      <c r="B199" s="89" t="s">
        <v>216</v>
      </c>
      <c r="C199" s="90">
        <f t="shared" si="194"/>
        <v>0</v>
      </c>
      <c r="D199" s="196"/>
      <c r="E199" s="197"/>
      <c r="F199" s="55">
        <f t="shared" ref="F199:F203" si="273">D199+E199</f>
        <v>0</v>
      </c>
      <c r="G199" s="53"/>
      <c r="H199" s="54"/>
      <c r="I199" s="55">
        <f t="shared" ref="I199:I203" si="274">G199+H199</f>
        <v>0</v>
      </c>
      <c r="J199" s="53"/>
      <c r="K199" s="54"/>
      <c r="L199" s="55">
        <f t="shared" ref="L199:L203" si="275">K199+J199</f>
        <v>0</v>
      </c>
      <c r="M199" s="53"/>
      <c r="N199" s="54"/>
      <c r="O199" s="55">
        <f t="shared" ref="O199:O203" si="276">N199+M199</f>
        <v>0</v>
      </c>
      <c r="P199" s="57"/>
    </row>
    <row r="200" spans="1:16" ht="24" hidden="1" customHeight="1" x14ac:dyDescent="0.25">
      <c r="A200" s="51">
        <v>5129</v>
      </c>
      <c r="B200" s="89" t="s">
        <v>217</v>
      </c>
      <c r="C200" s="90">
        <f t="shared" si="194"/>
        <v>0</v>
      </c>
      <c r="D200" s="196"/>
      <c r="E200" s="197"/>
      <c r="F200" s="55">
        <f t="shared" si="273"/>
        <v>0</v>
      </c>
      <c r="G200" s="53"/>
      <c r="H200" s="54"/>
      <c r="I200" s="55">
        <f t="shared" si="274"/>
        <v>0</v>
      </c>
      <c r="J200" s="53"/>
      <c r="K200" s="54"/>
      <c r="L200" s="55">
        <f t="shared" si="275"/>
        <v>0</v>
      </c>
      <c r="M200" s="53"/>
      <c r="N200" s="54"/>
      <c r="O200" s="55">
        <f t="shared" si="276"/>
        <v>0</v>
      </c>
      <c r="P200" s="57"/>
    </row>
    <row r="201" spans="1:16" ht="12" hidden="1" customHeight="1" x14ac:dyDescent="0.25">
      <c r="A201" s="189">
        <v>5130</v>
      </c>
      <c r="B201" s="89" t="s">
        <v>218</v>
      </c>
      <c r="C201" s="90">
        <f t="shared" si="194"/>
        <v>0</v>
      </c>
      <c r="D201" s="196"/>
      <c r="E201" s="197"/>
      <c r="F201" s="55">
        <f t="shared" si="273"/>
        <v>0</v>
      </c>
      <c r="G201" s="53"/>
      <c r="H201" s="54"/>
      <c r="I201" s="55">
        <f t="shared" si="274"/>
        <v>0</v>
      </c>
      <c r="J201" s="53"/>
      <c r="K201" s="54"/>
      <c r="L201" s="55">
        <f t="shared" si="275"/>
        <v>0</v>
      </c>
      <c r="M201" s="53"/>
      <c r="N201" s="54"/>
      <c r="O201" s="55">
        <f t="shared" si="276"/>
        <v>0</v>
      </c>
      <c r="P201" s="57"/>
    </row>
    <row r="202" spans="1:16" ht="12" hidden="1" customHeight="1" x14ac:dyDescent="0.25">
      <c r="A202" s="189">
        <v>5140</v>
      </c>
      <c r="B202" s="89" t="s">
        <v>219</v>
      </c>
      <c r="C202" s="90">
        <f t="shared" si="194"/>
        <v>0</v>
      </c>
      <c r="D202" s="196"/>
      <c r="E202" s="197"/>
      <c r="F202" s="55">
        <f t="shared" si="273"/>
        <v>0</v>
      </c>
      <c r="G202" s="53"/>
      <c r="H202" s="54"/>
      <c r="I202" s="55">
        <f t="shared" si="274"/>
        <v>0</v>
      </c>
      <c r="J202" s="53"/>
      <c r="K202" s="54"/>
      <c r="L202" s="55">
        <f t="shared" si="275"/>
        <v>0</v>
      </c>
      <c r="M202" s="53"/>
      <c r="N202" s="54"/>
      <c r="O202" s="55">
        <f t="shared" si="276"/>
        <v>0</v>
      </c>
      <c r="P202" s="57"/>
    </row>
    <row r="203" spans="1:16" ht="24" hidden="1" customHeight="1" x14ac:dyDescent="0.25">
      <c r="A203" s="189">
        <v>5170</v>
      </c>
      <c r="B203" s="89" t="s">
        <v>220</v>
      </c>
      <c r="C203" s="90">
        <f t="shared" si="194"/>
        <v>0</v>
      </c>
      <c r="D203" s="196"/>
      <c r="E203" s="197"/>
      <c r="F203" s="55">
        <f t="shared" si="273"/>
        <v>0</v>
      </c>
      <c r="G203" s="53"/>
      <c r="H203" s="54"/>
      <c r="I203" s="55">
        <f t="shared" si="274"/>
        <v>0</v>
      </c>
      <c r="J203" s="53"/>
      <c r="K203" s="54"/>
      <c r="L203" s="55">
        <f t="shared" si="275"/>
        <v>0</v>
      </c>
      <c r="M203" s="53"/>
      <c r="N203" s="54"/>
      <c r="O203" s="55">
        <f t="shared" si="276"/>
        <v>0</v>
      </c>
      <c r="P203" s="57"/>
    </row>
    <row r="204" spans="1:16" ht="12" hidden="1" customHeight="1" x14ac:dyDescent="0.25">
      <c r="A204" s="69">
        <v>5200</v>
      </c>
      <c r="B204" s="183" t="s">
        <v>221</v>
      </c>
      <c r="C204" s="70">
        <f t="shared" si="194"/>
        <v>0</v>
      </c>
      <c r="D204" s="184">
        <f>D205+D215+D216+D225+D226+D227+D229</f>
        <v>0</v>
      </c>
      <c r="E204" s="185">
        <f t="shared" ref="E204:F204" si="277">E205+E215+E216+E225+E226+E227+E229</f>
        <v>0</v>
      </c>
      <c r="F204" s="73">
        <f t="shared" si="277"/>
        <v>0</v>
      </c>
      <c r="G204" s="184">
        <f>G205+G215+G216+G225+G226+G227+G229</f>
        <v>0</v>
      </c>
      <c r="H204" s="185">
        <f t="shared" ref="H204:I204" si="278">H205+H215+H216+H225+H226+H227+H229</f>
        <v>0</v>
      </c>
      <c r="I204" s="73">
        <f t="shared" si="278"/>
        <v>0</v>
      </c>
      <c r="J204" s="184">
        <f>J205+J215+J216+J225+J226+J227+J229</f>
        <v>0</v>
      </c>
      <c r="K204" s="185">
        <f t="shared" ref="K204:L204" si="279">K205+K215+K216+K225+K226+K227+K229</f>
        <v>0</v>
      </c>
      <c r="L204" s="73">
        <f t="shared" si="279"/>
        <v>0</v>
      </c>
      <c r="M204" s="184">
        <f>M205+M215+M216+M225+M226+M227+M229</f>
        <v>0</v>
      </c>
      <c r="N204" s="185">
        <f t="shared" ref="N204:O204" si="280">N205+N215+N216+N225+N226+N227+N229</f>
        <v>0</v>
      </c>
      <c r="O204" s="73">
        <f t="shared" si="280"/>
        <v>0</v>
      </c>
      <c r="P204" s="77"/>
    </row>
    <row r="205" spans="1:16" ht="12" hidden="1" customHeight="1" x14ac:dyDescent="0.25">
      <c r="A205" s="186">
        <v>5210</v>
      </c>
      <c r="B205" s="138" t="s">
        <v>222</v>
      </c>
      <c r="C205" s="143">
        <f t="shared" si="194"/>
        <v>0</v>
      </c>
      <c r="D205" s="187">
        <f>SUM(D206:D214)</f>
        <v>0</v>
      </c>
      <c r="E205" s="188">
        <f t="shared" ref="E205:F205" si="281">SUM(E206:E214)</f>
        <v>0</v>
      </c>
      <c r="F205" s="141">
        <f t="shared" si="281"/>
        <v>0</v>
      </c>
      <c r="G205" s="187">
        <f>SUM(G206:G214)</f>
        <v>0</v>
      </c>
      <c r="H205" s="188">
        <f t="shared" ref="H205:I205" si="282">SUM(H206:H214)</f>
        <v>0</v>
      </c>
      <c r="I205" s="141">
        <f t="shared" si="282"/>
        <v>0</v>
      </c>
      <c r="J205" s="187">
        <f>SUM(J206:J214)</f>
        <v>0</v>
      </c>
      <c r="K205" s="188">
        <f t="shared" ref="K205:L205" si="283">SUM(K206:K214)</f>
        <v>0</v>
      </c>
      <c r="L205" s="141">
        <f t="shared" si="283"/>
        <v>0</v>
      </c>
      <c r="M205" s="187">
        <f>SUM(M206:M214)</f>
        <v>0</v>
      </c>
      <c r="N205" s="188">
        <f t="shared" ref="N205:O205" si="284">SUM(N206:N214)</f>
        <v>0</v>
      </c>
      <c r="O205" s="141">
        <f t="shared" si="284"/>
        <v>0</v>
      </c>
      <c r="P205" s="129"/>
    </row>
    <row r="206" spans="1:16" ht="12" hidden="1" customHeight="1" x14ac:dyDescent="0.25">
      <c r="A206" s="44">
        <v>5211</v>
      </c>
      <c r="B206" s="82" t="s">
        <v>223</v>
      </c>
      <c r="C206" s="83">
        <f t="shared" si="194"/>
        <v>0</v>
      </c>
      <c r="D206" s="198"/>
      <c r="E206" s="199"/>
      <c r="F206" s="134">
        <f t="shared" ref="F206:F215" si="285">D206+E206</f>
        <v>0</v>
      </c>
      <c r="G206" s="46"/>
      <c r="H206" s="47"/>
      <c r="I206" s="134">
        <f t="shared" ref="I206:I215" si="286">G206+H206</f>
        <v>0</v>
      </c>
      <c r="J206" s="46"/>
      <c r="K206" s="47"/>
      <c r="L206" s="134">
        <f t="shared" ref="L206:L215" si="287">K206+J206</f>
        <v>0</v>
      </c>
      <c r="M206" s="46"/>
      <c r="N206" s="47"/>
      <c r="O206" s="134">
        <f t="shared" ref="O206:O215" si="288">N206+M206</f>
        <v>0</v>
      </c>
      <c r="P206" s="49"/>
    </row>
    <row r="207" spans="1:16" ht="12" hidden="1" customHeight="1" x14ac:dyDescent="0.25">
      <c r="A207" s="51">
        <v>5212</v>
      </c>
      <c r="B207" s="89" t="s">
        <v>224</v>
      </c>
      <c r="C207" s="90">
        <f t="shared" si="194"/>
        <v>0</v>
      </c>
      <c r="D207" s="196"/>
      <c r="E207" s="197"/>
      <c r="F207" s="55">
        <f t="shared" si="285"/>
        <v>0</v>
      </c>
      <c r="G207" s="53"/>
      <c r="H207" s="54"/>
      <c r="I207" s="55">
        <f t="shared" si="286"/>
        <v>0</v>
      </c>
      <c r="J207" s="53"/>
      <c r="K207" s="54"/>
      <c r="L207" s="55">
        <f t="shared" si="287"/>
        <v>0</v>
      </c>
      <c r="M207" s="53"/>
      <c r="N207" s="54"/>
      <c r="O207" s="55">
        <f t="shared" si="288"/>
        <v>0</v>
      </c>
      <c r="P207" s="57"/>
    </row>
    <row r="208" spans="1:16" ht="12" hidden="1" customHeight="1" x14ac:dyDescent="0.25">
      <c r="A208" s="51">
        <v>5213</v>
      </c>
      <c r="B208" s="89" t="s">
        <v>225</v>
      </c>
      <c r="C208" s="90">
        <f t="shared" si="194"/>
        <v>0</v>
      </c>
      <c r="D208" s="196"/>
      <c r="E208" s="197"/>
      <c r="F208" s="55">
        <f t="shared" si="285"/>
        <v>0</v>
      </c>
      <c r="G208" s="53"/>
      <c r="H208" s="54"/>
      <c r="I208" s="55">
        <f t="shared" si="286"/>
        <v>0</v>
      </c>
      <c r="J208" s="53"/>
      <c r="K208" s="54"/>
      <c r="L208" s="55">
        <f t="shared" si="287"/>
        <v>0</v>
      </c>
      <c r="M208" s="53"/>
      <c r="N208" s="54"/>
      <c r="O208" s="55">
        <f t="shared" si="288"/>
        <v>0</v>
      </c>
      <c r="P208" s="57"/>
    </row>
    <row r="209" spans="1:16" ht="12" hidden="1" customHeight="1" x14ac:dyDescent="0.25">
      <c r="A209" s="51">
        <v>5214</v>
      </c>
      <c r="B209" s="89" t="s">
        <v>226</v>
      </c>
      <c r="C209" s="90">
        <f t="shared" si="194"/>
        <v>0</v>
      </c>
      <c r="D209" s="196"/>
      <c r="E209" s="197"/>
      <c r="F209" s="55">
        <f t="shared" si="285"/>
        <v>0</v>
      </c>
      <c r="G209" s="53"/>
      <c r="H209" s="54"/>
      <c r="I209" s="55">
        <f t="shared" si="286"/>
        <v>0</v>
      </c>
      <c r="J209" s="53"/>
      <c r="K209" s="54"/>
      <c r="L209" s="55">
        <f t="shared" si="287"/>
        <v>0</v>
      </c>
      <c r="M209" s="53"/>
      <c r="N209" s="54"/>
      <c r="O209" s="55">
        <f t="shared" si="288"/>
        <v>0</v>
      </c>
      <c r="P209" s="57"/>
    </row>
    <row r="210" spans="1:16" ht="12" hidden="1" customHeight="1" x14ac:dyDescent="0.25">
      <c r="A210" s="51">
        <v>5215</v>
      </c>
      <c r="B210" s="89" t="s">
        <v>227</v>
      </c>
      <c r="C210" s="90">
        <f t="shared" si="194"/>
        <v>0</v>
      </c>
      <c r="D210" s="196"/>
      <c r="E210" s="197"/>
      <c r="F210" s="55">
        <f t="shared" si="285"/>
        <v>0</v>
      </c>
      <c r="G210" s="53"/>
      <c r="H210" s="54"/>
      <c r="I210" s="55">
        <f t="shared" si="286"/>
        <v>0</v>
      </c>
      <c r="J210" s="53"/>
      <c r="K210" s="54"/>
      <c r="L210" s="55">
        <f t="shared" si="287"/>
        <v>0</v>
      </c>
      <c r="M210" s="53"/>
      <c r="N210" s="54"/>
      <c r="O210" s="55">
        <f t="shared" si="288"/>
        <v>0</v>
      </c>
      <c r="P210" s="57"/>
    </row>
    <row r="211" spans="1:16" ht="14.25" hidden="1" customHeight="1" x14ac:dyDescent="0.25">
      <c r="A211" s="51">
        <v>5216</v>
      </c>
      <c r="B211" s="89" t="s">
        <v>228</v>
      </c>
      <c r="C211" s="90">
        <f t="shared" si="194"/>
        <v>0</v>
      </c>
      <c r="D211" s="196"/>
      <c r="E211" s="197"/>
      <c r="F211" s="55">
        <f t="shared" si="285"/>
        <v>0</v>
      </c>
      <c r="G211" s="53"/>
      <c r="H211" s="54"/>
      <c r="I211" s="55">
        <f t="shared" si="286"/>
        <v>0</v>
      </c>
      <c r="J211" s="53"/>
      <c r="K211" s="54"/>
      <c r="L211" s="55">
        <f t="shared" si="287"/>
        <v>0</v>
      </c>
      <c r="M211" s="53"/>
      <c r="N211" s="54"/>
      <c r="O211" s="55">
        <f t="shared" si="288"/>
        <v>0</v>
      </c>
      <c r="P211" s="57"/>
    </row>
    <row r="212" spans="1:16" ht="12" hidden="1" customHeight="1" x14ac:dyDescent="0.25">
      <c r="A212" s="51">
        <v>5217</v>
      </c>
      <c r="B212" s="89" t="s">
        <v>229</v>
      </c>
      <c r="C212" s="90">
        <f t="shared" ref="C212:C275" si="289">F212+I212+L212+O212</f>
        <v>0</v>
      </c>
      <c r="D212" s="196"/>
      <c r="E212" s="197"/>
      <c r="F212" s="55">
        <f t="shared" si="285"/>
        <v>0</v>
      </c>
      <c r="G212" s="53"/>
      <c r="H212" s="54"/>
      <c r="I212" s="55">
        <f t="shared" si="286"/>
        <v>0</v>
      </c>
      <c r="J212" s="53"/>
      <c r="K212" s="54"/>
      <c r="L212" s="55">
        <f t="shared" si="287"/>
        <v>0</v>
      </c>
      <c r="M212" s="53"/>
      <c r="N212" s="54"/>
      <c r="O212" s="55">
        <f t="shared" si="288"/>
        <v>0</v>
      </c>
      <c r="P212" s="57"/>
    </row>
    <row r="213" spans="1:16" ht="12" hidden="1" customHeight="1" x14ac:dyDescent="0.25">
      <c r="A213" s="51">
        <v>5218</v>
      </c>
      <c r="B213" s="89" t="s">
        <v>230</v>
      </c>
      <c r="C213" s="90">
        <f t="shared" si="289"/>
        <v>0</v>
      </c>
      <c r="D213" s="196"/>
      <c r="E213" s="197"/>
      <c r="F213" s="55">
        <f t="shared" si="285"/>
        <v>0</v>
      </c>
      <c r="G213" s="53"/>
      <c r="H213" s="54"/>
      <c r="I213" s="55">
        <f t="shared" si="286"/>
        <v>0</v>
      </c>
      <c r="J213" s="53"/>
      <c r="K213" s="54"/>
      <c r="L213" s="55">
        <f t="shared" si="287"/>
        <v>0</v>
      </c>
      <c r="M213" s="53"/>
      <c r="N213" s="54"/>
      <c r="O213" s="55">
        <f t="shared" si="288"/>
        <v>0</v>
      </c>
      <c r="P213" s="57"/>
    </row>
    <row r="214" spans="1:16" ht="12" hidden="1" customHeight="1" x14ac:dyDescent="0.25">
      <c r="A214" s="51">
        <v>5219</v>
      </c>
      <c r="B214" s="89" t="s">
        <v>231</v>
      </c>
      <c r="C214" s="90">
        <f t="shared" si="289"/>
        <v>0</v>
      </c>
      <c r="D214" s="196"/>
      <c r="E214" s="197"/>
      <c r="F214" s="55">
        <f t="shared" si="285"/>
        <v>0</v>
      </c>
      <c r="G214" s="53"/>
      <c r="H214" s="54"/>
      <c r="I214" s="55">
        <f t="shared" si="286"/>
        <v>0</v>
      </c>
      <c r="J214" s="53"/>
      <c r="K214" s="54"/>
      <c r="L214" s="55">
        <f t="shared" si="287"/>
        <v>0</v>
      </c>
      <c r="M214" s="53"/>
      <c r="N214" s="54"/>
      <c r="O214" s="55">
        <f t="shared" si="288"/>
        <v>0</v>
      </c>
      <c r="P214" s="57"/>
    </row>
    <row r="215" spans="1:16" ht="13.5" hidden="1" customHeight="1" x14ac:dyDescent="0.25">
      <c r="A215" s="189">
        <v>5220</v>
      </c>
      <c r="B215" s="89" t="s">
        <v>232</v>
      </c>
      <c r="C215" s="90">
        <f t="shared" si="289"/>
        <v>0</v>
      </c>
      <c r="D215" s="196"/>
      <c r="E215" s="197"/>
      <c r="F215" s="55">
        <f t="shared" si="285"/>
        <v>0</v>
      </c>
      <c r="G215" s="53"/>
      <c r="H215" s="54"/>
      <c r="I215" s="55">
        <f t="shared" si="286"/>
        <v>0</v>
      </c>
      <c r="J215" s="53"/>
      <c r="K215" s="54"/>
      <c r="L215" s="55">
        <f t="shared" si="287"/>
        <v>0</v>
      </c>
      <c r="M215" s="53"/>
      <c r="N215" s="54"/>
      <c r="O215" s="55">
        <f t="shared" si="288"/>
        <v>0</v>
      </c>
      <c r="P215" s="57"/>
    </row>
    <row r="216" spans="1:16" ht="12" hidden="1" customHeight="1" x14ac:dyDescent="0.25">
      <c r="A216" s="189">
        <v>5230</v>
      </c>
      <c r="B216" s="89" t="s">
        <v>233</v>
      </c>
      <c r="C216" s="90">
        <f t="shared" si="289"/>
        <v>0</v>
      </c>
      <c r="D216" s="190">
        <f>SUM(D217:D224)</f>
        <v>0</v>
      </c>
      <c r="E216" s="191">
        <f t="shared" ref="E216:F216" si="290">SUM(E217:E224)</f>
        <v>0</v>
      </c>
      <c r="F216" s="55">
        <f t="shared" si="290"/>
        <v>0</v>
      </c>
      <c r="G216" s="190">
        <f>SUM(G217:G224)</f>
        <v>0</v>
      </c>
      <c r="H216" s="191">
        <f t="shared" ref="H216:I216" si="291">SUM(H217:H224)</f>
        <v>0</v>
      </c>
      <c r="I216" s="55">
        <f t="shared" si="291"/>
        <v>0</v>
      </c>
      <c r="J216" s="190">
        <f>SUM(J217:J224)</f>
        <v>0</v>
      </c>
      <c r="K216" s="191">
        <f t="shared" ref="K216:L216" si="292">SUM(K217:K224)</f>
        <v>0</v>
      </c>
      <c r="L216" s="55">
        <f t="shared" si="292"/>
        <v>0</v>
      </c>
      <c r="M216" s="190">
        <f>SUM(M217:M224)</f>
        <v>0</v>
      </c>
      <c r="N216" s="191">
        <f t="shared" ref="N216:O216" si="293">SUM(N217:N224)</f>
        <v>0</v>
      </c>
      <c r="O216" s="55">
        <f t="shared" si="293"/>
        <v>0</v>
      </c>
      <c r="P216" s="57"/>
    </row>
    <row r="217" spans="1:16" ht="12" hidden="1" customHeight="1" x14ac:dyDescent="0.25">
      <c r="A217" s="51">
        <v>5231</v>
      </c>
      <c r="B217" s="89" t="s">
        <v>234</v>
      </c>
      <c r="C217" s="90">
        <f t="shared" si="289"/>
        <v>0</v>
      </c>
      <c r="D217" s="196"/>
      <c r="E217" s="197"/>
      <c r="F217" s="55">
        <f t="shared" ref="F217:F226" si="294">D217+E217</f>
        <v>0</v>
      </c>
      <c r="G217" s="53"/>
      <c r="H217" s="54"/>
      <c r="I217" s="55">
        <f t="shared" ref="I217:I226" si="295">G217+H217</f>
        <v>0</v>
      </c>
      <c r="J217" s="53"/>
      <c r="K217" s="54"/>
      <c r="L217" s="55">
        <f t="shared" ref="L217:L226" si="296">K217+J217</f>
        <v>0</v>
      </c>
      <c r="M217" s="53"/>
      <c r="N217" s="54"/>
      <c r="O217" s="55">
        <f t="shared" ref="O217:O226" si="297">N217+M217</f>
        <v>0</v>
      </c>
      <c r="P217" s="57"/>
    </row>
    <row r="218" spans="1:16" ht="12" hidden="1" customHeight="1" x14ac:dyDescent="0.25">
      <c r="A218" s="51">
        <v>5232</v>
      </c>
      <c r="B218" s="89" t="s">
        <v>235</v>
      </c>
      <c r="C218" s="90">
        <f t="shared" si="289"/>
        <v>0</v>
      </c>
      <c r="D218" s="196"/>
      <c r="E218" s="197"/>
      <c r="F218" s="55">
        <f t="shared" si="294"/>
        <v>0</v>
      </c>
      <c r="G218" s="53"/>
      <c r="H218" s="54"/>
      <c r="I218" s="55">
        <f t="shared" si="295"/>
        <v>0</v>
      </c>
      <c r="J218" s="53"/>
      <c r="K218" s="54"/>
      <c r="L218" s="55">
        <f t="shared" si="296"/>
        <v>0</v>
      </c>
      <c r="M218" s="53"/>
      <c r="N218" s="54"/>
      <c r="O218" s="55">
        <f t="shared" si="297"/>
        <v>0</v>
      </c>
      <c r="P218" s="57"/>
    </row>
    <row r="219" spans="1:16" ht="12" hidden="1" customHeight="1" x14ac:dyDescent="0.25">
      <c r="A219" s="51">
        <v>5233</v>
      </c>
      <c r="B219" s="89" t="s">
        <v>236</v>
      </c>
      <c r="C219" s="90">
        <f t="shared" si="289"/>
        <v>0</v>
      </c>
      <c r="D219" s="196"/>
      <c r="E219" s="197"/>
      <c r="F219" s="55">
        <f t="shared" si="294"/>
        <v>0</v>
      </c>
      <c r="G219" s="53"/>
      <c r="H219" s="54"/>
      <c r="I219" s="55">
        <f t="shared" si="295"/>
        <v>0</v>
      </c>
      <c r="J219" s="53"/>
      <c r="K219" s="54"/>
      <c r="L219" s="55">
        <f t="shared" si="296"/>
        <v>0</v>
      </c>
      <c r="M219" s="53"/>
      <c r="N219" s="54"/>
      <c r="O219" s="55">
        <f t="shared" si="297"/>
        <v>0</v>
      </c>
      <c r="P219" s="57"/>
    </row>
    <row r="220" spans="1:16" ht="24" hidden="1" customHeight="1" x14ac:dyDescent="0.25">
      <c r="A220" s="51">
        <v>5234</v>
      </c>
      <c r="B220" s="89" t="s">
        <v>237</v>
      </c>
      <c r="C220" s="90">
        <f t="shared" si="289"/>
        <v>0</v>
      </c>
      <c r="D220" s="196"/>
      <c r="E220" s="197"/>
      <c r="F220" s="55">
        <f t="shared" si="294"/>
        <v>0</v>
      </c>
      <c r="G220" s="53"/>
      <c r="H220" s="54"/>
      <c r="I220" s="55">
        <f t="shared" si="295"/>
        <v>0</v>
      </c>
      <c r="J220" s="53"/>
      <c r="K220" s="54"/>
      <c r="L220" s="55">
        <f t="shared" si="296"/>
        <v>0</v>
      </c>
      <c r="M220" s="53"/>
      <c r="N220" s="54"/>
      <c r="O220" s="55">
        <f t="shared" si="297"/>
        <v>0</v>
      </c>
      <c r="P220" s="57"/>
    </row>
    <row r="221" spans="1:16" ht="14.25" hidden="1" customHeight="1" x14ac:dyDescent="0.25">
      <c r="A221" s="51">
        <v>5236</v>
      </c>
      <c r="B221" s="89" t="s">
        <v>238</v>
      </c>
      <c r="C221" s="90">
        <f t="shared" si="289"/>
        <v>0</v>
      </c>
      <c r="D221" s="196"/>
      <c r="E221" s="197"/>
      <c r="F221" s="55">
        <f t="shared" si="294"/>
        <v>0</v>
      </c>
      <c r="G221" s="53"/>
      <c r="H221" s="54"/>
      <c r="I221" s="55">
        <f t="shared" si="295"/>
        <v>0</v>
      </c>
      <c r="J221" s="53"/>
      <c r="K221" s="54"/>
      <c r="L221" s="55">
        <f t="shared" si="296"/>
        <v>0</v>
      </c>
      <c r="M221" s="53"/>
      <c r="N221" s="54"/>
      <c r="O221" s="55">
        <f t="shared" si="297"/>
        <v>0</v>
      </c>
      <c r="P221" s="57"/>
    </row>
    <row r="222" spans="1:16" ht="14.25" hidden="1" customHeight="1" x14ac:dyDescent="0.25">
      <c r="A222" s="51">
        <v>5237</v>
      </c>
      <c r="B222" s="89" t="s">
        <v>239</v>
      </c>
      <c r="C222" s="90">
        <f t="shared" si="289"/>
        <v>0</v>
      </c>
      <c r="D222" s="196"/>
      <c r="E222" s="197"/>
      <c r="F222" s="55">
        <f t="shared" si="294"/>
        <v>0</v>
      </c>
      <c r="G222" s="53"/>
      <c r="H222" s="54"/>
      <c r="I222" s="55">
        <f t="shared" si="295"/>
        <v>0</v>
      </c>
      <c r="J222" s="53"/>
      <c r="K222" s="54"/>
      <c r="L222" s="55">
        <f t="shared" si="296"/>
        <v>0</v>
      </c>
      <c r="M222" s="53"/>
      <c r="N222" s="54"/>
      <c r="O222" s="55">
        <f t="shared" si="297"/>
        <v>0</v>
      </c>
      <c r="P222" s="57"/>
    </row>
    <row r="223" spans="1:16" ht="24" hidden="1" customHeight="1" x14ac:dyDescent="0.25">
      <c r="A223" s="51">
        <v>5238</v>
      </c>
      <c r="B223" s="89" t="s">
        <v>240</v>
      </c>
      <c r="C223" s="90">
        <f t="shared" si="289"/>
        <v>0</v>
      </c>
      <c r="D223" s="196"/>
      <c r="E223" s="197"/>
      <c r="F223" s="55">
        <f t="shared" si="294"/>
        <v>0</v>
      </c>
      <c r="G223" s="53"/>
      <c r="H223" s="54"/>
      <c r="I223" s="55">
        <f t="shared" si="295"/>
        <v>0</v>
      </c>
      <c r="J223" s="53"/>
      <c r="K223" s="54"/>
      <c r="L223" s="55">
        <f t="shared" si="296"/>
        <v>0</v>
      </c>
      <c r="M223" s="53"/>
      <c r="N223" s="54"/>
      <c r="O223" s="55">
        <f t="shared" si="297"/>
        <v>0</v>
      </c>
      <c r="P223" s="57"/>
    </row>
    <row r="224" spans="1:16" ht="24" hidden="1" customHeight="1" x14ac:dyDescent="0.25">
      <c r="A224" s="51">
        <v>5239</v>
      </c>
      <c r="B224" s="89" t="s">
        <v>241</v>
      </c>
      <c r="C224" s="90">
        <f t="shared" si="289"/>
        <v>0</v>
      </c>
      <c r="D224" s="196"/>
      <c r="E224" s="197"/>
      <c r="F224" s="55">
        <f t="shared" si="294"/>
        <v>0</v>
      </c>
      <c r="G224" s="53"/>
      <c r="H224" s="54"/>
      <c r="I224" s="55">
        <f t="shared" si="295"/>
        <v>0</v>
      </c>
      <c r="J224" s="53"/>
      <c r="K224" s="54"/>
      <c r="L224" s="55">
        <f t="shared" si="296"/>
        <v>0</v>
      </c>
      <c r="M224" s="53"/>
      <c r="N224" s="54"/>
      <c r="O224" s="55">
        <f t="shared" si="297"/>
        <v>0</v>
      </c>
      <c r="P224" s="57"/>
    </row>
    <row r="225" spans="1:16" ht="24" hidden="1" customHeight="1" x14ac:dyDescent="0.25">
      <c r="A225" s="189">
        <v>5240</v>
      </c>
      <c r="B225" s="89" t="s">
        <v>242</v>
      </c>
      <c r="C225" s="90">
        <f t="shared" si="289"/>
        <v>0</v>
      </c>
      <c r="D225" s="196"/>
      <c r="E225" s="197"/>
      <c r="F225" s="55">
        <f t="shared" si="294"/>
        <v>0</v>
      </c>
      <c r="G225" s="53"/>
      <c r="H225" s="54"/>
      <c r="I225" s="55">
        <f t="shared" si="295"/>
        <v>0</v>
      </c>
      <c r="J225" s="53"/>
      <c r="K225" s="54"/>
      <c r="L225" s="55">
        <f t="shared" si="296"/>
        <v>0</v>
      </c>
      <c r="M225" s="53"/>
      <c r="N225" s="54"/>
      <c r="O225" s="55">
        <f t="shared" si="297"/>
        <v>0</v>
      </c>
      <c r="P225" s="57"/>
    </row>
    <row r="226" spans="1:16" ht="12" hidden="1" customHeight="1" x14ac:dyDescent="0.25">
      <c r="A226" s="189">
        <v>5250</v>
      </c>
      <c r="B226" s="89" t="s">
        <v>243</v>
      </c>
      <c r="C226" s="90">
        <f t="shared" si="289"/>
        <v>0</v>
      </c>
      <c r="D226" s="196"/>
      <c r="E226" s="197"/>
      <c r="F226" s="55">
        <f t="shared" si="294"/>
        <v>0</v>
      </c>
      <c r="G226" s="53"/>
      <c r="H226" s="54"/>
      <c r="I226" s="55">
        <f t="shared" si="295"/>
        <v>0</v>
      </c>
      <c r="J226" s="53"/>
      <c r="K226" s="54"/>
      <c r="L226" s="55">
        <f t="shared" si="296"/>
        <v>0</v>
      </c>
      <c r="M226" s="53"/>
      <c r="N226" s="54"/>
      <c r="O226" s="55">
        <f t="shared" si="297"/>
        <v>0</v>
      </c>
      <c r="P226" s="57"/>
    </row>
    <row r="227" spans="1:16" ht="12" hidden="1" customHeight="1" x14ac:dyDescent="0.25">
      <c r="A227" s="189">
        <v>5260</v>
      </c>
      <c r="B227" s="89" t="s">
        <v>244</v>
      </c>
      <c r="C227" s="90">
        <f t="shared" si="289"/>
        <v>0</v>
      </c>
      <c r="D227" s="190">
        <f>SUM(D228)</f>
        <v>0</v>
      </c>
      <c r="E227" s="191">
        <f t="shared" ref="E227:F227" si="298">SUM(E228)</f>
        <v>0</v>
      </c>
      <c r="F227" s="55">
        <f t="shared" si="298"/>
        <v>0</v>
      </c>
      <c r="G227" s="190">
        <f>SUM(G228)</f>
        <v>0</v>
      </c>
      <c r="H227" s="191">
        <f t="shared" ref="H227:I227" si="299">SUM(H228)</f>
        <v>0</v>
      </c>
      <c r="I227" s="55">
        <f t="shared" si="299"/>
        <v>0</v>
      </c>
      <c r="J227" s="190">
        <f>SUM(J228)</f>
        <v>0</v>
      </c>
      <c r="K227" s="191">
        <f t="shared" ref="K227:L227" si="300">SUM(K228)</f>
        <v>0</v>
      </c>
      <c r="L227" s="55">
        <f t="shared" si="300"/>
        <v>0</v>
      </c>
      <c r="M227" s="190">
        <f>SUM(M228)</f>
        <v>0</v>
      </c>
      <c r="N227" s="191">
        <f t="shared" ref="N227:O227" si="301">SUM(N228)</f>
        <v>0</v>
      </c>
      <c r="O227" s="55">
        <f t="shared" si="301"/>
        <v>0</v>
      </c>
      <c r="P227" s="57"/>
    </row>
    <row r="228" spans="1:16" ht="24" hidden="1" customHeight="1" x14ac:dyDescent="0.25">
      <c r="A228" s="51">
        <v>5269</v>
      </c>
      <c r="B228" s="89" t="s">
        <v>245</v>
      </c>
      <c r="C228" s="90">
        <f t="shared" si="289"/>
        <v>0</v>
      </c>
      <c r="D228" s="196"/>
      <c r="E228" s="197"/>
      <c r="F228" s="55">
        <f t="shared" ref="F228:F229" si="302">D228+E228</f>
        <v>0</v>
      </c>
      <c r="G228" s="53"/>
      <c r="H228" s="54"/>
      <c r="I228" s="55">
        <f t="shared" ref="I228:I229" si="303">G228+H228</f>
        <v>0</v>
      </c>
      <c r="J228" s="53"/>
      <c r="K228" s="54"/>
      <c r="L228" s="55">
        <f t="shared" ref="L228:L229" si="304">K228+J228</f>
        <v>0</v>
      </c>
      <c r="M228" s="53"/>
      <c r="N228" s="54"/>
      <c r="O228" s="55">
        <f t="shared" ref="O228:O229" si="305">N228+M228</f>
        <v>0</v>
      </c>
      <c r="P228" s="57"/>
    </row>
    <row r="229" spans="1:16" ht="24" hidden="1" customHeight="1" x14ac:dyDescent="0.25">
      <c r="A229" s="186">
        <v>5270</v>
      </c>
      <c r="B229" s="138" t="s">
        <v>246</v>
      </c>
      <c r="C229" s="143">
        <f t="shared" si="289"/>
        <v>0</v>
      </c>
      <c r="D229" s="202"/>
      <c r="E229" s="203"/>
      <c r="F229" s="141">
        <f t="shared" si="302"/>
        <v>0</v>
      </c>
      <c r="G229" s="144"/>
      <c r="H229" s="145"/>
      <c r="I229" s="141">
        <f t="shared" si="303"/>
        <v>0</v>
      </c>
      <c r="J229" s="144"/>
      <c r="K229" s="145"/>
      <c r="L229" s="141">
        <f t="shared" si="304"/>
        <v>0</v>
      </c>
      <c r="M229" s="144"/>
      <c r="N229" s="145"/>
      <c r="O229" s="141">
        <f t="shared" si="305"/>
        <v>0</v>
      </c>
      <c r="P229" s="129"/>
    </row>
    <row r="230" spans="1:16" ht="12" hidden="1" customHeight="1" x14ac:dyDescent="0.25">
      <c r="A230" s="177">
        <v>6000</v>
      </c>
      <c r="B230" s="177" t="s">
        <v>247</v>
      </c>
      <c r="C230" s="178">
        <f t="shared" si="289"/>
        <v>0</v>
      </c>
      <c r="D230" s="179">
        <f>D231+D251+D259</f>
        <v>0</v>
      </c>
      <c r="E230" s="180">
        <f t="shared" ref="E230:F230" si="306">E231+E251+E259</f>
        <v>0</v>
      </c>
      <c r="F230" s="181">
        <f t="shared" si="306"/>
        <v>0</v>
      </c>
      <c r="G230" s="179">
        <f>G231+G251+G259</f>
        <v>0</v>
      </c>
      <c r="H230" s="180">
        <f t="shared" ref="H230:I230" si="307">H231+H251+H259</f>
        <v>0</v>
      </c>
      <c r="I230" s="181">
        <f t="shared" si="307"/>
        <v>0</v>
      </c>
      <c r="J230" s="179">
        <f>J231+J251+J259</f>
        <v>0</v>
      </c>
      <c r="K230" s="180">
        <f t="shared" ref="K230:L230" si="308">K231+K251+K259</f>
        <v>0</v>
      </c>
      <c r="L230" s="181">
        <f t="shared" si="308"/>
        <v>0</v>
      </c>
      <c r="M230" s="179">
        <f>M231+M251+M259</f>
        <v>0</v>
      </c>
      <c r="N230" s="180">
        <f t="shared" ref="N230:O230" si="309">N231+N251+N259</f>
        <v>0</v>
      </c>
      <c r="O230" s="181">
        <f t="shared" si="309"/>
        <v>0</v>
      </c>
      <c r="P230" s="182"/>
    </row>
    <row r="231" spans="1:16" ht="14.25" hidden="1" customHeight="1" x14ac:dyDescent="0.25">
      <c r="A231" s="216">
        <v>6200</v>
      </c>
      <c r="B231" s="207" t="s">
        <v>248</v>
      </c>
      <c r="C231" s="217">
        <f t="shared" si="289"/>
        <v>0</v>
      </c>
      <c r="D231" s="218">
        <f>SUM(D232,D233,D235,D238,D244,D245,D246)</f>
        <v>0</v>
      </c>
      <c r="E231" s="219">
        <f t="shared" ref="E231:F231" si="310">SUM(E232,E233,E235,E238,E244,E245,E246)</f>
        <v>0</v>
      </c>
      <c r="F231" s="220">
        <f t="shared" si="310"/>
        <v>0</v>
      </c>
      <c r="G231" s="218">
        <f>SUM(G232,G233,G235,G238,G244,G245,G246)</f>
        <v>0</v>
      </c>
      <c r="H231" s="219">
        <f t="shared" ref="H231:I231" si="311">SUM(H232,H233,H235,H238,H244,H245,H246)</f>
        <v>0</v>
      </c>
      <c r="I231" s="220">
        <f t="shared" si="311"/>
        <v>0</v>
      </c>
      <c r="J231" s="218">
        <f>SUM(J232,J233,J235,J238,J244,J245,J246)</f>
        <v>0</v>
      </c>
      <c r="K231" s="219">
        <f t="shared" ref="K231:L231" si="312">SUM(K232,K233,K235,K238,K244,K245,K246)</f>
        <v>0</v>
      </c>
      <c r="L231" s="220">
        <f t="shared" si="312"/>
        <v>0</v>
      </c>
      <c r="M231" s="218">
        <f>SUM(M232,M233,M235,M238,M244,M245,M246)</f>
        <v>0</v>
      </c>
      <c r="N231" s="219">
        <f t="shared" ref="N231:O231" si="313">SUM(N232,N233,N235,N238,N244,N245,N246)</f>
        <v>0</v>
      </c>
      <c r="O231" s="220">
        <f t="shared" si="313"/>
        <v>0</v>
      </c>
      <c r="P231" s="221"/>
    </row>
    <row r="232" spans="1:16" ht="24" hidden="1" customHeight="1" x14ac:dyDescent="0.25">
      <c r="A232" s="1297">
        <v>6220</v>
      </c>
      <c r="B232" s="82" t="s">
        <v>249</v>
      </c>
      <c r="C232" s="83">
        <f t="shared" si="289"/>
        <v>0</v>
      </c>
      <c r="D232" s="198"/>
      <c r="E232" s="199"/>
      <c r="F232" s="134">
        <f>D232+E232</f>
        <v>0</v>
      </c>
      <c r="G232" s="46"/>
      <c r="H232" s="47"/>
      <c r="I232" s="134">
        <f>G232+H232</f>
        <v>0</v>
      </c>
      <c r="J232" s="46"/>
      <c r="K232" s="47"/>
      <c r="L232" s="134">
        <f>K232+J232</f>
        <v>0</v>
      </c>
      <c r="M232" s="46"/>
      <c r="N232" s="47"/>
      <c r="O232" s="134">
        <f>N232+M232</f>
        <v>0</v>
      </c>
      <c r="P232" s="49"/>
    </row>
    <row r="233" spans="1:16" ht="12" hidden="1" customHeight="1" x14ac:dyDescent="0.25">
      <c r="A233" s="189">
        <v>6230</v>
      </c>
      <c r="B233" s="89" t="s">
        <v>250</v>
      </c>
      <c r="C233" s="90">
        <f t="shared" si="289"/>
        <v>0</v>
      </c>
      <c r="D233" s="190">
        <f t="shared" ref="D233:O233" si="314">SUM(D234)</f>
        <v>0</v>
      </c>
      <c r="E233" s="191">
        <f t="shared" si="314"/>
        <v>0</v>
      </c>
      <c r="F233" s="55">
        <f t="shared" si="314"/>
        <v>0</v>
      </c>
      <c r="G233" s="190">
        <f t="shared" si="314"/>
        <v>0</v>
      </c>
      <c r="H233" s="191">
        <f t="shared" si="314"/>
        <v>0</v>
      </c>
      <c r="I233" s="55">
        <f t="shared" si="314"/>
        <v>0</v>
      </c>
      <c r="J233" s="190">
        <f t="shared" si="314"/>
        <v>0</v>
      </c>
      <c r="K233" s="191">
        <f t="shared" si="314"/>
        <v>0</v>
      </c>
      <c r="L233" s="55">
        <f t="shared" si="314"/>
        <v>0</v>
      </c>
      <c r="M233" s="190">
        <f t="shared" si="314"/>
        <v>0</v>
      </c>
      <c r="N233" s="191">
        <f t="shared" si="314"/>
        <v>0</v>
      </c>
      <c r="O233" s="55">
        <f t="shared" si="314"/>
        <v>0</v>
      </c>
      <c r="P233" s="57"/>
    </row>
    <row r="234" spans="1:16" ht="24" hidden="1" customHeight="1" x14ac:dyDescent="0.25">
      <c r="A234" s="51">
        <v>6239</v>
      </c>
      <c r="B234" s="82" t="s">
        <v>251</v>
      </c>
      <c r="C234" s="90">
        <f t="shared" si="289"/>
        <v>0</v>
      </c>
      <c r="D234" s="198"/>
      <c r="E234" s="199"/>
      <c r="F234" s="134">
        <f>D234+E234</f>
        <v>0</v>
      </c>
      <c r="G234" s="46"/>
      <c r="H234" s="47"/>
      <c r="I234" s="134">
        <f>G234+H234</f>
        <v>0</v>
      </c>
      <c r="J234" s="46"/>
      <c r="K234" s="47"/>
      <c r="L234" s="134">
        <f>K234+J234</f>
        <v>0</v>
      </c>
      <c r="M234" s="46"/>
      <c r="N234" s="47"/>
      <c r="O234" s="134">
        <f>N234+M234</f>
        <v>0</v>
      </c>
      <c r="P234" s="49"/>
    </row>
    <row r="235" spans="1:16" ht="24" hidden="1" customHeight="1" x14ac:dyDescent="0.25">
      <c r="A235" s="189">
        <v>6240</v>
      </c>
      <c r="B235" s="89" t="s">
        <v>252</v>
      </c>
      <c r="C235" s="90">
        <f t="shared" si="289"/>
        <v>0</v>
      </c>
      <c r="D235" s="190">
        <f>SUM(D236:D237)</f>
        <v>0</v>
      </c>
      <c r="E235" s="191">
        <f t="shared" ref="E235:F235" si="315">SUM(E236:E237)</f>
        <v>0</v>
      </c>
      <c r="F235" s="55">
        <f t="shared" si="315"/>
        <v>0</v>
      </c>
      <c r="G235" s="190">
        <f>SUM(G236:G237)</f>
        <v>0</v>
      </c>
      <c r="H235" s="191">
        <f t="shared" ref="H235:I235" si="316">SUM(H236:H237)</f>
        <v>0</v>
      </c>
      <c r="I235" s="55">
        <f t="shared" si="316"/>
        <v>0</v>
      </c>
      <c r="J235" s="190">
        <f>SUM(J236:J237)</f>
        <v>0</v>
      </c>
      <c r="K235" s="191">
        <f t="shared" ref="K235:L235" si="317">SUM(K236:K237)</f>
        <v>0</v>
      </c>
      <c r="L235" s="55">
        <f t="shared" si="317"/>
        <v>0</v>
      </c>
      <c r="M235" s="190">
        <f>SUM(M236:M237)</f>
        <v>0</v>
      </c>
      <c r="N235" s="191">
        <f t="shared" ref="N235:O235" si="318">SUM(N236:N237)</f>
        <v>0</v>
      </c>
      <c r="O235" s="55">
        <f t="shared" si="318"/>
        <v>0</v>
      </c>
      <c r="P235" s="57"/>
    </row>
    <row r="236" spans="1:16" ht="12" hidden="1" customHeight="1" x14ac:dyDescent="0.25">
      <c r="A236" s="51">
        <v>6241</v>
      </c>
      <c r="B236" s="89" t="s">
        <v>253</v>
      </c>
      <c r="C236" s="90">
        <f t="shared" si="289"/>
        <v>0</v>
      </c>
      <c r="D236" s="196"/>
      <c r="E236" s="197"/>
      <c r="F236" s="55">
        <f t="shared" ref="F236:F237" si="319">D236+E236</f>
        <v>0</v>
      </c>
      <c r="G236" s="53"/>
      <c r="H236" s="54"/>
      <c r="I236" s="55">
        <f t="shared" ref="I236:I237" si="320">G236+H236</f>
        <v>0</v>
      </c>
      <c r="J236" s="53"/>
      <c r="K236" s="54"/>
      <c r="L236" s="55">
        <f t="shared" ref="L236:L237" si="321">K236+J236</f>
        <v>0</v>
      </c>
      <c r="M236" s="53"/>
      <c r="N236" s="54"/>
      <c r="O236" s="55">
        <f t="shared" ref="O236:O237" si="322">N236+M236</f>
        <v>0</v>
      </c>
      <c r="P236" s="57"/>
    </row>
    <row r="237" spans="1:16" ht="12" hidden="1" customHeight="1" x14ac:dyDescent="0.25">
      <c r="A237" s="51">
        <v>6242</v>
      </c>
      <c r="B237" s="89" t="s">
        <v>254</v>
      </c>
      <c r="C237" s="90">
        <f t="shared" si="289"/>
        <v>0</v>
      </c>
      <c r="D237" s="196"/>
      <c r="E237" s="197"/>
      <c r="F237" s="55">
        <f t="shared" si="319"/>
        <v>0</v>
      </c>
      <c r="G237" s="53"/>
      <c r="H237" s="54"/>
      <c r="I237" s="55">
        <f t="shared" si="320"/>
        <v>0</v>
      </c>
      <c r="J237" s="53"/>
      <c r="K237" s="54"/>
      <c r="L237" s="55">
        <f t="shared" si="321"/>
        <v>0</v>
      </c>
      <c r="M237" s="53"/>
      <c r="N237" s="54"/>
      <c r="O237" s="55">
        <f t="shared" si="322"/>
        <v>0</v>
      </c>
      <c r="P237" s="57"/>
    </row>
    <row r="238" spans="1:16" ht="25.5" hidden="1" customHeight="1" x14ac:dyDescent="0.25">
      <c r="A238" s="189">
        <v>6250</v>
      </c>
      <c r="B238" s="89" t="s">
        <v>255</v>
      </c>
      <c r="C238" s="90">
        <f t="shared" si="289"/>
        <v>0</v>
      </c>
      <c r="D238" s="190">
        <f>SUM(D239:D243)</f>
        <v>0</v>
      </c>
      <c r="E238" s="191">
        <f t="shared" ref="E238:F238" si="323">SUM(E239:E243)</f>
        <v>0</v>
      </c>
      <c r="F238" s="55">
        <f t="shared" si="323"/>
        <v>0</v>
      </c>
      <c r="G238" s="190">
        <f>SUM(G239:G243)</f>
        <v>0</v>
      </c>
      <c r="H238" s="191">
        <f t="shared" ref="H238:I238" si="324">SUM(H239:H243)</f>
        <v>0</v>
      </c>
      <c r="I238" s="55">
        <f t="shared" si="324"/>
        <v>0</v>
      </c>
      <c r="J238" s="190">
        <f>SUM(J239:J243)</f>
        <v>0</v>
      </c>
      <c r="K238" s="191">
        <f t="shared" ref="K238:L238" si="325">SUM(K239:K243)</f>
        <v>0</v>
      </c>
      <c r="L238" s="55">
        <f t="shared" si="325"/>
        <v>0</v>
      </c>
      <c r="M238" s="190">
        <f>SUM(M239:M243)</f>
        <v>0</v>
      </c>
      <c r="N238" s="191">
        <f t="shared" ref="N238:O238" si="326">SUM(N239:N243)</f>
        <v>0</v>
      </c>
      <c r="O238" s="55">
        <f t="shared" si="326"/>
        <v>0</v>
      </c>
      <c r="P238" s="57"/>
    </row>
    <row r="239" spans="1:16" ht="14.25" hidden="1" customHeight="1" x14ac:dyDescent="0.25">
      <c r="A239" s="51">
        <v>6252</v>
      </c>
      <c r="B239" s="89" t="s">
        <v>256</v>
      </c>
      <c r="C239" s="90">
        <f t="shared" si="289"/>
        <v>0</v>
      </c>
      <c r="D239" s="196"/>
      <c r="E239" s="197"/>
      <c r="F239" s="55">
        <f t="shared" ref="F239:F245" si="327">D239+E239</f>
        <v>0</v>
      </c>
      <c r="G239" s="53"/>
      <c r="H239" s="54"/>
      <c r="I239" s="55">
        <f t="shared" ref="I239:I245" si="328">G239+H239</f>
        <v>0</v>
      </c>
      <c r="J239" s="53"/>
      <c r="K239" s="54"/>
      <c r="L239" s="55">
        <f t="shared" ref="L239:L245" si="329">K239+J239</f>
        <v>0</v>
      </c>
      <c r="M239" s="53"/>
      <c r="N239" s="54"/>
      <c r="O239" s="55">
        <f t="shared" ref="O239:O245" si="330">N239+M239</f>
        <v>0</v>
      </c>
      <c r="P239" s="57"/>
    </row>
    <row r="240" spans="1:16" ht="14.25" hidden="1" customHeight="1" x14ac:dyDescent="0.25">
      <c r="A240" s="51">
        <v>6253</v>
      </c>
      <c r="B240" s="89" t="s">
        <v>257</v>
      </c>
      <c r="C240" s="90">
        <f t="shared" si="289"/>
        <v>0</v>
      </c>
      <c r="D240" s="196"/>
      <c r="E240" s="197"/>
      <c r="F240" s="55">
        <f t="shared" si="327"/>
        <v>0</v>
      </c>
      <c r="G240" s="53"/>
      <c r="H240" s="54"/>
      <c r="I240" s="55">
        <f t="shared" si="328"/>
        <v>0</v>
      </c>
      <c r="J240" s="53"/>
      <c r="K240" s="54"/>
      <c r="L240" s="55">
        <f t="shared" si="329"/>
        <v>0</v>
      </c>
      <c r="M240" s="53"/>
      <c r="N240" s="54"/>
      <c r="O240" s="55">
        <f t="shared" si="330"/>
        <v>0</v>
      </c>
      <c r="P240" s="57"/>
    </row>
    <row r="241" spans="1:16" ht="24" hidden="1" customHeight="1" x14ac:dyDescent="0.25">
      <c r="A241" s="51">
        <v>6254</v>
      </c>
      <c r="B241" s="89" t="s">
        <v>258</v>
      </c>
      <c r="C241" s="90">
        <f t="shared" si="289"/>
        <v>0</v>
      </c>
      <c r="D241" s="196"/>
      <c r="E241" s="197"/>
      <c r="F241" s="55">
        <f t="shared" si="327"/>
        <v>0</v>
      </c>
      <c r="G241" s="53"/>
      <c r="H241" s="54"/>
      <c r="I241" s="55">
        <f t="shared" si="328"/>
        <v>0</v>
      </c>
      <c r="J241" s="53"/>
      <c r="K241" s="54"/>
      <c r="L241" s="55">
        <f t="shared" si="329"/>
        <v>0</v>
      </c>
      <c r="M241" s="53"/>
      <c r="N241" s="54"/>
      <c r="O241" s="55">
        <f t="shared" si="330"/>
        <v>0</v>
      </c>
      <c r="P241" s="57"/>
    </row>
    <row r="242" spans="1:16" ht="24" hidden="1" customHeight="1" x14ac:dyDescent="0.25">
      <c r="A242" s="51">
        <v>6255</v>
      </c>
      <c r="B242" s="89" t="s">
        <v>259</v>
      </c>
      <c r="C242" s="90">
        <f t="shared" si="289"/>
        <v>0</v>
      </c>
      <c r="D242" s="196"/>
      <c r="E242" s="197"/>
      <c r="F242" s="55">
        <f t="shared" si="327"/>
        <v>0</v>
      </c>
      <c r="G242" s="53"/>
      <c r="H242" s="54"/>
      <c r="I242" s="55">
        <f t="shared" si="328"/>
        <v>0</v>
      </c>
      <c r="J242" s="53"/>
      <c r="K242" s="54"/>
      <c r="L242" s="55">
        <f t="shared" si="329"/>
        <v>0</v>
      </c>
      <c r="M242" s="53"/>
      <c r="N242" s="54"/>
      <c r="O242" s="55">
        <f t="shared" si="330"/>
        <v>0</v>
      </c>
      <c r="P242" s="57"/>
    </row>
    <row r="243" spans="1:16" ht="12" hidden="1" customHeight="1" x14ac:dyDescent="0.25">
      <c r="A243" s="51">
        <v>6259</v>
      </c>
      <c r="B243" s="89" t="s">
        <v>260</v>
      </c>
      <c r="C243" s="90">
        <f t="shared" si="289"/>
        <v>0</v>
      </c>
      <c r="D243" s="196"/>
      <c r="E243" s="197"/>
      <c r="F243" s="55">
        <f t="shared" si="327"/>
        <v>0</v>
      </c>
      <c r="G243" s="53"/>
      <c r="H243" s="54"/>
      <c r="I243" s="55">
        <f t="shared" si="328"/>
        <v>0</v>
      </c>
      <c r="J243" s="53"/>
      <c r="K243" s="54"/>
      <c r="L243" s="55">
        <f t="shared" si="329"/>
        <v>0</v>
      </c>
      <c r="M243" s="53"/>
      <c r="N243" s="54"/>
      <c r="O243" s="55">
        <f t="shared" si="330"/>
        <v>0</v>
      </c>
      <c r="P243" s="57"/>
    </row>
    <row r="244" spans="1:16" ht="24" hidden="1" customHeight="1" x14ac:dyDescent="0.25">
      <c r="A244" s="189">
        <v>6260</v>
      </c>
      <c r="B244" s="89" t="s">
        <v>261</v>
      </c>
      <c r="C244" s="90">
        <f t="shared" si="289"/>
        <v>0</v>
      </c>
      <c r="D244" s="196"/>
      <c r="E244" s="197"/>
      <c r="F244" s="55">
        <f t="shared" si="327"/>
        <v>0</v>
      </c>
      <c r="G244" s="53"/>
      <c r="H244" s="54"/>
      <c r="I244" s="55">
        <f t="shared" si="328"/>
        <v>0</v>
      </c>
      <c r="J244" s="53"/>
      <c r="K244" s="54"/>
      <c r="L244" s="55">
        <f t="shared" si="329"/>
        <v>0</v>
      </c>
      <c r="M244" s="53"/>
      <c r="N244" s="54"/>
      <c r="O244" s="55">
        <f t="shared" si="330"/>
        <v>0</v>
      </c>
      <c r="P244" s="57"/>
    </row>
    <row r="245" spans="1:16" ht="12" hidden="1" customHeight="1" x14ac:dyDescent="0.25">
      <c r="A245" s="189">
        <v>6270</v>
      </c>
      <c r="B245" s="89" t="s">
        <v>262</v>
      </c>
      <c r="C245" s="90">
        <f t="shared" si="289"/>
        <v>0</v>
      </c>
      <c r="D245" s="196"/>
      <c r="E245" s="197"/>
      <c r="F245" s="55">
        <f t="shared" si="327"/>
        <v>0</v>
      </c>
      <c r="G245" s="53"/>
      <c r="H245" s="54"/>
      <c r="I245" s="55">
        <f t="shared" si="328"/>
        <v>0</v>
      </c>
      <c r="J245" s="53"/>
      <c r="K245" s="54"/>
      <c r="L245" s="55">
        <f t="shared" si="329"/>
        <v>0</v>
      </c>
      <c r="M245" s="53"/>
      <c r="N245" s="54"/>
      <c r="O245" s="55">
        <f t="shared" si="330"/>
        <v>0</v>
      </c>
      <c r="P245" s="57"/>
    </row>
    <row r="246" spans="1:16" ht="24" hidden="1" customHeight="1" x14ac:dyDescent="0.25">
      <c r="A246" s="1297">
        <v>6290</v>
      </c>
      <c r="B246" s="82" t="s">
        <v>263</v>
      </c>
      <c r="C246" s="208">
        <f t="shared" si="289"/>
        <v>0</v>
      </c>
      <c r="D246" s="194">
        <f>SUM(D247:D250)</f>
        <v>0</v>
      </c>
      <c r="E246" s="195">
        <f t="shared" ref="E246:O246" si="331">SUM(E247:E250)</f>
        <v>0</v>
      </c>
      <c r="F246" s="134">
        <f t="shared" si="331"/>
        <v>0</v>
      </c>
      <c r="G246" s="194">
        <f t="shared" si="331"/>
        <v>0</v>
      </c>
      <c r="H246" s="195">
        <f t="shared" si="331"/>
        <v>0</v>
      </c>
      <c r="I246" s="134">
        <f t="shared" si="331"/>
        <v>0</v>
      </c>
      <c r="J246" s="194">
        <f t="shared" si="331"/>
        <v>0</v>
      </c>
      <c r="K246" s="195">
        <f t="shared" si="331"/>
        <v>0</v>
      </c>
      <c r="L246" s="134">
        <f t="shared" si="331"/>
        <v>0</v>
      </c>
      <c r="M246" s="194">
        <f t="shared" si="331"/>
        <v>0</v>
      </c>
      <c r="N246" s="195">
        <f t="shared" si="331"/>
        <v>0</v>
      </c>
      <c r="O246" s="134">
        <f t="shared" si="331"/>
        <v>0</v>
      </c>
      <c r="P246" s="49"/>
    </row>
    <row r="247" spans="1:16" ht="12" hidden="1" customHeight="1" x14ac:dyDescent="0.25">
      <c r="A247" s="51">
        <v>6291</v>
      </c>
      <c r="B247" s="89" t="s">
        <v>264</v>
      </c>
      <c r="C247" s="90">
        <f t="shared" si="289"/>
        <v>0</v>
      </c>
      <c r="D247" s="196"/>
      <c r="E247" s="197"/>
      <c r="F247" s="55">
        <f t="shared" ref="F247:F250" si="332">D247+E247</f>
        <v>0</v>
      </c>
      <c r="G247" s="53"/>
      <c r="H247" s="54"/>
      <c r="I247" s="55">
        <f t="shared" ref="I247:I250" si="333">G247+H247</f>
        <v>0</v>
      </c>
      <c r="J247" s="53"/>
      <c r="K247" s="54"/>
      <c r="L247" s="55">
        <f t="shared" ref="L247:L250" si="334">K247+J247</f>
        <v>0</v>
      </c>
      <c r="M247" s="53"/>
      <c r="N247" s="54"/>
      <c r="O247" s="55">
        <f t="shared" ref="O247:O250" si="335">N247+M247</f>
        <v>0</v>
      </c>
      <c r="P247" s="57"/>
    </row>
    <row r="248" spans="1:16" ht="12" hidden="1" customHeight="1" x14ac:dyDescent="0.25">
      <c r="A248" s="51">
        <v>6292</v>
      </c>
      <c r="B248" s="89" t="s">
        <v>265</v>
      </c>
      <c r="C248" s="90">
        <f t="shared" si="289"/>
        <v>0</v>
      </c>
      <c r="D248" s="196"/>
      <c r="E248" s="197"/>
      <c r="F248" s="55">
        <f t="shared" si="332"/>
        <v>0</v>
      </c>
      <c r="G248" s="53"/>
      <c r="H248" s="54"/>
      <c r="I248" s="55">
        <f t="shared" si="333"/>
        <v>0</v>
      </c>
      <c r="J248" s="53"/>
      <c r="K248" s="54"/>
      <c r="L248" s="55">
        <f t="shared" si="334"/>
        <v>0</v>
      </c>
      <c r="M248" s="53"/>
      <c r="N248" s="54"/>
      <c r="O248" s="55">
        <f t="shared" si="335"/>
        <v>0</v>
      </c>
      <c r="P248" s="57"/>
    </row>
    <row r="249" spans="1:16" ht="72" hidden="1" customHeight="1" x14ac:dyDescent="0.25">
      <c r="A249" s="51">
        <v>6296</v>
      </c>
      <c r="B249" s="89" t="s">
        <v>266</v>
      </c>
      <c r="C249" s="90">
        <f t="shared" si="289"/>
        <v>0</v>
      </c>
      <c r="D249" s="196"/>
      <c r="E249" s="197"/>
      <c r="F249" s="55">
        <f t="shared" si="332"/>
        <v>0</v>
      </c>
      <c r="G249" s="53"/>
      <c r="H249" s="54"/>
      <c r="I249" s="55">
        <f t="shared" si="333"/>
        <v>0</v>
      </c>
      <c r="J249" s="53"/>
      <c r="K249" s="54"/>
      <c r="L249" s="55">
        <f t="shared" si="334"/>
        <v>0</v>
      </c>
      <c r="M249" s="53"/>
      <c r="N249" s="54"/>
      <c r="O249" s="55">
        <f t="shared" si="335"/>
        <v>0</v>
      </c>
      <c r="P249" s="57"/>
    </row>
    <row r="250" spans="1:16" ht="39.75" hidden="1" customHeight="1" x14ac:dyDescent="0.25">
      <c r="A250" s="51">
        <v>6299</v>
      </c>
      <c r="B250" s="89" t="s">
        <v>267</v>
      </c>
      <c r="C250" s="90">
        <f t="shared" si="289"/>
        <v>0</v>
      </c>
      <c r="D250" s="196"/>
      <c r="E250" s="197"/>
      <c r="F250" s="55">
        <f t="shared" si="332"/>
        <v>0</v>
      </c>
      <c r="G250" s="53"/>
      <c r="H250" s="54"/>
      <c r="I250" s="55">
        <f t="shared" si="333"/>
        <v>0</v>
      </c>
      <c r="J250" s="53"/>
      <c r="K250" s="54"/>
      <c r="L250" s="55">
        <f t="shared" si="334"/>
        <v>0</v>
      </c>
      <c r="M250" s="53"/>
      <c r="N250" s="54"/>
      <c r="O250" s="55">
        <f t="shared" si="335"/>
        <v>0</v>
      </c>
      <c r="P250" s="57"/>
    </row>
    <row r="251" spans="1:16" ht="12" hidden="1" customHeight="1" x14ac:dyDescent="0.25">
      <c r="A251" s="69">
        <v>6300</v>
      </c>
      <c r="B251" s="183" t="s">
        <v>268</v>
      </c>
      <c r="C251" s="70">
        <f t="shared" si="289"/>
        <v>0</v>
      </c>
      <c r="D251" s="184">
        <f>SUM(D252,D257,D258)</f>
        <v>0</v>
      </c>
      <c r="E251" s="185">
        <f t="shared" ref="E251:O251" si="336">SUM(E252,E257,E258)</f>
        <v>0</v>
      </c>
      <c r="F251" s="73">
        <f t="shared" si="336"/>
        <v>0</v>
      </c>
      <c r="G251" s="184">
        <f t="shared" si="336"/>
        <v>0</v>
      </c>
      <c r="H251" s="185">
        <f t="shared" si="336"/>
        <v>0</v>
      </c>
      <c r="I251" s="73">
        <f t="shared" si="336"/>
        <v>0</v>
      </c>
      <c r="J251" s="184">
        <f t="shared" si="336"/>
        <v>0</v>
      </c>
      <c r="K251" s="185">
        <f t="shared" si="336"/>
        <v>0</v>
      </c>
      <c r="L251" s="73">
        <f t="shared" si="336"/>
        <v>0</v>
      </c>
      <c r="M251" s="184">
        <f t="shared" si="336"/>
        <v>0</v>
      </c>
      <c r="N251" s="185">
        <f t="shared" si="336"/>
        <v>0</v>
      </c>
      <c r="O251" s="73">
        <f t="shared" si="336"/>
        <v>0</v>
      </c>
      <c r="P251" s="77"/>
    </row>
    <row r="252" spans="1:16" ht="24" hidden="1" customHeight="1" x14ac:dyDescent="0.25">
      <c r="A252" s="1297">
        <v>6320</v>
      </c>
      <c r="B252" s="82" t="s">
        <v>269</v>
      </c>
      <c r="C252" s="208">
        <f t="shared" si="289"/>
        <v>0</v>
      </c>
      <c r="D252" s="194">
        <f>SUM(D253:D256)</f>
        <v>0</v>
      </c>
      <c r="E252" s="195">
        <f t="shared" ref="E252:O252" si="337">SUM(E253:E256)</f>
        <v>0</v>
      </c>
      <c r="F252" s="134">
        <f t="shared" si="337"/>
        <v>0</v>
      </c>
      <c r="G252" s="194">
        <f t="shared" si="337"/>
        <v>0</v>
      </c>
      <c r="H252" s="195">
        <f t="shared" si="337"/>
        <v>0</v>
      </c>
      <c r="I252" s="134">
        <f t="shared" si="337"/>
        <v>0</v>
      </c>
      <c r="J252" s="194">
        <f t="shared" si="337"/>
        <v>0</v>
      </c>
      <c r="K252" s="195">
        <f t="shared" si="337"/>
        <v>0</v>
      </c>
      <c r="L252" s="134">
        <f t="shared" si="337"/>
        <v>0</v>
      </c>
      <c r="M252" s="194">
        <f t="shared" si="337"/>
        <v>0</v>
      </c>
      <c r="N252" s="195">
        <f t="shared" si="337"/>
        <v>0</v>
      </c>
      <c r="O252" s="134">
        <f t="shared" si="337"/>
        <v>0</v>
      </c>
      <c r="P252" s="49"/>
    </row>
    <row r="253" spans="1:16" ht="12" hidden="1" customHeight="1" x14ac:dyDescent="0.25">
      <c r="A253" s="51">
        <v>6322</v>
      </c>
      <c r="B253" s="89" t="s">
        <v>270</v>
      </c>
      <c r="C253" s="90">
        <f t="shared" si="289"/>
        <v>0</v>
      </c>
      <c r="D253" s="196"/>
      <c r="E253" s="197"/>
      <c r="F253" s="55">
        <f t="shared" ref="F253:F258" si="338">D253+E253</f>
        <v>0</v>
      </c>
      <c r="G253" s="53"/>
      <c r="H253" s="54"/>
      <c r="I253" s="55">
        <f t="shared" ref="I253:I258" si="339">G253+H253</f>
        <v>0</v>
      </c>
      <c r="J253" s="53"/>
      <c r="K253" s="54"/>
      <c r="L253" s="55">
        <f t="shared" ref="L253:L258" si="340">K253+J253</f>
        <v>0</v>
      </c>
      <c r="M253" s="53"/>
      <c r="N253" s="54"/>
      <c r="O253" s="55">
        <f t="shared" ref="O253:O258" si="341">N253+M253</f>
        <v>0</v>
      </c>
      <c r="P253" s="57"/>
    </row>
    <row r="254" spans="1:16" ht="24" hidden="1" customHeight="1" x14ac:dyDescent="0.25">
      <c r="A254" s="51">
        <v>6323</v>
      </c>
      <c r="B254" s="89" t="s">
        <v>271</v>
      </c>
      <c r="C254" s="90">
        <f t="shared" si="289"/>
        <v>0</v>
      </c>
      <c r="D254" s="196"/>
      <c r="E254" s="197"/>
      <c r="F254" s="55">
        <f t="shared" si="338"/>
        <v>0</v>
      </c>
      <c r="G254" s="53"/>
      <c r="H254" s="54"/>
      <c r="I254" s="55">
        <f t="shared" si="339"/>
        <v>0</v>
      </c>
      <c r="J254" s="53"/>
      <c r="K254" s="54"/>
      <c r="L254" s="55">
        <f t="shared" si="340"/>
        <v>0</v>
      </c>
      <c r="M254" s="53"/>
      <c r="N254" s="54"/>
      <c r="O254" s="55">
        <f t="shared" si="341"/>
        <v>0</v>
      </c>
      <c r="P254" s="57"/>
    </row>
    <row r="255" spans="1:16" ht="24" hidden="1" customHeight="1" x14ac:dyDescent="0.25">
      <c r="A255" s="51">
        <v>6324</v>
      </c>
      <c r="B255" s="89" t="s">
        <v>272</v>
      </c>
      <c r="C255" s="90">
        <f t="shared" si="289"/>
        <v>0</v>
      </c>
      <c r="D255" s="196"/>
      <c r="E255" s="197"/>
      <c r="F255" s="55">
        <f t="shared" si="338"/>
        <v>0</v>
      </c>
      <c r="G255" s="53"/>
      <c r="H255" s="54"/>
      <c r="I255" s="55">
        <f t="shared" si="339"/>
        <v>0</v>
      </c>
      <c r="J255" s="53"/>
      <c r="K255" s="54"/>
      <c r="L255" s="55">
        <f t="shared" si="340"/>
        <v>0</v>
      </c>
      <c r="M255" s="53"/>
      <c r="N255" s="54"/>
      <c r="O255" s="55">
        <f t="shared" si="341"/>
        <v>0</v>
      </c>
      <c r="P255" s="57"/>
    </row>
    <row r="256" spans="1:16" ht="12" hidden="1" customHeight="1" x14ac:dyDescent="0.25">
      <c r="A256" s="44">
        <v>6329</v>
      </c>
      <c r="B256" s="82" t="s">
        <v>273</v>
      </c>
      <c r="C256" s="83">
        <f t="shared" si="289"/>
        <v>0</v>
      </c>
      <c r="D256" s="198"/>
      <c r="E256" s="199"/>
      <c r="F256" s="134">
        <f t="shared" si="338"/>
        <v>0</v>
      </c>
      <c r="G256" s="46"/>
      <c r="H256" s="47"/>
      <c r="I256" s="134">
        <f t="shared" si="339"/>
        <v>0</v>
      </c>
      <c r="J256" s="46"/>
      <c r="K256" s="47"/>
      <c r="L256" s="134">
        <f t="shared" si="340"/>
        <v>0</v>
      </c>
      <c r="M256" s="46"/>
      <c r="N256" s="47"/>
      <c r="O256" s="134">
        <f t="shared" si="341"/>
        <v>0</v>
      </c>
      <c r="P256" s="49"/>
    </row>
    <row r="257" spans="1:16" ht="24" hidden="1" customHeight="1" x14ac:dyDescent="0.25">
      <c r="A257" s="225">
        <v>6330</v>
      </c>
      <c r="B257" s="226" t="s">
        <v>274</v>
      </c>
      <c r="C257" s="208">
        <f t="shared" si="289"/>
        <v>0</v>
      </c>
      <c r="D257" s="210"/>
      <c r="E257" s="211"/>
      <c r="F257" s="212">
        <f t="shared" si="338"/>
        <v>0</v>
      </c>
      <c r="G257" s="213"/>
      <c r="H257" s="214"/>
      <c r="I257" s="212">
        <f t="shared" si="339"/>
        <v>0</v>
      </c>
      <c r="J257" s="213"/>
      <c r="K257" s="214"/>
      <c r="L257" s="212">
        <f t="shared" si="340"/>
        <v>0</v>
      </c>
      <c r="M257" s="213"/>
      <c r="N257" s="214"/>
      <c r="O257" s="212">
        <f t="shared" si="341"/>
        <v>0</v>
      </c>
      <c r="P257" s="215"/>
    </row>
    <row r="258" spans="1:16" ht="12" hidden="1" customHeight="1" x14ac:dyDescent="0.25">
      <c r="A258" s="189">
        <v>6360</v>
      </c>
      <c r="B258" s="89" t="s">
        <v>275</v>
      </c>
      <c r="C258" s="90">
        <f t="shared" si="289"/>
        <v>0</v>
      </c>
      <c r="D258" s="196"/>
      <c r="E258" s="197"/>
      <c r="F258" s="55">
        <f t="shared" si="338"/>
        <v>0</v>
      </c>
      <c r="G258" s="53"/>
      <c r="H258" s="54"/>
      <c r="I258" s="55">
        <f t="shared" si="339"/>
        <v>0</v>
      </c>
      <c r="J258" s="53"/>
      <c r="K258" s="54"/>
      <c r="L258" s="55">
        <f t="shared" si="340"/>
        <v>0</v>
      </c>
      <c r="M258" s="53"/>
      <c r="N258" s="54"/>
      <c r="O258" s="55">
        <f t="shared" si="341"/>
        <v>0</v>
      </c>
      <c r="P258" s="57"/>
    </row>
    <row r="259" spans="1:16" ht="36" hidden="1" customHeight="1" x14ac:dyDescent="0.25">
      <c r="A259" s="69">
        <v>6400</v>
      </c>
      <c r="B259" s="183" t="s">
        <v>276</v>
      </c>
      <c r="C259" s="70">
        <f t="shared" si="289"/>
        <v>0</v>
      </c>
      <c r="D259" s="184">
        <f>SUM(D260,D264)</f>
        <v>0</v>
      </c>
      <c r="E259" s="185">
        <f t="shared" ref="E259:O259" si="342">SUM(E260,E264)</f>
        <v>0</v>
      </c>
      <c r="F259" s="73">
        <f t="shared" si="342"/>
        <v>0</v>
      </c>
      <c r="G259" s="184">
        <f t="shared" si="342"/>
        <v>0</v>
      </c>
      <c r="H259" s="185">
        <f t="shared" si="342"/>
        <v>0</v>
      </c>
      <c r="I259" s="73">
        <f t="shared" si="342"/>
        <v>0</v>
      </c>
      <c r="J259" s="184">
        <f t="shared" si="342"/>
        <v>0</v>
      </c>
      <c r="K259" s="185">
        <f t="shared" si="342"/>
        <v>0</v>
      </c>
      <c r="L259" s="73">
        <f t="shared" si="342"/>
        <v>0</v>
      </c>
      <c r="M259" s="184">
        <f t="shared" si="342"/>
        <v>0</v>
      </c>
      <c r="N259" s="185">
        <f t="shared" si="342"/>
        <v>0</v>
      </c>
      <c r="O259" s="73">
        <f t="shared" si="342"/>
        <v>0</v>
      </c>
      <c r="P259" s="77"/>
    </row>
    <row r="260" spans="1:16" ht="24" hidden="1" customHeight="1" x14ac:dyDescent="0.25">
      <c r="A260" s="1297">
        <v>6410</v>
      </c>
      <c r="B260" s="82" t="s">
        <v>277</v>
      </c>
      <c r="C260" s="83">
        <f t="shared" si="289"/>
        <v>0</v>
      </c>
      <c r="D260" s="194">
        <f>SUM(D261:D263)</f>
        <v>0</v>
      </c>
      <c r="E260" s="195">
        <f t="shared" ref="E260:O260" si="343">SUM(E261:E263)</f>
        <v>0</v>
      </c>
      <c r="F260" s="134">
        <f t="shared" si="343"/>
        <v>0</v>
      </c>
      <c r="G260" s="194">
        <f t="shared" si="343"/>
        <v>0</v>
      </c>
      <c r="H260" s="195">
        <f t="shared" si="343"/>
        <v>0</v>
      </c>
      <c r="I260" s="134">
        <f t="shared" si="343"/>
        <v>0</v>
      </c>
      <c r="J260" s="194">
        <f t="shared" si="343"/>
        <v>0</v>
      </c>
      <c r="K260" s="195">
        <f t="shared" si="343"/>
        <v>0</v>
      </c>
      <c r="L260" s="134">
        <f t="shared" si="343"/>
        <v>0</v>
      </c>
      <c r="M260" s="194">
        <f t="shared" si="343"/>
        <v>0</v>
      </c>
      <c r="N260" s="195">
        <f t="shared" si="343"/>
        <v>0</v>
      </c>
      <c r="O260" s="134">
        <f t="shared" si="343"/>
        <v>0</v>
      </c>
      <c r="P260" s="49"/>
    </row>
    <row r="261" spans="1:16" ht="12" hidden="1" customHeight="1" x14ac:dyDescent="0.25">
      <c r="A261" s="51">
        <v>6411</v>
      </c>
      <c r="B261" s="200" t="s">
        <v>278</v>
      </c>
      <c r="C261" s="90">
        <f t="shared" si="289"/>
        <v>0</v>
      </c>
      <c r="D261" s="196"/>
      <c r="E261" s="197"/>
      <c r="F261" s="55">
        <f t="shared" ref="F261:F263" si="344">D261+E261</f>
        <v>0</v>
      </c>
      <c r="G261" s="53"/>
      <c r="H261" s="54"/>
      <c r="I261" s="55">
        <f t="shared" ref="I261:I263" si="345">G261+H261</f>
        <v>0</v>
      </c>
      <c r="J261" s="53"/>
      <c r="K261" s="54"/>
      <c r="L261" s="55">
        <f t="shared" ref="L261:L263" si="346">K261+J261</f>
        <v>0</v>
      </c>
      <c r="M261" s="53"/>
      <c r="N261" s="54"/>
      <c r="O261" s="55">
        <f t="shared" ref="O261:O263" si="347">N261+M261</f>
        <v>0</v>
      </c>
      <c r="P261" s="57"/>
    </row>
    <row r="262" spans="1:16" ht="36" hidden="1" customHeight="1" x14ac:dyDescent="0.25">
      <c r="A262" s="51">
        <v>6412</v>
      </c>
      <c r="B262" s="89" t="s">
        <v>279</v>
      </c>
      <c r="C262" s="90">
        <f t="shared" si="289"/>
        <v>0</v>
      </c>
      <c r="D262" s="196"/>
      <c r="E262" s="197"/>
      <c r="F262" s="55">
        <f t="shared" si="344"/>
        <v>0</v>
      </c>
      <c r="G262" s="53"/>
      <c r="H262" s="54"/>
      <c r="I262" s="55">
        <f t="shared" si="345"/>
        <v>0</v>
      </c>
      <c r="J262" s="53"/>
      <c r="K262" s="54"/>
      <c r="L262" s="55">
        <f t="shared" si="346"/>
        <v>0</v>
      </c>
      <c r="M262" s="53"/>
      <c r="N262" s="54"/>
      <c r="O262" s="55">
        <f t="shared" si="347"/>
        <v>0</v>
      </c>
      <c r="P262" s="57"/>
    </row>
    <row r="263" spans="1:16" ht="36" hidden="1" customHeight="1" x14ac:dyDescent="0.25">
      <c r="A263" s="51">
        <v>6419</v>
      </c>
      <c r="B263" s="89" t="s">
        <v>280</v>
      </c>
      <c r="C263" s="90">
        <f t="shared" si="289"/>
        <v>0</v>
      </c>
      <c r="D263" s="196"/>
      <c r="E263" s="197"/>
      <c r="F263" s="55">
        <f t="shared" si="344"/>
        <v>0</v>
      </c>
      <c r="G263" s="53"/>
      <c r="H263" s="54"/>
      <c r="I263" s="55">
        <f t="shared" si="345"/>
        <v>0</v>
      </c>
      <c r="J263" s="53"/>
      <c r="K263" s="54"/>
      <c r="L263" s="55">
        <f t="shared" si="346"/>
        <v>0</v>
      </c>
      <c r="M263" s="53"/>
      <c r="N263" s="54"/>
      <c r="O263" s="55">
        <f t="shared" si="347"/>
        <v>0</v>
      </c>
      <c r="P263" s="57"/>
    </row>
    <row r="264" spans="1:16" ht="48" hidden="1" customHeight="1" x14ac:dyDescent="0.25">
      <c r="A264" s="189">
        <v>6420</v>
      </c>
      <c r="B264" s="89" t="s">
        <v>281</v>
      </c>
      <c r="C264" s="90">
        <f t="shared" si="289"/>
        <v>0</v>
      </c>
      <c r="D264" s="190">
        <f>SUM(D265:D268)</f>
        <v>0</v>
      </c>
      <c r="E264" s="191">
        <f t="shared" ref="E264:F264" si="348">SUM(E265:E268)</f>
        <v>0</v>
      </c>
      <c r="F264" s="55">
        <f t="shared" si="348"/>
        <v>0</v>
      </c>
      <c r="G264" s="190">
        <f>SUM(G265:G268)</f>
        <v>0</v>
      </c>
      <c r="H264" s="191">
        <f t="shared" ref="H264:I264" si="349">SUM(H265:H268)</f>
        <v>0</v>
      </c>
      <c r="I264" s="55">
        <f t="shared" si="349"/>
        <v>0</v>
      </c>
      <c r="J264" s="190">
        <f>SUM(J265:J268)</f>
        <v>0</v>
      </c>
      <c r="K264" s="191">
        <f t="shared" ref="K264:L264" si="350">SUM(K265:K268)</f>
        <v>0</v>
      </c>
      <c r="L264" s="55">
        <f t="shared" si="350"/>
        <v>0</v>
      </c>
      <c r="M264" s="190">
        <f>SUM(M265:M268)</f>
        <v>0</v>
      </c>
      <c r="N264" s="191">
        <f t="shared" ref="N264:O264" si="351">SUM(N265:N268)</f>
        <v>0</v>
      </c>
      <c r="O264" s="55">
        <f t="shared" si="351"/>
        <v>0</v>
      </c>
      <c r="P264" s="57"/>
    </row>
    <row r="265" spans="1:16" ht="36" hidden="1" customHeight="1" x14ac:dyDescent="0.25">
      <c r="A265" s="51">
        <v>6421</v>
      </c>
      <c r="B265" s="89" t="s">
        <v>282</v>
      </c>
      <c r="C265" s="90">
        <f t="shared" si="289"/>
        <v>0</v>
      </c>
      <c r="D265" s="196"/>
      <c r="E265" s="197"/>
      <c r="F265" s="55">
        <f t="shared" ref="F265:F268" si="352">D265+E265</f>
        <v>0</v>
      </c>
      <c r="G265" s="53"/>
      <c r="H265" s="54"/>
      <c r="I265" s="55">
        <f t="shared" ref="I265:I268" si="353">G265+H265</f>
        <v>0</v>
      </c>
      <c r="J265" s="53"/>
      <c r="K265" s="54"/>
      <c r="L265" s="55">
        <f t="shared" ref="L265:L268" si="354">K265+J265</f>
        <v>0</v>
      </c>
      <c r="M265" s="53"/>
      <c r="N265" s="54"/>
      <c r="O265" s="55">
        <f t="shared" ref="O265:O268" si="355">N265+M265</f>
        <v>0</v>
      </c>
      <c r="P265" s="57"/>
    </row>
    <row r="266" spans="1:16" ht="12" hidden="1" customHeight="1" x14ac:dyDescent="0.25">
      <c r="A266" s="51">
        <v>6422</v>
      </c>
      <c r="B266" s="89" t="s">
        <v>283</v>
      </c>
      <c r="C266" s="90">
        <f t="shared" si="289"/>
        <v>0</v>
      </c>
      <c r="D266" s="196"/>
      <c r="E266" s="197"/>
      <c r="F266" s="55">
        <f t="shared" si="352"/>
        <v>0</v>
      </c>
      <c r="G266" s="53"/>
      <c r="H266" s="54"/>
      <c r="I266" s="55">
        <f t="shared" si="353"/>
        <v>0</v>
      </c>
      <c r="J266" s="53"/>
      <c r="K266" s="54"/>
      <c r="L266" s="55">
        <f t="shared" si="354"/>
        <v>0</v>
      </c>
      <c r="M266" s="53"/>
      <c r="N266" s="54"/>
      <c r="O266" s="55">
        <f t="shared" si="355"/>
        <v>0</v>
      </c>
      <c r="P266" s="57"/>
    </row>
    <row r="267" spans="1:16" ht="13.5" hidden="1" customHeight="1" x14ac:dyDescent="0.25">
      <c r="A267" s="51">
        <v>6423</v>
      </c>
      <c r="B267" s="89" t="s">
        <v>284</v>
      </c>
      <c r="C267" s="90">
        <f t="shared" si="289"/>
        <v>0</v>
      </c>
      <c r="D267" s="196"/>
      <c r="E267" s="197"/>
      <c r="F267" s="55">
        <f t="shared" si="352"/>
        <v>0</v>
      </c>
      <c r="G267" s="53"/>
      <c r="H267" s="54"/>
      <c r="I267" s="55">
        <f t="shared" si="353"/>
        <v>0</v>
      </c>
      <c r="J267" s="53"/>
      <c r="K267" s="54"/>
      <c r="L267" s="55">
        <f t="shared" si="354"/>
        <v>0</v>
      </c>
      <c r="M267" s="53"/>
      <c r="N267" s="54"/>
      <c r="O267" s="55">
        <f t="shared" si="355"/>
        <v>0</v>
      </c>
      <c r="P267" s="57"/>
    </row>
    <row r="268" spans="1:16" ht="36" hidden="1" customHeight="1" x14ac:dyDescent="0.25">
      <c r="A268" s="51">
        <v>6424</v>
      </c>
      <c r="B268" s="89" t="s">
        <v>285</v>
      </c>
      <c r="C268" s="90">
        <f t="shared" si="289"/>
        <v>0</v>
      </c>
      <c r="D268" s="196"/>
      <c r="E268" s="197"/>
      <c r="F268" s="55">
        <f t="shared" si="352"/>
        <v>0</v>
      </c>
      <c r="G268" s="53"/>
      <c r="H268" s="54"/>
      <c r="I268" s="55">
        <f t="shared" si="353"/>
        <v>0</v>
      </c>
      <c r="J268" s="53"/>
      <c r="K268" s="54"/>
      <c r="L268" s="55">
        <f t="shared" si="354"/>
        <v>0</v>
      </c>
      <c r="M268" s="53"/>
      <c r="N268" s="54"/>
      <c r="O268" s="55">
        <f t="shared" si="355"/>
        <v>0</v>
      </c>
      <c r="P268" s="57"/>
    </row>
    <row r="269" spans="1:16" ht="48" hidden="1" customHeight="1" x14ac:dyDescent="0.25">
      <c r="A269" s="227">
        <v>7000</v>
      </c>
      <c r="B269" s="227" t="s">
        <v>286</v>
      </c>
      <c r="C269" s="228">
        <f t="shared" si="289"/>
        <v>0</v>
      </c>
      <c r="D269" s="229">
        <f>SUM(D270,D281)</f>
        <v>0</v>
      </c>
      <c r="E269" s="230">
        <f t="shared" ref="E269:F269" si="356">SUM(E270,E281)</f>
        <v>0</v>
      </c>
      <c r="F269" s="231">
        <f t="shared" si="356"/>
        <v>0</v>
      </c>
      <c r="G269" s="229">
        <f>SUM(G270,G281)</f>
        <v>0</v>
      </c>
      <c r="H269" s="230">
        <f t="shared" ref="H269:I269" si="357">SUM(H270,H281)</f>
        <v>0</v>
      </c>
      <c r="I269" s="231">
        <f t="shared" si="357"/>
        <v>0</v>
      </c>
      <c r="J269" s="229">
        <f>SUM(J270,J281)</f>
        <v>0</v>
      </c>
      <c r="K269" s="230">
        <f t="shared" ref="K269:L269" si="358">SUM(K270,K281)</f>
        <v>0</v>
      </c>
      <c r="L269" s="231">
        <f t="shared" si="358"/>
        <v>0</v>
      </c>
      <c r="M269" s="229">
        <f>SUM(M270,M281)</f>
        <v>0</v>
      </c>
      <c r="N269" s="230">
        <f t="shared" ref="N269:O269" si="359">SUM(N270,N281)</f>
        <v>0</v>
      </c>
      <c r="O269" s="231">
        <f t="shared" si="359"/>
        <v>0</v>
      </c>
      <c r="P269" s="232"/>
    </row>
    <row r="270" spans="1:16" ht="24" hidden="1" customHeight="1" x14ac:dyDescent="0.25">
      <c r="A270" s="69">
        <v>7200</v>
      </c>
      <c r="B270" s="183" t="s">
        <v>287</v>
      </c>
      <c r="C270" s="70">
        <f t="shared" si="289"/>
        <v>0</v>
      </c>
      <c r="D270" s="184">
        <f>SUM(D271,D272,D275,D276,D280)</f>
        <v>0</v>
      </c>
      <c r="E270" s="185">
        <f t="shared" ref="E270:F270" si="360">SUM(E271,E272,E275,E276,E280)</f>
        <v>0</v>
      </c>
      <c r="F270" s="73">
        <f t="shared" si="360"/>
        <v>0</v>
      </c>
      <c r="G270" s="184">
        <f>SUM(G271,G272,G275,G276,G280)</f>
        <v>0</v>
      </c>
      <c r="H270" s="185">
        <f t="shared" ref="H270:I270" si="361">SUM(H271,H272,H275,H276,H280)</f>
        <v>0</v>
      </c>
      <c r="I270" s="73">
        <f t="shared" si="361"/>
        <v>0</v>
      </c>
      <c r="J270" s="184">
        <f>SUM(J271,J272,J275,J276,J280)</f>
        <v>0</v>
      </c>
      <c r="K270" s="185">
        <f t="shared" ref="K270:L270" si="362">SUM(K271,K272,K275,K276,K280)</f>
        <v>0</v>
      </c>
      <c r="L270" s="73">
        <f t="shared" si="362"/>
        <v>0</v>
      </c>
      <c r="M270" s="184">
        <f>SUM(M271,M272,M275,M276,M280)</f>
        <v>0</v>
      </c>
      <c r="N270" s="185">
        <f t="shared" ref="N270:O270" si="363">SUM(N271,N272,N275,N276,N280)</f>
        <v>0</v>
      </c>
      <c r="O270" s="73">
        <f t="shared" si="363"/>
        <v>0</v>
      </c>
      <c r="P270" s="77"/>
    </row>
    <row r="271" spans="1:16" ht="24" hidden="1" customHeight="1" x14ac:dyDescent="0.25">
      <c r="A271" s="1297">
        <v>7210</v>
      </c>
      <c r="B271" s="82" t="s">
        <v>288</v>
      </c>
      <c r="C271" s="83">
        <f t="shared" si="289"/>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customHeight="1" x14ac:dyDescent="0.25">
      <c r="A272" s="189">
        <v>7220</v>
      </c>
      <c r="B272" s="89" t="s">
        <v>289</v>
      </c>
      <c r="C272" s="90">
        <f t="shared" si="289"/>
        <v>0</v>
      </c>
      <c r="D272" s="190">
        <f>SUM(D273:D274)</f>
        <v>0</v>
      </c>
      <c r="E272" s="191">
        <f t="shared" ref="E272:F272" si="364">SUM(E273:E274)</f>
        <v>0</v>
      </c>
      <c r="F272" s="55">
        <f t="shared" si="364"/>
        <v>0</v>
      </c>
      <c r="G272" s="190">
        <f>SUM(G273:G274)</f>
        <v>0</v>
      </c>
      <c r="H272" s="191">
        <f t="shared" ref="H272:I272" si="365">SUM(H273:H274)</f>
        <v>0</v>
      </c>
      <c r="I272" s="55">
        <f t="shared" si="365"/>
        <v>0</v>
      </c>
      <c r="J272" s="190">
        <f>SUM(J273:J274)</f>
        <v>0</v>
      </c>
      <c r="K272" s="191">
        <f t="shared" ref="K272:L272" si="366">SUM(K273:K274)</f>
        <v>0</v>
      </c>
      <c r="L272" s="55">
        <f t="shared" si="366"/>
        <v>0</v>
      </c>
      <c r="M272" s="190">
        <f>SUM(M273:M274)</f>
        <v>0</v>
      </c>
      <c r="N272" s="191">
        <f t="shared" ref="N272:O272" si="367">SUM(N273:N274)</f>
        <v>0</v>
      </c>
      <c r="O272" s="55">
        <f t="shared" si="367"/>
        <v>0</v>
      </c>
      <c r="P272" s="57"/>
    </row>
    <row r="273" spans="1:16" s="233" customFormat="1" ht="36" hidden="1" customHeight="1" x14ac:dyDescent="0.25">
      <c r="A273" s="51">
        <v>7221</v>
      </c>
      <c r="B273" s="89" t="s">
        <v>290</v>
      </c>
      <c r="C273" s="90">
        <f t="shared" si="289"/>
        <v>0</v>
      </c>
      <c r="D273" s="196"/>
      <c r="E273" s="197"/>
      <c r="F273" s="55">
        <f t="shared" ref="F273:F275" si="368">D273+E273</f>
        <v>0</v>
      </c>
      <c r="G273" s="53"/>
      <c r="H273" s="54"/>
      <c r="I273" s="55">
        <f t="shared" ref="I273:I275" si="369">G273+H273</f>
        <v>0</v>
      </c>
      <c r="J273" s="53"/>
      <c r="K273" s="54"/>
      <c r="L273" s="55">
        <f t="shared" ref="L273:L275" si="370">K273+J273</f>
        <v>0</v>
      </c>
      <c r="M273" s="53"/>
      <c r="N273" s="54"/>
      <c r="O273" s="55">
        <f t="shared" ref="O273:O275" si="371">N273+M273</f>
        <v>0</v>
      </c>
      <c r="P273" s="57"/>
    </row>
    <row r="274" spans="1:16" s="233" customFormat="1" ht="36" hidden="1" customHeight="1" x14ac:dyDescent="0.25">
      <c r="A274" s="51">
        <v>7222</v>
      </c>
      <c r="B274" s="89" t="s">
        <v>291</v>
      </c>
      <c r="C274" s="90">
        <f t="shared" si="289"/>
        <v>0</v>
      </c>
      <c r="D274" s="196"/>
      <c r="E274" s="197"/>
      <c r="F274" s="55">
        <f t="shared" si="368"/>
        <v>0</v>
      </c>
      <c r="G274" s="53"/>
      <c r="H274" s="54"/>
      <c r="I274" s="55">
        <f t="shared" si="369"/>
        <v>0</v>
      </c>
      <c r="J274" s="53"/>
      <c r="K274" s="54"/>
      <c r="L274" s="55">
        <f t="shared" si="370"/>
        <v>0</v>
      </c>
      <c r="M274" s="53"/>
      <c r="N274" s="54"/>
      <c r="O274" s="55">
        <f t="shared" si="371"/>
        <v>0</v>
      </c>
      <c r="P274" s="57"/>
    </row>
    <row r="275" spans="1:16" ht="24" hidden="1" customHeight="1" x14ac:dyDescent="0.25">
      <c r="A275" s="189">
        <v>7230</v>
      </c>
      <c r="B275" s="89" t="s">
        <v>292</v>
      </c>
      <c r="C275" s="90">
        <f t="shared" si="289"/>
        <v>0</v>
      </c>
      <c r="D275" s="196"/>
      <c r="E275" s="197"/>
      <c r="F275" s="55">
        <f t="shared" si="368"/>
        <v>0</v>
      </c>
      <c r="G275" s="53"/>
      <c r="H275" s="54"/>
      <c r="I275" s="55">
        <f t="shared" si="369"/>
        <v>0</v>
      </c>
      <c r="J275" s="53"/>
      <c r="K275" s="54"/>
      <c r="L275" s="55">
        <f t="shared" si="370"/>
        <v>0</v>
      </c>
      <c r="M275" s="53"/>
      <c r="N275" s="54"/>
      <c r="O275" s="55">
        <f t="shared" si="371"/>
        <v>0</v>
      </c>
      <c r="P275" s="57"/>
    </row>
    <row r="276" spans="1:16" ht="24" hidden="1" customHeight="1" x14ac:dyDescent="0.25">
      <c r="A276" s="189">
        <v>7240</v>
      </c>
      <c r="B276" s="89" t="s">
        <v>293</v>
      </c>
      <c r="C276" s="90">
        <f t="shared" ref="C276:C301" si="372">F276+I276+L276+O276</f>
        <v>0</v>
      </c>
      <c r="D276" s="190">
        <f t="shared" ref="D276:O276" si="373">SUM(D277:D279)</f>
        <v>0</v>
      </c>
      <c r="E276" s="191">
        <f t="shared" si="373"/>
        <v>0</v>
      </c>
      <c r="F276" s="55">
        <f t="shared" si="373"/>
        <v>0</v>
      </c>
      <c r="G276" s="190">
        <f t="shared" si="373"/>
        <v>0</v>
      </c>
      <c r="H276" s="191">
        <f t="shared" si="373"/>
        <v>0</v>
      </c>
      <c r="I276" s="55">
        <f t="shared" si="373"/>
        <v>0</v>
      </c>
      <c r="J276" s="190">
        <f>SUM(J277:J279)</f>
        <v>0</v>
      </c>
      <c r="K276" s="191">
        <f t="shared" ref="K276:L276" si="374">SUM(K277:K279)</f>
        <v>0</v>
      </c>
      <c r="L276" s="55">
        <f t="shared" si="374"/>
        <v>0</v>
      </c>
      <c r="M276" s="190">
        <f t="shared" si="373"/>
        <v>0</v>
      </c>
      <c r="N276" s="191">
        <f t="shared" si="373"/>
        <v>0</v>
      </c>
      <c r="O276" s="55">
        <f t="shared" si="373"/>
        <v>0</v>
      </c>
      <c r="P276" s="57"/>
    </row>
    <row r="277" spans="1:16" ht="48" hidden="1" customHeight="1" x14ac:dyDescent="0.25">
      <c r="A277" s="51">
        <v>7245</v>
      </c>
      <c r="B277" s="89" t="s">
        <v>294</v>
      </c>
      <c r="C277" s="90">
        <f t="shared" si="372"/>
        <v>0</v>
      </c>
      <c r="D277" s="196"/>
      <c r="E277" s="197"/>
      <c r="F277" s="55">
        <f t="shared" ref="F277:F280" si="375">D277+E277</f>
        <v>0</v>
      </c>
      <c r="G277" s="53"/>
      <c r="H277" s="54"/>
      <c r="I277" s="55">
        <f t="shared" ref="I277:I280" si="376">G277+H277</f>
        <v>0</v>
      </c>
      <c r="J277" s="53"/>
      <c r="K277" s="54"/>
      <c r="L277" s="55">
        <f t="shared" ref="L277:L280" si="377">K277+J277</f>
        <v>0</v>
      </c>
      <c r="M277" s="53"/>
      <c r="N277" s="54"/>
      <c r="O277" s="55">
        <f t="shared" ref="O277:O280" si="378">N277+M277</f>
        <v>0</v>
      </c>
      <c r="P277" s="57"/>
    </row>
    <row r="278" spans="1:16" ht="84.75" hidden="1" customHeight="1" x14ac:dyDescent="0.25">
      <c r="A278" s="51">
        <v>7246</v>
      </c>
      <c r="B278" s="89" t="s">
        <v>295</v>
      </c>
      <c r="C278" s="90">
        <f t="shared" si="372"/>
        <v>0</v>
      </c>
      <c r="D278" s="196"/>
      <c r="E278" s="197"/>
      <c r="F278" s="55">
        <f t="shared" si="375"/>
        <v>0</v>
      </c>
      <c r="G278" s="53"/>
      <c r="H278" s="54"/>
      <c r="I278" s="55">
        <f t="shared" si="376"/>
        <v>0</v>
      </c>
      <c r="J278" s="53"/>
      <c r="K278" s="54"/>
      <c r="L278" s="55">
        <f t="shared" si="377"/>
        <v>0</v>
      </c>
      <c r="M278" s="53"/>
      <c r="N278" s="54"/>
      <c r="O278" s="55">
        <f t="shared" si="378"/>
        <v>0</v>
      </c>
      <c r="P278" s="57"/>
    </row>
    <row r="279" spans="1:16" ht="36" hidden="1" customHeight="1" x14ac:dyDescent="0.25">
      <c r="A279" s="51">
        <v>7247</v>
      </c>
      <c r="B279" s="89" t="s">
        <v>296</v>
      </c>
      <c r="C279" s="90">
        <f t="shared" si="372"/>
        <v>0</v>
      </c>
      <c r="D279" s="196"/>
      <c r="E279" s="197"/>
      <c r="F279" s="55">
        <f t="shared" si="375"/>
        <v>0</v>
      </c>
      <c r="G279" s="53"/>
      <c r="H279" s="54"/>
      <c r="I279" s="55">
        <f t="shared" si="376"/>
        <v>0</v>
      </c>
      <c r="J279" s="53"/>
      <c r="K279" s="54"/>
      <c r="L279" s="55">
        <f t="shared" si="377"/>
        <v>0</v>
      </c>
      <c r="M279" s="53"/>
      <c r="N279" s="54"/>
      <c r="O279" s="55">
        <f t="shared" si="378"/>
        <v>0</v>
      </c>
      <c r="P279" s="57"/>
    </row>
    <row r="280" spans="1:16" ht="24" hidden="1" customHeight="1" x14ac:dyDescent="0.25">
      <c r="A280" s="1297">
        <v>7260</v>
      </c>
      <c r="B280" s="82" t="s">
        <v>297</v>
      </c>
      <c r="C280" s="83">
        <f t="shared" si="372"/>
        <v>0</v>
      </c>
      <c r="D280" s="198"/>
      <c r="E280" s="199"/>
      <c r="F280" s="134">
        <f t="shared" si="375"/>
        <v>0</v>
      </c>
      <c r="G280" s="46"/>
      <c r="H280" s="47"/>
      <c r="I280" s="134">
        <f t="shared" si="376"/>
        <v>0</v>
      </c>
      <c r="J280" s="46"/>
      <c r="K280" s="47"/>
      <c r="L280" s="134">
        <f t="shared" si="377"/>
        <v>0</v>
      </c>
      <c r="M280" s="46"/>
      <c r="N280" s="47"/>
      <c r="O280" s="134">
        <f t="shared" si="378"/>
        <v>0</v>
      </c>
      <c r="P280" s="49"/>
    </row>
    <row r="281" spans="1:16" ht="12" hidden="1" customHeight="1" x14ac:dyDescent="0.25">
      <c r="A281" s="136">
        <v>7700</v>
      </c>
      <c r="B281" s="109" t="s">
        <v>298</v>
      </c>
      <c r="C281" s="110">
        <f t="shared" si="372"/>
        <v>0</v>
      </c>
      <c r="D281" s="234">
        <f t="shared" ref="D281:O281" si="379">D282</f>
        <v>0</v>
      </c>
      <c r="E281" s="235">
        <f t="shared" si="379"/>
        <v>0</v>
      </c>
      <c r="F281" s="131">
        <f t="shared" si="379"/>
        <v>0</v>
      </c>
      <c r="G281" s="234">
        <f t="shared" si="379"/>
        <v>0</v>
      </c>
      <c r="H281" s="235">
        <f t="shared" si="379"/>
        <v>0</v>
      </c>
      <c r="I281" s="131">
        <f t="shared" si="379"/>
        <v>0</v>
      </c>
      <c r="J281" s="234">
        <f t="shared" si="379"/>
        <v>0</v>
      </c>
      <c r="K281" s="235">
        <f t="shared" si="379"/>
        <v>0</v>
      </c>
      <c r="L281" s="131">
        <f t="shared" si="379"/>
        <v>0</v>
      </c>
      <c r="M281" s="234">
        <f t="shared" si="379"/>
        <v>0</v>
      </c>
      <c r="N281" s="235">
        <f t="shared" si="379"/>
        <v>0</v>
      </c>
      <c r="O281" s="131">
        <f t="shared" si="379"/>
        <v>0</v>
      </c>
      <c r="P281" s="119"/>
    </row>
    <row r="282" spans="1:16" ht="12" hidden="1" customHeight="1" x14ac:dyDescent="0.25">
      <c r="A282" s="186">
        <v>7720</v>
      </c>
      <c r="B282" s="82" t="s">
        <v>299</v>
      </c>
      <c r="C282" s="98">
        <f t="shared" si="372"/>
        <v>0</v>
      </c>
      <c r="D282" s="236"/>
      <c r="E282" s="237"/>
      <c r="F282" s="238">
        <f>D282+E282</f>
        <v>0</v>
      </c>
      <c r="G282" s="102"/>
      <c r="H282" s="103"/>
      <c r="I282" s="238">
        <f>G282+H282</f>
        <v>0</v>
      </c>
      <c r="J282" s="102"/>
      <c r="K282" s="103"/>
      <c r="L282" s="238">
        <f>K282+J282</f>
        <v>0</v>
      </c>
      <c r="M282" s="102"/>
      <c r="N282" s="103"/>
      <c r="O282" s="238">
        <f>N282+M282</f>
        <v>0</v>
      </c>
      <c r="P282" s="107"/>
    </row>
    <row r="283" spans="1:16" ht="12" hidden="1" customHeight="1" x14ac:dyDescent="0.25">
      <c r="A283" s="239">
        <v>9000</v>
      </c>
      <c r="B283" s="240" t="s">
        <v>300</v>
      </c>
      <c r="C283" s="241">
        <f t="shared" si="372"/>
        <v>0</v>
      </c>
      <c r="D283" s="242">
        <f t="shared" ref="D283:O284" si="380">D284</f>
        <v>0</v>
      </c>
      <c r="E283" s="243">
        <f t="shared" si="380"/>
        <v>0</v>
      </c>
      <c r="F283" s="244">
        <f t="shared" si="380"/>
        <v>0</v>
      </c>
      <c r="G283" s="242">
        <f>G284</f>
        <v>0</v>
      </c>
      <c r="H283" s="243">
        <f t="shared" ref="H283:I283" si="381">H284</f>
        <v>0</v>
      </c>
      <c r="I283" s="244">
        <f t="shared" si="381"/>
        <v>0</v>
      </c>
      <c r="J283" s="242">
        <f t="shared" si="380"/>
        <v>0</v>
      </c>
      <c r="K283" s="243">
        <f t="shared" si="380"/>
        <v>0</v>
      </c>
      <c r="L283" s="244">
        <f t="shared" si="380"/>
        <v>0</v>
      </c>
      <c r="M283" s="242">
        <f t="shared" si="380"/>
        <v>0</v>
      </c>
      <c r="N283" s="243">
        <f t="shared" si="380"/>
        <v>0</v>
      </c>
      <c r="O283" s="244">
        <f t="shared" si="380"/>
        <v>0</v>
      </c>
      <c r="P283" s="245"/>
    </row>
    <row r="284" spans="1:16" ht="24" hidden="1" customHeight="1" x14ac:dyDescent="0.25">
      <c r="A284" s="246">
        <v>9200</v>
      </c>
      <c r="B284" s="89" t="s">
        <v>301</v>
      </c>
      <c r="C284" s="143">
        <f t="shared" si="372"/>
        <v>0</v>
      </c>
      <c r="D284" s="187">
        <f t="shared" si="380"/>
        <v>0</v>
      </c>
      <c r="E284" s="188">
        <f t="shared" si="380"/>
        <v>0</v>
      </c>
      <c r="F284" s="141">
        <f t="shared" si="380"/>
        <v>0</v>
      </c>
      <c r="G284" s="187">
        <f t="shared" si="380"/>
        <v>0</v>
      </c>
      <c r="H284" s="188">
        <f t="shared" si="380"/>
        <v>0</v>
      </c>
      <c r="I284" s="141">
        <f t="shared" si="380"/>
        <v>0</v>
      </c>
      <c r="J284" s="187">
        <f t="shared" si="380"/>
        <v>0</v>
      </c>
      <c r="K284" s="188">
        <f t="shared" si="380"/>
        <v>0</v>
      </c>
      <c r="L284" s="141">
        <f t="shared" si="380"/>
        <v>0</v>
      </c>
      <c r="M284" s="187">
        <f t="shared" si="380"/>
        <v>0</v>
      </c>
      <c r="N284" s="188">
        <f t="shared" si="380"/>
        <v>0</v>
      </c>
      <c r="O284" s="141">
        <f t="shared" si="380"/>
        <v>0</v>
      </c>
      <c r="P284" s="129"/>
    </row>
    <row r="285" spans="1:16" ht="24" hidden="1" customHeight="1" x14ac:dyDescent="0.25">
      <c r="A285" s="247">
        <v>9230</v>
      </c>
      <c r="B285" s="89" t="s">
        <v>302</v>
      </c>
      <c r="C285" s="143">
        <f t="shared" si="372"/>
        <v>0</v>
      </c>
      <c r="D285" s="202"/>
      <c r="E285" s="203"/>
      <c r="F285" s="141">
        <f>D285+E285</f>
        <v>0</v>
      </c>
      <c r="G285" s="144"/>
      <c r="H285" s="145"/>
      <c r="I285" s="141">
        <f>G285+H285</f>
        <v>0</v>
      </c>
      <c r="J285" s="144"/>
      <c r="K285" s="145"/>
      <c r="L285" s="141">
        <f>K285+J285</f>
        <v>0</v>
      </c>
      <c r="M285" s="144"/>
      <c r="N285" s="145"/>
      <c r="O285" s="141">
        <f>N285+M285</f>
        <v>0</v>
      </c>
      <c r="P285" s="129"/>
    </row>
    <row r="286" spans="1:16" ht="12" hidden="1" customHeight="1" x14ac:dyDescent="0.25">
      <c r="A286" s="200"/>
      <c r="B286" s="89" t="s">
        <v>303</v>
      </c>
      <c r="C286" s="90">
        <f t="shared" si="372"/>
        <v>0</v>
      </c>
      <c r="D286" s="190">
        <f>SUM(D287:D288)</f>
        <v>0</v>
      </c>
      <c r="E286" s="191">
        <f t="shared" ref="E286:F286" si="382">SUM(E287:E288)</f>
        <v>0</v>
      </c>
      <c r="F286" s="55">
        <f t="shared" si="382"/>
        <v>0</v>
      </c>
      <c r="G286" s="190">
        <f>SUM(G287:G288)</f>
        <v>0</v>
      </c>
      <c r="H286" s="191">
        <f t="shared" ref="H286:I286" si="383">SUM(H287:H288)</f>
        <v>0</v>
      </c>
      <c r="I286" s="55">
        <f t="shared" si="383"/>
        <v>0</v>
      </c>
      <c r="J286" s="190">
        <f>SUM(J287:J288)</f>
        <v>0</v>
      </c>
      <c r="K286" s="191">
        <f t="shared" ref="K286:L286" si="384">SUM(K287:K288)</f>
        <v>0</v>
      </c>
      <c r="L286" s="55">
        <f t="shared" si="384"/>
        <v>0</v>
      </c>
      <c r="M286" s="190">
        <f>SUM(M287:M288)</f>
        <v>0</v>
      </c>
      <c r="N286" s="191">
        <f t="shared" ref="N286:O286" si="385">SUM(N287:N288)</f>
        <v>0</v>
      </c>
      <c r="O286" s="55">
        <f t="shared" si="385"/>
        <v>0</v>
      </c>
      <c r="P286" s="57"/>
    </row>
    <row r="287" spans="1:16" ht="12" hidden="1" customHeight="1" x14ac:dyDescent="0.25">
      <c r="A287" s="200" t="s">
        <v>304</v>
      </c>
      <c r="B287" s="51" t="s">
        <v>305</v>
      </c>
      <c r="C287" s="90">
        <f t="shared" si="372"/>
        <v>0</v>
      </c>
      <c r="D287" s="196"/>
      <c r="E287" s="197"/>
      <c r="F287" s="55">
        <f t="shared" ref="F287:F288" si="386">D287+E287</f>
        <v>0</v>
      </c>
      <c r="G287" s="53"/>
      <c r="H287" s="54"/>
      <c r="I287" s="55">
        <f t="shared" ref="I287:I288" si="387">G287+H287</f>
        <v>0</v>
      </c>
      <c r="J287" s="53"/>
      <c r="K287" s="54"/>
      <c r="L287" s="55">
        <f t="shared" ref="L287:L288" si="388">K287+J287</f>
        <v>0</v>
      </c>
      <c r="M287" s="53"/>
      <c r="N287" s="54"/>
      <c r="O287" s="55">
        <f t="shared" ref="O287:O288" si="389">N287+M287</f>
        <v>0</v>
      </c>
      <c r="P287" s="57"/>
    </row>
    <row r="288" spans="1:16" ht="24" hidden="1" customHeight="1" x14ac:dyDescent="0.25">
      <c r="A288" s="200" t="s">
        <v>306</v>
      </c>
      <c r="B288" s="248" t="s">
        <v>307</v>
      </c>
      <c r="C288" s="83">
        <f t="shared" si="372"/>
        <v>0</v>
      </c>
      <c r="D288" s="198"/>
      <c r="E288" s="199"/>
      <c r="F288" s="134">
        <f t="shared" si="386"/>
        <v>0</v>
      </c>
      <c r="G288" s="46"/>
      <c r="H288" s="47"/>
      <c r="I288" s="134">
        <f t="shared" si="387"/>
        <v>0</v>
      </c>
      <c r="J288" s="46"/>
      <c r="K288" s="47"/>
      <c r="L288" s="134">
        <f t="shared" si="388"/>
        <v>0</v>
      </c>
      <c r="M288" s="46"/>
      <c r="N288" s="47"/>
      <c r="O288" s="134">
        <f t="shared" si="389"/>
        <v>0</v>
      </c>
      <c r="P288" s="49"/>
    </row>
    <row r="289" spans="1:16" ht="12.75" thickBot="1" x14ac:dyDescent="0.3">
      <c r="A289" s="249"/>
      <c r="B289" s="249" t="s">
        <v>308</v>
      </c>
      <c r="C289" s="250">
        <f t="shared" si="372"/>
        <v>231637</v>
      </c>
      <c r="D289" s="251">
        <f t="shared" ref="D289:O289" si="390">SUM(D286,D269,D230,D195,D187,D173,D75,D53,D283)</f>
        <v>239547</v>
      </c>
      <c r="E289" s="252">
        <f t="shared" si="390"/>
        <v>-7910</v>
      </c>
      <c r="F289" s="253">
        <f t="shared" si="390"/>
        <v>231637</v>
      </c>
      <c r="G289" s="251">
        <f t="shared" si="390"/>
        <v>0</v>
      </c>
      <c r="H289" s="252">
        <f t="shared" si="390"/>
        <v>0</v>
      </c>
      <c r="I289" s="253">
        <f t="shared" si="390"/>
        <v>0</v>
      </c>
      <c r="J289" s="251">
        <f t="shared" si="390"/>
        <v>0</v>
      </c>
      <c r="K289" s="252">
        <f t="shared" si="390"/>
        <v>0</v>
      </c>
      <c r="L289" s="253">
        <f t="shared" si="390"/>
        <v>0</v>
      </c>
      <c r="M289" s="251">
        <f t="shared" si="390"/>
        <v>0</v>
      </c>
      <c r="N289" s="252">
        <f t="shared" si="390"/>
        <v>0</v>
      </c>
      <c r="O289" s="253">
        <f t="shared" si="390"/>
        <v>0</v>
      </c>
      <c r="P289" s="254"/>
    </row>
    <row r="290" spans="1:16" s="28" customFormat="1" ht="13.5" hidden="1" customHeight="1" thickTop="1" thickBot="1" x14ac:dyDescent="0.3">
      <c r="A290" s="1389" t="s">
        <v>309</v>
      </c>
      <c r="B290" s="1390"/>
      <c r="C290" s="255">
        <f t="shared" si="372"/>
        <v>0</v>
      </c>
      <c r="D290" s="256">
        <f>SUM(D24,D25,D41)-D51</f>
        <v>0</v>
      </c>
      <c r="E290" s="257">
        <f t="shared" ref="E290:F290" si="391">SUM(E24,E25,E41)-E51</f>
        <v>0</v>
      </c>
      <c r="F290" s="258">
        <f t="shared" si="391"/>
        <v>0</v>
      </c>
      <c r="G290" s="256">
        <f>SUM(G24,G25,G41)-G51</f>
        <v>0</v>
      </c>
      <c r="H290" s="257">
        <f t="shared" ref="H290:I290" si="392">SUM(H24,H25,H41)-H51</f>
        <v>0</v>
      </c>
      <c r="I290" s="258">
        <f t="shared" si="392"/>
        <v>0</v>
      </c>
      <c r="J290" s="256">
        <f>(J26+J43)-J51</f>
        <v>0</v>
      </c>
      <c r="K290" s="257">
        <f t="shared" ref="K290:L290" si="393">(K26+K43)-K51</f>
        <v>0</v>
      </c>
      <c r="L290" s="258">
        <f t="shared" si="393"/>
        <v>0</v>
      </c>
      <c r="M290" s="256">
        <f>M45-M51</f>
        <v>0</v>
      </c>
      <c r="N290" s="257">
        <f t="shared" ref="N290:O290" si="394">N45-N51</f>
        <v>0</v>
      </c>
      <c r="O290" s="258">
        <f t="shared" si="394"/>
        <v>0</v>
      </c>
      <c r="P290" s="259"/>
    </row>
    <row r="291" spans="1:16" s="28" customFormat="1" ht="12.75" hidden="1" customHeight="1" thickTop="1" x14ac:dyDescent="0.25">
      <c r="A291" s="1391" t="s">
        <v>310</v>
      </c>
      <c r="B291" s="1392"/>
      <c r="C291" s="260">
        <f t="shared" si="372"/>
        <v>0</v>
      </c>
      <c r="D291" s="261">
        <f t="shared" ref="D291:O291" si="395">SUM(D292,D293)-D300+D301</f>
        <v>0</v>
      </c>
      <c r="E291" s="262">
        <f t="shared" si="395"/>
        <v>0</v>
      </c>
      <c r="F291" s="263">
        <f t="shared" si="395"/>
        <v>0</v>
      </c>
      <c r="G291" s="261">
        <f t="shared" si="395"/>
        <v>0</v>
      </c>
      <c r="H291" s="262">
        <f t="shared" si="395"/>
        <v>0</v>
      </c>
      <c r="I291" s="263">
        <f t="shared" si="395"/>
        <v>0</v>
      </c>
      <c r="J291" s="261">
        <f t="shared" si="395"/>
        <v>0</v>
      </c>
      <c r="K291" s="262">
        <f t="shared" si="395"/>
        <v>0</v>
      </c>
      <c r="L291" s="263">
        <f t="shared" si="395"/>
        <v>0</v>
      </c>
      <c r="M291" s="261">
        <f t="shared" si="395"/>
        <v>0</v>
      </c>
      <c r="N291" s="262">
        <f t="shared" si="395"/>
        <v>0</v>
      </c>
      <c r="O291" s="263">
        <f t="shared" si="395"/>
        <v>0</v>
      </c>
      <c r="P291" s="264"/>
    </row>
    <row r="292" spans="1:16" s="28" customFormat="1" ht="12.75" hidden="1" customHeight="1" thickBot="1" x14ac:dyDescent="0.3">
      <c r="A292" s="157" t="s">
        <v>311</v>
      </c>
      <c r="B292" s="157" t="s">
        <v>312</v>
      </c>
      <c r="C292" s="158">
        <f t="shared" si="372"/>
        <v>0</v>
      </c>
      <c r="D292" s="159">
        <f t="shared" ref="D292:O292" si="396">D21-D286</f>
        <v>0</v>
      </c>
      <c r="E292" s="160">
        <f t="shared" si="396"/>
        <v>0</v>
      </c>
      <c r="F292" s="161">
        <f t="shared" si="396"/>
        <v>0</v>
      </c>
      <c r="G292" s="159">
        <f t="shared" si="396"/>
        <v>0</v>
      </c>
      <c r="H292" s="160">
        <f t="shared" si="396"/>
        <v>0</v>
      </c>
      <c r="I292" s="161">
        <f t="shared" si="396"/>
        <v>0</v>
      </c>
      <c r="J292" s="159">
        <f t="shared" si="396"/>
        <v>0</v>
      </c>
      <c r="K292" s="160">
        <f t="shared" si="396"/>
        <v>0</v>
      </c>
      <c r="L292" s="161">
        <f t="shared" si="396"/>
        <v>0</v>
      </c>
      <c r="M292" s="159">
        <f t="shared" si="396"/>
        <v>0</v>
      </c>
      <c r="N292" s="160">
        <f t="shared" si="396"/>
        <v>0</v>
      </c>
      <c r="O292" s="161">
        <f t="shared" si="396"/>
        <v>0</v>
      </c>
      <c r="P292" s="35"/>
    </row>
    <row r="293" spans="1:16" s="28" customFormat="1" ht="12.75" hidden="1" customHeight="1" thickTop="1" x14ac:dyDescent="0.25">
      <c r="A293" s="265" t="s">
        <v>313</v>
      </c>
      <c r="B293" s="265" t="s">
        <v>314</v>
      </c>
      <c r="C293" s="260">
        <f t="shared" si="372"/>
        <v>0</v>
      </c>
      <c r="D293" s="261">
        <f t="shared" ref="D293:O293" si="397">SUM(D294,D296,D298)-SUM(D295,D297,D299)</f>
        <v>0</v>
      </c>
      <c r="E293" s="262">
        <f t="shared" si="397"/>
        <v>0</v>
      </c>
      <c r="F293" s="263">
        <f t="shared" si="397"/>
        <v>0</v>
      </c>
      <c r="G293" s="261">
        <f t="shared" si="397"/>
        <v>0</v>
      </c>
      <c r="H293" s="262">
        <f t="shared" si="397"/>
        <v>0</v>
      </c>
      <c r="I293" s="263">
        <f t="shared" si="397"/>
        <v>0</v>
      </c>
      <c r="J293" s="261">
        <f t="shared" si="397"/>
        <v>0</v>
      </c>
      <c r="K293" s="262">
        <f t="shared" si="397"/>
        <v>0</v>
      </c>
      <c r="L293" s="263">
        <f t="shared" si="397"/>
        <v>0</v>
      </c>
      <c r="M293" s="261">
        <f t="shared" si="397"/>
        <v>0</v>
      </c>
      <c r="N293" s="262">
        <f t="shared" si="397"/>
        <v>0</v>
      </c>
      <c r="O293" s="263">
        <f t="shared" si="397"/>
        <v>0</v>
      </c>
      <c r="P293" s="264"/>
    </row>
    <row r="294" spans="1:16" ht="12" hidden="1" customHeight="1" x14ac:dyDescent="0.25">
      <c r="A294" s="266" t="s">
        <v>315</v>
      </c>
      <c r="B294" s="142" t="s">
        <v>316</v>
      </c>
      <c r="C294" s="98">
        <f t="shared" si="372"/>
        <v>0</v>
      </c>
      <c r="D294" s="236"/>
      <c r="E294" s="237"/>
      <c r="F294" s="238">
        <f t="shared" ref="F294:F301" si="398">D294+E294</f>
        <v>0</v>
      </c>
      <c r="G294" s="102"/>
      <c r="H294" s="103"/>
      <c r="I294" s="238">
        <f t="shared" ref="I294:I301" si="399">G294+H294</f>
        <v>0</v>
      </c>
      <c r="J294" s="102"/>
      <c r="K294" s="103"/>
      <c r="L294" s="238">
        <f t="shared" ref="L294:L301" si="400">K294+J294</f>
        <v>0</v>
      </c>
      <c r="M294" s="102"/>
      <c r="N294" s="103"/>
      <c r="O294" s="238">
        <f t="shared" ref="O294:O301" si="401">N294+M294</f>
        <v>0</v>
      </c>
      <c r="P294" s="107"/>
    </row>
    <row r="295" spans="1:16" ht="24" hidden="1" customHeight="1" x14ac:dyDescent="0.25">
      <c r="A295" s="200" t="s">
        <v>317</v>
      </c>
      <c r="B295" s="50" t="s">
        <v>318</v>
      </c>
      <c r="C295" s="90">
        <f t="shared" si="372"/>
        <v>0</v>
      </c>
      <c r="D295" s="196"/>
      <c r="E295" s="197"/>
      <c r="F295" s="55">
        <f t="shared" si="398"/>
        <v>0</v>
      </c>
      <c r="G295" s="53"/>
      <c r="H295" s="54"/>
      <c r="I295" s="55">
        <f t="shared" si="399"/>
        <v>0</v>
      </c>
      <c r="J295" s="53"/>
      <c r="K295" s="54"/>
      <c r="L295" s="55">
        <f t="shared" si="400"/>
        <v>0</v>
      </c>
      <c r="M295" s="53"/>
      <c r="N295" s="54"/>
      <c r="O295" s="55">
        <f t="shared" si="401"/>
        <v>0</v>
      </c>
      <c r="P295" s="57"/>
    </row>
    <row r="296" spans="1:16" ht="12" hidden="1" customHeight="1" x14ac:dyDescent="0.25">
      <c r="A296" s="200" t="s">
        <v>319</v>
      </c>
      <c r="B296" s="50" t="s">
        <v>320</v>
      </c>
      <c r="C296" s="90">
        <f t="shared" si="372"/>
        <v>0</v>
      </c>
      <c r="D296" s="196"/>
      <c r="E296" s="197"/>
      <c r="F296" s="55">
        <f t="shared" si="398"/>
        <v>0</v>
      </c>
      <c r="G296" s="53"/>
      <c r="H296" s="54"/>
      <c r="I296" s="55">
        <f t="shared" si="399"/>
        <v>0</v>
      </c>
      <c r="J296" s="53"/>
      <c r="K296" s="54"/>
      <c r="L296" s="55">
        <f t="shared" si="400"/>
        <v>0</v>
      </c>
      <c r="M296" s="53"/>
      <c r="N296" s="54"/>
      <c r="O296" s="55">
        <f t="shared" si="401"/>
        <v>0</v>
      </c>
      <c r="P296" s="57"/>
    </row>
    <row r="297" spans="1:16" ht="24" hidden="1" customHeight="1" x14ac:dyDescent="0.25">
      <c r="A297" s="200" t="s">
        <v>321</v>
      </c>
      <c r="B297" s="50" t="s">
        <v>322</v>
      </c>
      <c r="C297" s="90">
        <f t="shared" si="372"/>
        <v>0</v>
      </c>
      <c r="D297" s="196"/>
      <c r="E297" s="197"/>
      <c r="F297" s="55">
        <f t="shared" si="398"/>
        <v>0</v>
      </c>
      <c r="G297" s="53"/>
      <c r="H297" s="54"/>
      <c r="I297" s="55">
        <f t="shared" si="399"/>
        <v>0</v>
      </c>
      <c r="J297" s="53"/>
      <c r="K297" s="54"/>
      <c r="L297" s="55">
        <f t="shared" si="400"/>
        <v>0</v>
      </c>
      <c r="M297" s="53"/>
      <c r="N297" s="54"/>
      <c r="O297" s="55">
        <f t="shared" si="401"/>
        <v>0</v>
      </c>
      <c r="P297" s="57"/>
    </row>
    <row r="298" spans="1:16" ht="12" hidden="1" customHeight="1" x14ac:dyDescent="0.25">
      <c r="A298" s="200" t="s">
        <v>323</v>
      </c>
      <c r="B298" s="50" t="s">
        <v>324</v>
      </c>
      <c r="C298" s="90">
        <f t="shared" si="372"/>
        <v>0</v>
      </c>
      <c r="D298" s="196"/>
      <c r="E298" s="197"/>
      <c r="F298" s="55">
        <f t="shared" si="398"/>
        <v>0</v>
      </c>
      <c r="G298" s="53"/>
      <c r="H298" s="54"/>
      <c r="I298" s="55">
        <f t="shared" si="399"/>
        <v>0</v>
      </c>
      <c r="J298" s="53"/>
      <c r="K298" s="54"/>
      <c r="L298" s="55">
        <f t="shared" si="400"/>
        <v>0</v>
      </c>
      <c r="M298" s="53"/>
      <c r="N298" s="54"/>
      <c r="O298" s="55">
        <f t="shared" si="401"/>
        <v>0</v>
      </c>
      <c r="P298" s="57"/>
    </row>
    <row r="299" spans="1:16" ht="24.75" hidden="1" customHeight="1" thickBot="1" x14ac:dyDescent="0.3">
      <c r="A299" s="267" t="s">
        <v>325</v>
      </c>
      <c r="B299" s="268" t="s">
        <v>326</v>
      </c>
      <c r="C299" s="208">
        <f t="shared" si="372"/>
        <v>0</v>
      </c>
      <c r="D299" s="210"/>
      <c r="E299" s="211"/>
      <c r="F299" s="212">
        <f t="shared" si="398"/>
        <v>0</v>
      </c>
      <c r="G299" s="213"/>
      <c r="H299" s="214"/>
      <c r="I299" s="212">
        <f t="shared" si="399"/>
        <v>0</v>
      </c>
      <c r="J299" s="213"/>
      <c r="K299" s="214"/>
      <c r="L299" s="212">
        <f t="shared" si="400"/>
        <v>0</v>
      </c>
      <c r="M299" s="213"/>
      <c r="N299" s="214"/>
      <c r="O299" s="212">
        <f t="shared" si="401"/>
        <v>0</v>
      </c>
      <c r="P299" s="215"/>
    </row>
    <row r="300" spans="1:16" s="28" customFormat="1" ht="13.5" hidden="1" customHeight="1" thickTop="1" thickBot="1" x14ac:dyDescent="0.3">
      <c r="A300" s="269" t="s">
        <v>327</v>
      </c>
      <c r="B300" s="269" t="s">
        <v>328</v>
      </c>
      <c r="C300" s="255">
        <f t="shared" si="372"/>
        <v>0</v>
      </c>
      <c r="D300" s="270"/>
      <c r="E300" s="271"/>
      <c r="F300" s="258">
        <f t="shared" si="398"/>
        <v>0</v>
      </c>
      <c r="G300" s="270"/>
      <c r="H300" s="271"/>
      <c r="I300" s="272">
        <f t="shared" si="399"/>
        <v>0</v>
      </c>
      <c r="J300" s="270"/>
      <c r="K300" s="271"/>
      <c r="L300" s="272">
        <f t="shared" si="400"/>
        <v>0</v>
      </c>
      <c r="M300" s="270"/>
      <c r="N300" s="271"/>
      <c r="O300" s="272">
        <f t="shared" si="401"/>
        <v>0</v>
      </c>
      <c r="P300" s="273"/>
    </row>
    <row r="301" spans="1:16" s="28" customFormat="1" ht="48.75" hidden="1" customHeight="1" thickTop="1" x14ac:dyDescent="0.25">
      <c r="A301" s="265" t="s">
        <v>329</v>
      </c>
      <c r="B301" s="274" t="s">
        <v>330</v>
      </c>
      <c r="C301" s="260">
        <f t="shared" si="372"/>
        <v>0</v>
      </c>
      <c r="D301" s="204"/>
      <c r="E301" s="205"/>
      <c r="F301" s="73">
        <f t="shared" si="398"/>
        <v>0</v>
      </c>
      <c r="G301" s="204"/>
      <c r="H301" s="205"/>
      <c r="I301" s="73">
        <f t="shared" si="399"/>
        <v>0</v>
      </c>
      <c r="J301" s="204"/>
      <c r="K301" s="205"/>
      <c r="L301" s="73">
        <f t="shared" si="400"/>
        <v>0</v>
      </c>
      <c r="M301" s="204"/>
      <c r="N301" s="205"/>
      <c r="O301" s="73">
        <f t="shared" si="401"/>
        <v>0</v>
      </c>
      <c r="P301" s="77"/>
    </row>
    <row r="302" spans="1:16" ht="12.75" thickTop="1" x14ac:dyDescent="0.25"/>
  </sheetData>
  <sheetProtection algorithmName="SHA-512" hashValue="eoOZSa8VpC/7vkVgQAkJ5OrmKZjQNM7WIvTsxC+3aYmu2rCEEzjOW48zGIHNleZZPskn10karlDFFTSroVU0Ag==" saltValue="HnW0sEzyhoRyIoCyVejwvg==" spinCount="100000" sheet="1" objects="1" scenarios="1" formatCells="0" formatColumns="0" formatRows="0" deleteColumns="0"/>
  <autoFilter ref="A18:P301">
    <filterColumn colId="2">
      <filters>
        <filter val="199 23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2019.gada 20.jūnija saistošajiem noteikumiem Nr.22
(protokols Nr.8, 2.punkts)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1518</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831</v>
      </c>
      <c r="D6" s="1416"/>
      <c r="E6" s="1416"/>
      <c r="F6" s="1416"/>
      <c r="G6" s="1416"/>
      <c r="H6" s="1416"/>
      <c r="I6" s="1416"/>
      <c r="J6" s="1416"/>
      <c r="K6" s="1416"/>
      <c r="L6" s="1416"/>
      <c r="M6" s="1416"/>
      <c r="N6" s="1416"/>
      <c r="O6" s="1416"/>
      <c r="P6" s="1417"/>
      <c r="Q6" s="278"/>
    </row>
    <row r="7" spans="1:17" x14ac:dyDescent="0.25">
      <c r="A7" s="7" t="s">
        <v>10</v>
      </c>
      <c r="B7" s="8"/>
      <c r="C7" s="1421" t="s">
        <v>1519</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18</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5.75" customHeight="1" thickBot="1" x14ac:dyDescent="0.3">
      <c r="A20" s="29"/>
      <c r="B20" s="30" t="s">
        <v>39</v>
      </c>
      <c r="C20" s="31">
        <f t="shared" ref="C20:C83" si="0">F20+I20+L20+O20</f>
        <v>2286016</v>
      </c>
      <c r="D20" s="32">
        <f>SUM(D21,D24,D25,D41,D43)</f>
        <v>2112120</v>
      </c>
      <c r="E20" s="33">
        <f t="shared" ref="E20:F20" si="1">SUM(E21,E24,E25,E41,E43)</f>
        <v>-19000</v>
      </c>
      <c r="F20" s="34">
        <f t="shared" si="1"/>
        <v>2093120</v>
      </c>
      <c r="G20" s="32">
        <f>SUM(G21,G24,G43)</f>
        <v>187000</v>
      </c>
      <c r="H20" s="33">
        <f t="shared" ref="H20:I20" si="2">SUM(H21,H24,H43)</f>
        <v>0</v>
      </c>
      <c r="I20" s="34">
        <f t="shared" si="2"/>
        <v>187000</v>
      </c>
      <c r="J20" s="32">
        <f>SUM(J21,J26,J43)</f>
        <v>5896</v>
      </c>
      <c r="K20" s="33">
        <f t="shared" ref="K20:L20" si="3">SUM(K21,K26,K43)</f>
        <v>0</v>
      </c>
      <c r="L20" s="34">
        <f t="shared" si="3"/>
        <v>5896</v>
      </c>
      <c r="M20" s="32">
        <f>SUM(M21,M45)</f>
        <v>0</v>
      </c>
      <c r="N20" s="33">
        <f t="shared" ref="N20:O20" si="4">SUM(N21,N45)</f>
        <v>0</v>
      </c>
      <c r="O20" s="34">
        <f t="shared" si="4"/>
        <v>0</v>
      </c>
      <c r="P20" s="35"/>
    </row>
    <row r="21" spans="1:16" ht="12.75" thickTop="1" x14ac:dyDescent="0.25">
      <c r="A21" s="36"/>
      <c r="B21" s="37" t="s">
        <v>40</v>
      </c>
      <c r="C21" s="38">
        <f t="shared" si="0"/>
        <v>4839</v>
      </c>
      <c r="D21" s="39">
        <f>SUM(D22:D23)</f>
        <v>0</v>
      </c>
      <c r="E21" s="40">
        <f t="shared" ref="E21:F21" si="5">SUM(E22:E23)</f>
        <v>0</v>
      </c>
      <c r="F21" s="41">
        <f t="shared" si="5"/>
        <v>0</v>
      </c>
      <c r="G21" s="39">
        <f>SUM(G22:G23)</f>
        <v>0</v>
      </c>
      <c r="H21" s="40">
        <f t="shared" ref="H21:I21" si="6">SUM(H22:H23)</f>
        <v>0</v>
      </c>
      <c r="I21" s="41">
        <f t="shared" si="6"/>
        <v>0</v>
      </c>
      <c r="J21" s="39">
        <f>SUM(J22:J23)</f>
        <v>4839</v>
      </c>
      <c r="K21" s="40">
        <f t="shared" ref="K21:L21" si="7">SUM(K22:K23)</f>
        <v>0</v>
      </c>
      <c r="L21" s="41">
        <f t="shared" si="7"/>
        <v>4839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4839</v>
      </c>
      <c r="D23" s="53"/>
      <c r="E23" s="54"/>
      <c r="F23" s="55">
        <f t="shared" ref="F23:F25" si="9">D23+E23</f>
        <v>0</v>
      </c>
      <c r="G23" s="53"/>
      <c r="H23" s="54"/>
      <c r="I23" s="55">
        <f t="shared" ref="I23:I24" si="10">G23+H23</f>
        <v>0</v>
      </c>
      <c r="J23" s="53">
        <v>4839</v>
      </c>
      <c r="K23" s="54"/>
      <c r="L23" s="56">
        <f>K23+J23</f>
        <v>4839</v>
      </c>
      <c r="M23" s="53"/>
      <c r="N23" s="54"/>
      <c r="O23" s="55">
        <f>N23+M23</f>
        <v>0</v>
      </c>
      <c r="P23" s="57"/>
    </row>
    <row r="24" spans="1:16" s="28" customFormat="1" ht="30" customHeight="1" thickBot="1" x14ac:dyDescent="0.3">
      <c r="A24" s="58">
        <v>19300</v>
      </c>
      <c r="B24" s="58" t="s">
        <v>43</v>
      </c>
      <c r="C24" s="59">
        <f>F24+I24</f>
        <v>2280120</v>
      </c>
      <c r="D24" s="518">
        <f>D51</f>
        <v>2112120</v>
      </c>
      <c r="E24" s="1332">
        <f>E51</f>
        <v>-19000</v>
      </c>
      <c r="F24" s="62">
        <f t="shared" si="9"/>
        <v>2093120</v>
      </c>
      <c r="G24" s="60">
        <v>187000</v>
      </c>
      <c r="H24" s="63"/>
      <c r="I24" s="62">
        <f t="shared" si="10"/>
        <v>187000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40.5" customHeight="1" thickTop="1" x14ac:dyDescent="0.25">
      <c r="A26" s="69">
        <v>21300</v>
      </c>
      <c r="B26" s="69" t="s">
        <v>46</v>
      </c>
      <c r="C26" s="70">
        <f>L26</f>
        <v>1057</v>
      </c>
      <c r="D26" s="74" t="s">
        <v>44</v>
      </c>
      <c r="E26" s="75" t="s">
        <v>44</v>
      </c>
      <c r="F26" s="76" t="s">
        <v>44</v>
      </c>
      <c r="G26" s="74" t="s">
        <v>44</v>
      </c>
      <c r="H26" s="75" t="s">
        <v>44</v>
      </c>
      <c r="I26" s="76" t="s">
        <v>44</v>
      </c>
      <c r="J26" s="78">
        <f>SUM(J27,J31,J33,J36)</f>
        <v>1057</v>
      </c>
      <c r="K26" s="79">
        <f t="shared" ref="K26:L26" si="11">SUM(K27,K31,K33,K36)</f>
        <v>0</v>
      </c>
      <c r="L26" s="80">
        <f t="shared" si="11"/>
        <v>1057</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42" customHeight="1" x14ac:dyDescent="0.25">
      <c r="A31" s="81">
        <v>21370</v>
      </c>
      <c r="B31" s="69" t="s">
        <v>51</v>
      </c>
      <c r="C31" s="70">
        <f>L31</f>
        <v>1057</v>
      </c>
      <c r="D31" s="74" t="s">
        <v>44</v>
      </c>
      <c r="E31" s="75" t="s">
        <v>44</v>
      </c>
      <c r="F31" s="76" t="s">
        <v>44</v>
      </c>
      <c r="G31" s="74" t="s">
        <v>44</v>
      </c>
      <c r="H31" s="75" t="s">
        <v>44</v>
      </c>
      <c r="I31" s="76" t="s">
        <v>44</v>
      </c>
      <c r="J31" s="78">
        <f>SUM(J32)</f>
        <v>1057</v>
      </c>
      <c r="K31" s="79">
        <f t="shared" ref="K31:L31" si="15">SUM(K32)</f>
        <v>0</v>
      </c>
      <c r="L31" s="80">
        <f t="shared" si="15"/>
        <v>1057</v>
      </c>
      <c r="M31" s="78" t="s">
        <v>44</v>
      </c>
      <c r="N31" s="79" t="s">
        <v>44</v>
      </c>
      <c r="O31" s="80" t="s">
        <v>44</v>
      </c>
      <c r="P31" s="77"/>
    </row>
    <row r="32" spans="1:16" ht="42.75" customHeight="1" x14ac:dyDescent="0.25">
      <c r="A32" s="96">
        <v>21379</v>
      </c>
      <c r="B32" s="97" t="s">
        <v>52</v>
      </c>
      <c r="C32" s="98">
        <f t="shared" ref="C32:C40" si="16">L32</f>
        <v>1057</v>
      </c>
      <c r="D32" s="99" t="s">
        <v>44</v>
      </c>
      <c r="E32" s="100" t="s">
        <v>44</v>
      </c>
      <c r="F32" s="101" t="s">
        <v>44</v>
      </c>
      <c r="G32" s="99" t="s">
        <v>44</v>
      </c>
      <c r="H32" s="100" t="s">
        <v>44</v>
      </c>
      <c r="I32" s="101" t="s">
        <v>44</v>
      </c>
      <c r="J32" s="102">
        <v>1057</v>
      </c>
      <c r="K32" s="103"/>
      <c r="L32" s="104">
        <f>K32+J32</f>
        <v>1057</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9.5" customHeight="1" thickBot="1" x14ac:dyDescent="0.3">
      <c r="A50" s="157"/>
      <c r="B50" s="29" t="s">
        <v>69</v>
      </c>
      <c r="C50" s="158">
        <f t="shared" si="0"/>
        <v>2286016</v>
      </c>
      <c r="D50" s="159">
        <f>SUM(D51,D286)</f>
        <v>2112120</v>
      </c>
      <c r="E50" s="160">
        <f t="shared" ref="E50:F50" si="26">SUM(E51,E286)</f>
        <v>-19000</v>
      </c>
      <c r="F50" s="161">
        <f t="shared" si="26"/>
        <v>2093120</v>
      </c>
      <c r="G50" s="159">
        <f>SUM(G51,G286)</f>
        <v>187000</v>
      </c>
      <c r="H50" s="160">
        <f>SUM(H51,H286)</f>
        <v>0</v>
      </c>
      <c r="I50" s="161">
        <f t="shared" ref="I50" si="27">SUM(I51,I286)</f>
        <v>187000</v>
      </c>
      <c r="J50" s="32">
        <f>SUM(J51,J286)</f>
        <v>5896</v>
      </c>
      <c r="K50" s="33">
        <f t="shared" ref="K50:L50" si="28">SUM(K51,K286)</f>
        <v>0</v>
      </c>
      <c r="L50" s="34">
        <f t="shared" si="28"/>
        <v>5896</v>
      </c>
      <c r="M50" s="32">
        <f>SUM(M51,M286)</f>
        <v>0</v>
      </c>
      <c r="N50" s="33">
        <f t="shared" ref="N50:O50" si="29">SUM(N51,N286)</f>
        <v>0</v>
      </c>
      <c r="O50" s="34">
        <f t="shared" si="29"/>
        <v>0</v>
      </c>
      <c r="P50" s="35"/>
    </row>
    <row r="51" spans="1:16" s="28" customFormat="1" ht="39" customHeight="1" thickTop="1" x14ac:dyDescent="0.25">
      <c r="A51" s="162"/>
      <c r="B51" s="163" t="s">
        <v>70</v>
      </c>
      <c r="C51" s="164">
        <f t="shared" si="0"/>
        <v>2286016</v>
      </c>
      <c r="D51" s="165">
        <f>SUM(D52,D194)</f>
        <v>2112120</v>
      </c>
      <c r="E51" s="166">
        <f t="shared" ref="E51:F51" si="30">SUM(E52,E194)</f>
        <v>-19000</v>
      </c>
      <c r="F51" s="167">
        <f t="shared" si="30"/>
        <v>2093120</v>
      </c>
      <c r="G51" s="165">
        <f>SUM(G52,G194)</f>
        <v>187000</v>
      </c>
      <c r="H51" s="166">
        <f t="shared" ref="H51:I51" si="31">SUM(H52,H194)</f>
        <v>0</v>
      </c>
      <c r="I51" s="167">
        <f t="shared" si="31"/>
        <v>187000</v>
      </c>
      <c r="J51" s="168">
        <f>SUM(J52,J194)</f>
        <v>5896</v>
      </c>
      <c r="K51" s="169">
        <f t="shared" ref="K51:L51" si="32">SUM(K52,K194)</f>
        <v>0</v>
      </c>
      <c r="L51" s="170">
        <f t="shared" si="32"/>
        <v>5896</v>
      </c>
      <c r="M51" s="168">
        <f>SUM(M52,M194)</f>
        <v>0</v>
      </c>
      <c r="N51" s="169">
        <f t="shared" ref="N51:O51" si="33">SUM(N52,N194)</f>
        <v>0</v>
      </c>
      <c r="O51" s="170">
        <f t="shared" si="33"/>
        <v>0</v>
      </c>
      <c r="P51" s="171"/>
    </row>
    <row r="52" spans="1:16" s="28" customFormat="1" ht="24" x14ac:dyDescent="0.25">
      <c r="A52" s="24"/>
      <c r="B52" s="22" t="s">
        <v>71</v>
      </c>
      <c r="C52" s="172">
        <f t="shared" si="0"/>
        <v>2251705</v>
      </c>
      <c r="D52" s="173">
        <f>SUM(D53,D75,D173,D187)</f>
        <v>2065809</v>
      </c>
      <c r="E52" s="174">
        <f t="shared" ref="E52:F52" si="34">SUM(E53,E75,E173,E187)</f>
        <v>-7000</v>
      </c>
      <c r="F52" s="175">
        <f t="shared" si="34"/>
        <v>2058809</v>
      </c>
      <c r="G52" s="173">
        <f>SUM(G53,G75,G173,G187)</f>
        <v>187000</v>
      </c>
      <c r="H52" s="174">
        <f t="shared" ref="H52:I52" si="35">SUM(H53,H75,H173,H187)</f>
        <v>0</v>
      </c>
      <c r="I52" s="175">
        <f t="shared" si="35"/>
        <v>187000</v>
      </c>
      <c r="J52" s="173">
        <f>SUM(J53,J75,J173,J187)</f>
        <v>5896</v>
      </c>
      <c r="K52" s="174">
        <f t="shared" ref="K52:L52" si="36">SUM(K53,K75,K173,K187)</f>
        <v>0</v>
      </c>
      <c r="L52" s="175">
        <f t="shared" si="36"/>
        <v>5896</v>
      </c>
      <c r="M52" s="173">
        <f>SUM(M53,M75,M173,M187)</f>
        <v>0</v>
      </c>
      <c r="N52" s="174">
        <f t="shared" ref="N52:O52" si="37">SUM(N53,N75,N173,N187)</f>
        <v>0</v>
      </c>
      <c r="O52" s="175">
        <f t="shared" si="37"/>
        <v>0</v>
      </c>
      <c r="P52" s="176"/>
    </row>
    <row r="53" spans="1:16" s="28" customFormat="1" x14ac:dyDescent="0.25">
      <c r="A53" s="177">
        <v>1000</v>
      </c>
      <c r="B53" s="177" t="s">
        <v>72</v>
      </c>
      <c r="C53" s="178">
        <f t="shared" si="0"/>
        <v>6322</v>
      </c>
      <c r="D53" s="179">
        <f>SUM(D54,D67)</f>
        <v>6322</v>
      </c>
      <c r="E53" s="180">
        <f t="shared" ref="E53:F53" si="38">SUM(E54,E67)</f>
        <v>0</v>
      </c>
      <c r="F53" s="181">
        <f t="shared" si="38"/>
        <v>6322</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5095</v>
      </c>
      <c r="D54" s="184">
        <f>SUM(D55,D58,D66)</f>
        <v>5095</v>
      </c>
      <c r="E54" s="185">
        <f t="shared" ref="E54:F54" si="42">SUM(E55,E58,E66)</f>
        <v>0</v>
      </c>
      <c r="F54" s="73">
        <f t="shared" si="42"/>
        <v>5095</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85</v>
      </c>
      <c r="C66" s="143">
        <f t="shared" si="0"/>
        <v>5095</v>
      </c>
      <c r="D66" s="144">
        <v>5095</v>
      </c>
      <c r="E66" s="145"/>
      <c r="F66" s="141">
        <f t="shared" si="58"/>
        <v>5095</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1227</v>
      </c>
      <c r="D67" s="184">
        <f>SUM(D68:D69)</f>
        <v>1227</v>
      </c>
      <c r="E67" s="185">
        <f t="shared" ref="E67:F67" si="62">SUM(E68:E69)</f>
        <v>0</v>
      </c>
      <c r="F67" s="73">
        <f t="shared" si="62"/>
        <v>1227</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315">
        <v>1210</v>
      </c>
      <c r="B68" s="82" t="s">
        <v>87</v>
      </c>
      <c r="C68" s="83">
        <f t="shared" si="0"/>
        <v>1227</v>
      </c>
      <c r="D68" s="46">
        <v>1227</v>
      </c>
      <c r="E68" s="47"/>
      <c r="F68" s="134">
        <f>D68+E68</f>
        <v>1227</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298383</v>
      </c>
      <c r="D75" s="179">
        <f>SUM(D76,D83,D130,D164,D165,D172)</f>
        <v>299487</v>
      </c>
      <c r="E75" s="180">
        <f t="shared" ref="E75:F75" si="74">SUM(E76,E83,E130,E164,E165,E172)</f>
        <v>-7000</v>
      </c>
      <c r="F75" s="181">
        <f t="shared" si="74"/>
        <v>292487</v>
      </c>
      <c r="G75" s="179">
        <f>SUM(G76,G83,G130,G164,G165,G172)</f>
        <v>0</v>
      </c>
      <c r="H75" s="180">
        <f t="shared" ref="H75:I75" si="75">SUM(H76,H83,H130,H164,H165,H172)</f>
        <v>0</v>
      </c>
      <c r="I75" s="181">
        <f t="shared" si="75"/>
        <v>0</v>
      </c>
      <c r="J75" s="179">
        <f>SUM(J76,J83,J130,J164,J165,J172)</f>
        <v>5896</v>
      </c>
      <c r="K75" s="180">
        <f t="shared" ref="K75:L75" si="76">SUM(K76,K83,K130,K164,K165,K172)</f>
        <v>0</v>
      </c>
      <c r="L75" s="181">
        <f t="shared" si="76"/>
        <v>5896</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15">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244340</v>
      </c>
      <c r="D83" s="184">
        <f>SUM(D84,D89,D95,D103,D112,D116,D122,D128)</f>
        <v>244340</v>
      </c>
      <c r="E83" s="185">
        <f t="shared" ref="E83:F83" si="98">SUM(E84,E89,E95,E103,E112,E116,E122,E128)</f>
        <v>0</v>
      </c>
      <c r="F83" s="73">
        <f t="shared" si="98"/>
        <v>244340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84358</v>
      </c>
      <c r="D112" s="190">
        <f>SUM(D113:D115)</f>
        <v>84358</v>
      </c>
      <c r="E112" s="191">
        <f t="shared" ref="E112:F112" si="135">SUM(E113:E115)</f>
        <v>0</v>
      </c>
      <c r="F112" s="55">
        <f t="shared" si="135"/>
        <v>84358</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132</v>
      </c>
      <c r="C115" s="90">
        <f t="shared" si="102"/>
        <v>84358</v>
      </c>
      <c r="D115" s="196">
        <v>84358</v>
      </c>
      <c r="E115" s="197"/>
      <c r="F115" s="55">
        <f t="shared" si="139"/>
        <v>84358</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114400</v>
      </c>
      <c r="D116" s="190">
        <f>SUM(D117:D121)</f>
        <v>114400</v>
      </c>
      <c r="E116" s="191">
        <f t="shared" ref="E116:F116" si="143">SUM(E117:E121)</f>
        <v>0</v>
      </c>
      <c r="F116" s="55">
        <f t="shared" si="143"/>
        <v>114400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135</v>
      </c>
      <c r="C118" s="90">
        <f t="shared" si="102"/>
        <v>114400</v>
      </c>
      <c r="D118" s="196">
        <v>114400</v>
      </c>
      <c r="E118" s="197"/>
      <c r="F118" s="55">
        <f t="shared" si="147"/>
        <v>114400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45582</v>
      </c>
      <c r="D122" s="190">
        <f>SUM(D123:D127)</f>
        <v>45582</v>
      </c>
      <c r="E122" s="191">
        <f t="shared" ref="E122:F122" si="151">SUM(E123:E127)</f>
        <v>0</v>
      </c>
      <c r="F122" s="55">
        <f t="shared" si="151"/>
        <v>45582</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45582</v>
      </c>
      <c r="D127" s="196">
        <v>45582</v>
      </c>
      <c r="E127" s="197"/>
      <c r="F127" s="55">
        <f t="shared" si="155"/>
        <v>45582</v>
      </c>
      <c r="G127" s="53"/>
      <c r="H127" s="54"/>
      <c r="I127" s="55">
        <f t="shared" si="156"/>
        <v>0</v>
      </c>
      <c r="J127" s="53"/>
      <c r="K127" s="54"/>
      <c r="L127" s="55">
        <f t="shared" si="157"/>
        <v>0</v>
      </c>
      <c r="M127" s="53"/>
      <c r="N127" s="54"/>
      <c r="O127" s="55">
        <f t="shared" si="158"/>
        <v>0</v>
      </c>
      <c r="P127" s="57"/>
    </row>
    <row r="128" spans="1:16" ht="48" hidden="1" x14ac:dyDescent="0.25">
      <c r="A128" s="1315">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54043</v>
      </c>
      <c r="D130" s="184">
        <f>SUM(D131,D136,D140,D141,D144,D151,D159,D160,D163)</f>
        <v>55147</v>
      </c>
      <c r="E130" s="185">
        <f t="shared" ref="E130:F130" si="160">SUM(E131,E136,E140,E141,E144,E151,E159,E160,E163)</f>
        <v>-7000</v>
      </c>
      <c r="F130" s="73">
        <f t="shared" si="160"/>
        <v>48147</v>
      </c>
      <c r="G130" s="184">
        <f>SUM(G131,G136,G140,G141,G144,G151,G159,G160,G163)</f>
        <v>0</v>
      </c>
      <c r="H130" s="185">
        <f t="shared" ref="H130:I130" si="161">SUM(H131,H136,H140,H141,H144,H151,H159,H160,H163)</f>
        <v>0</v>
      </c>
      <c r="I130" s="73">
        <f t="shared" si="161"/>
        <v>0</v>
      </c>
      <c r="J130" s="184">
        <f>SUM(J131,J136,J140,J141,J144,J151,J159,J160,J163)</f>
        <v>5896</v>
      </c>
      <c r="K130" s="185">
        <f t="shared" ref="K130:L130" si="162">SUM(K131,K136,K140,K141,K144,K151,K159,K160,K163)</f>
        <v>0</v>
      </c>
      <c r="L130" s="73">
        <f t="shared" si="162"/>
        <v>5896</v>
      </c>
      <c r="M130" s="184">
        <f>SUM(M131,M136,M140,M141,M144,M151,M159,M160,M163)</f>
        <v>0</v>
      </c>
      <c r="N130" s="185">
        <f t="shared" ref="N130:O130" si="163">SUM(N131,N136,N140,N141,N144,N151,N159,N160,N163)</f>
        <v>0</v>
      </c>
      <c r="O130" s="73">
        <f t="shared" si="163"/>
        <v>0</v>
      </c>
      <c r="P130" s="77"/>
    </row>
    <row r="131" spans="1:16" ht="27.75" customHeight="1" x14ac:dyDescent="0.25">
      <c r="A131" s="1315">
        <v>2310</v>
      </c>
      <c r="B131" s="82" t="s">
        <v>148</v>
      </c>
      <c r="C131" s="83">
        <f t="shared" si="102"/>
        <v>7338</v>
      </c>
      <c r="D131" s="194">
        <f t="shared" ref="D131:O131" si="164">SUM(D132:D135)</f>
        <v>14338</v>
      </c>
      <c r="E131" s="195">
        <f t="shared" si="164"/>
        <v>-7000</v>
      </c>
      <c r="F131" s="134">
        <f t="shared" si="164"/>
        <v>7338</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9.75" customHeight="1" x14ac:dyDescent="0.25">
      <c r="A135" s="51">
        <v>2314</v>
      </c>
      <c r="B135" s="89" t="s">
        <v>152</v>
      </c>
      <c r="C135" s="90">
        <f t="shared" si="102"/>
        <v>7338</v>
      </c>
      <c r="D135" s="196">
        <v>14338</v>
      </c>
      <c r="E135" s="569">
        <v>-7000</v>
      </c>
      <c r="F135" s="55">
        <f t="shared" si="165"/>
        <v>7338</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7.25" customHeight="1" x14ac:dyDescent="0.25">
      <c r="A163" s="186">
        <v>2390</v>
      </c>
      <c r="B163" s="138" t="s">
        <v>180</v>
      </c>
      <c r="C163" s="143">
        <f t="shared" si="193"/>
        <v>46705</v>
      </c>
      <c r="D163" s="202">
        <v>40809</v>
      </c>
      <c r="E163" s="203"/>
      <c r="F163" s="141">
        <f t="shared" si="206"/>
        <v>40809</v>
      </c>
      <c r="G163" s="144"/>
      <c r="H163" s="145"/>
      <c r="I163" s="141">
        <f t="shared" si="207"/>
        <v>0</v>
      </c>
      <c r="J163" s="144">
        <v>5896</v>
      </c>
      <c r="K163" s="145"/>
      <c r="L163" s="141">
        <f t="shared" si="208"/>
        <v>5896</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27" hidden="1" customHeight="1" x14ac:dyDescent="0.25">
      <c r="A166" s="1315">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190</v>
      </c>
      <c r="C173" s="178">
        <f t="shared" si="193"/>
        <v>1947000</v>
      </c>
      <c r="D173" s="179">
        <f>SUM(D174,D184)</f>
        <v>1760000</v>
      </c>
      <c r="E173" s="180">
        <f t="shared" ref="E173:F173" si="216">SUM(E174,E184)</f>
        <v>0</v>
      </c>
      <c r="F173" s="181">
        <f t="shared" si="216"/>
        <v>1760000</v>
      </c>
      <c r="G173" s="179">
        <f>SUM(G174,G184)</f>
        <v>187000</v>
      </c>
      <c r="H173" s="180">
        <f t="shared" ref="H173:I173" si="217">SUM(H174,H184)</f>
        <v>0</v>
      </c>
      <c r="I173" s="181">
        <f t="shared" si="217"/>
        <v>187000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315">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315">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51.75" customHeight="1" x14ac:dyDescent="0.25">
      <c r="A184" s="216">
        <v>3300</v>
      </c>
      <c r="B184" s="207" t="s">
        <v>201</v>
      </c>
      <c r="C184" s="217">
        <f t="shared" si="193"/>
        <v>1947000</v>
      </c>
      <c r="D184" s="218">
        <f>SUM(D185:D186)</f>
        <v>1760000</v>
      </c>
      <c r="E184" s="219">
        <f t="shared" ref="E184:O184" si="234">SUM(E185:E186)</f>
        <v>0</v>
      </c>
      <c r="F184" s="220">
        <f t="shared" si="234"/>
        <v>1760000</v>
      </c>
      <c r="G184" s="218">
        <f t="shared" si="234"/>
        <v>187000</v>
      </c>
      <c r="H184" s="219">
        <f t="shared" si="234"/>
        <v>0</v>
      </c>
      <c r="I184" s="220">
        <f t="shared" si="234"/>
        <v>187000</v>
      </c>
      <c r="J184" s="218">
        <f t="shared" si="234"/>
        <v>0</v>
      </c>
      <c r="K184" s="219">
        <f t="shared" si="234"/>
        <v>0</v>
      </c>
      <c r="L184" s="220">
        <f t="shared" si="234"/>
        <v>0</v>
      </c>
      <c r="M184" s="218">
        <f t="shared" si="234"/>
        <v>0</v>
      </c>
      <c r="N184" s="219">
        <f t="shared" si="234"/>
        <v>0</v>
      </c>
      <c r="O184" s="220">
        <f t="shared" si="234"/>
        <v>0</v>
      </c>
      <c r="P184" s="221"/>
    </row>
    <row r="185" spans="1:16" ht="54" customHeight="1" x14ac:dyDescent="0.25">
      <c r="A185" s="137">
        <v>3310</v>
      </c>
      <c r="B185" s="138" t="s">
        <v>202</v>
      </c>
      <c r="C185" s="143">
        <f t="shared" si="193"/>
        <v>187000</v>
      </c>
      <c r="D185" s="202">
        <v>0</v>
      </c>
      <c r="E185" s="203"/>
      <c r="F185" s="141">
        <f t="shared" ref="F185:F186" si="235">D185+E185</f>
        <v>0</v>
      </c>
      <c r="G185" s="144">
        <v>187000</v>
      </c>
      <c r="H185" s="145"/>
      <c r="I185" s="141">
        <f t="shared" ref="I185:I186" si="236">G185+H185</f>
        <v>187000</v>
      </c>
      <c r="J185" s="144"/>
      <c r="K185" s="145"/>
      <c r="L185" s="141">
        <f t="shared" ref="L185:L186" si="237">K185+J185</f>
        <v>0</v>
      </c>
      <c r="M185" s="144"/>
      <c r="N185" s="145"/>
      <c r="O185" s="141">
        <f t="shared" ref="O185:O186" si="238">N185+M185</f>
        <v>0</v>
      </c>
      <c r="P185" s="129"/>
    </row>
    <row r="186" spans="1:16" ht="51.75" customHeight="1" x14ac:dyDescent="0.25">
      <c r="A186" s="108">
        <v>3320</v>
      </c>
      <c r="B186" s="109" t="s">
        <v>203</v>
      </c>
      <c r="C186" s="110">
        <f t="shared" si="193"/>
        <v>1760000</v>
      </c>
      <c r="D186" s="198">
        <v>1760000</v>
      </c>
      <c r="E186" s="199"/>
      <c r="F186" s="131">
        <f t="shared" si="235"/>
        <v>1760000</v>
      </c>
      <c r="G186" s="46"/>
      <c r="H186" s="47"/>
      <c r="I186" s="131">
        <f t="shared" si="236"/>
        <v>0</v>
      </c>
      <c r="J186" s="46"/>
      <c r="K186" s="47"/>
      <c r="L186" s="131">
        <f t="shared" si="237"/>
        <v>0</v>
      </c>
      <c r="M186" s="46"/>
      <c r="N186" s="47"/>
      <c r="O186" s="131">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15">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15">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6.25" customHeight="1" x14ac:dyDescent="0.25">
      <c r="A194" s="135"/>
      <c r="B194" s="136" t="s">
        <v>211</v>
      </c>
      <c r="C194" s="1386">
        <f t="shared" si="193"/>
        <v>34311</v>
      </c>
      <c r="D194" s="173">
        <f>SUM(D195,D230,D269,D283)</f>
        <v>46311</v>
      </c>
      <c r="E194" s="174">
        <f t="shared" ref="E194:O194" si="259">SUM(E195,E230,E269,E283)</f>
        <v>-12000</v>
      </c>
      <c r="F194" s="1387">
        <f t="shared" si="259"/>
        <v>34311</v>
      </c>
      <c r="G194" s="173">
        <f t="shared" si="259"/>
        <v>0</v>
      </c>
      <c r="H194" s="174">
        <f t="shared" si="259"/>
        <v>0</v>
      </c>
      <c r="I194" s="1387">
        <f t="shared" si="259"/>
        <v>0</v>
      </c>
      <c r="J194" s="173">
        <f t="shared" si="259"/>
        <v>0</v>
      </c>
      <c r="K194" s="174">
        <f t="shared" si="259"/>
        <v>0</v>
      </c>
      <c r="L194" s="1387">
        <f t="shared" si="259"/>
        <v>0</v>
      </c>
      <c r="M194" s="173">
        <f t="shared" si="259"/>
        <v>0</v>
      </c>
      <c r="N194" s="174">
        <f t="shared" si="259"/>
        <v>0</v>
      </c>
      <c r="O194" s="1387">
        <f t="shared" si="259"/>
        <v>0</v>
      </c>
      <c r="P194" s="176"/>
    </row>
    <row r="195" spans="1:16" x14ac:dyDescent="0.25">
      <c r="A195" s="177">
        <v>5000</v>
      </c>
      <c r="B195" s="177" t="s">
        <v>212</v>
      </c>
      <c r="C195" s="178">
        <f t="shared" si="193"/>
        <v>34311</v>
      </c>
      <c r="D195" s="179">
        <f>D196+D204</f>
        <v>46311</v>
      </c>
      <c r="E195" s="180">
        <f t="shared" ref="E195:F195" si="260">E196+E204</f>
        <v>-12000</v>
      </c>
      <c r="F195" s="181">
        <f t="shared" si="260"/>
        <v>34311</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315">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34311</v>
      </c>
      <c r="D204" s="184">
        <f>D205+D215+D216+D225+D226+D227+D229</f>
        <v>46311</v>
      </c>
      <c r="E204" s="185">
        <f t="shared" ref="E204:F204" si="276">E205+E215+E216+E225+E226+E227+E229</f>
        <v>-12000</v>
      </c>
      <c r="F204" s="73">
        <f t="shared" si="276"/>
        <v>34311</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2695</v>
      </c>
      <c r="D216" s="190">
        <f>SUM(D217:D224)</f>
        <v>2695</v>
      </c>
      <c r="E216" s="191">
        <f t="shared" ref="E216:F216" si="289">SUM(E217:E224)</f>
        <v>0</v>
      </c>
      <c r="F216" s="55">
        <f t="shared" si="289"/>
        <v>2695</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241</v>
      </c>
      <c r="C224" s="90">
        <f t="shared" si="288"/>
        <v>2695</v>
      </c>
      <c r="D224" s="196">
        <v>2695</v>
      </c>
      <c r="E224" s="197"/>
      <c r="F224" s="55">
        <f t="shared" si="293"/>
        <v>2695</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242</v>
      </c>
      <c r="C225" s="90">
        <f t="shared" si="288"/>
        <v>31616</v>
      </c>
      <c r="D225" s="196">
        <v>43616</v>
      </c>
      <c r="E225" s="569">
        <v>-12000</v>
      </c>
      <c r="F225" s="55">
        <f t="shared" si="293"/>
        <v>31616</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315">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15">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15">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15">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15">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15">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2286016</v>
      </c>
      <c r="D289" s="251">
        <f t="shared" ref="D289:O289" si="389">SUM(D286,D269,D230,D195,D187,D173,D75,D53,D283)</f>
        <v>2112120</v>
      </c>
      <c r="E289" s="252">
        <f t="shared" si="389"/>
        <v>-19000</v>
      </c>
      <c r="F289" s="253">
        <f t="shared" si="389"/>
        <v>2093120</v>
      </c>
      <c r="G289" s="251">
        <f t="shared" si="389"/>
        <v>187000</v>
      </c>
      <c r="H289" s="252">
        <f t="shared" si="389"/>
        <v>0</v>
      </c>
      <c r="I289" s="253">
        <f t="shared" si="389"/>
        <v>187000</v>
      </c>
      <c r="J289" s="251">
        <f t="shared" si="389"/>
        <v>5896</v>
      </c>
      <c r="K289" s="252">
        <f t="shared" si="389"/>
        <v>0</v>
      </c>
      <c r="L289" s="253">
        <f t="shared" si="389"/>
        <v>5896</v>
      </c>
      <c r="M289" s="251">
        <f t="shared" si="389"/>
        <v>0</v>
      </c>
      <c r="N289" s="252">
        <f t="shared" si="389"/>
        <v>0</v>
      </c>
      <c r="O289" s="253">
        <f t="shared" si="389"/>
        <v>0</v>
      </c>
      <c r="P289" s="254"/>
    </row>
    <row r="290" spans="1:16" s="28" customFormat="1" ht="13.5" thickTop="1" thickBot="1" x14ac:dyDescent="0.3">
      <c r="A290" s="1389" t="s">
        <v>309</v>
      </c>
      <c r="B290" s="1390"/>
      <c r="C290" s="255">
        <f t="shared" si="371"/>
        <v>-4839</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-4839</v>
      </c>
      <c r="K290" s="257">
        <f t="shared" ref="K290:L290" si="392">(K26+K43)-K51</f>
        <v>0</v>
      </c>
      <c r="L290" s="258">
        <f t="shared" si="392"/>
        <v>-4839</v>
      </c>
      <c r="M290" s="256">
        <f>M45-M51</f>
        <v>0</v>
      </c>
      <c r="N290" s="257">
        <f t="shared" ref="N290:O290" si="393">N45-N51</f>
        <v>0</v>
      </c>
      <c r="O290" s="258">
        <f t="shared" si="393"/>
        <v>0</v>
      </c>
      <c r="P290" s="259"/>
    </row>
    <row r="291" spans="1:16" s="28" customFormat="1" ht="12.75" thickTop="1" x14ac:dyDescent="0.25">
      <c r="A291" s="1391" t="s">
        <v>310</v>
      </c>
      <c r="B291" s="1392"/>
      <c r="C291" s="260">
        <f t="shared" si="371"/>
        <v>4839</v>
      </c>
      <c r="D291" s="261">
        <f t="shared" ref="D291:O291" si="394">SUM(D292,D293)-D300+D301</f>
        <v>0</v>
      </c>
      <c r="E291" s="262">
        <f t="shared" si="394"/>
        <v>0</v>
      </c>
      <c r="F291" s="263">
        <f t="shared" si="394"/>
        <v>0</v>
      </c>
      <c r="G291" s="261">
        <f t="shared" si="394"/>
        <v>0</v>
      </c>
      <c r="H291" s="262">
        <f t="shared" si="394"/>
        <v>0</v>
      </c>
      <c r="I291" s="263">
        <f t="shared" si="394"/>
        <v>0</v>
      </c>
      <c r="J291" s="261">
        <f t="shared" si="394"/>
        <v>4839</v>
      </c>
      <c r="K291" s="262">
        <f t="shared" si="394"/>
        <v>0</v>
      </c>
      <c r="L291" s="263">
        <f t="shared" si="394"/>
        <v>4839</v>
      </c>
      <c r="M291" s="261">
        <f t="shared" si="394"/>
        <v>0</v>
      </c>
      <c r="N291" s="262">
        <f t="shared" si="394"/>
        <v>0</v>
      </c>
      <c r="O291" s="263">
        <f t="shared" si="394"/>
        <v>0</v>
      </c>
      <c r="P291" s="264"/>
    </row>
    <row r="292" spans="1:16" s="28" customFormat="1" ht="12.75" thickBot="1" x14ac:dyDescent="0.3">
      <c r="A292" s="157" t="s">
        <v>311</v>
      </c>
      <c r="B292" s="157" t="s">
        <v>312</v>
      </c>
      <c r="C292" s="158">
        <f t="shared" si="371"/>
        <v>4839</v>
      </c>
      <c r="D292" s="159">
        <f t="shared" ref="D292:O292" si="395">D21-D286</f>
        <v>0</v>
      </c>
      <c r="E292" s="160">
        <f t="shared" si="395"/>
        <v>0</v>
      </c>
      <c r="F292" s="161">
        <f t="shared" si="395"/>
        <v>0</v>
      </c>
      <c r="G292" s="159">
        <f t="shared" si="395"/>
        <v>0</v>
      </c>
      <c r="H292" s="160">
        <f t="shared" si="395"/>
        <v>0</v>
      </c>
      <c r="I292" s="161">
        <f t="shared" si="395"/>
        <v>0</v>
      </c>
      <c r="J292" s="159">
        <f t="shared" si="395"/>
        <v>4839</v>
      </c>
      <c r="K292" s="160">
        <f t="shared" si="395"/>
        <v>0</v>
      </c>
      <c r="L292" s="161">
        <f t="shared" si="395"/>
        <v>4839</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UD9AeoEKtcqGmzxFcIBuldWVgIjA9Z+4K/YseWcwT85N07oYv0RmBHeFg5YF9lSZ5yOnZncEHfNFd64P94Mwwg==" saltValue="CA1Yj8eTLZxcfQAaxDvLqw==" spinCount="100000" sheet="1" objects="1" scenarios="1" formatCells="0" formatColumns="0" formatRows="0" deleteColumns="0"/>
  <autoFilter ref="A18:P301">
    <filterColumn colId="2">
      <filters>
        <filter val="1 057"/>
        <filter val="1 227"/>
        <filter val="1 760 000"/>
        <filter val="1 947 000"/>
        <filter val="114 400"/>
        <filter val="187 000"/>
        <filter val="2 251 705"/>
        <filter val="2 280 120"/>
        <filter val="2 286 016"/>
        <filter val="2 695"/>
        <filter val="244 340"/>
        <filter val="298 383"/>
        <filter val="31 616"/>
        <filter val="34 311"/>
        <filter val="4 839"/>
        <filter val="-4 839"/>
        <filter val="45 582"/>
        <filter val="46 705"/>
        <filter val="5 095"/>
        <filter val="54 043"/>
        <filter val="6 322"/>
        <filter val="7 338"/>
        <filter val="84 3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47.pielikums Jūrmalas pilsētas domes
2019.gada 20.jūnija saistošajiem noteikumiem Nr.22
(protokols Nr.8, 2.punkts)</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1520</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444</v>
      </c>
      <c r="D6" s="1416"/>
      <c r="E6" s="1416"/>
      <c r="F6" s="1416"/>
      <c r="G6" s="1416"/>
      <c r="H6" s="1416"/>
      <c r="I6" s="1416"/>
      <c r="J6" s="1416"/>
      <c r="K6" s="1416"/>
      <c r="L6" s="1416"/>
      <c r="M6" s="1416"/>
      <c r="N6" s="1416"/>
      <c r="O6" s="1416"/>
      <c r="P6" s="1417"/>
      <c r="Q6" s="278"/>
    </row>
    <row r="7" spans="1:17" x14ac:dyDescent="0.25">
      <c r="A7" s="7" t="s">
        <v>10</v>
      </c>
      <c r="B7" s="8"/>
      <c r="C7" s="1421" t="s">
        <v>1521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c r="Q16" s="277"/>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802651</v>
      </c>
      <c r="D20" s="32">
        <f>SUM(D21,D24,D25,D41,D43)</f>
        <v>816051</v>
      </c>
      <c r="E20" s="33">
        <f t="shared" ref="E20:F20" si="1">SUM(E21,E24,E25,E41,E43)</f>
        <v>-13400</v>
      </c>
      <c r="F20" s="34">
        <f t="shared" si="1"/>
        <v>802651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802651</v>
      </c>
      <c r="D24" s="518">
        <f>D51</f>
        <v>816051</v>
      </c>
      <c r="E24" s="1332">
        <f>E51</f>
        <v>-13400</v>
      </c>
      <c r="F24" s="62">
        <f t="shared" si="9"/>
        <v>802651</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802651</v>
      </c>
      <c r="D50" s="159">
        <f>SUM(D51,D286)</f>
        <v>816051</v>
      </c>
      <c r="E50" s="160">
        <f t="shared" ref="E50:F50" si="26">SUM(E51,E286)</f>
        <v>-13400</v>
      </c>
      <c r="F50" s="161">
        <f t="shared" si="26"/>
        <v>802651</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802651</v>
      </c>
      <c r="D51" s="165">
        <f>SUM(D52,D194)</f>
        <v>816051</v>
      </c>
      <c r="E51" s="166">
        <f t="shared" ref="E51:F51" si="30">SUM(E52,E194)</f>
        <v>-13400</v>
      </c>
      <c r="F51" s="167">
        <f t="shared" si="30"/>
        <v>802651</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573604</v>
      </c>
      <c r="D52" s="173">
        <f>SUM(D53,D75,D173,D187)</f>
        <v>579004</v>
      </c>
      <c r="E52" s="174">
        <f t="shared" ref="E52:F52" si="34">SUM(E53,E75,E173,E187)</f>
        <v>-5400</v>
      </c>
      <c r="F52" s="175">
        <f t="shared" si="34"/>
        <v>573604</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x14ac:dyDescent="0.25">
      <c r="A53" s="177">
        <v>1000</v>
      </c>
      <c r="B53" s="177" t="s">
        <v>72</v>
      </c>
      <c r="C53" s="178">
        <f t="shared" si="0"/>
        <v>5350</v>
      </c>
      <c r="D53" s="179">
        <f>SUM(D54,D67)</f>
        <v>5350</v>
      </c>
      <c r="E53" s="180">
        <f t="shared" ref="E53:F53" si="38">SUM(E54,E67)</f>
        <v>0</v>
      </c>
      <c r="F53" s="181">
        <f t="shared" si="38"/>
        <v>5350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5000</v>
      </c>
      <c r="D54" s="184">
        <f>SUM(D55,D58,D66)</f>
        <v>5000</v>
      </c>
      <c r="E54" s="185">
        <f t="shared" ref="E54:F54" si="42">SUM(E55,E58,E66)</f>
        <v>0</v>
      </c>
      <c r="F54" s="73">
        <f t="shared" si="42"/>
        <v>5000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85</v>
      </c>
      <c r="C66" s="143">
        <f t="shared" si="0"/>
        <v>5000</v>
      </c>
      <c r="D66" s="144">
        <v>5000</v>
      </c>
      <c r="E66" s="145"/>
      <c r="F66" s="141">
        <f t="shared" si="58"/>
        <v>5000</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350</v>
      </c>
      <c r="D67" s="184">
        <f>SUM(D68:D69)</f>
        <v>350</v>
      </c>
      <c r="E67" s="185">
        <f t="shared" ref="E67:F67" si="62">SUM(E68:E69)</f>
        <v>0</v>
      </c>
      <c r="F67" s="73">
        <f t="shared" si="62"/>
        <v>350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315">
        <v>1210</v>
      </c>
      <c r="B68" s="82" t="s">
        <v>87</v>
      </c>
      <c r="C68" s="83">
        <f t="shared" si="0"/>
        <v>350</v>
      </c>
      <c r="D68" s="46">
        <v>350</v>
      </c>
      <c r="E68" s="47"/>
      <c r="F68" s="134">
        <f>D68+E68</f>
        <v>350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505233</v>
      </c>
      <c r="D75" s="179">
        <f>SUM(D76,D83,D130,D164,D165,D172)</f>
        <v>510633</v>
      </c>
      <c r="E75" s="180">
        <f t="shared" ref="E75:F75" si="74">SUM(E76,E83,E130,E164,E165,E172)</f>
        <v>-5400</v>
      </c>
      <c r="F75" s="181">
        <f t="shared" si="74"/>
        <v>505233</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315">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477751</v>
      </c>
      <c r="D83" s="184">
        <f>SUM(D84,D89,D95,D103,D112,D116,D122,D128)</f>
        <v>483151</v>
      </c>
      <c r="E83" s="185">
        <f t="shared" ref="E83:F83" si="98">SUM(E84,E89,E95,E103,E112,E116,E122,E128)</f>
        <v>-5400</v>
      </c>
      <c r="F83" s="73">
        <f t="shared" si="98"/>
        <v>477751</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338600</v>
      </c>
      <c r="D95" s="190">
        <f>SUM(D96:D102)</f>
        <v>338600</v>
      </c>
      <c r="E95" s="191">
        <f t="shared" ref="E95:F95" si="119">SUM(E96:E102)</f>
        <v>0</v>
      </c>
      <c r="F95" s="55">
        <f t="shared" si="119"/>
        <v>338600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customHeight="1" x14ac:dyDescent="0.25">
      <c r="A96" s="51">
        <v>2231</v>
      </c>
      <c r="B96" s="89" t="s">
        <v>113</v>
      </c>
      <c r="C96" s="90">
        <f t="shared" si="102"/>
        <v>16500</v>
      </c>
      <c r="D96" s="196">
        <v>16500</v>
      </c>
      <c r="E96" s="197"/>
      <c r="F96" s="55">
        <f t="shared" ref="F96:F102" si="123">D96+E96</f>
        <v>16500</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9" t="s">
        <v>114</v>
      </c>
      <c r="C97" s="90">
        <f t="shared" si="102"/>
        <v>12100</v>
      </c>
      <c r="D97" s="196">
        <v>12100</v>
      </c>
      <c r="E97" s="197"/>
      <c r="F97" s="55">
        <f t="shared" si="123"/>
        <v>12100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119</v>
      </c>
      <c r="C102" s="90">
        <f t="shared" si="102"/>
        <v>310000</v>
      </c>
      <c r="D102" s="196">
        <v>310000</v>
      </c>
      <c r="E102" s="197"/>
      <c r="F102" s="55">
        <f t="shared" si="123"/>
        <v>310000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5300</v>
      </c>
      <c r="D116" s="190">
        <f>SUM(D117:D121)</f>
        <v>5300</v>
      </c>
      <c r="E116" s="191">
        <f t="shared" ref="E116:F116" si="143">SUM(E117:E121)</f>
        <v>0</v>
      </c>
      <c r="F116" s="55">
        <f t="shared" si="143"/>
        <v>5300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customHeight="1" x14ac:dyDescent="0.25">
      <c r="A117" s="51">
        <v>2261</v>
      </c>
      <c r="B117" s="89" t="s">
        <v>134</v>
      </c>
      <c r="C117" s="90">
        <f t="shared" si="102"/>
        <v>3300</v>
      </c>
      <c r="D117" s="196">
        <v>3300</v>
      </c>
      <c r="E117" s="197"/>
      <c r="F117" s="55">
        <f t="shared" ref="F117:F121" si="147">D117+E117</f>
        <v>3300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135</v>
      </c>
      <c r="C118" s="90">
        <f t="shared" si="102"/>
        <v>2000</v>
      </c>
      <c r="D118" s="196">
        <v>2000</v>
      </c>
      <c r="E118" s="197"/>
      <c r="F118" s="55">
        <f t="shared" si="147"/>
        <v>2000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133851</v>
      </c>
      <c r="D122" s="190">
        <f>SUM(D123:D127)</f>
        <v>139251</v>
      </c>
      <c r="E122" s="191">
        <f t="shared" ref="E122:F122" si="151">SUM(E123:E127)</f>
        <v>-5400</v>
      </c>
      <c r="F122" s="55">
        <f t="shared" si="151"/>
        <v>133851</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133851</v>
      </c>
      <c r="D127" s="196">
        <v>139251</v>
      </c>
      <c r="E127" s="569">
        <v>-5400</v>
      </c>
      <c r="F127" s="55">
        <f t="shared" si="155"/>
        <v>133851</v>
      </c>
      <c r="G127" s="53"/>
      <c r="H127" s="54"/>
      <c r="I127" s="55">
        <f t="shared" si="156"/>
        <v>0</v>
      </c>
      <c r="J127" s="53"/>
      <c r="K127" s="54"/>
      <c r="L127" s="55">
        <f t="shared" si="157"/>
        <v>0</v>
      </c>
      <c r="M127" s="53"/>
      <c r="N127" s="54"/>
      <c r="O127" s="55">
        <f t="shared" si="158"/>
        <v>0</v>
      </c>
      <c r="P127" s="57"/>
    </row>
    <row r="128" spans="1:16" ht="48" hidden="1" x14ac:dyDescent="0.25">
      <c r="A128" s="1315">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27482</v>
      </c>
      <c r="D130" s="184">
        <f>SUM(D131,D136,D140,D141,D144,D151,D159,D160,D163)</f>
        <v>27482</v>
      </c>
      <c r="E130" s="185">
        <f t="shared" ref="E130:F130" si="160">SUM(E131,E136,E140,E141,E144,E151,E159,E160,E163)</f>
        <v>0</v>
      </c>
      <c r="F130" s="73">
        <f t="shared" si="160"/>
        <v>27482</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1315">
        <v>2310</v>
      </c>
      <c r="B131" s="82" t="s">
        <v>148</v>
      </c>
      <c r="C131" s="83">
        <f t="shared" si="102"/>
        <v>27482</v>
      </c>
      <c r="D131" s="194">
        <f t="shared" ref="D131:O131" si="164">SUM(D132:D135)</f>
        <v>27482</v>
      </c>
      <c r="E131" s="195">
        <f t="shared" si="164"/>
        <v>0</v>
      </c>
      <c r="F131" s="134">
        <f t="shared" si="164"/>
        <v>27482</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9" t="s">
        <v>150</v>
      </c>
      <c r="C133" s="90">
        <f t="shared" si="102"/>
        <v>3272</v>
      </c>
      <c r="D133" s="196">
        <v>3272</v>
      </c>
      <c r="E133" s="197"/>
      <c r="F133" s="55">
        <f t="shared" si="165"/>
        <v>3272</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9" t="s">
        <v>152</v>
      </c>
      <c r="C135" s="90">
        <f t="shared" si="102"/>
        <v>24210</v>
      </c>
      <c r="D135" s="196">
        <v>24210</v>
      </c>
      <c r="E135" s="197"/>
      <c r="F135" s="55">
        <f t="shared" si="165"/>
        <v>24210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315">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190</v>
      </c>
      <c r="C173" s="178">
        <f t="shared" si="193"/>
        <v>63021</v>
      </c>
      <c r="D173" s="179">
        <f>SUM(D174,D184)</f>
        <v>63021</v>
      </c>
      <c r="E173" s="180">
        <f t="shared" ref="E173:F173" si="216">SUM(E174,E184)</f>
        <v>0</v>
      </c>
      <c r="F173" s="181">
        <f t="shared" si="216"/>
        <v>63021</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x14ac:dyDescent="0.25">
      <c r="A174" s="69">
        <v>3200</v>
      </c>
      <c r="B174" s="207" t="s">
        <v>191</v>
      </c>
      <c r="C174" s="70">
        <f t="shared" si="193"/>
        <v>63021</v>
      </c>
      <c r="D174" s="184">
        <f>SUM(D175,D179)</f>
        <v>63021</v>
      </c>
      <c r="E174" s="185">
        <f t="shared" ref="E174:O174" si="220">SUM(E175,E179)</f>
        <v>0</v>
      </c>
      <c r="F174" s="73">
        <f t="shared" si="220"/>
        <v>63021</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x14ac:dyDescent="0.25">
      <c r="A175" s="1315">
        <v>3260</v>
      </c>
      <c r="B175" s="82" t="s">
        <v>192</v>
      </c>
      <c r="C175" s="83">
        <f t="shared" si="193"/>
        <v>63021</v>
      </c>
      <c r="D175" s="194">
        <f>SUM(D176:D178)</f>
        <v>63021</v>
      </c>
      <c r="E175" s="195">
        <f t="shared" ref="E175:F175" si="221">SUM(E176:E178)</f>
        <v>0</v>
      </c>
      <c r="F175" s="134">
        <f t="shared" si="221"/>
        <v>63021</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customHeight="1" x14ac:dyDescent="0.25">
      <c r="A177" s="51">
        <v>3262</v>
      </c>
      <c r="B177" s="89" t="s">
        <v>194</v>
      </c>
      <c r="C177" s="90">
        <f t="shared" si="193"/>
        <v>42021</v>
      </c>
      <c r="D177" s="196">
        <v>42021</v>
      </c>
      <c r="E177" s="197"/>
      <c r="F177" s="55">
        <f t="shared" si="225"/>
        <v>42021</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9" t="s">
        <v>195</v>
      </c>
      <c r="C178" s="90">
        <f t="shared" si="193"/>
        <v>21000</v>
      </c>
      <c r="D178" s="196">
        <v>21000</v>
      </c>
      <c r="E178" s="197"/>
      <c r="F178" s="55">
        <f t="shared" si="225"/>
        <v>21000</v>
      </c>
      <c r="G178" s="53"/>
      <c r="H178" s="54"/>
      <c r="I178" s="55">
        <f t="shared" si="226"/>
        <v>0</v>
      </c>
      <c r="J178" s="53"/>
      <c r="K178" s="54"/>
      <c r="L178" s="55">
        <f t="shared" si="227"/>
        <v>0</v>
      </c>
      <c r="M178" s="53"/>
      <c r="N178" s="54"/>
      <c r="O178" s="55">
        <f t="shared" si="228"/>
        <v>0</v>
      </c>
      <c r="P178" s="57"/>
    </row>
    <row r="179" spans="1:16" ht="84" hidden="1" x14ac:dyDescent="0.25">
      <c r="A179" s="1315">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315">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315">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229047</v>
      </c>
      <c r="D194" s="173">
        <f>SUM(D195,D230,D269,D283)</f>
        <v>237047</v>
      </c>
      <c r="E194" s="174">
        <f t="shared" ref="E194:O194" si="259">SUM(E195,E230,E269,E283)</f>
        <v>-8000</v>
      </c>
      <c r="F194" s="175">
        <f t="shared" si="259"/>
        <v>229047</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229047</v>
      </c>
      <c r="D195" s="179">
        <f>D196+D204</f>
        <v>237047</v>
      </c>
      <c r="E195" s="180">
        <f t="shared" ref="E195:F195" si="260">E196+E204</f>
        <v>-8000</v>
      </c>
      <c r="F195" s="181">
        <f t="shared" si="260"/>
        <v>229047</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213</v>
      </c>
      <c r="C196" s="70">
        <f t="shared" si="193"/>
        <v>82662</v>
      </c>
      <c r="D196" s="184">
        <f>D197+D198+D201+D202+D203</f>
        <v>82662</v>
      </c>
      <c r="E196" s="185">
        <f t="shared" ref="E196:F196" si="264">E197+E198+E201+E202+E203</f>
        <v>0</v>
      </c>
      <c r="F196" s="73">
        <f t="shared" si="264"/>
        <v>82662</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customHeight="1" x14ac:dyDescent="0.25">
      <c r="A197" s="1315">
        <v>5110</v>
      </c>
      <c r="B197" s="82" t="s">
        <v>214</v>
      </c>
      <c r="C197" s="83">
        <f t="shared" si="193"/>
        <v>82662</v>
      </c>
      <c r="D197" s="198">
        <v>82662</v>
      </c>
      <c r="E197" s="1333"/>
      <c r="F197" s="134">
        <f>D197+E197</f>
        <v>82662</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146385</v>
      </c>
      <c r="D204" s="184">
        <f>D205+D215+D216+D225+D226+D227+D229</f>
        <v>154385</v>
      </c>
      <c r="E204" s="185">
        <f t="shared" ref="E204:F204" si="276">E205+E215+E216+E225+E226+E227+E229</f>
        <v>-8000</v>
      </c>
      <c r="F204" s="73">
        <f t="shared" si="276"/>
        <v>146385</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5500</v>
      </c>
      <c r="D216" s="190">
        <f>SUM(D217:D224)</f>
        <v>5500</v>
      </c>
      <c r="E216" s="191">
        <f t="shared" ref="E216:F216" si="289">SUM(E217:E224)</f>
        <v>0</v>
      </c>
      <c r="F216" s="55">
        <f t="shared" si="289"/>
        <v>5500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241</v>
      </c>
      <c r="C224" s="90">
        <f t="shared" si="288"/>
        <v>5500</v>
      </c>
      <c r="D224" s="196">
        <v>5500</v>
      </c>
      <c r="E224" s="197"/>
      <c r="F224" s="55">
        <f t="shared" si="293"/>
        <v>5500</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242</v>
      </c>
      <c r="C225" s="90">
        <f t="shared" si="288"/>
        <v>88376</v>
      </c>
      <c r="D225" s="196">
        <v>88376</v>
      </c>
      <c r="E225" s="197"/>
      <c r="F225" s="55">
        <f t="shared" si="293"/>
        <v>88376</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243</v>
      </c>
      <c r="C226" s="90">
        <f t="shared" si="288"/>
        <v>52509</v>
      </c>
      <c r="D226" s="196">
        <v>60509</v>
      </c>
      <c r="E226" s="569">
        <v>-8000</v>
      </c>
      <c r="F226" s="55">
        <f t="shared" si="293"/>
        <v>52509</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315">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315">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315">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315">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315">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315">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802651</v>
      </c>
      <c r="D289" s="251">
        <f t="shared" ref="D289:O289" si="389">SUM(D286,D269,D230,D195,D187,D173,D75,D53,D283)</f>
        <v>816051</v>
      </c>
      <c r="E289" s="252">
        <f t="shared" si="389"/>
        <v>-13400</v>
      </c>
      <c r="F289" s="253">
        <f t="shared" si="389"/>
        <v>802651</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v7QAJQvx5WjlwKwbdFp9bAE01CF/3tGCxXmAu6bjRex8rfvW6zYQH2ASeqo+cthnpE+lbtNrhVx/FS4tfgLNlA==" saltValue="4SBnfnh/ZAL0PU1e1l7Utw==" spinCount="100000" sheet="1" objects="1" scenarios="1" formatCells="0" formatColumns="0" formatRows="0" deleteColumns="0"/>
  <autoFilter ref="A18:P301">
    <filterColumn colId="2">
      <filters>
        <filter val="12 100"/>
        <filter val="133 851"/>
        <filter val="146 385"/>
        <filter val="16 500"/>
        <filter val="2 000"/>
        <filter val="21 000"/>
        <filter val="229 047"/>
        <filter val="24 210"/>
        <filter val="27 482"/>
        <filter val="3 272"/>
        <filter val="3 300"/>
        <filter val="310 000"/>
        <filter val="338 600"/>
        <filter val="350"/>
        <filter val="42 021"/>
        <filter val="477 751"/>
        <filter val="5 000"/>
        <filter val="5 300"/>
        <filter val="5 350"/>
        <filter val="5 500"/>
        <filter val="505 233"/>
        <filter val="52 509"/>
        <filter val="573 604"/>
        <filter val="63 021"/>
        <filter val="802 651"/>
        <filter val="82 662"/>
        <filter val="88 37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2019.gada 20.jūnija saistošajiem noteikumiem Nr.22
(protokols Nr.8, 2.punkts)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2" sqref="U2"/>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1329</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1330</v>
      </c>
      <c r="D5" s="1416"/>
      <c r="E5" s="1416"/>
      <c r="F5" s="1416"/>
      <c r="G5" s="1416"/>
      <c r="H5" s="1416"/>
      <c r="I5" s="1416"/>
      <c r="J5" s="1416"/>
      <c r="K5" s="1416"/>
      <c r="L5" s="1416"/>
      <c r="M5" s="1416"/>
      <c r="N5" s="1416"/>
      <c r="O5" s="1416"/>
      <c r="P5" s="1417"/>
      <c r="Q5" s="278"/>
    </row>
    <row r="6" spans="1:17" ht="12.75" customHeight="1" x14ac:dyDescent="0.25">
      <c r="A6" s="7" t="s">
        <v>8</v>
      </c>
      <c r="B6" s="8"/>
      <c r="C6" s="1416" t="s">
        <v>963</v>
      </c>
      <c r="D6" s="1416"/>
      <c r="E6" s="1416"/>
      <c r="F6" s="1416"/>
      <c r="G6" s="1416"/>
      <c r="H6" s="1416"/>
      <c r="I6" s="1416"/>
      <c r="J6" s="1416"/>
      <c r="K6" s="1416"/>
      <c r="L6" s="1416"/>
      <c r="M6" s="1416"/>
      <c r="N6" s="1416"/>
      <c r="O6" s="1416"/>
      <c r="P6" s="1417"/>
      <c r="Q6" s="278"/>
    </row>
    <row r="7" spans="1:17" x14ac:dyDescent="0.25">
      <c r="A7" s="7" t="s">
        <v>10</v>
      </c>
      <c r="B7" s="8"/>
      <c r="C7" s="1421" t="s">
        <v>1365</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383868</v>
      </c>
      <c r="D20" s="32">
        <f>SUM(D21,D24,D25,D41,D43)</f>
        <v>383868</v>
      </c>
      <c r="E20" s="33">
        <f t="shared" ref="E20:F20" si="1">SUM(E21,E24,E25,E41,E43)</f>
        <v>0</v>
      </c>
      <c r="F20" s="34">
        <f t="shared" si="1"/>
        <v>383868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383868</v>
      </c>
      <c r="D24" s="60">
        <f>383868</f>
        <v>383868</v>
      </c>
      <c r="E24" s="63"/>
      <c r="F24" s="62">
        <f t="shared" si="9"/>
        <v>383868</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383868</v>
      </c>
      <c r="D50" s="159">
        <f>SUM(D51,D286)</f>
        <v>383868</v>
      </c>
      <c r="E50" s="160">
        <f t="shared" ref="E50:F50" si="26">SUM(E51,E286)</f>
        <v>0</v>
      </c>
      <c r="F50" s="161">
        <f t="shared" si="26"/>
        <v>383868</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383868</v>
      </c>
      <c r="D51" s="165">
        <f>SUM(D52,D194)</f>
        <v>383868</v>
      </c>
      <c r="E51" s="166">
        <f t="shared" ref="E51:F51" si="30">SUM(E52,E194)</f>
        <v>0</v>
      </c>
      <c r="F51" s="167">
        <f t="shared" si="30"/>
        <v>383868</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372699</v>
      </c>
      <c r="D52" s="173">
        <f>SUM(D53,D75,D173,D187)</f>
        <v>372699</v>
      </c>
      <c r="E52" s="174">
        <f t="shared" ref="E52:F52" si="34">SUM(E53,E75,E173,E187)</f>
        <v>0</v>
      </c>
      <c r="F52" s="175">
        <f t="shared" si="34"/>
        <v>372699</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39.75" hidden="1" customHeight="1" x14ac:dyDescent="0.25">
      <c r="A57" s="288">
        <v>1119</v>
      </c>
      <c r="B57" s="297" t="s">
        <v>76</v>
      </c>
      <c r="C57" s="298">
        <f t="shared" si="0"/>
        <v>0</v>
      </c>
      <c r="D57" s="290"/>
      <c r="E57" s="291"/>
      <c r="F57" s="292">
        <f t="shared" si="50"/>
        <v>0</v>
      </c>
      <c r="G57" s="290"/>
      <c r="H57" s="291"/>
      <c r="I57" s="292">
        <f t="shared" si="51"/>
        <v>0</v>
      </c>
      <c r="J57" s="290"/>
      <c r="K57" s="291"/>
      <c r="L57" s="292">
        <f t="shared" si="52"/>
        <v>0</v>
      </c>
      <c r="M57" s="290"/>
      <c r="N57" s="291"/>
      <c r="O57" s="292">
        <f t="shared" si="53"/>
        <v>0</v>
      </c>
      <c r="P57" s="442"/>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1.25" hidden="1" customHeight="1" x14ac:dyDescent="0.25">
      <c r="A64" s="288">
        <v>1148</v>
      </c>
      <c r="B64" s="297" t="s">
        <v>83</v>
      </c>
      <c r="C64" s="298">
        <f t="shared" si="0"/>
        <v>0</v>
      </c>
      <c r="D64" s="290"/>
      <c r="E64" s="291"/>
      <c r="F64" s="292">
        <f t="shared" si="58"/>
        <v>0</v>
      </c>
      <c r="G64" s="290"/>
      <c r="H64" s="291"/>
      <c r="I64" s="292">
        <f t="shared" si="59"/>
        <v>0</v>
      </c>
      <c r="J64" s="290"/>
      <c r="K64" s="291"/>
      <c r="L64" s="292">
        <f t="shared" si="60"/>
        <v>0</v>
      </c>
      <c r="M64" s="290"/>
      <c r="N64" s="291"/>
      <c r="O64" s="292">
        <f t="shared" si="61"/>
        <v>0</v>
      </c>
      <c r="P64" s="442"/>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157">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45500</v>
      </c>
      <c r="D75" s="179">
        <f>SUM(D76,D83,D130,D164,D165,D172)</f>
        <v>45500</v>
      </c>
      <c r="E75" s="180">
        <f t="shared" ref="E75:F75" si="74">SUM(E76,E83,E130,E164,E165,E172)</f>
        <v>0</v>
      </c>
      <c r="F75" s="181">
        <f t="shared" si="74"/>
        <v>45500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15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15000</v>
      </c>
      <c r="D83" s="184">
        <f>SUM(D84,D89,D95,D103,D112,D116,D122,D128)</f>
        <v>25000</v>
      </c>
      <c r="E83" s="185">
        <f t="shared" ref="E83:F83" si="98">SUM(E84,E89,E95,E103,E112,E116,E122,E128)</f>
        <v>-10000</v>
      </c>
      <c r="F83" s="73">
        <f t="shared" si="98"/>
        <v>15000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26.25"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14500</v>
      </c>
      <c r="D116" s="190">
        <f>SUM(D117:D121)</f>
        <v>24500</v>
      </c>
      <c r="E116" s="191">
        <f t="shared" ref="E116:F116" si="143">SUM(E117:E121)</f>
        <v>-10000</v>
      </c>
      <c r="F116" s="55">
        <f t="shared" si="143"/>
        <v>14500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customHeight="1" x14ac:dyDescent="0.25">
      <c r="A117" s="51">
        <v>2261</v>
      </c>
      <c r="B117" s="89" t="s">
        <v>134</v>
      </c>
      <c r="C117" s="90">
        <f t="shared" si="102"/>
        <v>1500</v>
      </c>
      <c r="D117" s="196">
        <v>8000</v>
      </c>
      <c r="E117" s="1159">
        <v>-6500</v>
      </c>
      <c r="F117" s="55">
        <f t="shared" ref="F117:F121" si="147">D117+E117</f>
        <v>1500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135</v>
      </c>
      <c r="C118" s="90">
        <f t="shared" si="102"/>
        <v>13000</v>
      </c>
      <c r="D118" s="196">
        <f>20000-3500</f>
        <v>16500</v>
      </c>
      <c r="E118" s="1159">
        <v>-3500</v>
      </c>
      <c r="F118" s="55">
        <f t="shared" si="147"/>
        <v>13000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x14ac:dyDescent="0.25">
      <c r="A122" s="189">
        <v>2270</v>
      </c>
      <c r="B122" s="89" t="s">
        <v>139</v>
      </c>
      <c r="C122" s="90">
        <f t="shared" si="102"/>
        <v>500</v>
      </c>
      <c r="D122" s="190">
        <f>SUM(D123:D127)</f>
        <v>500</v>
      </c>
      <c r="E122" s="191">
        <f t="shared" ref="E122:F122" si="151">SUM(E123:E127)</f>
        <v>0</v>
      </c>
      <c r="F122" s="55">
        <f t="shared" si="151"/>
        <v>500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500</v>
      </c>
      <c r="D127" s="196">
        <f>500</f>
        <v>500</v>
      </c>
      <c r="E127" s="197"/>
      <c r="F127" s="55">
        <f t="shared" si="155"/>
        <v>500</v>
      </c>
      <c r="G127" s="53"/>
      <c r="H127" s="54"/>
      <c r="I127" s="55">
        <f t="shared" si="156"/>
        <v>0</v>
      </c>
      <c r="J127" s="53"/>
      <c r="K127" s="54"/>
      <c r="L127" s="55">
        <f t="shared" si="157"/>
        <v>0</v>
      </c>
      <c r="M127" s="53"/>
      <c r="N127" s="54"/>
      <c r="O127" s="55">
        <f t="shared" si="158"/>
        <v>0</v>
      </c>
      <c r="P127" s="57"/>
    </row>
    <row r="128" spans="1:16" ht="40.5" hidden="1" customHeight="1" x14ac:dyDescent="0.25">
      <c r="A128" s="115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30500</v>
      </c>
      <c r="D130" s="184">
        <f>SUM(D131,D136,D140,D141,D144,D151,D159,D160,D163)</f>
        <v>20500</v>
      </c>
      <c r="E130" s="185">
        <f t="shared" ref="E130:F130" si="160">SUM(E131,E136,E140,E141,E144,E151,E159,E160,E163)</f>
        <v>10000</v>
      </c>
      <c r="F130" s="73">
        <f t="shared" si="160"/>
        <v>30500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157">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26.25"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968"/>
      <c r="L133" s="55">
        <f t="shared" si="167"/>
        <v>0</v>
      </c>
      <c r="M133" s="53"/>
      <c r="N133" s="54"/>
      <c r="O133" s="55">
        <f t="shared" si="168"/>
        <v>0</v>
      </c>
      <c r="P133" s="969"/>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9">
        <v>2360</v>
      </c>
      <c r="B151" s="89" t="s">
        <v>168</v>
      </c>
      <c r="C151" s="90">
        <f t="shared" si="193"/>
        <v>30500</v>
      </c>
      <c r="D151" s="190">
        <f>SUM(D152:D158)</f>
        <v>20500</v>
      </c>
      <c r="E151" s="191">
        <f t="shared" ref="E151:F151" si="194">SUM(E152:E158)</f>
        <v>10000</v>
      </c>
      <c r="F151" s="55">
        <f t="shared" si="194"/>
        <v>30500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customHeight="1" x14ac:dyDescent="0.25">
      <c r="A152" s="50">
        <v>2361</v>
      </c>
      <c r="B152" s="89" t="s">
        <v>169</v>
      </c>
      <c r="C152" s="90">
        <f t="shared" si="193"/>
        <v>20500</v>
      </c>
      <c r="D152" s="196">
        <f>17000+3500</f>
        <v>20500</v>
      </c>
      <c r="E152" s="197"/>
      <c r="F152" s="55">
        <f t="shared" ref="F152:F159" si="198">D152+E152</f>
        <v>20500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75" customHeight="1" x14ac:dyDescent="0.25">
      <c r="A154" s="50">
        <v>2363</v>
      </c>
      <c r="B154" s="89" t="s">
        <v>171</v>
      </c>
      <c r="C154" s="90">
        <f t="shared" si="193"/>
        <v>10000</v>
      </c>
      <c r="D154" s="196">
        <v>0</v>
      </c>
      <c r="E154" s="1159">
        <v>10000</v>
      </c>
      <c r="F154" s="55">
        <f t="shared" si="198"/>
        <v>10000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57"/>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15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x14ac:dyDescent="0.25">
      <c r="A173" s="177">
        <v>3000</v>
      </c>
      <c r="B173" s="177" t="s">
        <v>190</v>
      </c>
      <c r="C173" s="178">
        <f t="shared" si="193"/>
        <v>327199</v>
      </c>
      <c r="D173" s="179">
        <f>SUM(D174,D184)</f>
        <v>327199</v>
      </c>
      <c r="E173" s="180">
        <f t="shared" ref="E173:F173" si="216">SUM(E174,E184)</f>
        <v>0</v>
      </c>
      <c r="F173" s="181">
        <f t="shared" si="216"/>
        <v>327199</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x14ac:dyDescent="0.25">
      <c r="A174" s="69">
        <v>3200</v>
      </c>
      <c r="B174" s="207" t="s">
        <v>191</v>
      </c>
      <c r="C174" s="70">
        <f t="shared" si="193"/>
        <v>327199</v>
      </c>
      <c r="D174" s="184">
        <f>SUM(D175,D179)</f>
        <v>327199</v>
      </c>
      <c r="E174" s="185">
        <f t="shared" ref="E174:O174" si="220">SUM(E175,E179)</f>
        <v>0</v>
      </c>
      <c r="F174" s="73">
        <f t="shared" si="220"/>
        <v>327199</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x14ac:dyDescent="0.25">
      <c r="A175" s="1157">
        <v>3260</v>
      </c>
      <c r="B175" s="82" t="s">
        <v>192</v>
      </c>
      <c r="C175" s="83">
        <f t="shared" si="193"/>
        <v>327199</v>
      </c>
      <c r="D175" s="194">
        <f>SUM(D176:D178)</f>
        <v>327199</v>
      </c>
      <c r="E175" s="195">
        <f t="shared" ref="E175:F175" si="221">SUM(E176:E178)</f>
        <v>0</v>
      </c>
      <c r="F175" s="134">
        <f t="shared" si="221"/>
        <v>327199</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9" t="s">
        <v>195</v>
      </c>
      <c r="C178" s="90">
        <f t="shared" si="193"/>
        <v>327199</v>
      </c>
      <c r="D178" s="196">
        <v>327199</v>
      </c>
      <c r="E178" s="197"/>
      <c r="F178" s="55">
        <f t="shared" si="225"/>
        <v>327199</v>
      </c>
      <c r="G178" s="53"/>
      <c r="H178" s="54"/>
      <c r="I178" s="55">
        <f t="shared" si="226"/>
        <v>0</v>
      </c>
      <c r="J178" s="53"/>
      <c r="K178" s="54"/>
      <c r="L178" s="55">
        <f t="shared" si="227"/>
        <v>0</v>
      </c>
      <c r="M178" s="53"/>
      <c r="N178" s="54"/>
      <c r="O178" s="55">
        <f t="shared" si="228"/>
        <v>0</v>
      </c>
      <c r="P178" s="57"/>
    </row>
    <row r="179" spans="1:16" ht="84" hidden="1" x14ac:dyDescent="0.25">
      <c r="A179" s="115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157">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15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11169</v>
      </c>
      <c r="D194" s="173">
        <f t="shared" ref="D194:O194" si="259">SUM(D195,D230,D269,D283)</f>
        <v>11169</v>
      </c>
      <c r="E194" s="174">
        <f t="shared" si="259"/>
        <v>0</v>
      </c>
      <c r="F194" s="175">
        <f t="shared" si="259"/>
        <v>11169</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157">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x14ac:dyDescent="0.25">
      <c r="A230" s="177">
        <v>6000</v>
      </c>
      <c r="B230" s="177" t="s">
        <v>247</v>
      </c>
      <c r="C230" s="178">
        <f t="shared" si="288"/>
        <v>11169</v>
      </c>
      <c r="D230" s="179">
        <f>D231+D251+D259</f>
        <v>11169</v>
      </c>
      <c r="E230" s="180">
        <f t="shared" ref="E230:F230" si="305">E231+E251+E259</f>
        <v>0</v>
      </c>
      <c r="F230" s="181">
        <f t="shared" si="305"/>
        <v>11169</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157">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15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15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x14ac:dyDescent="0.25">
      <c r="A259" s="69">
        <v>6400</v>
      </c>
      <c r="B259" s="183" t="s">
        <v>276</v>
      </c>
      <c r="C259" s="70">
        <f t="shared" si="288"/>
        <v>11169</v>
      </c>
      <c r="D259" s="184">
        <f>SUM(D260,D264)</f>
        <v>11169</v>
      </c>
      <c r="E259" s="185">
        <f t="shared" ref="E259:O259" si="341">SUM(E260,E264)</f>
        <v>0</v>
      </c>
      <c r="F259" s="73">
        <f t="shared" si="341"/>
        <v>11169</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15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x14ac:dyDescent="0.25">
      <c r="A264" s="189">
        <v>6420</v>
      </c>
      <c r="B264" s="89" t="s">
        <v>281</v>
      </c>
      <c r="C264" s="90">
        <f t="shared" si="288"/>
        <v>11169</v>
      </c>
      <c r="D264" s="190">
        <f>SUM(D265:D268)</f>
        <v>11169</v>
      </c>
      <c r="E264" s="191">
        <f t="shared" ref="E264:F264" si="347">SUM(E265:E268)</f>
        <v>0</v>
      </c>
      <c r="F264" s="55">
        <f t="shared" si="347"/>
        <v>11169</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9" t="s">
        <v>283</v>
      </c>
      <c r="C266" s="90">
        <f t="shared" si="288"/>
        <v>11169</v>
      </c>
      <c r="D266" s="196">
        <v>11169</v>
      </c>
      <c r="E266" s="197"/>
      <c r="F266" s="55">
        <f t="shared" si="351"/>
        <v>11169</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288">
        <v>6424</v>
      </c>
      <c r="B268" s="297" t="s">
        <v>285</v>
      </c>
      <c r="C268" s="298">
        <f t="shared" si="288"/>
        <v>0</v>
      </c>
      <c r="D268" s="299">
        <v>0</v>
      </c>
      <c r="E268" s="300"/>
      <c r="F268" s="292">
        <f t="shared" si="351"/>
        <v>0</v>
      </c>
      <c r="G268" s="290"/>
      <c r="H268" s="291"/>
      <c r="I268" s="292">
        <f t="shared" si="352"/>
        <v>0</v>
      </c>
      <c r="J268" s="290"/>
      <c r="K268" s="291"/>
      <c r="L268" s="292">
        <f t="shared" si="353"/>
        <v>0</v>
      </c>
      <c r="M268" s="290"/>
      <c r="N268" s="291"/>
      <c r="O268" s="292">
        <f t="shared" si="354"/>
        <v>0</v>
      </c>
      <c r="P268" s="294"/>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157">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157">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383868</v>
      </c>
      <c r="D289" s="251">
        <f t="shared" ref="D289:O289" si="389">SUM(D286,D269,D230,D195,D187,D173,D75,D53,D283)</f>
        <v>383868</v>
      </c>
      <c r="E289" s="252">
        <f t="shared" si="389"/>
        <v>0</v>
      </c>
      <c r="F289" s="253">
        <f t="shared" si="389"/>
        <v>383868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EOmh51p5C+KGgF4hIe57w/+xgODBSo+IpIDTx6GJNDRIMii1deuLjj1h1G0rxG6SDg93jjv5F2ncarvCeyzBzQ==" saltValue="rsUHVt0I2t/xEHtGpP5gRw==" spinCount="100000" sheet="1" objects="1" scenarios="1" formatCells="0" formatColumns="0" formatRows="0" deleteColumns="0"/>
  <autoFilter ref="A18:P301">
    <filterColumn colId="2">
      <filters>
        <filter val="1 500"/>
        <filter val="10 000"/>
        <filter val="11 169"/>
        <filter val="13 000"/>
        <filter val="14 500"/>
        <filter val="15 000"/>
        <filter val="20 500"/>
        <filter val="30 500"/>
        <filter val="327 199"/>
        <filter val="372 699"/>
        <filter val="383 868"/>
        <filter val="45 500"/>
        <filter val="5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49.pielikums Jūrmalas pilsētas domes
2019.gada 20.jūnija saistošajiem noteikumiem Nr.22
(protokols Nr.8, 2.punkts)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2" sqref="T2"/>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1508</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482</v>
      </c>
      <c r="D6" s="1416"/>
      <c r="E6" s="1416"/>
      <c r="F6" s="1416"/>
      <c r="G6" s="1416"/>
      <c r="H6" s="1416"/>
      <c r="I6" s="1416"/>
      <c r="J6" s="1416"/>
      <c r="K6" s="1416"/>
      <c r="L6" s="1416"/>
      <c r="M6" s="1416"/>
      <c r="N6" s="1416"/>
      <c r="O6" s="1416"/>
      <c r="P6" s="1417"/>
      <c r="Q6" s="278"/>
    </row>
    <row r="7" spans="1:17" ht="27" customHeight="1" x14ac:dyDescent="0.25">
      <c r="A7" s="7" t="s">
        <v>10</v>
      </c>
      <c r="B7" s="8"/>
      <c r="C7" s="1421" t="s">
        <v>987</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219655</v>
      </c>
      <c r="D20" s="32">
        <f>SUM(D21,D24,D25,D41,D43)</f>
        <v>217105</v>
      </c>
      <c r="E20" s="33">
        <f t="shared" ref="E20:F20" si="1">SUM(E21,E24,E25,E41,E43)</f>
        <v>2550</v>
      </c>
      <c r="F20" s="34">
        <f t="shared" si="1"/>
        <v>219655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7.25" customHeight="1" thickTop="1" thickBot="1" x14ac:dyDescent="0.3">
      <c r="A24" s="58">
        <v>19300</v>
      </c>
      <c r="B24" s="58" t="s">
        <v>43</v>
      </c>
      <c r="C24" s="59">
        <f>F24+I24</f>
        <v>219655</v>
      </c>
      <c r="D24" s="518">
        <f>D51</f>
        <v>217105</v>
      </c>
      <c r="E24" s="1321">
        <f>E51</f>
        <v>2550</v>
      </c>
      <c r="F24" s="62">
        <f t="shared" si="9"/>
        <v>219655</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219655</v>
      </c>
      <c r="D50" s="159">
        <f>SUM(D51,D286)</f>
        <v>217105</v>
      </c>
      <c r="E50" s="160">
        <f t="shared" ref="E50:F50" si="26">SUM(E51,E286)</f>
        <v>2550</v>
      </c>
      <c r="F50" s="161">
        <f t="shared" si="26"/>
        <v>219655</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219655</v>
      </c>
      <c r="D51" s="165">
        <f>SUM(D52,D194)</f>
        <v>217105</v>
      </c>
      <c r="E51" s="166">
        <f t="shared" ref="E51:F51" si="30">SUM(E52,E194)</f>
        <v>2550</v>
      </c>
      <c r="F51" s="167">
        <f t="shared" si="30"/>
        <v>219655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2550</v>
      </c>
      <c r="D52" s="173">
        <f>SUM(D53,D75,D173,D187)</f>
        <v>0</v>
      </c>
      <c r="E52" s="174">
        <f t="shared" ref="E52:F52" si="34">SUM(E53,E75,E173,E187)</f>
        <v>2550</v>
      </c>
      <c r="F52" s="175">
        <f t="shared" si="34"/>
        <v>2550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297">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2550</v>
      </c>
      <c r="D75" s="179">
        <f>SUM(D76,D83,D130,D164,D165,D172)</f>
        <v>0</v>
      </c>
      <c r="E75" s="180">
        <f t="shared" ref="E75:F75" si="74">SUM(E76,E83,E130,E164,E165,E172)</f>
        <v>2550</v>
      </c>
      <c r="F75" s="181">
        <f t="shared" si="74"/>
        <v>2550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29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2550</v>
      </c>
      <c r="D83" s="184">
        <f>SUM(D84,D89,D95,D103,D112,D116,D122,D128)</f>
        <v>0</v>
      </c>
      <c r="E83" s="185">
        <f t="shared" ref="E83:F83" si="98">SUM(E84,E89,E95,E103,E112,E116,E122,E128)</f>
        <v>2550</v>
      </c>
      <c r="F83" s="73">
        <f t="shared" si="98"/>
        <v>2550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v>0</v>
      </c>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2550</v>
      </c>
      <c r="D103" s="190">
        <f>SUM(D104:D111)</f>
        <v>0</v>
      </c>
      <c r="E103" s="191">
        <f t="shared" ref="E103:F103" si="127">SUM(E104:E111)</f>
        <v>2550</v>
      </c>
      <c r="F103" s="55">
        <f t="shared" si="127"/>
        <v>2550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customHeight="1" x14ac:dyDescent="0.25">
      <c r="A104" s="51">
        <v>2241</v>
      </c>
      <c r="B104" s="89" t="s">
        <v>121</v>
      </c>
      <c r="C104" s="90">
        <f t="shared" si="102"/>
        <v>2550</v>
      </c>
      <c r="D104" s="196">
        <v>0</v>
      </c>
      <c r="E104" s="1322">
        <v>2550</v>
      </c>
      <c r="F104" s="55">
        <f t="shared" ref="F104:F111" si="131">D104+E104</f>
        <v>2550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v>0</v>
      </c>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9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297">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29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29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9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297">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29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217105</v>
      </c>
      <c r="D194" s="173">
        <f>SUM(D195,D230,D269,D283)</f>
        <v>217105</v>
      </c>
      <c r="E194" s="174">
        <f t="shared" ref="E194:O194" si="259">SUM(E195,E230,E269,E283)</f>
        <v>0</v>
      </c>
      <c r="F194" s="175">
        <f t="shared" si="259"/>
        <v>217105</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217105</v>
      </c>
      <c r="D195" s="179">
        <f>D196+D204</f>
        <v>217105</v>
      </c>
      <c r="E195" s="180">
        <f t="shared" ref="E195:F195" si="260">E196+E204</f>
        <v>0</v>
      </c>
      <c r="F195" s="181">
        <f t="shared" si="260"/>
        <v>217105</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297">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217105</v>
      </c>
      <c r="D204" s="184">
        <f>D205+D215+D216+D225+D226+D227+D229</f>
        <v>217105</v>
      </c>
      <c r="E204" s="185">
        <f t="shared" ref="E204:F204" si="276">E205+E215+E216+E225+E226+E227+E229</f>
        <v>0</v>
      </c>
      <c r="F204" s="73">
        <f t="shared" si="276"/>
        <v>217105</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v>0</v>
      </c>
      <c r="E224" s="197"/>
      <c r="F224" s="55">
        <f t="shared" si="293"/>
        <v>0</v>
      </c>
      <c r="G224" s="53"/>
      <c r="H224" s="54"/>
      <c r="I224" s="55">
        <f t="shared" si="294"/>
        <v>0</v>
      </c>
      <c r="J224" s="53"/>
      <c r="K224" s="54"/>
      <c r="L224" s="55">
        <f t="shared" si="295"/>
        <v>0</v>
      </c>
      <c r="M224" s="53"/>
      <c r="N224" s="54"/>
      <c r="O224" s="55">
        <f t="shared" si="296"/>
        <v>0</v>
      </c>
      <c r="P224" s="57"/>
    </row>
    <row r="225" spans="1:16" ht="21" hidden="1" customHeight="1" x14ac:dyDescent="0.25">
      <c r="A225" s="189">
        <v>5240</v>
      </c>
      <c r="B225" s="89" t="s">
        <v>242</v>
      </c>
      <c r="C225" s="90">
        <f t="shared" si="288"/>
        <v>0</v>
      </c>
      <c r="D225" s="196">
        <v>0</v>
      </c>
      <c r="E225" s="197"/>
      <c r="F225" s="55">
        <f t="shared" si="293"/>
        <v>0</v>
      </c>
      <c r="G225" s="53"/>
      <c r="H225" s="54"/>
      <c r="I225" s="55">
        <f t="shared" si="294"/>
        <v>0</v>
      </c>
      <c r="J225" s="53"/>
      <c r="K225" s="54"/>
      <c r="L225" s="55">
        <f t="shared" si="295"/>
        <v>0</v>
      </c>
      <c r="M225" s="53"/>
      <c r="N225" s="54"/>
      <c r="O225" s="55">
        <f t="shared" si="296"/>
        <v>0</v>
      </c>
      <c r="P225" s="57"/>
    </row>
    <row r="226" spans="1:16" ht="36" customHeight="1" x14ac:dyDescent="0.25">
      <c r="A226" s="189">
        <v>5250</v>
      </c>
      <c r="B226" s="89" t="s">
        <v>243</v>
      </c>
      <c r="C226" s="90">
        <f t="shared" si="288"/>
        <v>217105</v>
      </c>
      <c r="D226" s="196">
        <v>217105</v>
      </c>
      <c r="E226" s="197"/>
      <c r="F226" s="55">
        <f t="shared" si="293"/>
        <v>217105</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97">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9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29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29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297">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97">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219655</v>
      </c>
      <c r="D289" s="251">
        <f t="shared" ref="D289:O289" si="389">SUM(D286,D269,D230,D195,D187,D173,D75,D53,D283)</f>
        <v>217105</v>
      </c>
      <c r="E289" s="252">
        <f t="shared" si="389"/>
        <v>2550</v>
      </c>
      <c r="F289" s="253">
        <f t="shared" si="389"/>
        <v>219655</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WiRyUKw05M5tgp3vOp+Cg9EQIfHDx3hnnESL1QiSA1sgXF0r2Fo1Y6ZmKdr5GS4QMdxmiJkKHUa6O46ciSi3Qg==" saltValue="J/XEyQp/wEcluwegCwDLDg==" spinCount="100000" sheet="1" objects="1" scenarios="1" formatCells="0" formatColumns="0" formatRows="0" deleteColumns="0"/>
  <autoFilter ref="A18:P301">
    <filterColumn colId="2">
      <filters>
        <filter val="2 550"/>
        <filter val="217 105"/>
        <filter val="219 65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50.pielikums Jūrmalas pilsētas domes
2019.gada 20.jūnija saistošajiem noteikumiem Nr.22
(protokols Nr.8, 2.punkts)</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1507</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587" t="s">
        <v>1226</v>
      </c>
      <c r="D5" s="1587"/>
      <c r="E5" s="1587"/>
      <c r="F5" s="1587"/>
      <c r="G5" s="1587"/>
      <c r="H5" s="1587"/>
      <c r="I5" s="1587"/>
      <c r="J5" s="1587"/>
      <c r="K5" s="1587"/>
      <c r="L5" s="1587"/>
      <c r="M5" s="1587"/>
      <c r="N5" s="1587"/>
      <c r="O5" s="1587"/>
      <c r="P5" s="1588"/>
      <c r="Q5" s="278"/>
    </row>
    <row r="6" spans="1:17" ht="12.75" customHeight="1" x14ac:dyDescent="0.25">
      <c r="A6" s="7" t="s">
        <v>8</v>
      </c>
      <c r="B6" s="8"/>
      <c r="C6" s="1587" t="s">
        <v>433</v>
      </c>
      <c r="D6" s="1587"/>
      <c r="E6" s="1587"/>
      <c r="F6" s="1587"/>
      <c r="G6" s="1587"/>
      <c r="H6" s="1587"/>
      <c r="I6" s="1587"/>
      <c r="J6" s="1587"/>
      <c r="K6" s="1587"/>
      <c r="L6" s="1587"/>
      <c r="M6" s="1587"/>
      <c r="N6" s="1587"/>
      <c r="O6" s="1587"/>
      <c r="P6" s="1588"/>
      <c r="Q6" s="278"/>
    </row>
    <row r="7" spans="1:17" ht="25.5" customHeight="1" x14ac:dyDescent="0.25">
      <c r="A7" s="7" t="s">
        <v>10</v>
      </c>
      <c r="B7" s="8"/>
      <c r="C7" s="1589" t="s">
        <v>1502</v>
      </c>
      <c r="D7" s="1589"/>
      <c r="E7" s="1589"/>
      <c r="F7" s="1589"/>
      <c r="G7" s="1589"/>
      <c r="H7" s="1589"/>
      <c r="I7" s="1589"/>
      <c r="J7" s="1589"/>
      <c r="K7" s="1589"/>
      <c r="L7" s="1589"/>
      <c r="M7" s="1589"/>
      <c r="N7" s="1589"/>
      <c r="O7" s="1589"/>
      <c r="P7" s="1590"/>
      <c r="Q7" s="278"/>
    </row>
    <row r="8" spans="1:17" ht="12.75" customHeight="1" x14ac:dyDescent="0.25">
      <c r="A8" s="9" t="s">
        <v>12</v>
      </c>
      <c r="B8" s="8"/>
      <c r="C8" s="1591"/>
      <c r="D8" s="1591"/>
      <c r="E8" s="1591"/>
      <c r="F8" s="1591"/>
      <c r="G8" s="1591"/>
      <c r="H8" s="1591"/>
      <c r="I8" s="1591"/>
      <c r="J8" s="1591"/>
      <c r="K8" s="1591"/>
      <c r="L8" s="1591"/>
      <c r="M8" s="1591"/>
      <c r="N8" s="1591"/>
      <c r="O8" s="1591"/>
      <c r="P8" s="1592"/>
      <c r="Q8" s="278"/>
    </row>
    <row r="9" spans="1:17" ht="12.75" customHeight="1" x14ac:dyDescent="0.25">
      <c r="A9" s="7"/>
      <c r="B9" s="8" t="s">
        <v>13</v>
      </c>
      <c r="C9" s="1585"/>
      <c r="D9" s="1585"/>
      <c r="E9" s="1585"/>
      <c r="F9" s="1585"/>
      <c r="G9" s="1585"/>
      <c r="H9" s="1585"/>
      <c r="I9" s="1585"/>
      <c r="J9" s="1585"/>
      <c r="K9" s="1585"/>
      <c r="L9" s="1585"/>
      <c r="M9" s="1585"/>
      <c r="N9" s="1585"/>
      <c r="O9" s="1585"/>
      <c r="P9" s="1586"/>
      <c r="Q9" s="278"/>
    </row>
    <row r="10" spans="1:17" ht="12.75" customHeight="1" x14ac:dyDescent="0.25">
      <c r="A10" s="7"/>
      <c r="B10" s="8" t="s">
        <v>15</v>
      </c>
      <c r="C10" s="1585"/>
      <c r="D10" s="1585"/>
      <c r="E10" s="1585"/>
      <c r="F10" s="1585"/>
      <c r="G10" s="1585"/>
      <c r="H10" s="1585"/>
      <c r="I10" s="1585"/>
      <c r="J10" s="1585"/>
      <c r="K10" s="1585"/>
      <c r="L10" s="1585"/>
      <c r="M10" s="1585"/>
      <c r="N10" s="1585"/>
      <c r="O10" s="1585"/>
      <c r="P10" s="1586"/>
      <c r="Q10" s="278"/>
    </row>
    <row r="11" spans="1:17" ht="12.75" customHeight="1" x14ac:dyDescent="0.25">
      <c r="A11" s="7"/>
      <c r="B11" s="8" t="s">
        <v>16</v>
      </c>
      <c r="C11" s="1593" t="s">
        <v>1503</v>
      </c>
      <c r="D11" s="1593"/>
      <c r="E11" s="1593"/>
      <c r="F11" s="1593"/>
      <c r="G11" s="1593"/>
      <c r="H11" s="1593"/>
      <c r="I11" s="1593"/>
      <c r="J11" s="1593"/>
      <c r="K11" s="1593"/>
      <c r="L11" s="1593"/>
      <c r="M11" s="1593"/>
      <c r="N11" s="1593"/>
      <c r="O11" s="1593"/>
      <c r="P11" s="1594"/>
      <c r="Q11" s="278"/>
    </row>
    <row r="12" spans="1:17" ht="12.75" customHeight="1" x14ac:dyDescent="0.25">
      <c r="A12" s="7"/>
      <c r="B12" s="8" t="s">
        <v>17</v>
      </c>
      <c r="C12" s="1585"/>
      <c r="D12" s="1585"/>
      <c r="E12" s="1585"/>
      <c r="F12" s="1585"/>
      <c r="G12" s="1585"/>
      <c r="H12" s="1585"/>
      <c r="I12" s="1585"/>
      <c r="J12" s="1585"/>
      <c r="K12" s="1585"/>
      <c r="L12" s="1585"/>
      <c r="M12" s="1585"/>
      <c r="N12" s="1585"/>
      <c r="O12" s="1585"/>
      <c r="P12" s="1586"/>
      <c r="Q12" s="278"/>
    </row>
    <row r="13" spans="1:17" ht="12.75" customHeight="1" x14ac:dyDescent="0.25">
      <c r="A13" s="7"/>
      <c r="B13" s="8" t="s">
        <v>19</v>
      </c>
      <c r="C13" s="1585"/>
      <c r="D13" s="1585"/>
      <c r="E13" s="1585"/>
      <c r="F13" s="1585"/>
      <c r="G13" s="1585"/>
      <c r="H13" s="1585"/>
      <c r="I13" s="1585"/>
      <c r="J13" s="1585"/>
      <c r="K13" s="1585"/>
      <c r="L13" s="1585"/>
      <c r="M13" s="1585"/>
      <c r="N13" s="1585"/>
      <c r="O13" s="1585"/>
      <c r="P13" s="1586"/>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c r="Q16" s="277"/>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580732</v>
      </c>
      <c r="D20" s="32">
        <f>SUM(D21,D24,D25,D41,D43)</f>
        <v>0</v>
      </c>
      <c r="E20" s="33">
        <f t="shared" ref="E20:F20" si="1">SUM(E21,E24,E25,E41,E43)</f>
        <v>580732</v>
      </c>
      <c r="F20" s="34">
        <f t="shared" si="1"/>
        <v>580732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s="296" customFormat="1" x14ac:dyDescent="0.25">
      <c r="A23" s="287"/>
      <c r="B23" s="288" t="s">
        <v>42</v>
      </c>
      <c r="C23" s="289">
        <f t="shared" si="0"/>
        <v>0</v>
      </c>
      <c r="D23" s="290"/>
      <c r="E23" s="291"/>
      <c r="F23" s="292">
        <f t="shared" ref="F23:F25" si="9">D23+E23</f>
        <v>0</v>
      </c>
      <c r="G23" s="290"/>
      <c r="H23" s="291"/>
      <c r="I23" s="292">
        <f t="shared" ref="I23:I24" si="10">G23+H23</f>
        <v>0</v>
      </c>
      <c r="J23" s="290"/>
      <c r="K23" s="291"/>
      <c r="L23" s="293">
        <f>K23+J23</f>
        <v>0</v>
      </c>
      <c r="M23" s="290"/>
      <c r="N23" s="291"/>
      <c r="O23" s="292">
        <f>N23+M23</f>
        <v>0</v>
      </c>
      <c r="P23" s="294"/>
    </row>
    <row r="24" spans="1:16" s="295" customFormat="1" ht="33.75" customHeight="1" thickBot="1" x14ac:dyDescent="0.3">
      <c r="A24" s="1278">
        <v>19300</v>
      </c>
      <c r="B24" s="1278" t="s">
        <v>43</v>
      </c>
      <c r="C24" s="1279">
        <f>F24+I24</f>
        <v>407685</v>
      </c>
      <c r="D24" s="1280"/>
      <c r="E24" s="1281">
        <f>13666+246454+190762-43197</f>
        <v>407685</v>
      </c>
      <c r="F24" s="1282">
        <f t="shared" si="9"/>
        <v>407685</v>
      </c>
      <c r="G24" s="1280"/>
      <c r="H24" s="1281"/>
      <c r="I24" s="1282">
        <f t="shared" si="10"/>
        <v>0</v>
      </c>
      <c r="J24" s="1283" t="s">
        <v>44</v>
      </c>
      <c r="K24" s="1284" t="s">
        <v>44</v>
      </c>
      <c r="L24" s="1285" t="s">
        <v>44</v>
      </c>
      <c r="M24" s="1283" t="s">
        <v>44</v>
      </c>
      <c r="N24" s="1284" t="s">
        <v>44</v>
      </c>
      <c r="O24" s="1285" t="s">
        <v>44</v>
      </c>
      <c r="P24" s="1286" t="s">
        <v>1504</v>
      </c>
    </row>
    <row r="25" spans="1:16" s="295" customFormat="1" ht="36.75" customHeight="1" thickTop="1" x14ac:dyDescent="0.25">
      <c r="A25" s="1287">
        <v>18630</v>
      </c>
      <c r="B25" s="1288" t="s">
        <v>45</v>
      </c>
      <c r="C25" s="1289">
        <f>F25</f>
        <v>173047</v>
      </c>
      <c r="D25" s="1290"/>
      <c r="E25" s="1291">
        <v>173047</v>
      </c>
      <c r="F25" s="1292">
        <f t="shared" si="9"/>
        <v>173047</v>
      </c>
      <c r="G25" s="1293" t="s">
        <v>44</v>
      </c>
      <c r="H25" s="1294" t="s">
        <v>44</v>
      </c>
      <c r="I25" s="1295" t="s">
        <v>44</v>
      </c>
      <c r="J25" s="1293" t="s">
        <v>44</v>
      </c>
      <c r="K25" s="1294" t="s">
        <v>44</v>
      </c>
      <c r="L25" s="1295" t="s">
        <v>44</v>
      </c>
      <c r="M25" s="1293" t="s">
        <v>44</v>
      </c>
      <c r="N25" s="1294" t="s">
        <v>44</v>
      </c>
      <c r="O25" s="1295" t="s">
        <v>44</v>
      </c>
      <c r="P25" s="1296" t="s">
        <v>1505</v>
      </c>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customHeight="1" x14ac:dyDescent="0.25">
      <c r="A48" s="142"/>
      <c r="B48" s="138"/>
      <c r="C48" s="143"/>
      <c r="D48" s="144"/>
      <c r="E48" s="145"/>
      <c r="F48" s="141"/>
      <c r="G48" s="144"/>
      <c r="H48" s="145"/>
      <c r="I48" s="141"/>
      <c r="J48" s="144"/>
      <c r="K48" s="145"/>
      <c r="L48" s="125"/>
      <c r="M48" s="144"/>
      <c r="N48" s="145"/>
      <c r="O48" s="141"/>
      <c r="P48" s="129"/>
    </row>
    <row r="49" spans="1:16" s="28" customFormat="1" ht="12"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580732</v>
      </c>
      <c r="D50" s="159">
        <f>SUM(D51,D286)</f>
        <v>0</v>
      </c>
      <c r="E50" s="160">
        <f t="shared" ref="E50:F50" si="26">SUM(E51,E286)</f>
        <v>580732</v>
      </c>
      <c r="F50" s="161">
        <f t="shared" si="26"/>
        <v>580732</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580732</v>
      </c>
      <c r="D51" s="165">
        <f>SUM(D52,D194)</f>
        <v>0</v>
      </c>
      <c r="E51" s="166">
        <f t="shared" ref="E51:F51" si="30">SUM(E52,E194)</f>
        <v>580732</v>
      </c>
      <c r="F51" s="167">
        <f t="shared" si="30"/>
        <v>580732</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hidden="1" x14ac:dyDescent="0.25">
      <c r="A52" s="24"/>
      <c r="B52" s="22" t="s">
        <v>71</v>
      </c>
      <c r="C52" s="172">
        <f t="shared" si="0"/>
        <v>0</v>
      </c>
      <c r="D52" s="173">
        <f>SUM(D53,D75,D173,D187)</f>
        <v>0</v>
      </c>
      <c r="E52" s="174">
        <f t="shared" ref="E52:F52" si="34">SUM(E53,E75,E173,E187)</f>
        <v>0</v>
      </c>
      <c r="F52" s="175">
        <f t="shared" si="34"/>
        <v>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1221">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94</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221">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100</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21">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1221">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1221">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221">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21">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221">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221">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580732</v>
      </c>
      <c r="D194" s="173">
        <f t="shared" ref="D194:O194" si="259">SUM(D195,D230,D269,D283)</f>
        <v>0</v>
      </c>
      <c r="E194" s="174">
        <f t="shared" si="259"/>
        <v>580732</v>
      </c>
      <c r="F194" s="175">
        <f t="shared" si="259"/>
        <v>580732</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580732</v>
      </c>
      <c r="D195" s="179">
        <f>D196+D204</f>
        <v>0</v>
      </c>
      <c r="E195" s="180">
        <f t="shared" ref="E195:F195" si="260">E196+E204</f>
        <v>580732</v>
      </c>
      <c r="F195" s="181">
        <f t="shared" si="260"/>
        <v>580732</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221">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hidden="1" x14ac:dyDescent="0.25">
      <c r="A204" s="69">
        <v>5200</v>
      </c>
      <c r="B204" s="183" t="s">
        <v>221</v>
      </c>
      <c r="C204" s="70">
        <f t="shared" si="193"/>
        <v>580732</v>
      </c>
      <c r="D204" s="184">
        <f>D205+D215+D216+D225+D226+D227+D229</f>
        <v>0</v>
      </c>
      <c r="E204" s="185">
        <f t="shared" ref="E204:F204" si="276">E205+E215+E216+E225+E226+E227+E229</f>
        <v>580732</v>
      </c>
      <c r="F204" s="73">
        <f t="shared" si="276"/>
        <v>580732</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row>
    <row r="226" spans="1:16" s="296" customFormat="1" ht="42" customHeight="1" x14ac:dyDescent="0.25">
      <c r="A226" s="302">
        <v>5250</v>
      </c>
      <c r="B226" s="297" t="s">
        <v>243</v>
      </c>
      <c r="C226" s="298">
        <f t="shared" si="288"/>
        <v>580732</v>
      </c>
      <c r="D226" s="299"/>
      <c r="E226" s="300">
        <f>623929-43197</f>
        <v>580732</v>
      </c>
      <c r="F226" s="292">
        <f t="shared" si="293"/>
        <v>580732</v>
      </c>
      <c r="G226" s="290"/>
      <c r="H226" s="291"/>
      <c r="I226" s="292">
        <f t="shared" si="294"/>
        <v>0</v>
      </c>
      <c r="J226" s="290"/>
      <c r="K226" s="291"/>
      <c r="L226" s="292">
        <f t="shared" si="295"/>
        <v>0</v>
      </c>
      <c r="M226" s="290"/>
      <c r="N226" s="291"/>
      <c r="O226" s="292">
        <f t="shared" si="296"/>
        <v>0</v>
      </c>
      <c r="P226" s="294" t="s">
        <v>1506</v>
      </c>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21">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21">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221">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221">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1221">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21">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580732</v>
      </c>
      <c r="D289" s="251">
        <f t="shared" ref="D289:O289" si="389">SUM(D286,D269,D230,D195,D187,D173,D75,D53,D283)</f>
        <v>0</v>
      </c>
      <c r="E289" s="252">
        <f t="shared" si="389"/>
        <v>580732</v>
      </c>
      <c r="F289" s="253">
        <f t="shared" si="389"/>
        <v>580732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r9ct3LV6xoAvg07/OojNK1RqdajsM+dueUJk+CGMNEcHltdROB7WUu8p6oTwCiG0JATe6VdHhoS0P+Qs8VHuNg==" saltValue="241eNTy9xm9AgVX++VGZcQ==" spinCount="100000" sheet="1" objects="1" scenarios="1" formatCells="0" formatColumns="0" formatRows="0" deleteColumns="0"/>
  <autoFilter ref="A18:P301"/>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51.pielikums Jūrmalas pilsētas domes
2019.gada 20.jūnija saistošajiem noteikumiem Nr.22
(protokols Nr.8, 2.punkts)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1232</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831</v>
      </c>
      <c r="D6" s="1416"/>
      <c r="E6" s="1416"/>
      <c r="F6" s="1416"/>
      <c r="G6" s="1416"/>
      <c r="H6" s="1416"/>
      <c r="I6" s="1416"/>
      <c r="J6" s="1416"/>
      <c r="K6" s="1416"/>
      <c r="L6" s="1416"/>
      <c r="M6" s="1416"/>
      <c r="N6" s="1416"/>
      <c r="O6" s="1416"/>
      <c r="P6" s="1417"/>
      <c r="Q6" s="278"/>
    </row>
    <row r="7" spans="1:17" ht="24.75" customHeight="1" x14ac:dyDescent="0.25">
      <c r="A7" s="7" t="s">
        <v>10</v>
      </c>
      <c r="B7" s="8"/>
      <c r="C7" s="1421" t="s">
        <v>832</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1233</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3775324</v>
      </c>
      <c r="D20" s="32">
        <f>SUM(D21,D24,D25,D41,D43)</f>
        <v>4924140</v>
      </c>
      <c r="E20" s="33">
        <f t="shared" ref="E20:F20" si="1">SUM(E21,E24,E25,E41,E43)</f>
        <v>-1148816</v>
      </c>
      <c r="F20" s="34">
        <f t="shared" si="1"/>
        <v>3775324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3775324</v>
      </c>
      <c r="D24" s="60">
        <f>D51</f>
        <v>4924140</v>
      </c>
      <c r="E24" s="60">
        <f>E51</f>
        <v>-1148816</v>
      </c>
      <c r="F24" s="62">
        <f t="shared" si="9"/>
        <v>3775324</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3775324</v>
      </c>
      <c r="D50" s="159">
        <f>SUM(D51,D286)</f>
        <v>4924140</v>
      </c>
      <c r="E50" s="160">
        <f t="shared" ref="E50:F50" si="26">SUM(E51,E286)</f>
        <v>-1148816</v>
      </c>
      <c r="F50" s="161">
        <f t="shared" si="26"/>
        <v>3775324</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3775324</v>
      </c>
      <c r="D51" s="165">
        <f>SUM(D52,D194)</f>
        <v>4924140</v>
      </c>
      <c r="E51" s="166">
        <f t="shared" ref="E51:F51" si="30">SUM(E52,E194)</f>
        <v>-1148816</v>
      </c>
      <c r="F51" s="167">
        <f t="shared" si="30"/>
        <v>3775324</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hidden="1" x14ac:dyDescent="0.25">
      <c r="A52" s="24"/>
      <c r="B52" s="22" t="s">
        <v>71</v>
      </c>
      <c r="C52" s="172">
        <f t="shared" si="0"/>
        <v>0</v>
      </c>
      <c r="D52" s="173">
        <f>SUM(D53,D75,D173,D187)</f>
        <v>0</v>
      </c>
      <c r="E52" s="174">
        <f t="shared" ref="E52:F52" si="34">SUM(E53,E75,E173,E187)</f>
        <v>0</v>
      </c>
      <c r="F52" s="175">
        <f t="shared" si="34"/>
        <v>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907">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94</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90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100</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90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907">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90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90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0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907">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90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3775324</v>
      </c>
      <c r="D194" s="173">
        <f t="shared" ref="D194:O194" si="259">SUM(D195,D230,D269,D283)</f>
        <v>4924140</v>
      </c>
      <c r="E194" s="174">
        <f t="shared" si="259"/>
        <v>-1148816</v>
      </c>
      <c r="F194" s="175">
        <f t="shared" si="259"/>
        <v>3775324</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3775324</v>
      </c>
      <c r="D195" s="179">
        <f>D196+D204</f>
        <v>4924140</v>
      </c>
      <c r="E195" s="180">
        <f t="shared" ref="E195:F195" si="260">E196+E204</f>
        <v>-1148816</v>
      </c>
      <c r="F195" s="181">
        <f t="shared" si="260"/>
        <v>3775324</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907">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3775324</v>
      </c>
      <c r="D204" s="184">
        <f>D205+D215+D216+D225+D226+D227+D229</f>
        <v>4924140</v>
      </c>
      <c r="E204" s="185">
        <f t="shared" ref="E204:F204" si="276">E205+E215+E216+E225+E226+E227+E229</f>
        <v>-1148816</v>
      </c>
      <c r="F204" s="73">
        <f t="shared" si="276"/>
        <v>3775324</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9">
        <v>5240</v>
      </c>
      <c r="B225" s="89" t="s">
        <v>242</v>
      </c>
      <c r="C225" s="90">
        <f t="shared" si="288"/>
        <v>0</v>
      </c>
      <c r="D225" s="196">
        <v>105755</v>
      </c>
      <c r="E225" s="569">
        <v>-105755</v>
      </c>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243</v>
      </c>
      <c r="C226" s="90">
        <f t="shared" si="288"/>
        <v>3775324</v>
      </c>
      <c r="D226" s="196">
        <v>4818385</v>
      </c>
      <c r="E226" s="569">
        <f>-1109724+66663</f>
        <v>-1043061</v>
      </c>
      <c r="F226" s="55">
        <f t="shared" si="293"/>
        <v>3775324</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07">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0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90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90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907">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07">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3775324</v>
      </c>
      <c r="D289" s="251">
        <f t="shared" ref="D289:O289" si="389">SUM(D286,D269,D230,D195,D187,D173,D75,D53,D283)</f>
        <v>4924140</v>
      </c>
      <c r="E289" s="252">
        <f t="shared" si="389"/>
        <v>-1148816</v>
      </c>
      <c r="F289" s="253">
        <f t="shared" si="389"/>
        <v>3775324</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4ux3Km3XA7dgDtA6WBe+TSDysymVgmTCPlRI5h0/lIgeIqBuO4py4Qq1RYev4dfBX+HfCg1d+VG2WdE3roGVvA==" saltValue="JLjTRYg8gAFtjf11bPHqLA==" spinCount="100000" sheet="1" objects="1" scenarios="1" formatCells="0" formatColumns="0" formatRows="0" deleteColumns="0"/>
  <autoFilter ref="A18:P301">
    <filterColumn colId="2">
      <filters>
        <filter val="3 775 32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2019.gada 20.jūnija saistošajiem noteikumiem Nr.22
(protokols Nr.8, 2.punkts)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51"/>
  <sheetViews>
    <sheetView view="pageLayout" zoomScaleNormal="100" workbookViewId="0">
      <selection activeCell="O9" sqref="O9"/>
    </sheetView>
  </sheetViews>
  <sheetFormatPr defaultRowHeight="12" outlineLevelCol="1" x14ac:dyDescent="0.2"/>
  <cols>
    <col min="1" max="1" width="4.85546875" style="538" customWidth="1"/>
    <col min="2" max="2" width="26.85546875" style="538" customWidth="1"/>
    <col min="3" max="3" width="10.42578125" style="538" customWidth="1"/>
    <col min="4" max="4" width="10.7109375" style="538" hidden="1" customWidth="1" outlineLevel="1"/>
    <col min="5" max="5" width="9.5703125" style="538" hidden="1" customWidth="1" outlineLevel="1"/>
    <col min="6" max="6" width="12.42578125" style="538" hidden="1" customWidth="1" outlineLevel="1"/>
    <col min="7" max="7" width="9.5703125" style="538" hidden="1" customWidth="1" outlineLevel="1"/>
    <col min="8" max="8" width="10.5703125" style="538" customWidth="1" collapsed="1"/>
    <col min="9" max="9" width="9.5703125" style="538" customWidth="1"/>
    <col min="10" max="10" width="41.28515625" style="538" hidden="1" customWidth="1" outlineLevel="1"/>
    <col min="11" max="11" width="19.42578125" style="538" customWidth="1" collapsed="1"/>
    <col min="12" max="16384" width="9.140625" style="538"/>
  </cols>
  <sheetData>
    <row r="1" spans="1:11" x14ac:dyDescent="0.2">
      <c r="K1" s="1388" t="s">
        <v>1643</v>
      </c>
    </row>
    <row r="2" spans="1:11" x14ac:dyDescent="0.2">
      <c r="K2" s="1320" t="s">
        <v>394</v>
      </c>
    </row>
    <row r="3" spans="1:11" ht="12.75" customHeight="1" x14ac:dyDescent="0.2">
      <c r="A3" s="575" t="s">
        <v>748</v>
      </c>
      <c r="B3" s="576"/>
      <c r="C3" s="617" t="s">
        <v>3</v>
      </c>
      <c r="D3" s="617"/>
      <c r="E3" s="617"/>
      <c r="F3" s="617"/>
      <c r="G3" s="617"/>
      <c r="H3" s="617"/>
      <c r="I3" s="617"/>
      <c r="J3" s="617"/>
      <c r="K3" s="617"/>
    </row>
    <row r="4" spans="1:11" ht="12.75" customHeight="1" x14ac:dyDescent="0.2">
      <c r="A4" s="575" t="s">
        <v>1522</v>
      </c>
      <c r="B4" s="576"/>
      <c r="C4" s="1220">
        <v>90000056357</v>
      </c>
      <c r="D4" s="1220"/>
      <c r="E4" s="1220"/>
      <c r="F4" s="1220"/>
      <c r="G4" s="1220"/>
      <c r="H4" s="1220"/>
      <c r="I4" s="1220"/>
      <c r="J4" s="1220"/>
      <c r="K4" s="1220"/>
    </row>
    <row r="5" spans="1:11" ht="12.75" customHeight="1" x14ac:dyDescent="0.2">
      <c r="A5" s="575"/>
      <c r="B5" s="576"/>
      <c r="C5" s="1318"/>
      <c r="D5" s="1318"/>
      <c r="E5" s="1318"/>
      <c r="F5" s="1318"/>
      <c r="G5" s="1318"/>
      <c r="H5" s="1318"/>
      <c r="I5" s="1318"/>
      <c r="J5" s="1318"/>
      <c r="K5" s="578"/>
    </row>
    <row r="6" spans="1:11" ht="15.75" x14ac:dyDescent="0.25">
      <c r="A6" s="1575" t="s">
        <v>499</v>
      </c>
      <c r="B6" s="1575"/>
      <c r="C6" s="1575"/>
      <c r="D6" s="1575"/>
      <c r="E6" s="1575"/>
      <c r="F6" s="1575"/>
      <c r="G6" s="1575"/>
      <c r="H6" s="1575"/>
      <c r="I6" s="1575"/>
      <c r="J6" s="1575"/>
      <c r="K6" s="1575"/>
    </row>
    <row r="7" spans="1:11" ht="10.5" customHeight="1" x14ac:dyDescent="0.25">
      <c r="A7" s="1319"/>
      <c r="B7" s="1319"/>
      <c r="C7" s="1319"/>
      <c r="D7" s="1319"/>
      <c r="E7" s="1319"/>
      <c r="F7" s="1319"/>
      <c r="G7" s="1319"/>
      <c r="H7" s="1319"/>
      <c r="I7" s="1319"/>
      <c r="J7" s="1319"/>
      <c r="K7" s="1319"/>
    </row>
    <row r="8" spans="1:11" ht="17.25" customHeight="1" x14ac:dyDescent="0.25">
      <c r="A8" s="1576" t="s">
        <v>500</v>
      </c>
      <c r="B8" s="1576"/>
      <c r="C8" s="1334" t="s">
        <v>1523</v>
      </c>
      <c r="D8" s="1334"/>
      <c r="E8" s="1334"/>
      <c r="F8" s="1334"/>
      <c r="G8" s="1334"/>
      <c r="H8" s="1334"/>
      <c r="I8" s="1334"/>
      <c r="J8" s="1334"/>
      <c r="K8" s="1334"/>
    </row>
    <row r="9" spans="1:11" ht="12.75" customHeight="1" x14ac:dyDescent="0.2">
      <c r="A9" s="575" t="s">
        <v>398</v>
      </c>
      <c r="B9" s="575"/>
      <c r="C9" s="617" t="s">
        <v>1519</v>
      </c>
      <c r="D9" s="617"/>
      <c r="E9" s="617"/>
      <c r="F9" s="617"/>
      <c r="G9" s="617"/>
      <c r="H9" s="617"/>
      <c r="I9" s="617"/>
      <c r="J9" s="617"/>
      <c r="K9" s="617"/>
    </row>
    <row r="10" spans="1:11" ht="12.75" customHeight="1" x14ac:dyDescent="0.2">
      <c r="A10" s="580" t="s">
        <v>400</v>
      </c>
      <c r="B10" s="580"/>
      <c r="C10" s="1335" t="s">
        <v>831</v>
      </c>
      <c r="D10" s="1335"/>
      <c r="E10" s="1335"/>
      <c r="F10" s="1335"/>
      <c r="G10" s="1335"/>
      <c r="H10" s="1335"/>
      <c r="I10" s="1335"/>
      <c r="J10" s="1335"/>
      <c r="K10" s="1335"/>
    </row>
    <row r="11" spans="1:11" ht="25.5" customHeight="1" x14ac:dyDescent="0.2">
      <c r="A11" s="1599" t="s">
        <v>401</v>
      </c>
      <c r="B11" s="1599" t="s">
        <v>402</v>
      </c>
      <c r="C11" s="1599" t="s">
        <v>403</v>
      </c>
      <c r="D11" s="1598" t="s">
        <v>404</v>
      </c>
      <c r="E11" s="1598"/>
      <c r="F11" s="1598" t="s">
        <v>405</v>
      </c>
      <c r="G11" s="1598"/>
      <c r="H11" s="1598" t="s">
        <v>406</v>
      </c>
      <c r="I11" s="1598"/>
      <c r="J11" s="1598" t="s">
        <v>36</v>
      </c>
      <c r="K11" s="1599" t="s">
        <v>407</v>
      </c>
    </row>
    <row r="12" spans="1:11" ht="24" x14ac:dyDescent="0.2">
      <c r="A12" s="1599"/>
      <c r="B12" s="1599"/>
      <c r="C12" s="1599"/>
      <c r="D12" s="918" t="s">
        <v>501</v>
      </c>
      <c r="E12" s="918" t="s">
        <v>502</v>
      </c>
      <c r="F12" s="918" t="s">
        <v>501</v>
      </c>
      <c r="G12" s="918" t="s">
        <v>502</v>
      </c>
      <c r="H12" s="918" t="s">
        <v>501</v>
      </c>
      <c r="I12" s="918" t="s">
        <v>502</v>
      </c>
      <c r="J12" s="1598"/>
      <c r="K12" s="1599"/>
    </row>
    <row r="13" spans="1:11" ht="17.25" customHeight="1" x14ac:dyDescent="0.2">
      <c r="A13" s="1600" t="s">
        <v>503</v>
      </c>
      <c r="B13" s="1600"/>
      <c r="C13" s="1336"/>
      <c r="D13" s="1337">
        <f>SUM(D14:D26)</f>
        <v>2299120</v>
      </c>
      <c r="E13" s="1337">
        <f t="shared" ref="E13:I13" si="0">SUM(E14:E26)</f>
        <v>5896</v>
      </c>
      <c r="F13" s="1337">
        <f t="shared" si="0"/>
        <v>-19000</v>
      </c>
      <c r="G13" s="1337">
        <f t="shared" si="0"/>
        <v>0</v>
      </c>
      <c r="H13" s="1337">
        <f t="shared" si="0"/>
        <v>2280120</v>
      </c>
      <c r="I13" s="1337">
        <f t="shared" si="0"/>
        <v>5896</v>
      </c>
      <c r="J13" s="1337"/>
      <c r="K13" s="1338"/>
    </row>
    <row r="14" spans="1:11" ht="57.75" customHeight="1" x14ac:dyDescent="0.2">
      <c r="A14" s="595">
        <v>1</v>
      </c>
      <c r="B14" s="1175" t="s">
        <v>1524</v>
      </c>
      <c r="C14" s="1169">
        <v>3320</v>
      </c>
      <c r="D14" s="1339">
        <v>1760000</v>
      </c>
      <c r="E14" s="1340"/>
      <c r="F14" s="1340"/>
      <c r="G14" s="1340"/>
      <c r="H14" s="1340">
        <f>D14+F14</f>
        <v>1760000</v>
      </c>
      <c r="I14" s="1340">
        <f>E14+G14</f>
        <v>0</v>
      </c>
      <c r="J14" s="1340"/>
      <c r="K14" s="1341" t="s">
        <v>1525</v>
      </c>
    </row>
    <row r="15" spans="1:11" ht="51.75" customHeight="1" x14ac:dyDescent="0.2">
      <c r="A15" s="595">
        <v>2</v>
      </c>
      <c r="B15" s="1175" t="s">
        <v>1526</v>
      </c>
      <c r="C15" s="1169">
        <v>3310</v>
      </c>
      <c r="D15" s="1339">
        <v>187000</v>
      </c>
      <c r="E15" s="1340"/>
      <c r="F15" s="1340"/>
      <c r="G15" s="1340"/>
      <c r="H15" s="1340">
        <f t="shared" ref="H15:I26" si="1">D15+F15</f>
        <v>187000</v>
      </c>
      <c r="I15" s="1340">
        <f t="shared" si="1"/>
        <v>0</v>
      </c>
      <c r="J15" s="1340"/>
      <c r="K15" s="1341" t="s">
        <v>1527</v>
      </c>
    </row>
    <row r="16" spans="1:11" ht="25.5" customHeight="1" x14ac:dyDescent="0.2">
      <c r="A16" s="595">
        <v>3</v>
      </c>
      <c r="B16" s="1175" t="s">
        <v>1528</v>
      </c>
      <c r="C16" s="1169">
        <v>2232</v>
      </c>
      <c r="D16" s="1339">
        <v>0</v>
      </c>
      <c r="E16" s="1340"/>
      <c r="F16" s="1342"/>
      <c r="G16" s="1340"/>
      <c r="H16" s="1340">
        <f t="shared" si="1"/>
        <v>0</v>
      </c>
      <c r="I16" s="1340">
        <f t="shared" si="1"/>
        <v>0</v>
      </c>
      <c r="J16" s="1340"/>
      <c r="K16" s="1204" t="s">
        <v>1527</v>
      </c>
    </row>
    <row r="17" spans="1:11" ht="24" x14ac:dyDescent="0.2">
      <c r="A17" s="595">
        <v>4</v>
      </c>
      <c r="B17" s="1175" t="s">
        <v>1529</v>
      </c>
      <c r="C17" s="858">
        <v>2314</v>
      </c>
      <c r="D17" s="1339">
        <v>14338</v>
      </c>
      <c r="E17" s="1340"/>
      <c r="F17" s="1343">
        <v>-7000</v>
      </c>
      <c r="G17" s="1340"/>
      <c r="H17" s="1340">
        <f t="shared" si="1"/>
        <v>7338</v>
      </c>
      <c r="I17" s="1340">
        <f t="shared" si="1"/>
        <v>0</v>
      </c>
      <c r="J17" s="1341"/>
      <c r="K17" s="1341" t="s">
        <v>1527</v>
      </c>
    </row>
    <row r="18" spans="1:11" ht="29.25" customHeight="1" x14ac:dyDescent="0.2">
      <c r="A18" s="595">
        <v>5</v>
      </c>
      <c r="B18" s="1175" t="s">
        <v>135</v>
      </c>
      <c r="C18" s="1344">
        <v>2262</v>
      </c>
      <c r="D18" s="1339">
        <v>114400</v>
      </c>
      <c r="E18" s="1340"/>
      <c r="F18" s="1345"/>
      <c r="G18" s="1340"/>
      <c r="H18" s="1340">
        <f t="shared" si="1"/>
        <v>114400</v>
      </c>
      <c r="I18" s="1340">
        <f t="shared" si="1"/>
        <v>0</v>
      </c>
      <c r="J18" s="1340"/>
      <c r="K18" s="861" t="s">
        <v>1530</v>
      </c>
    </row>
    <row r="19" spans="1:11" ht="22.5" customHeight="1" x14ac:dyDescent="0.2">
      <c r="A19" s="595">
        <v>6</v>
      </c>
      <c r="B19" s="1175" t="s">
        <v>1531</v>
      </c>
      <c r="C19" s="1344">
        <v>2279</v>
      </c>
      <c r="D19" s="1339">
        <v>7582</v>
      </c>
      <c r="E19" s="1340"/>
      <c r="F19" s="1342"/>
      <c r="G19" s="1340"/>
      <c r="H19" s="1340">
        <f t="shared" si="1"/>
        <v>7582</v>
      </c>
      <c r="I19" s="1340">
        <f t="shared" si="1"/>
        <v>0</v>
      </c>
      <c r="J19" s="1340"/>
      <c r="K19" s="1188" t="s">
        <v>1527</v>
      </c>
    </row>
    <row r="20" spans="1:11" ht="14.25" customHeight="1" x14ac:dyDescent="0.2">
      <c r="A20" s="1604">
        <v>7</v>
      </c>
      <c r="B20" s="1595" t="s">
        <v>1532</v>
      </c>
      <c r="C20" s="1169">
        <v>5240</v>
      </c>
      <c r="D20" s="1339">
        <v>43616</v>
      </c>
      <c r="E20" s="1340"/>
      <c r="F20" s="1343">
        <v>-12000</v>
      </c>
      <c r="G20" s="1340"/>
      <c r="H20" s="1340">
        <f t="shared" si="1"/>
        <v>31616</v>
      </c>
      <c r="I20" s="1340">
        <f t="shared" si="1"/>
        <v>0</v>
      </c>
      <c r="J20" s="1340"/>
      <c r="K20" s="1603" t="s">
        <v>1533</v>
      </c>
    </row>
    <row r="21" spans="1:11" ht="15.75" customHeight="1" x14ac:dyDescent="0.2">
      <c r="A21" s="1604"/>
      <c r="B21" s="1595"/>
      <c r="C21" s="1169">
        <v>2390</v>
      </c>
      <c r="D21" s="1339">
        <v>40809</v>
      </c>
      <c r="E21" s="1340">
        <v>5896</v>
      </c>
      <c r="F21" s="1342"/>
      <c r="G21" s="1340"/>
      <c r="H21" s="1340">
        <f t="shared" si="1"/>
        <v>40809</v>
      </c>
      <c r="I21" s="1340">
        <f t="shared" si="1"/>
        <v>5896</v>
      </c>
      <c r="J21" s="1341"/>
      <c r="K21" s="1605"/>
    </row>
    <row r="22" spans="1:11" ht="18" customHeight="1" x14ac:dyDescent="0.2">
      <c r="A22" s="1604"/>
      <c r="B22" s="1595"/>
      <c r="C22" s="1169">
        <v>5239</v>
      </c>
      <c r="D22" s="1339">
        <v>2695</v>
      </c>
      <c r="E22" s="1340"/>
      <c r="F22" s="1342"/>
      <c r="G22" s="1340"/>
      <c r="H22" s="1340">
        <f t="shared" si="1"/>
        <v>2695</v>
      </c>
      <c r="I22" s="1340">
        <f t="shared" si="1"/>
        <v>0</v>
      </c>
      <c r="J22" s="1341"/>
      <c r="K22" s="1605"/>
    </row>
    <row r="23" spans="1:11" ht="15" customHeight="1" x14ac:dyDescent="0.2">
      <c r="A23" s="1604"/>
      <c r="B23" s="1595"/>
      <c r="C23" s="1169">
        <v>2259</v>
      </c>
      <c r="D23" s="1339">
        <v>84358</v>
      </c>
      <c r="E23" s="1340"/>
      <c r="F23" s="1340"/>
      <c r="G23" s="1340"/>
      <c r="H23" s="1340">
        <f t="shared" si="1"/>
        <v>84358</v>
      </c>
      <c r="I23" s="1340">
        <f t="shared" si="1"/>
        <v>0</v>
      </c>
      <c r="J23" s="1340"/>
      <c r="K23" s="1605"/>
    </row>
    <row r="24" spans="1:11" ht="15" customHeight="1" x14ac:dyDescent="0.2">
      <c r="A24" s="1604"/>
      <c r="B24" s="1595"/>
      <c r="C24" s="1169">
        <v>2279</v>
      </c>
      <c r="D24" s="1339">
        <v>38000</v>
      </c>
      <c r="E24" s="1340"/>
      <c r="F24" s="1340"/>
      <c r="G24" s="1340"/>
      <c r="H24" s="1340">
        <f t="shared" si="1"/>
        <v>38000</v>
      </c>
      <c r="I24" s="1340">
        <f t="shared" si="1"/>
        <v>0</v>
      </c>
      <c r="J24" s="1340"/>
      <c r="K24" s="1605"/>
    </row>
    <row r="25" spans="1:11" ht="14.25" customHeight="1" x14ac:dyDescent="0.2">
      <c r="A25" s="1604"/>
      <c r="B25" s="1595"/>
      <c r="C25" s="1169">
        <v>1150</v>
      </c>
      <c r="D25" s="1339">
        <v>5095</v>
      </c>
      <c r="E25" s="1340"/>
      <c r="F25" s="1340"/>
      <c r="G25" s="1340"/>
      <c r="H25" s="1340">
        <f t="shared" si="1"/>
        <v>5095</v>
      </c>
      <c r="I25" s="1340">
        <f t="shared" si="1"/>
        <v>0</v>
      </c>
      <c r="J25" s="1340"/>
      <c r="K25" s="1605"/>
    </row>
    <row r="26" spans="1:11" ht="14.25" customHeight="1" x14ac:dyDescent="0.2">
      <c r="A26" s="1604"/>
      <c r="B26" s="1595"/>
      <c r="C26" s="1169">
        <v>1210</v>
      </c>
      <c r="D26" s="1339">
        <v>1227</v>
      </c>
      <c r="E26" s="1340"/>
      <c r="F26" s="1340"/>
      <c r="G26" s="1340"/>
      <c r="H26" s="1340">
        <f t="shared" si="1"/>
        <v>1227</v>
      </c>
      <c r="I26" s="1340">
        <f t="shared" si="1"/>
        <v>0</v>
      </c>
      <c r="J26" s="1340"/>
      <c r="K26" s="1605"/>
    </row>
    <row r="27" spans="1:11" x14ac:dyDescent="0.2">
      <c r="A27" s="1346"/>
      <c r="B27" s="1347"/>
      <c r="C27" s="1348"/>
      <c r="D27" s="1219"/>
      <c r="E27" s="1349"/>
      <c r="F27" s="1349"/>
      <c r="G27" s="1349"/>
      <c r="H27" s="1349"/>
      <c r="I27" s="1349"/>
      <c r="J27" s="1349"/>
      <c r="K27" s="1350"/>
    </row>
    <row r="28" spans="1:11" s="575" customFormat="1" x14ac:dyDescent="0.2">
      <c r="A28" s="575" t="s">
        <v>398</v>
      </c>
      <c r="C28" s="617" t="s">
        <v>1534</v>
      </c>
      <c r="D28" s="617"/>
      <c r="E28" s="617"/>
      <c r="F28" s="617"/>
      <c r="G28" s="617"/>
      <c r="H28" s="617"/>
      <c r="I28" s="617"/>
      <c r="J28" s="617"/>
      <c r="K28" s="617"/>
    </row>
    <row r="29" spans="1:11" s="575" customFormat="1" x14ac:dyDescent="0.2">
      <c r="A29" s="580" t="s">
        <v>400</v>
      </c>
      <c r="B29" s="580"/>
      <c r="C29" s="1351" t="s">
        <v>1535</v>
      </c>
      <c r="D29" s="1351"/>
      <c r="E29" s="1351"/>
      <c r="F29" s="1351"/>
      <c r="G29" s="1351"/>
      <c r="H29" s="1351"/>
      <c r="I29" s="1351"/>
      <c r="J29" s="1351"/>
      <c r="K29" s="1351"/>
    </row>
    <row r="30" spans="1:11" s="575" customFormat="1" ht="27" customHeight="1" x14ac:dyDescent="0.2">
      <c r="A30" s="1599" t="s">
        <v>401</v>
      </c>
      <c r="B30" s="1599" t="s">
        <v>402</v>
      </c>
      <c r="C30" s="1599" t="s">
        <v>403</v>
      </c>
      <c r="D30" s="1598" t="s">
        <v>404</v>
      </c>
      <c r="E30" s="1598"/>
      <c r="F30" s="1598" t="s">
        <v>405</v>
      </c>
      <c r="G30" s="1598"/>
      <c r="H30" s="1598" t="s">
        <v>406</v>
      </c>
      <c r="I30" s="1598"/>
      <c r="J30" s="1598" t="s">
        <v>36</v>
      </c>
      <c r="K30" s="1599" t="s">
        <v>407</v>
      </c>
    </row>
    <row r="31" spans="1:11" s="575" customFormat="1" ht="31.5" customHeight="1" x14ac:dyDescent="0.2">
      <c r="A31" s="1599"/>
      <c r="B31" s="1599"/>
      <c r="C31" s="1599"/>
      <c r="D31" s="918" t="s">
        <v>501</v>
      </c>
      <c r="E31" s="918" t="s">
        <v>502</v>
      </c>
      <c r="F31" s="918" t="s">
        <v>501</v>
      </c>
      <c r="G31" s="918" t="s">
        <v>502</v>
      </c>
      <c r="H31" s="918" t="s">
        <v>501</v>
      </c>
      <c r="I31" s="918" t="s">
        <v>502</v>
      </c>
      <c r="J31" s="1598"/>
      <c r="K31" s="1599"/>
    </row>
    <row r="32" spans="1:11" s="575" customFormat="1" x14ac:dyDescent="0.2">
      <c r="A32" s="1600" t="s">
        <v>503</v>
      </c>
      <c r="B32" s="1600"/>
      <c r="C32" s="1337"/>
      <c r="D32" s="1337">
        <f>SUM(D33:D48)</f>
        <v>153248</v>
      </c>
      <c r="E32" s="1337">
        <f t="shared" ref="E32:I32" si="2">SUM(E33:E48)</f>
        <v>0</v>
      </c>
      <c r="F32" s="1337">
        <f t="shared" si="2"/>
        <v>0</v>
      </c>
      <c r="G32" s="1337">
        <f t="shared" si="2"/>
        <v>0</v>
      </c>
      <c r="H32" s="1337">
        <f t="shared" si="2"/>
        <v>153248</v>
      </c>
      <c r="I32" s="1337">
        <f t="shared" si="2"/>
        <v>0</v>
      </c>
      <c r="J32" s="1337"/>
      <c r="K32" s="1338"/>
    </row>
    <row r="33" spans="1:11" s="575" customFormat="1" ht="22.5" customHeight="1" x14ac:dyDescent="0.2">
      <c r="A33" s="1604">
        <v>1</v>
      </c>
      <c r="B33" s="1482" t="s">
        <v>1536</v>
      </c>
      <c r="C33" s="1169">
        <v>2279</v>
      </c>
      <c r="D33" s="1339">
        <v>16800</v>
      </c>
      <c r="E33" s="1339"/>
      <c r="F33" s="1352"/>
      <c r="G33" s="1339"/>
      <c r="H33" s="1340">
        <f t="shared" ref="H33:I48" si="3">D33+F33</f>
        <v>16800</v>
      </c>
      <c r="I33" s="1340">
        <f t="shared" si="3"/>
        <v>0</v>
      </c>
      <c r="J33" s="1341"/>
      <c r="K33" s="1603" t="s">
        <v>1537</v>
      </c>
    </row>
    <row r="34" spans="1:11" s="575" customFormat="1" ht="22.5" customHeight="1" x14ac:dyDescent="0.2">
      <c r="A34" s="1604"/>
      <c r="B34" s="1482"/>
      <c r="C34" s="858">
        <v>1150</v>
      </c>
      <c r="D34" s="1339">
        <v>0</v>
      </c>
      <c r="E34" s="1339"/>
      <c r="F34" s="1352"/>
      <c r="G34" s="1339"/>
      <c r="H34" s="1340">
        <f t="shared" si="3"/>
        <v>0</v>
      </c>
      <c r="I34" s="1340">
        <f t="shared" si="3"/>
        <v>0</v>
      </c>
      <c r="J34" s="1339"/>
      <c r="K34" s="1603"/>
    </row>
    <row r="35" spans="1:11" s="575" customFormat="1" ht="26.25" customHeight="1" x14ac:dyDescent="0.2">
      <c r="A35" s="1604">
        <v>2</v>
      </c>
      <c r="B35" s="1478" t="s">
        <v>1538</v>
      </c>
      <c r="C35" s="1169">
        <v>2121</v>
      </c>
      <c r="D35" s="1339">
        <v>330</v>
      </c>
      <c r="E35" s="1339"/>
      <c r="F35" s="1353"/>
      <c r="G35" s="1339"/>
      <c r="H35" s="1340">
        <f t="shared" si="3"/>
        <v>330</v>
      </c>
      <c r="I35" s="1340">
        <f t="shared" si="3"/>
        <v>0</v>
      </c>
      <c r="J35" s="1339"/>
      <c r="K35" s="1603" t="s">
        <v>1539</v>
      </c>
    </row>
    <row r="36" spans="1:11" s="575" customFormat="1" ht="24" customHeight="1" x14ac:dyDescent="0.2">
      <c r="A36" s="1604"/>
      <c r="B36" s="1478"/>
      <c r="C36" s="1169">
        <v>2279</v>
      </c>
      <c r="D36" s="1339">
        <v>500</v>
      </c>
      <c r="E36" s="1339"/>
      <c r="F36" s="1352"/>
      <c r="G36" s="1339"/>
      <c r="H36" s="1340">
        <f t="shared" si="3"/>
        <v>500</v>
      </c>
      <c r="I36" s="1340">
        <f t="shared" si="3"/>
        <v>0</v>
      </c>
      <c r="J36" s="1341"/>
      <c r="K36" s="1603"/>
    </row>
    <row r="37" spans="1:11" s="575" customFormat="1" ht="21" customHeight="1" x14ac:dyDescent="0.2">
      <c r="A37" s="1604"/>
      <c r="B37" s="1478"/>
      <c r="C37" s="1169">
        <v>2122</v>
      </c>
      <c r="D37" s="1339">
        <v>1200</v>
      </c>
      <c r="E37" s="1339"/>
      <c r="F37" s="1339"/>
      <c r="G37" s="1339"/>
      <c r="H37" s="1340">
        <f t="shared" si="3"/>
        <v>1200</v>
      </c>
      <c r="I37" s="1340">
        <f t="shared" si="3"/>
        <v>0</v>
      </c>
      <c r="J37" s="1339"/>
      <c r="K37" s="1603"/>
    </row>
    <row r="38" spans="1:11" s="575" customFormat="1" ht="41.25" customHeight="1" x14ac:dyDescent="0.2">
      <c r="A38" s="624">
        <v>3</v>
      </c>
      <c r="B38" s="1317" t="s">
        <v>1540</v>
      </c>
      <c r="C38" s="1169">
        <v>2279</v>
      </c>
      <c r="D38" s="1339">
        <v>14900</v>
      </c>
      <c r="E38" s="1339"/>
      <c r="F38" s="1339"/>
      <c r="G38" s="1339"/>
      <c r="H38" s="1340">
        <f t="shared" si="3"/>
        <v>14900</v>
      </c>
      <c r="I38" s="1340">
        <f t="shared" si="3"/>
        <v>0</v>
      </c>
      <c r="J38" s="1354"/>
      <c r="K38" s="861" t="s">
        <v>1541</v>
      </c>
    </row>
    <row r="39" spans="1:11" s="575" customFormat="1" ht="49.5" customHeight="1" x14ac:dyDescent="0.2">
      <c r="A39" s="624">
        <v>4</v>
      </c>
      <c r="B39" s="1317" t="s">
        <v>1542</v>
      </c>
      <c r="C39" s="1169">
        <v>2121</v>
      </c>
      <c r="D39" s="1339">
        <v>174</v>
      </c>
      <c r="E39" s="1339"/>
      <c r="F39" s="1339"/>
      <c r="G39" s="1339"/>
      <c r="H39" s="1340">
        <f t="shared" si="3"/>
        <v>174</v>
      </c>
      <c r="I39" s="1340">
        <f t="shared" si="3"/>
        <v>0</v>
      </c>
      <c r="J39" s="1339"/>
      <c r="K39" s="861" t="s">
        <v>1543</v>
      </c>
    </row>
    <row r="40" spans="1:11" s="575" customFormat="1" ht="47.25" customHeight="1" x14ac:dyDescent="0.2">
      <c r="A40" s="1602">
        <v>5</v>
      </c>
      <c r="B40" s="1478" t="s">
        <v>1544</v>
      </c>
      <c r="C40" s="1169">
        <v>2239</v>
      </c>
      <c r="D40" s="1339">
        <v>1400</v>
      </c>
      <c r="E40" s="1339"/>
      <c r="F40" s="1339"/>
      <c r="G40" s="1339"/>
      <c r="H40" s="1340">
        <f t="shared" si="3"/>
        <v>1400</v>
      </c>
      <c r="I40" s="1340">
        <f t="shared" si="3"/>
        <v>0</v>
      </c>
      <c r="J40" s="1339"/>
      <c r="K40" s="1603" t="s">
        <v>1545</v>
      </c>
    </row>
    <row r="41" spans="1:11" s="575" customFormat="1" ht="37.5" customHeight="1" x14ac:dyDescent="0.2">
      <c r="A41" s="1602"/>
      <c r="B41" s="1478"/>
      <c r="C41" s="1169">
        <v>2231</v>
      </c>
      <c r="D41" s="1339">
        <v>600</v>
      </c>
      <c r="E41" s="1339"/>
      <c r="F41" s="1339"/>
      <c r="G41" s="1339"/>
      <c r="H41" s="1340">
        <f t="shared" si="3"/>
        <v>600</v>
      </c>
      <c r="I41" s="1340">
        <f t="shared" si="3"/>
        <v>0</v>
      </c>
      <c r="J41" s="1339"/>
      <c r="K41" s="1603"/>
    </row>
    <row r="42" spans="1:11" s="575" customFormat="1" ht="27" customHeight="1" x14ac:dyDescent="0.2">
      <c r="A42" s="595">
        <v>7</v>
      </c>
      <c r="B42" s="1317" t="s">
        <v>1546</v>
      </c>
      <c r="C42" s="1169">
        <v>2279</v>
      </c>
      <c r="D42" s="1339">
        <v>150</v>
      </c>
      <c r="E42" s="1339"/>
      <c r="F42" s="1339"/>
      <c r="G42" s="1339"/>
      <c r="H42" s="1340">
        <f t="shared" si="3"/>
        <v>150</v>
      </c>
      <c r="I42" s="1340">
        <f t="shared" si="3"/>
        <v>0</v>
      </c>
      <c r="J42" s="1339"/>
      <c r="K42" s="1188" t="s">
        <v>1547</v>
      </c>
    </row>
    <row r="43" spans="1:11" s="575" customFormat="1" ht="26.25" customHeight="1" x14ac:dyDescent="0.2">
      <c r="A43" s="1604">
        <v>8</v>
      </c>
      <c r="B43" s="1478" t="s">
        <v>1548</v>
      </c>
      <c r="C43" s="1169">
        <v>2279</v>
      </c>
      <c r="D43" s="1339">
        <v>81400</v>
      </c>
      <c r="E43" s="1339"/>
      <c r="F43" s="1339"/>
      <c r="G43" s="1339"/>
      <c r="H43" s="1340">
        <f t="shared" si="3"/>
        <v>81400</v>
      </c>
      <c r="I43" s="1340">
        <f t="shared" si="3"/>
        <v>0</v>
      </c>
      <c r="J43" s="1339"/>
      <c r="K43" s="1603" t="s">
        <v>1549</v>
      </c>
    </row>
    <row r="44" spans="1:11" s="575" customFormat="1" ht="24" customHeight="1" x14ac:dyDescent="0.2">
      <c r="A44" s="1604"/>
      <c r="B44" s="1478"/>
      <c r="C44" s="858">
        <v>2222</v>
      </c>
      <c r="D44" s="1339">
        <v>1500</v>
      </c>
      <c r="E44" s="1339"/>
      <c r="F44" s="1339"/>
      <c r="G44" s="1339"/>
      <c r="H44" s="1340">
        <f t="shared" si="3"/>
        <v>1500</v>
      </c>
      <c r="I44" s="1340">
        <f t="shared" si="3"/>
        <v>0</v>
      </c>
      <c r="J44" s="1339"/>
      <c r="K44" s="1603"/>
    </row>
    <row r="45" spans="1:11" s="575" customFormat="1" ht="24.75" customHeight="1" x14ac:dyDescent="0.2">
      <c r="A45" s="1604"/>
      <c r="B45" s="1478"/>
      <c r="C45" s="858">
        <v>2223</v>
      </c>
      <c r="D45" s="1339">
        <v>18500</v>
      </c>
      <c r="E45" s="1339"/>
      <c r="F45" s="1339"/>
      <c r="G45" s="1339"/>
      <c r="H45" s="1340">
        <f t="shared" si="3"/>
        <v>18500</v>
      </c>
      <c r="I45" s="1340">
        <f t="shared" si="3"/>
        <v>0</v>
      </c>
      <c r="J45" s="1339"/>
      <c r="K45" s="1603"/>
    </row>
    <row r="46" spans="1:11" s="575" customFormat="1" ht="32.25" customHeight="1" x14ac:dyDescent="0.2">
      <c r="A46" s="595">
        <v>9</v>
      </c>
      <c r="B46" s="1355" t="s">
        <v>1550</v>
      </c>
      <c r="C46" s="1169">
        <v>2279</v>
      </c>
      <c r="D46" s="1339">
        <v>4254</v>
      </c>
      <c r="E46" s="1339"/>
      <c r="F46" s="1339"/>
      <c r="G46" s="1339"/>
      <c r="H46" s="1340">
        <f t="shared" si="3"/>
        <v>4254</v>
      </c>
      <c r="I46" s="1340">
        <f t="shared" si="3"/>
        <v>0</v>
      </c>
      <c r="J46" s="1339"/>
      <c r="K46" s="1356" t="s">
        <v>1551</v>
      </c>
    </row>
    <row r="47" spans="1:11" s="575" customFormat="1" ht="43.5" customHeight="1" x14ac:dyDescent="0.2">
      <c r="A47" s="1188">
        <v>10</v>
      </c>
      <c r="B47" s="1341" t="s">
        <v>1552</v>
      </c>
      <c r="C47" s="1169">
        <v>3263</v>
      </c>
      <c r="D47" s="1339">
        <v>1440</v>
      </c>
      <c r="E47" s="1339"/>
      <c r="F47" s="1339"/>
      <c r="G47" s="1339"/>
      <c r="H47" s="1340">
        <f t="shared" si="3"/>
        <v>1440</v>
      </c>
      <c r="I47" s="1340">
        <f t="shared" si="3"/>
        <v>0</v>
      </c>
      <c r="J47" s="1339"/>
      <c r="K47" s="1356" t="s">
        <v>1553</v>
      </c>
    </row>
    <row r="48" spans="1:11" s="575" customFormat="1" ht="39" customHeight="1" x14ac:dyDescent="0.2">
      <c r="A48" s="1188">
        <v>11</v>
      </c>
      <c r="B48" s="1341" t="s">
        <v>1554</v>
      </c>
      <c r="C48" s="1169">
        <v>2279</v>
      </c>
      <c r="D48" s="1339">
        <v>10100</v>
      </c>
      <c r="E48" s="1339"/>
      <c r="F48" s="1352"/>
      <c r="G48" s="1339"/>
      <c r="H48" s="1340">
        <f t="shared" si="3"/>
        <v>10100</v>
      </c>
      <c r="I48" s="1340"/>
      <c r="J48" s="1354"/>
      <c r="K48" s="861" t="s">
        <v>1555</v>
      </c>
    </row>
    <row r="49" spans="1:11" s="575" customFormat="1" x14ac:dyDescent="0.2">
      <c r="A49" s="1601"/>
      <c r="B49" s="1601"/>
      <c r="C49" s="1601"/>
      <c r="D49" s="1601"/>
      <c r="E49" s="1601"/>
      <c r="F49" s="1601"/>
      <c r="G49" s="1601"/>
      <c r="H49" s="1601"/>
      <c r="I49" s="1601"/>
      <c r="J49" s="1601"/>
      <c r="K49" s="1601"/>
    </row>
    <row r="50" spans="1:11" s="575" customFormat="1" x14ac:dyDescent="0.2">
      <c r="A50" s="1348"/>
      <c r="B50" s="1357"/>
      <c r="C50" s="1348"/>
      <c r="D50" s="1348"/>
      <c r="E50" s="1348"/>
      <c r="F50" s="1348"/>
      <c r="G50" s="1348"/>
      <c r="H50" s="1348"/>
      <c r="I50" s="1348"/>
      <c r="J50" s="1348"/>
      <c r="K50" s="1348"/>
    </row>
    <row r="51" spans="1:11" s="575" customFormat="1" ht="12" customHeight="1" x14ac:dyDescent="0.2">
      <c r="A51" s="1161" t="s">
        <v>398</v>
      </c>
      <c r="B51" s="1161"/>
      <c r="C51" s="1161" t="s">
        <v>1521</v>
      </c>
      <c r="D51" s="1161"/>
      <c r="E51" s="1161"/>
      <c r="F51" s="1161"/>
      <c r="G51" s="1161"/>
      <c r="H51" s="1161"/>
      <c r="I51" s="1161"/>
      <c r="J51" s="1161"/>
      <c r="K51" s="1161"/>
    </row>
    <row r="52" spans="1:11" s="575" customFormat="1" x14ac:dyDescent="0.2">
      <c r="A52" s="1161" t="s">
        <v>400</v>
      </c>
      <c r="B52" s="1161"/>
      <c r="C52" s="1358" t="s">
        <v>444</v>
      </c>
      <c r="D52" s="1358"/>
      <c r="E52" s="1358"/>
      <c r="F52" s="1358"/>
      <c r="G52" s="1358"/>
      <c r="H52" s="1358"/>
      <c r="I52" s="1358"/>
      <c r="J52" s="1358"/>
      <c r="K52" s="1358"/>
    </row>
    <row r="53" spans="1:11" s="575" customFormat="1" ht="25.5" customHeight="1" x14ac:dyDescent="0.2">
      <c r="A53" s="1599" t="s">
        <v>401</v>
      </c>
      <c r="B53" s="1599" t="s">
        <v>402</v>
      </c>
      <c r="C53" s="1599" t="s">
        <v>403</v>
      </c>
      <c r="D53" s="1598" t="s">
        <v>404</v>
      </c>
      <c r="E53" s="1598"/>
      <c r="F53" s="1598" t="s">
        <v>405</v>
      </c>
      <c r="G53" s="1598"/>
      <c r="H53" s="1598" t="s">
        <v>406</v>
      </c>
      <c r="I53" s="1598"/>
      <c r="J53" s="1598" t="s">
        <v>36</v>
      </c>
      <c r="K53" s="1599" t="s">
        <v>407</v>
      </c>
    </row>
    <row r="54" spans="1:11" s="575" customFormat="1" ht="26.25" customHeight="1" x14ac:dyDescent="0.2">
      <c r="A54" s="1599"/>
      <c r="B54" s="1599"/>
      <c r="C54" s="1599"/>
      <c r="D54" s="918" t="s">
        <v>501</v>
      </c>
      <c r="E54" s="918" t="s">
        <v>502</v>
      </c>
      <c r="F54" s="918" t="s">
        <v>501</v>
      </c>
      <c r="G54" s="918" t="s">
        <v>502</v>
      </c>
      <c r="H54" s="918" t="s">
        <v>501</v>
      </c>
      <c r="I54" s="918" t="s">
        <v>502</v>
      </c>
      <c r="J54" s="1598"/>
      <c r="K54" s="1599"/>
    </row>
    <row r="55" spans="1:11" s="575" customFormat="1" ht="12" customHeight="1" x14ac:dyDescent="0.2">
      <c r="A55" s="1600" t="s">
        <v>503</v>
      </c>
      <c r="B55" s="1600"/>
      <c r="C55" s="1338"/>
      <c r="D55" s="1337">
        <f>SUM(D56:D64)</f>
        <v>240609</v>
      </c>
      <c r="E55" s="1337">
        <f t="shared" ref="E55:I55" si="4">SUM(E56:E64)</f>
        <v>0</v>
      </c>
      <c r="F55" s="1337">
        <f t="shared" si="4"/>
        <v>-13400</v>
      </c>
      <c r="G55" s="1337">
        <f t="shared" si="4"/>
        <v>0</v>
      </c>
      <c r="H55" s="1337">
        <f t="shared" si="4"/>
        <v>227209</v>
      </c>
      <c r="I55" s="1337">
        <f t="shared" si="4"/>
        <v>0</v>
      </c>
      <c r="J55" s="1337"/>
      <c r="K55" s="1338"/>
    </row>
    <row r="56" spans="1:11" s="1359" customFormat="1" ht="25.5" customHeight="1" x14ac:dyDescent="0.25">
      <c r="A56" s="1566">
        <v>1</v>
      </c>
      <c r="B56" s="1595" t="s">
        <v>1556</v>
      </c>
      <c r="C56" s="858">
        <v>2279</v>
      </c>
      <c r="D56" s="859">
        <v>38000</v>
      </c>
      <c r="E56" s="859"/>
      <c r="F56" s="863">
        <v>-5400</v>
      </c>
      <c r="G56" s="859"/>
      <c r="H56" s="1340">
        <f t="shared" ref="H56:I64" si="5">D56+F56</f>
        <v>32600</v>
      </c>
      <c r="I56" s="1340">
        <f t="shared" si="5"/>
        <v>0</v>
      </c>
      <c r="J56" s="859"/>
      <c r="K56" s="1596" t="s">
        <v>1557</v>
      </c>
    </row>
    <row r="57" spans="1:11" s="575" customFormat="1" ht="21" customHeight="1" x14ac:dyDescent="0.2">
      <c r="A57" s="1567"/>
      <c r="B57" s="1595"/>
      <c r="C57" s="858">
        <v>3262</v>
      </c>
      <c r="D57" s="1360">
        <v>33421</v>
      </c>
      <c r="E57" s="1337"/>
      <c r="F57" s="1337"/>
      <c r="G57" s="1337"/>
      <c r="H57" s="1340">
        <f t="shared" si="5"/>
        <v>33421</v>
      </c>
      <c r="I57" s="1340">
        <f t="shared" si="5"/>
        <v>0</v>
      </c>
      <c r="J57" s="1337"/>
      <c r="K57" s="1596"/>
    </row>
    <row r="58" spans="1:11" s="575" customFormat="1" ht="27.75" customHeight="1" x14ac:dyDescent="0.2">
      <c r="A58" s="1568"/>
      <c r="B58" s="1595"/>
      <c r="C58" s="858">
        <v>2231</v>
      </c>
      <c r="D58" s="1360">
        <v>12500</v>
      </c>
      <c r="E58" s="1360"/>
      <c r="F58" s="1360"/>
      <c r="G58" s="1360"/>
      <c r="H58" s="1340">
        <f t="shared" si="5"/>
        <v>12500</v>
      </c>
      <c r="I58" s="1340">
        <f t="shared" si="5"/>
        <v>0</v>
      </c>
      <c r="J58" s="1360"/>
      <c r="K58" s="1596"/>
    </row>
    <row r="59" spans="1:11" s="575" customFormat="1" ht="15" customHeight="1" x14ac:dyDescent="0.2">
      <c r="A59" s="1566">
        <v>2</v>
      </c>
      <c r="B59" s="1595" t="s">
        <v>1558</v>
      </c>
      <c r="C59" s="858">
        <v>3262</v>
      </c>
      <c r="D59" s="1360">
        <v>8600</v>
      </c>
      <c r="E59" s="1337"/>
      <c r="F59" s="1337"/>
      <c r="G59" s="1337"/>
      <c r="H59" s="1340">
        <f t="shared" si="5"/>
        <v>8600</v>
      </c>
      <c r="I59" s="1340">
        <f t="shared" si="5"/>
        <v>0</v>
      </c>
      <c r="J59" s="1337"/>
      <c r="K59" s="1596" t="s">
        <v>1559</v>
      </c>
    </row>
    <row r="60" spans="1:11" s="575" customFormat="1" ht="15" customHeight="1" x14ac:dyDescent="0.2">
      <c r="A60" s="1568"/>
      <c r="B60" s="1595"/>
      <c r="C60" s="858">
        <v>2279</v>
      </c>
      <c r="D60" s="1360">
        <v>8000</v>
      </c>
      <c r="E60" s="1337"/>
      <c r="F60" s="1337"/>
      <c r="G60" s="1337"/>
      <c r="H60" s="1340">
        <f t="shared" si="5"/>
        <v>8000</v>
      </c>
      <c r="I60" s="1340">
        <f t="shared" si="5"/>
        <v>0</v>
      </c>
      <c r="J60" s="1337"/>
      <c r="K60" s="1596"/>
    </row>
    <row r="61" spans="1:11" s="575" customFormat="1" ht="27" customHeight="1" x14ac:dyDescent="0.2">
      <c r="A61" s="1361">
        <v>3</v>
      </c>
      <c r="B61" s="1175" t="s">
        <v>1560</v>
      </c>
      <c r="C61" s="858">
        <v>2261</v>
      </c>
      <c r="D61" s="1360">
        <v>3300</v>
      </c>
      <c r="E61" s="1337"/>
      <c r="F61" s="1337"/>
      <c r="G61" s="1337"/>
      <c r="H61" s="1340">
        <f t="shared" si="5"/>
        <v>3300</v>
      </c>
      <c r="I61" s="1340">
        <f t="shared" si="5"/>
        <v>0</v>
      </c>
      <c r="J61" s="1337"/>
      <c r="K61" s="1354" t="s">
        <v>1561</v>
      </c>
    </row>
    <row r="62" spans="1:11" s="575" customFormat="1" ht="35.25" customHeight="1" x14ac:dyDescent="0.2">
      <c r="A62" s="1361">
        <v>4</v>
      </c>
      <c r="B62" s="1175" t="s">
        <v>1562</v>
      </c>
      <c r="C62" s="858">
        <v>2262</v>
      </c>
      <c r="D62" s="1360">
        <v>2000</v>
      </c>
      <c r="E62" s="1337"/>
      <c r="F62" s="1337"/>
      <c r="G62" s="1337"/>
      <c r="H62" s="1340">
        <f t="shared" si="5"/>
        <v>2000</v>
      </c>
      <c r="I62" s="1340">
        <f t="shared" si="5"/>
        <v>0</v>
      </c>
      <c r="J62" s="1337"/>
      <c r="K62" s="1362" t="s">
        <v>1563</v>
      </c>
    </row>
    <row r="63" spans="1:11" s="575" customFormat="1" ht="37.5" customHeight="1" x14ac:dyDescent="0.2">
      <c r="A63" s="1363">
        <v>5</v>
      </c>
      <c r="B63" s="1317" t="s">
        <v>1273</v>
      </c>
      <c r="C63" s="858">
        <v>5250</v>
      </c>
      <c r="D63" s="1360">
        <v>57000</v>
      </c>
      <c r="E63" s="1337"/>
      <c r="F63" s="1364">
        <v>-8000</v>
      </c>
      <c r="G63" s="1337"/>
      <c r="H63" s="1340">
        <f t="shared" si="5"/>
        <v>49000</v>
      </c>
      <c r="I63" s="1340">
        <f t="shared" si="5"/>
        <v>0</v>
      </c>
      <c r="J63" s="1337"/>
      <c r="K63" s="1316" t="s">
        <v>1564</v>
      </c>
    </row>
    <row r="64" spans="1:11" s="575" customFormat="1" ht="36" x14ac:dyDescent="0.2">
      <c r="A64" s="1363">
        <v>6</v>
      </c>
      <c r="B64" s="1317" t="s">
        <v>1565</v>
      </c>
      <c r="C64" s="1365">
        <v>5240</v>
      </c>
      <c r="D64" s="1360">
        <v>77788</v>
      </c>
      <c r="E64" s="1337"/>
      <c r="F64" s="1366"/>
      <c r="G64" s="1337"/>
      <c r="H64" s="1340">
        <f t="shared" si="5"/>
        <v>77788</v>
      </c>
      <c r="I64" s="1340">
        <f t="shared" si="5"/>
        <v>0</v>
      </c>
      <c r="J64" s="1367"/>
      <c r="K64" s="1356" t="s">
        <v>1566</v>
      </c>
    </row>
    <row r="65" spans="1:11" x14ac:dyDescent="0.2">
      <c r="A65" s="538" t="s">
        <v>414</v>
      </c>
      <c r="D65" s="603"/>
      <c r="E65" s="575"/>
      <c r="F65" s="575"/>
      <c r="G65" s="575"/>
      <c r="H65" s="575"/>
      <c r="I65" s="575"/>
      <c r="J65" s="575"/>
      <c r="K65" s="575"/>
    </row>
    <row r="66" spans="1:11" x14ac:dyDescent="0.2">
      <c r="A66" s="538" t="s">
        <v>415</v>
      </c>
      <c r="D66" s="603"/>
      <c r="E66" s="575"/>
      <c r="F66" s="575"/>
      <c r="G66" s="575"/>
      <c r="H66" s="575"/>
      <c r="I66" s="575"/>
      <c r="J66" s="575"/>
      <c r="K66" s="575"/>
    </row>
    <row r="67" spans="1:11" x14ac:dyDescent="0.2">
      <c r="B67" s="1368" t="s">
        <v>416</v>
      </c>
      <c r="D67" s="1220"/>
      <c r="E67" s="625"/>
      <c r="F67" s="625"/>
      <c r="G67" s="625"/>
      <c r="H67" s="625"/>
      <c r="I67" s="625"/>
      <c r="J67" s="625"/>
      <c r="K67" s="625"/>
    </row>
    <row r="68" spans="1:11" x14ac:dyDescent="0.2">
      <c r="B68" s="1368" t="s">
        <v>1567</v>
      </c>
      <c r="D68" s="613"/>
      <c r="E68" s="613"/>
      <c r="F68" s="613"/>
      <c r="G68" s="613"/>
      <c r="H68" s="613"/>
      <c r="I68" s="613"/>
      <c r="J68" s="613"/>
      <c r="K68" s="613"/>
    </row>
    <row r="69" spans="1:11" x14ac:dyDescent="0.2">
      <c r="A69" s="613"/>
      <c r="B69" s="1369" t="s">
        <v>1568</v>
      </c>
      <c r="C69" s="613"/>
      <c r="D69" s="613"/>
      <c r="E69" s="613"/>
      <c r="F69" s="613"/>
      <c r="G69" s="613"/>
      <c r="H69" s="613"/>
      <c r="I69" s="613"/>
      <c r="J69" s="613"/>
      <c r="K69" s="613"/>
    </row>
    <row r="70" spans="1:11" x14ac:dyDescent="0.2">
      <c r="A70" s="613"/>
      <c r="B70" s="1369" t="s">
        <v>1569</v>
      </c>
      <c r="C70" s="613"/>
      <c r="D70" s="613"/>
      <c r="E70" s="613"/>
      <c r="F70" s="613"/>
      <c r="G70" s="613"/>
      <c r="H70" s="613"/>
      <c r="I70" s="613"/>
      <c r="J70" s="613"/>
      <c r="K70" s="613"/>
    </row>
    <row r="71" spans="1:11" x14ac:dyDescent="0.2">
      <c r="A71" s="613"/>
      <c r="B71" s="1368" t="s">
        <v>1570</v>
      </c>
      <c r="C71" s="613"/>
      <c r="D71" s="613"/>
      <c r="E71" s="613"/>
      <c r="F71" s="613"/>
      <c r="G71" s="613"/>
      <c r="H71" s="613"/>
      <c r="I71" s="613"/>
      <c r="J71" s="613"/>
      <c r="K71" s="613"/>
    </row>
    <row r="72" spans="1:11" x14ac:dyDescent="0.2">
      <c r="A72" s="613"/>
      <c r="B72" s="1369" t="s">
        <v>1571</v>
      </c>
      <c r="C72" s="613"/>
      <c r="D72" s="613"/>
      <c r="E72" s="613"/>
      <c r="F72" s="613"/>
      <c r="G72" s="613"/>
      <c r="H72" s="613"/>
      <c r="I72" s="613"/>
      <c r="J72" s="613"/>
      <c r="K72" s="613"/>
    </row>
    <row r="73" spans="1:11" x14ac:dyDescent="0.2">
      <c r="A73" s="613"/>
      <c r="B73" s="1369" t="s">
        <v>787</v>
      </c>
      <c r="C73" s="613"/>
      <c r="D73" s="613"/>
      <c r="E73" s="613"/>
      <c r="F73" s="613"/>
      <c r="G73" s="613"/>
      <c r="H73" s="613"/>
      <c r="I73" s="613"/>
      <c r="J73" s="613"/>
      <c r="K73" s="613"/>
    </row>
    <row r="74" spans="1:11" x14ac:dyDescent="0.2">
      <c r="A74" s="613"/>
      <c r="B74" s="1368" t="s">
        <v>1572</v>
      </c>
      <c r="C74" s="613"/>
      <c r="D74" s="613"/>
      <c r="E74" s="613"/>
      <c r="F74" s="613"/>
      <c r="G74" s="613"/>
      <c r="H74" s="613"/>
      <c r="I74" s="613"/>
      <c r="J74" s="613"/>
      <c r="K74" s="613"/>
    </row>
    <row r="75" spans="1:11" x14ac:dyDescent="0.2">
      <c r="A75" s="613"/>
      <c r="B75" s="1369" t="s">
        <v>1573</v>
      </c>
      <c r="C75" s="613"/>
      <c r="D75" s="613"/>
      <c r="E75" s="613"/>
      <c r="F75" s="613"/>
      <c r="G75" s="613"/>
      <c r="H75" s="613"/>
      <c r="I75" s="613"/>
      <c r="J75" s="613"/>
      <c r="K75" s="613"/>
    </row>
    <row r="76" spans="1:11" x14ac:dyDescent="0.2">
      <c r="A76" s="613"/>
      <c r="B76" s="1369" t="s">
        <v>1574</v>
      </c>
      <c r="C76" s="613"/>
      <c r="D76" s="613"/>
      <c r="E76" s="613"/>
      <c r="F76" s="613"/>
      <c r="G76" s="613"/>
      <c r="H76" s="613"/>
      <c r="I76" s="613"/>
      <c r="J76" s="613"/>
      <c r="K76" s="613"/>
    </row>
    <row r="77" spans="1:11" x14ac:dyDescent="0.2">
      <c r="A77" s="613"/>
      <c r="B77" s="1368" t="s">
        <v>1575</v>
      </c>
      <c r="C77" s="613"/>
      <c r="D77" s="613"/>
      <c r="E77" s="613"/>
      <c r="F77" s="613"/>
      <c r="G77" s="613"/>
      <c r="H77" s="613"/>
      <c r="I77" s="613"/>
      <c r="J77" s="613"/>
      <c r="K77" s="613"/>
    </row>
    <row r="78" spans="1:11" x14ac:dyDescent="0.2">
      <c r="A78" s="613"/>
      <c r="B78" s="1369" t="s">
        <v>1576</v>
      </c>
      <c r="C78" s="613"/>
      <c r="D78" s="613"/>
      <c r="E78" s="613"/>
      <c r="F78" s="613"/>
      <c r="G78" s="613"/>
      <c r="H78" s="613"/>
      <c r="I78" s="613"/>
      <c r="J78" s="613"/>
      <c r="K78" s="613"/>
    </row>
    <row r="79" spans="1:11" x14ac:dyDescent="0.2">
      <c r="A79" s="613"/>
      <c r="B79" s="1369" t="s">
        <v>1577</v>
      </c>
      <c r="C79" s="613"/>
      <c r="D79" s="613"/>
      <c r="E79" s="613"/>
      <c r="F79" s="613"/>
      <c r="G79" s="613"/>
      <c r="H79" s="613"/>
      <c r="I79" s="613"/>
      <c r="J79" s="613"/>
      <c r="K79" s="613"/>
    </row>
    <row r="80" spans="1:11" x14ac:dyDescent="0.2">
      <c r="A80" s="613"/>
      <c r="B80" s="1368" t="s">
        <v>1578</v>
      </c>
      <c r="C80" s="613"/>
      <c r="D80" s="613"/>
      <c r="E80" s="613"/>
      <c r="F80" s="613"/>
      <c r="G80" s="613"/>
      <c r="H80" s="613"/>
      <c r="I80" s="613"/>
      <c r="J80" s="613"/>
      <c r="K80" s="613"/>
    </row>
    <row r="81" spans="2:11" x14ac:dyDescent="0.2">
      <c r="B81" s="1369" t="s">
        <v>1579</v>
      </c>
      <c r="D81" s="613"/>
      <c r="E81" s="613"/>
      <c r="F81" s="613"/>
      <c r="G81" s="613"/>
      <c r="H81" s="613"/>
      <c r="I81" s="613"/>
      <c r="J81" s="613"/>
      <c r="K81" s="613"/>
    </row>
    <row r="82" spans="2:11" x14ac:dyDescent="0.2">
      <c r="B82" s="1369" t="s">
        <v>1580</v>
      </c>
      <c r="D82" s="613"/>
      <c r="E82" s="613"/>
      <c r="F82" s="613"/>
      <c r="G82" s="613"/>
      <c r="H82" s="613"/>
      <c r="I82" s="613"/>
      <c r="J82" s="613"/>
      <c r="K82" s="613"/>
    </row>
    <row r="83" spans="2:11" x14ac:dyDescent="0.2">
      <c r="B83" s="1368" t="s">
        <v>1581</v>
      </c>
    </row>
    <row r="84" spans="2:11" x14ac:dyDescent="0.2">
      <c r="B84" s="656" t="s">
        <v>1582</v>
      </c>
    </row>
    <row r="85" spans="2:11" x14ac:dyDescent="0.2">
      <c r="B85" s="656" t="s">
        <v>1583</v>
      </c>
    </row>
    <row r="86" spans="2:11" x14ac:dyDescent="0.2">
      <c r="B86" s="1368" t="s">
        <v>1584</v>
      </c>
    </row>
    <row r="87" spans="2:11" x14ac:dyDescent="0.2">
      <c r="B87" s="1369" t="s">
        <v>1585</v>
      </c>
    </row>
    <row r="88" spans="2:11" x14ac:dyDescent="0.2">
      <c r="B88" s="1369" t="s">
        <v>1586</v>
      </c>
    </row>
    <row r="89" spans="2:11" x14ac:dyDescent="0.2">
      <c r="B89" s="1368" t="s">
        <v>1587</v>
      </c>
    </row>
    <row r="90" spans="2:11" x14ac:dyDescent="0.2">
      <c r="B90" s="1369" t="s">
        <v>1588</v>
      </c>
    </row>
    <row r="91" spans="2:11" x14ac:dyDescent="0.2">
      <c r="B91" s="1369" t="s">
        <v>1589</v>
      </c>
    </row>
    <row r="92" spans="2:11" x14ac:dyDescent="0.2">
      <c r="B92" s="1369" t="s">
        <v>1590</v>
      </c>
    </row>
    <row r="93" spans="2:11" x14ac:dyDescent="0.2">
      <c r="B93" s="1369" t="s">
        <v>1591</v>
      </c>
    </row>
    <row r="94" spans="2:11" x14ac:dyDescent="0.2">
      <c r="B94" s="1369" t="s">
        <v>1592</v>
      </c>
    </row>
    <row r="95" spans="2:11" x14ac:dyDescent="0.2">
      <c r="B95" s="1369" t="s">
        <v>1593</v>
      </c>
    </row>
    <row r="96" spans="2:11" x14ac:dyDescent="0.2">
      <c r="B96" s="1369" t="s">
        <v>1594</v>
      </c>
    </row>
    <row r="97" spans="2:2" x14ac:dyDescent="0.2">
      <c r="B97" s="1369" t="s">
        <v>1595</v>
      </c>
    </row>
    <row r="98" spans="2:2" x14ac:dyDescent="0.2">
      <c r="B98" s="1191"/>
    </row>
    <row r="99" spans="2:2" x14ac:dyDescent="0.2">
      <c r="B99" s="1368" t="s">
        <v>1596</v>
      </c>
    </row>
    <row r="100" spans="2:2" x14ac:dyDescent="0.2">
      <c r="B100" s="1368" t="s">
        <v>1597</v>
      </c>
    </row>
    <row r="101" spans="2:2" x14ac:dyDescent="0.2">
      <c r="B101" s="1369" t="s">
        <v>1598</v>
      </c>
    </row>
    <row r="102" spans="2:2" x14ac:dyDescent="0.2">
      <c r="B102" s="1368" t="s">
        <v>1599</v>
      </c>
    </row>
    <row r="103" spans="2:2" x14ac:dyDescent="0.2">
      <c r="B103" s="1369" t="s">
        <v>1600</v>
      </c>
    </row>
    <row r="104" spans="2:2" x14ac:dyDescent="0.2">
      <c r="B104" s="1368" t="s">
        <v>1601</v>
      </c>
    </row>
    <row r="105" spans="2:2" x14ac:dyDescent="0.2">
      <c r="B105" s="1369" t="s">
        <v>1087</v>
      </c>
    </row>
    <row r="106" spans="2:2" x14ac:dyDescent="0.2">
      <c r="B106" s="1369" t="s">
        <v>1602</v>
      </c>
    </row>
    <row r="107" spans="2:2" x14ac:dyDescent="0.2">
      <c r="B107" s="1210" t="s">
        <v>1603</v>
      </c>
    </row>
    <row r="108" spans="2:2" ht="12" customHeight="1" x14ac:dyDescent="0.2">
      <c r="B108" s="1370" t="s">
        <v>1604</v>
      </c>
    </row>
    <row r="109" spans="2:2" x14ac:dyDescent="0.2">
      <c r="B109" s="1371" t="s">
        <v>1605</v>
      </c>
    </row>
    <row r="110" spans="2:2" x14ac:dyDescent="0.2">
      <c r="B110" s="1191" t="s">
        <v>1606</v>
      </c>
    </row>
    <row r="111" spans="2:2" x14ac:dyDescent="0.2">
      <c r="B111" s="1371" t="s">
        <v>1607</v>
      </c>
    </row>
    <row r="112" spans="2:2" ht="12" customHeight="1" x14ac:dyDescent="0.2">
      <c r="B112" s="1372" t="s">
        <v>1608</v>
      </c>
    </row>
    <row r="113" spans="2:3" ht="12" customHeight="1" x14ac:dyDescent="0.2">
      <c r="B113" s="1373" t="s">
        <v>1609</v>
      </c>
      <c r="C113" s="1374"/>
    </row>
    <row r="114" spans="2:3" ht="12" customHeight="1" x14ac:dyDescent="0.2">
      <c r="B114" s="1373" t="s">
        <v>1610</v>
      </c>
      <c r="C114" s="1374"/>
    </row>
    <row r="115" spans="2:3" ht="12" customHeight="1" x14ac:dyDescent="0.2">
      <c r="B115" s="1375" t="s">
        <v>1611</v>
      </c>
      <c r="C115" s="1374"/>
    </row>
    <row r="116" spans="2:3" ht="12" customHeight="1" x14ac:dyDescent="0.2">
      <c r="B116" s="1372" t="s">
        <v>1612</v>
      </c>
      <c r="C116" s="1374"/>
    </row>
    <row r="117" spans="2:3" ht="12" customHeight="1" x14ac:dyDescent="0.2">
      <c r="B117" s="1372" t="s">
        <v>1613</v>
      </c>
      <c r="C117" s="1374"/>
    </row>
    <row r="118" spans="2:3" ht="12" customHeight="1" x14ac:dyDescent="0.2">
      <c r="B118" s="1376" t="s">
        <v>1614</v>
      </c>
      <c r="C118" s="1374"/>
    </row>
    <row r="119" spans="2:3" ht="12" customHeight="1" x14ac:dyDescent="0.2">
      <c r="B119" s="1373" t="s">
        <v>1615</v>
      </c>
      <c r="C119" s="1374"/>
    </row>
    <row r="120" spans="2:3" ht="12" customHeight="1" x14ac:dyDescent="0.2">
      <c r="B120" s="1373" t="s">
        <v>1616</v>
      </c>
      <c r="C120" s="1374"/>
    </row>
    <row r="121" spans="2:3" ht="12" customHeight="1" x14ac:dyDescent="0.2">
      <c r="B121" s="1377" t="s">
        <v>1617</v>
      </c>
      <c r="C121" s="1374"/>
    </row>
    <row r="122" spans="2:3" ht="12" customHeight="1" x14ac:dyDescent="0.2">
      <c r="B122" s="1373" t="s">
        <v>1618</v>
      </c>
      <c r="C122" s="1374"/>
    </row>
    <row r="123" spans="2:3" ht="12" customHeight="1" x14ac:dyDescent="0.2">
      <c r="B123" s="1377" t="s">
        <v>1619</v>
      </c>
      <c r="C123" s="1374"/>
    </row>
    <row r="124" spans="2:3" ht="12" customHeight="1" x14ac:dyDescent="0.2">
      <c r="B124" s="1373" t="s">
        <v>1620</v>
      </c>
      <c r="C124" s="1374"/>
    </row>
    <row r="125" spans="2:3" ht="12" customHeight="1" x14ac:dyDescent="0.2">
      <c r="B125" s="1377" t="s">
        <v>1621</v>
      </c>
      <c r="C125" s="1374"/>
    </row>
    <row r="126" spans="2:3" ht="12" customHeight="1" x14ac:dyDescent="0.2">
      <c r="B126" s="1373" t="s">
        <v>1622</v>
      </c>
      <c r="C126" s="1370"/>
    </row>
    <row r="127" spans="2:3" x14ac:dyDescent="0.2">
      <c r="B127" s="1368" t="s">
        <v>1623</v>
      </c>
    </row>
    <row r="128" spans="2:3" ht="12" customHeight="1" x14ac:dyDescent="0.2">
      <c r="B128" s="1378" t="s">
        <v>1624</v>
      </c>
    </row>
    <row r="129" spans="2:3" ht="12" customHeight="1" x14ac:dyDescent="0.2">
      <c r="B129" s="1379" t="s">
        <v>1625</v>
      </c>
    </row>
    <row r="130" spans="2:3" ht="12" customHeight="1" x14ac:dyDescent="0.2">
      <c r="B130" s="1373" t="s">
        <v>1626</v>
      </c>
      <c r="C130" s="1380"/>
    </row>
    <row r="131" spans="2:3" ht="12" customHeight="1" x14ac:dyDescent="0.2">
      <c r="B131" s="1373" t="s">
        <v>1627</v>
      </c>
      <c r="C131" s="1380"/>
    </row>
    <row r="132" spans="2:3" x14ac:dyDescent="0.2">
      <c r="B132" s="1161"/>
    </row>
    <row r="133" spans="2:3" ht="11.25" customHeight="1" x14ac:dyDescent="0.2">
      <c r="B133" s="1381" t="s">
        <v>1628</v>
      </c>
    </row>
    <row r="134" spans="2:3" x14ac:dyDescent="0.2">
      <c r="B134" s="1382" t="s">
        <v>1629</v>
      </c>
    </row>
    <row r="135" spans="2:3" x14ac:dyDescent="0.2">
      <c r="B135" s="1161" t="s">
        <v>1630</v>
      </c>
    </row>
    <row r="137" spans="2:3" x14ac:dyDescent="0.2">
      <c r="B137" s="1210" t="s">
        <v>1631</v>
      </c>
    </row>
    <row r="138" spans="2:3" x14ac:dyDescent="0.2">
      <c r="B138" s="1210" t="s">
        <v>1632</v>
      </c>
    </row>
    <row r="139" spans="2:3" x14ac:dyDescent="0.2">
      <c r="B139" s="538" t="s">
        <v>1633</v>
      </c>
    </row>
    <row r="140" spans="2:3" x14ac:dyDescent="0.2">
      <c r="B140" s="538" t="s">
        <v>1634</v>
      </c>
    </row>
    <row r="141" spans="2:3" x14ac:dyDescent="0.2">
      <c r="B141" s="538" t="s">
        <v>1635</v>
      </c>
    </row>
    <row r="142" spans="2:3" x14ac:dyDescent="0.2">
      <c r="B142" s="538" t="s">
        <v>1636</v>
      </c>
    </row>
    <row r="144" spans="2:3" x14ac:dyDescent="0.2">
      <c r="B144" s="1383" t="s">
        <v>1637</v>
      </c>
    </row>
    <row r="145" spans="2:11" ht="9.75" customHeight="1" x14ac:dyDescent="0.2">
      <c r="B145" s="1597" t="s">
        <v>1638</v>
      </c>
      <c r="C145" s="1597"/>
      <c r="D145" s="1597"/>
      <c r="E145" s="1597"/>
      <c r="F145" s="1597"/>
      <c r="G145" s="1597"/>
      <c r="H145" s="1597"/>
      <c r="I145" s="1597"/>
      <c r="J145" s="1597"/>
      <c r="K145" s="1597"/>
    </row>
    <row r="146" spans="2:11" ht="15" customHeight="1" x14ac:dyDescent="0.2">
      <c r="B146" s="1597"/>
      <c r="C146" s="1597"/>
      <c r="D146" s="1597"/>
      <c r="E146" s="1597"/>
      <c r="F146" s="1597"/>
      <c r="G146" s="1597"/>
      <c r="H146" s="1597"/>
      <c r="I146" s="1597"/>
      <c r="J146" s="1597"/>
      <c r="K146" s="1597"/>
    </row>
    <row r="147" spans="2:11" x14ac:dyDescent="0.2">
      <c r="B147" s="630" t="s">
        <v>1639</v>
      </c>
    </row>
    <row r="148" spans="2:11" x14ac:dyDescent="0.2">
      <c r="B148" s="538" t="s">
        <v>1640</v>
      </c>
    </row>
    <row r="150" spans="2:11" x14ac:dyDescent="0.2">
      <c r="B150" s="1384" t="s">
        <v>1641</v>
      </c>
    </row>
    <row r="151" spans="2:11" x14ac:dyDescent="0.2">
      <c r="B151" s="1385" t="s">
        <v>1642</v>
      </c>
    </row>
  </sheetData>
  <sheetProtection algorithmName="SHA-512" hashValue="OsGmFO86WOFzzhm5w+HDoik0nuemr7ls3hXv9SnI7vXa3meC6jG4s+cDbAqt+CmCmPOC0j7PMxCTpV9NrBAggw==" saltValue="fhq3B7+AVAry/ui1ROeCww==" spinCount="100000" sheet="1" objects="1" scenarios="1"/>
  <mergeCells count="52">
    <mergeCell ref="A6:K6"/>
    <mergeCell ref="A8:B8"/>
    <mergeCell ref="A11:A12"/>
    <mergeCell ref="B11:B12"/>
    <mergeCell ref="C11:C12"/>
    <mergeCell ref="D11:E11"/>
    <mergeCell ref="F11:G11"/>
    <mergeCell ref="H11:I11"/>
    <mergeCell ref="J11:J12"/>
    <mergeCell ref="K11:K12"/>
    <mergeCell ref="A13:B13"/>
    <mergeCell ref="A20:A26"/>
    <mergeCell ref="B20:B26"/>
    <mergeCell ref="K20:K26"/>
    <mergeCell ref="A30:A31"/>
    <mergeCell ref="B30:B31"/>
    <mergeCell ref="C30:C31"/>
    <mergeCell ref="D30:E30"/>
    <mergeCell ref="F30:G30"/>
    <mergeCell ref="H30:I30"/>
    <mergeCell ref="J30:J31"/>
    <mergeCell ref="K30:K31"/>
    <mergeCell ref="A32:B32"/>
    <mergeCell ref="A33:A34"/>
    <mergeCell ref="B33:B34"/>
    <mergeCell ref="K33:K34"/>
    <mergeCell ref="A35:A37"/>
    <mergeCell ref="B35:B37"/>
    <mergeCell ref="K35:K37"/>
    <mergeCell ref="A40:A41"/>
    <mergeCell ref="B40:B41"/>
    <mergeCell ref="K40:K41"/>
    <mergeCell ref="A43:A45"/>
    <mergeCell ref="B43:B45"/>
    <mergeCell ref="K43:K45"/>
    <mergeCell ref="A49:K49"/>
    <mergeCell ref="A53:A54"/>
    <mergeCell ref="B53:B54"/>
    <mergeCell ref="C53:C54"/>
    <mergeCell ref="D53:E53"/>
    <mergeCell ref="F53:G53"/>
    <mergeCell ref="H53:I53"/>
    <mergeCell ref="A59:A60"/>
    <mergeCell ref="B59:B60"/>
    <mergeCell ref="K59:K60"/>
    <mergeCell ref="B145:K146"/>
    <mergeCell ref="J53:J54"/>
    <mergeCell ref="K53:K54"/>
    <mergeCell ref="A55:B55"/>
    <mergeCell ref="A56:A58"/>
    <mergeCell ref="B56:B58"/>
    <mergeCell ref="K56:K5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52.pielikums Jūrmalas pilsētas domes
2019.gada 20.jūnija saistošajiem noteikumiem Nr.22
(protokols Nr.8, 2.punkts)</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3"/>
  <sheetViews>
    <sheetView view="pageLayout" zoomScaleNormal="100" workbookViewId="0">
      <selection activeCell="M10" sqref="M10"/>
    </sheetView>
  </sheetViews>
  <sheetFormatPr defaultColWidth="9.140625" defaultRowHeight="12" outlineLevelCol="1" x14ac:dyDescent="0.2"/>
  <cols>
    <col min="1" max="1" width="6.140625" style="626" customWidth="1"/>
    <col min="2" max="2" width="17.28515625" style="626" customWidth="1"/>
    <col min="3" max="3" width="18.28515625" style="626" customWidth="1"/>
    <col min="4" max="4" width="10.5703125" style="626" customWidth="1"/>
    <col min="5" max="6" width="12.5703125" style="626" hidden="1" customWidth="1" outlineLevel="1"/>
    <col min="7" max="7" width="14.140625" style="626" customWidth="1" collapsed="1"/>
    <col min="8" max="8" width="29.85546875" style="626" hidden="1" customWidth="1" outlineLevel="1"/>
    <col min="9" max="9" width="17.85546875" style="626" customWidth="1" collapsed="1"/>
    <col min="10" max="10" width="11.7109375" style="626" customWidth="1"/>
    <col min="11" max="16384" width="9.140625" style="626"/>
  </cols>
  <sheetData>
    <row r="1" spans="1:10" x14ac:dyDescent="0.2">
      <c r="I1" s="522" t="s">
        <v>1501</v>
      </c>
    </row>
    <row r="2" spans="1:10" x14ac:dyDescent="0.2">
      <c r="I2" s="1308" t="s">
        <v>394</v>
      </c>
    </row>
    <row r="3" spans="1:10" x14ac:dyDescent="0.2">
      <c r="A3" s="1532" t="s">
        <v>2</v>
      </c>
      <c r="B3" s="1532"/>
      <c r="C3" s="1302" t="s">
        <v>3</v>
      </c>
      <c r="D3" s="1607"/>
      <c r="E3" s="1607"/>
      <c r="F3" s="1607"/>
      <c r="G3" s="1607"/>
      <c r="H3" s="1607"/>
      <c r="I3" s="1607"/>
    </row>
    <row r="4" spans="1:10" x14ac:dyDescent="0.2">
      <c r="A4" s="1532" t="s">
        <v>4</v>
      </c>
      <c r="B4" s="1532"/>
      <c r="C4" s="1532">
        <v>90000056357</v>
      </c>
      <c r="D4" s="1532"/>
      <c r="E4" s="1532"/>
      <c r="F4" s="1532"/>
      <c r="G4" s="1532"/>
      <c r="H4" s="1532"/>
      <c r="I4" s="1532"/>
    </row>
    <row r="5" spans="1:10" x14ac:dyDescent="0.2">
      <c r="A5" s="1302"/>
      <c r="B5" s="1302"/>
      <c r="C5" s="1302"/>
      <c r="D5" s="1302"/>
      <c r="E5" s="1302"/>
      <c r="F5" s="1302"/>
      <c r="G5" s="1302"/>
      <c r="H5" s="1302"/>
      <c r="I5" s="1302"/>
    </row>
    <row r="6" spans="1:10" ht="15.75" x14ac:dyDescent="0.25">
      <c r="A6" s="1608" t="s">
        <v>1418</v>
      </c>
      <c r="B6" s="1608"/>
      <c r="C6" s="1608"/>
      <c r="D6" s="1608"/>
      <c r="E6" s="1608"/>
      <c r="F6" s="1608"/>
      <c r="G6" s="1608"/>
      <c r="H6" s="1608"/>
      <c r="I6" s="1608"/>
    </row>
    <row r="7" spans="1:10" ht="15.75" x14ac:dyDescent="0.25">
      <c r="A7" s="1309"/>
      <c r="B7" s="1309"/>
      <c r="C7" s="1309"/>
      <c r="D7" s="1309"/>
      <c r="E7" s="1309"/>
      <c r="F7" s="1309"/>
      <c r="G7" s="1309"/>
      <c r="H7" s="1309"/>
      <c r="I7" s="1309"/>
    </row>
    <row r="8" spans="1:10" ht="15.75" x14ac:dyDescent="0.25">
      <c r="A8" s="1532" t="s">
        <v>396</v>
      </c>
      <c r="B8" s="1532"/>
      <c r="C8" s="1222" t="s">
        <v>1419</v>
      </c>
      <c r="D8" s="1222"/>
      <c r="E8" s="1222"/>
      <c r="F8" s="1222"/>
      <c r="G8" s="1222"/>
      <c r="H8" s="1222"/>
      <c r="I8" s="1222"/>
    </row>
    <row r="9" spans="1:10" x14ac:dyDescent="0.2">
      <c r="A9" s="1532" t="s">
        <v>398</v>
      </c>
      <c r="B9" s="1532"/>
      <c r="C9" s="630" t="s">
        <v>1420</v>
      </c>
      <c r="D9" s="630"/>
      <c r="E9" s="630"/>
      <c r="F9" s="630"/>
      <c r="G9" s="630"/>
      <c r="H9" s="630"/>
      <c r="I9" s="630"/>
    </row>
    <row r="10" spans="1:10" x14ac:dyDescent="0.2">
      <c r="A10" s="1532" t="s">
        <v>400</v>
      </c>
      <c r="B10" s="1532"/>
      <c r="C10" s="1223" t="s">
        <v>356</v>
      </c>
      <c r="D10" s="1224"/>
      <c r="E10" s="1224"/>
      <c r="F10" s="1224"/>
      <c r="G10" s="1224"/>
      <c r="H10" s="1224"/>
      <c r="I10" s="1224"/>
    </row>
    <row r="11" spans="1:10" ht="48" customHeight="1" x14ac:dyDescent="0.2">
      <c r="A11" s="1311" t="s">
        <v>401</v>
      </c>
      <c r="B11" s="1606" t="s">
        <v>402</v>
      </c>
      <c r="C11" s="1606"/>
      <c r="D11" s="1311" t="s">
        <v>403</v>
      </c>
      <c r="E11" s="1311" t="s">
        <v>404</v>
      </c>
      <c r="F11" s="1311" t="s">
        <v>405</v>
      </c>
      <c r="G11" s="1311" t="s">
        <v>406</v>
      </c>
      <c r="H11" s="1311" t="s">
        <v>36</v>
      </c>
      <c r="I11" s="1311" t="s">
        <v>407</v>
      </c>
    </row>
    <row r="12" spans="1:10" ht="12" customHeight="1" x14ac:dyDescent="0.2">
      <c r="A12" s="1526" t="s">
        <v>408</v>
      </c>
      <c r="B12" s="1526"/>
      <c r="C12" s="1526"/>
      <c r="D12" s="647"/>
      <c r="E12" s="633">
        <f>SUM(E13:E14)</f>
        <v>299578</v>
      </c>
      <c r="F12" s="633">
        <f>SUM(F13:F14)</f>
        <v>0</v>
      </c>
      <c r="G12" s="633">
        <f>SUM(G13:G14)</f>
        <v>299578</v>
      </c>
      <c r="H12" s="633"/>
      <c r="I12" s="1225"/>
    </row>
    <row r="13" spans="1:10" x14ac:dyDescent="0.2">
      <c r="A13" s="1515">
        <v>1</v>
      </c>
      <c r="B13" s="1514" t="s">
        <v>1421</v>
      </c>
      <c r="C13" s="1514"/>
      <c r="D13" s="852">
        <v>5250</v>
      </c>
      <c r="E13" s="635">
        <v>287369</v>
      </c>
      <c r="F13" s="636"/>
      <c r="G13" s="635">
        <f>E13+F13</f>
        <v>287369</v>
      </c>
      <c r="H13" s="635"/>
      <c r="I13" s="1476" t="s">
        <v>1422</v>
      </c>
      <c r="J13" s="1226"/>
    </row>
    <row r="14" spans="1:10" ht="12" customHeight="1" x14ac:dyDescent="0.2">
      <c r="A14" s="1515"/>
      <c r="B14" s="1514"/>
      <c r="C14" s="1514"/>
      <c r="D14" s="852">
        <v>2241</v>
      </c>
      <c r="E14" s="635">
        <f>12000+209</f>
        <v>12209</v>
      </c>
      <c r="F14" s="635"/>
      <c r="G14" s="635">
        <f>E14+F14</f>
        <v>12209</v>
      </c>
      <c r="H14" s="635"/>
      <c r="I14" s="1476"/>
    </row>
    <row r="15" spans="1:10" x14ac:dyDescent="0.2">
      <c r="A15" s="1227"/>
      <c r="B15" s="1228"/>
      <c r="C15" s="1228"/>
      <c r="D15" s="1229"/>
      <c r="E15" s="1230"/>
      <c r="F15" s="1230"/>
      <c r="G15" s="1230"/>
      <c r="H15" s="1230"/>
      <c r="I15" s="894"/>
    </row>
    <row r="16" spans="1:10" x14ac:dyDescent="0.2">
      <c r="A16" s="1533" t="s">
        <v>398</v>
      </c>
      <c r="B16" s="1533"/>
      <c r="C16" s="1310" t="s">
        <v>1423</v>
      </c>
      <c r="D16" s="879"/>
      <c r="E16" s="1298"/>
      <c r="F16" s="1298"/>
      <c r="G16" s="1298"/>
      <c r="H16" s="1298"/>
      <c r="I16" s="1310"/>
    </row>
    <row r="17" spans="1:9" x14ac:dyDescent="0.2">
      <c r="A17" s="1533" t="s">
        <v>400</v>
      </c>
      <c r="B17" s="1533"/>
      <c r="C17" s="1231" t="s">
        <v>1424</v>
      </c>
      <c r="D17" s="1232"/>
      <c r="E17" s="1233"/>
      <c r="F17" s="1233"/>
      <c r="G17" s="1233"/>
      <c r="H17" s="1233"/>
      <c r="I17" s="1234"/>
    </row>
    <row r="18" spans="1:9" ht="48" x14ac:dyDescent="0.2">
      <c r="A18" s="1311" t="s">
        <v>401</v>
      </c>
      <c r="B18" s="1606" t="s">
        <v>402</v>
      </c>
      <c r="C18" s="1606"/>
      <c r="D18" s="1299" t="s">
        <v>403</v>
      </c>
      <c r="E18" s="1311" t="s">
        <v>404</v>
      </c>
      <c r="F18" s="1311" t="s">
        <v>405</v>
      </c>
      <c r="G18" s="1311" t="s">
        <v>406</v>
      </c>
      <c r="H18" s="1311" t="s">
        <v>36</v>
      </c>
      <c r="I18" s="1311" t="s">
        <v>407</v>
      </c>
    </row>
    <row r="19" spans="1:9" x14ac:dyDescent="0.2">
      <c r="A19" s="1526" t="s">
        <v>408</v>
      </c>
      <c r="B19" s="1526"/>
      <c r="C19" s="1526"/>
      <c r="D19" s="1314"/>
      <c r="E19" s="849">
        <f>SUM(E20)</f>
        <v>66505</v>
      </c>
      <c r="F19" s="849">
        <f t="shared" ref="F19:G19" si="0">SUM(F20)</f>
        <v>0</v>
      </c>
      <c r="G19" s="849">
        <f t="shared" si="0"/>
        <v>66505</v>
      </c>
      <c r="H19" s="849"/>
      <c r="I19" s="635"/>
    </row>
    <row r="20" spans="1:9" ht="21.75" customHeight="1" x14ac:dyDescent="0.2">
      <c r="A20" s="1305">
        <v>1</v>
      </c>
      <c r="B20" s="1514" t="s">
        <v>1425</v>
      </c>
      <c r="C20" s="1514"/>
      <c r="D20" s="852">
        <v>5250</v>
      </c>
      <c r="E20" s="635">
        <v>66505</v>
      </c>
      <c r="F20" s="636"/>
      <c r="G20" s="635">
        <f>E20+F20</f>
        <v>66505</v>
      </c>
      <c r="H20" s="635"/>
      <c r="I20" s="1300" t="s">
        <v>1426</v>
      </c>
    </row>
    <row r="21" spans="1:9" x14ac:dyDescent="0.2">
      <c r="A21" s="1235"/>
      <c r="B21" s="1236"/>
      <c r="C21" s="1237"/>
      <c r="D21" s="1238"/>
      <c r="E21" s="889"/>
      <c r="F21" s="889"/>
      <c r="G21" s="889"/>
      <c r="H21" s="889"/>
      <c r="I21" s="894"/>
    </row>
    <row r="22" spans="1:9" x14ac:dyDescent="0.2">
      <c r="A22" s="1533" t="s">
        <v>398</v>
      </c>
      <c r="B22" s="1533"/>
      <c r="C22" s="1310" t="s">
        <v>1427</v>
      </c>
      <c r="D22" s="879"/>
      <c r="E22" s="1298"/>
      <c r="F22" s="1298"/>
      <c r="G22" s="1298"/>
      <c r="H22" s="1298"/>
      <c r="I22" s="1310"/>
    </row>
    <row r="23" spans="1:9" x14ac:dyDescent="0.2">
      <c r="A23" s="1533" t="s">
        <v>400</v>
      </c>
      <c r="B23" s="1533"/>
      <c r="C23" s="1231" t="s">
        <v>1105</v>
      </c>
      <c r="D23" s="1232"/>
      <c r="E23" s="1233"/>
      <c r="F23" s="1233"/>
      <c r="G23" s="1233"/>
      <c r="H23" s="1233"/>
      <c r="I23" s="1234"/>
    </row>
    <row r="24" spans="1:9" ht="48" x14ac:dyDescent="0.2">
      <c r="A24" s="1311" t="s">
        <v>401</v>
      </c>
      <c r="B24" s="1606" t="s">
        <v>402</v>
      </c>
      <c r="C24" s="1606"/>
      <c r="D24" s="1299" t="s">
        <v>403</v>
      </c>
      <c r="E24" s="1311" t="s">
        <v>404</v>
      </c>
      <c r="F24" s="1311" t="s">
        <v>405</v>
      </c>
      <c r="G24" s="1311" t="s">
        <v>406</v>
      </c>
      <c r="H24" s="1311" t="s">
        <v>36</v>
      </c>
      <c r="I24" s="1311" t="s">
        <v>407</v>
      </c>
    </row>
    <row r="25" spans="1:9" x14ac:dyDescent="0.2">
      <c r="A25" s="1526" t="s">
        <v>408</v>
      </c>
      <c r="B25" s="1526"/>
      <c r="C25" s="1526"/>
      <c r="D25" s="1314"/>
      <c r="E25" s="849">
        <f>SUM(E26)</f>
        <v>710</v>
      </c>
      <c r="F25" s="849">
        <f t="shared" ref="F25:G25" si="1">SUM(F26)</f>
        <v>0</v>
      </c>
      <c r="G25" s="849">
        <f t="shared" si="1"/>
        <v>710</v>
      </c>
      <c r="H25" s="849"/>
      <c r="I25" s="635"/>
    </row>
    <row r="26" spans="1:9" x14ac:dyDescent="0.2">
      <c r="A26" s="1305">
        <v>1</v>
      </c>
      <c r="B26" s="1514" t="s">
        <v>1428</v>
      </c>
      <c r="C26" s="1514"/>
      <c r="D26" s="852">
        <v>5250</v>
      </c>
      <c r="E26" s="635">
        <v>710</v>
      </c>
      <c r="F26" s="636"/>
      <c r="G26" s="635">
        <f>E26+F26</f>
        <v>710</v>
      </c>
      <c r="H26" s="635"/>
      <c r="I26" s="1300"/>
    </row>
    <row r="27" spans="1:9" x14ac:dyDescent="0.2">
      <c r="A27" s="1235"/>
      <c r="B27" s="1236"/>
      <c r="C27" s="1237"/>
      <c r="D27" s="1238"/>
      <c r="E27" s="889"/>
      <c r="F27" s="889"/>
      <c r="G27" s="889"/>
      <c r="H27" s="889"/>
      <c r="I27" s="894"/>
    </row>
    <row r="28" spans="1:9" x14ac:dyDescent="0.2">
      <c r="A28" s="1533" t="s">
        <v>398</v>
      </c>
      <c r="B28" s="1533"/>
      <c r="C28" s="1310" t="s">
        <v>960</v>
      </c>
      <c r="D28" s="1239"/>
      <c r="E28" s="1310"/>
      <c r="F28" s="1310"/>
      <c r="G28" s="1310"/>
      <c r="H28" s="1310"/>
      <c r="I28" s="1310"/>
    </row>
    <row r="29" spans="1:9" x14ac:dyDescent="0.2">
      <c r="A29" s="1533" t="s">
        <v>400</v>
      </c>
      <c r="B29" s="1533"/>
      <c r="C29" s="1231" t="s">
        <v>9</v>
      </c>
      <c r="D29" s="1240"/>
      <c r="E29" s="1234"/>
      <c r="F29" s="1234"/>
      <c r="G29" s="1234"/>
      <c r="H29" s="1234"/>
      <c r="I29" s="1234"/>
    </row>
    <row r="30" spans="1:9" ht="48" x14ac:dyDescent="0.2">
      <c r="A30" s="1311" t="s">
        <v>401</v>
      </c>
      <c r="B30" s="1606" t="s">
        <v>402</v>
      </c>
      <c r="C30" s="1606"/>
      <c r="D30" s="1311" t="s">
        <v>403</v>
      </c>
      <c r="E30" s="1311" t="s">
        <v>404</v>
      </c>
      <c r="F30" s="1311" t="s">
        <v>405</v>
      </c>
      <c r="G30" s="1311" t="s">
        <v>406</v>
      </c>
      <c r="H30" s="1311" t="s">
        <v>36</v>
      </c>
      <c r="I30" s="1311" t="s">
        <v>407</v>
      </c>
    </row>
    <row r="31" spans="1:9" x14ac:dyDescent="0.2">
      <c r="A31" s="1526" t="s">
        <v>408</v>
      </c>
      <c r="B31" s="1526"/>
      <c r="C31" s="1526"/>
      <c r="D31" s="1241"/>
      <c r="E31" s="633">
        <f>SUM(E32:E45)</f>
        <v>296257</v>
      </c>
      <c r="F31" s="633">
        <f>SUM(F32:F45)</f>
        <v>20075</v>
      </c>
      <c r="G31" s="633">
        <f>SUM(G32:G45)</f>
        <v>316332</v>
      </c>
      <c r="H31" s="633"/>
      <c r="I31" s="1225"/>
    </row>
    <row r="32" spans="1:9" ht="17.25" customHeight="1" x14ac:dyDescent="0.2">
      <c r="A32" s="1516">
        <v>1</v>
      </c>
      <c r="B32" s="1609" t="s">
        <v>1429</v>
      </c>
      <c r="C32" s="1610"/>
      <c r="D32" s="852">
        <v>5240</v>
      </c>
      <c r="E32" s="635">
        <v>5350</v>
      </c>
      <c r="F32" s="1323">
        <v>20075</v>
      </c>
      <c r="G32" s="635">
        <f>E32+F32</f>
        <v>25425</v>
      </c>
      <c r="H32" s="635" t="s">
        <v>1430</v>
      </c>
      <c r="I32" s="1613" t="s">
        <v>1431</v>
      </c>
    </row>
    <row r="33" spans="1:9" ht="15" customHeight="1" x14ac:dyDescent="0.2">
      <c r="A33" s="1518"/>
      <c r="B33" s="1615"/>
      <c r="C33" s="1616"/>
      <c r="D33" s="852">
        <v>2241</v>
      </c>
      <c r="E33" s="635">
        <v>1256</v>
      </c>
      <c r="F33" s="636"/>
      <c r="G33" s="635">
        <f>E33+F33</f>
        <v>1256</v>
      </c>
      <c r="H33" s="635"/>
      <c r="I33" s="1617"/>
    </row>
    <row r="34" spans="1:9" ht="12" customHeight="1" x14ac:dyDescent="0.2">
      <c r="A34" s="1513">
        <v>2</v>
      </c>
      <c r="B34" s="1609" t="s">
        <v>1432</v>
      </c>
      <c r="C34" s="1610"/>
      <c r="D34" s="852">
        <v>5250</v>
      </c>
      <c r="E34" s="635">
        <v>113586</v>
      </c>
      <c r="F34" s="635"/>
      <c r="G34" s="635">
        <f t="shared" ref="G34:G45" si="2">E34+F34</f>
        <v>113586</v>
      </c>
      <c r="H34" s="635"/>
      <c r="I34" s="1613" t="s">
        <v>1433</v>
      </c>
    </row>
    <row r="35" spans="1:9" x14ac:dyDescent="0.2">
      <c r="A35" s="1513"/>
      <c r="B35" s="1611"/>
      <c r="C35" s="1612"/>
      <c r="D35" s="852">
        <v>2241</v>
      </c>
      <c r="E35" s="635">
        <v>11671</v>
      </c>
      <c r="F35" s="635"/>
      <c r="G35" s="635">
        <f t="shared" si="2"/>
        <v>11671</v>
      </c>
      <c r="H35" s="635"/>
      <c r="I35" s="1614"/>
    </row>
    <row r="36" spans="1:9" x14ac:dyDescent="0.2">
      <c r="A36" s="1307">
        <v>3</v>
      </c>
      <c r="B36" s="1514" t="s">
        <v>1434</v>
      </c>
      <c r="C36" s="1514"/>
      <c r="D36" s="852">
        <v>2241</v>
      </c>
      <c r="E36" s="635">
        <v>106291</v>
      </c>
      <c r="F36" s="636"/>
      <c r="G36" s="635">
        <f t="shared" si="2"/>
        <v>106291</v>
      </c>
      <c r="H36" s="635"/>
      <c r="I36" s="1300" t="s">
        <v>1435</v>
      </c>
    </row>
    <row r="37" spans="1:9" ht="30.75" customHeight="1" x14ac:dyDescent="0.2">
      <c r="A37" s="1307">
        <v>4</v>
      </c>
      <c r="B37" s="1482" t="s">
        <v>1436</v>
      </c>
      <c r="C37" s="1482"/>
      <c r="D37" s="852">
        <v>5250</v>
      </c>
      <c r="E37" s="635">
        <v>9144</v>
      </c>
      <c r="F37" s="635"/>
      <c r="G37" s="635">
        <f t="shared" si="2"/>
        <v>9144</v>
      </c>
      <c r="H37" s="635"/>
      <c r="I37" s="1300" t="s">
        <v>1437</v>
      </c>
    </row>
    <row r="38" spans="1:9" ht="36.75" customHeight="1" x14ac:dyDescent="0.2">
      <c r="A38" s="1305">
        <v>5</v>
      </c>
      <c r="B38" s="1609" t="s">
        <v>1438</v>
      </c>
      <c r="C38" s="1610"/>
      <c r="D38" s="1242">
        <v>5240</v>
      </c>
      <c r="E38" s="1243">
        <v>3097</v>
      </c>
      <c r="F38" s="1243"/>
      <c r="G38" s="635">
        <f t="shared" si="2"/>
        <v>3097</v>
      </c>
      <c r="H38" s="1243"/>
      <c r="I38" s="1313" t="s">
        <v>1439</v>
      </c>
    </row>
    <row r="39" spans="1:9" ht="17.25" customHeight="1" x14ac:dyDescent="0.2">
      <c r="A39" s="1618">
        <v>6</v>
      </c>
      <c r="B39" s="1620" t="s">
        <v>1440</v>
      </c>
      <c r="C39" s="1621"/>
      <c r="D39" s="1242">
        <v>5250</v>
      </c>
      <c r="E39" s="1243">
        <v>8997</v>
      </c>
      <c r="F39" s="636"/>
      <c r="G39" s="635">
        <f t="shared" si="2"/>
        <v>8997</v>
      </c>
      <c r="H39" s="635"/>
      <c r="I39" s="1624" t="s">
        <v>1441</v>
      </c>
    </row>
    <row r="40" spans="1:9" ht="25.5" customHeight="1" x14ac:dyDescent="0.2">
      <c r="A40" s="1619"/>
      <c r="B40" s="1622"/>
      <c r="C40" s="1623"/>
      <c r="D40" s="1242">
        <v>2241</v>
      </c>
      <c r="E40" s="1243">
        <v>10000</v>
      </c>
      <c r="F40" s="1243"/>
      <c r="G40" s="635">
        <f t="shared" si="2"/>
        <v>10000</v>
      </c>
      <c r="H40" s="1243"/>
      <c r="I40" s="1625"/>
    </row>
    <row r="41" spans="1:9" x14ac:dyDescent="0.2">
      <c r="A41" s="921">
        <v>7</v>
      </c>
      <c r="B41" s="1626" t="s">
        <v>1442</v>
      </c>
      <c r="C41" s="1626"/>
      <c r="D41" s="1242">
        <v>2241</v>
      </c>
      <c r="E41" s="1243">
        <v>4665</v>
      </c>
      <c r="F41" s="636"/>
      <c r="G41" s="635">
        <f t="shared" si="2"/>
        <v>4665</v>
      </c>
      <c r="H41" s="635"/>
      <c r="I41" s="1244" t="s">
        <v>1443</v>
      </c>
    </row>
    <row r="42" spans="1:9" ht="18.75" customHeight="1" x14ac:dyDescent="0.2">
      <c r="A42" s="1305">
        <v>8</v>
      </c>
      <c r="B42" s="1627" t="s">
        <v>1444</v>
      </c>
      <c r="C42" s="1627"/>
      <c r="D42" s="852">
        <v>5240</v>
      </c>
      <c r="E42" s="635">
        <v>3464</v>
      </c>
      <c r="F42" s="635"/>
      <c r="G42" s="635">
        <f t="shared" si="2"/>
        <v>3464</v>
      </c>
      <c r="H42" s="635"/>
      <c r="I42" s="1300" t="s">
        <v>1445</v>
      </c>
    </row>
    <row r="43" spans="1:9" x14ac:dyDescent="0.2">
      <c r="A43" s="1303">
        <v>9</v>
      </c>
      <c r="B43" s="1514" t="s">
        <v>1446</v>
      </c>
      <c r="C43" s="1514"/>
      <c r="D43" s="852">
        <v>2244</v>
      </c>
      <c r="E43" s="635">
        <v>6884</v>
      </c>
      <c r="F43" s="636"/>
      <c r="G43" s="635">
        <f t="shared" si="2"/>
        <v>6884</v>
      </c>
      <c r="H43" s="635"/>
      <c r="I43" s="1300" t="s">
        <v>1433</v>
      </c>
    </row>
    <row r="44" spans="1:9" ht="25.5" customHeight="1" x14ac:dyDescent="0.2">
      <c r="A44" s="1305">
        <v>10</v>
      </c>
      <c r="B44" s="1514" t="s">
        <v>1447</v>
      </c>
      <c r="C44" s="1514"/>
      <c r="D44" s="852">
        <v>2241</v>
      </c>
      <c r="E44" s="635">
        <v>3000</v>
      </c>
      <c r="F44" s="635"/>
      <c r="G44" s="635">
        <f t="shared" si="2"/>
        <v>3000</v>
      </c>
      <c r="H44" s="635"/>
      <c r="I44" s="1300" t="s">
        <v>1433</v>
      </c>
    </row>
    <row r="45" spans="1:9" ht="25.5" customHeight="1" x14ac:dyDescent="0.2">
      <c r="A45" s="1305">
        <v>11</v>
      </c>
      <c r="B45" s="1514" t="s">
        <v>1448</v>
      </c>
      <c r="C45" s="1514"/>
      <c r="D45" s="852">
        <v>2239</v>
      </c>
      <c r="E45" s="635">
        <v>8852</v>
      </c>
      <c r="F45" s="635"/>
      <c r="G45" s="635">
        <f t="shared" si="2"/>
        <v>8852</v>
      </c>
      <c r="H45" s="635"/>
      <c r="I45" s="1244" t="s">
        <v>1449</v>
      </c>
    </row>
    <row r="46" spans="1:9" x14ac:dyDescent="0.2">
      <c r="A46" s="1245"/>
      <c r="B46" s="1246"/>
      <c r="C46" s="1246"/>
      <c r="D46" s="1247"/>
      <c r="E46" s="1248"/>
      <c r="F46" s="1248"/>
      <c r="G46" s="1248"/>
      <c r="H46" s="1248"/>
      <c r="I46" s="1248"/>
    </row>
    <row r="47" spans="1:9" x14ac:dyDescent="0.2">
      <c r="A47" s="1533" t="s">
        <v>398</v>
      </c>
      <c r="B47" s="1533"/>
      <c r="C47" s="1249" t="s">
        <v>964</v>
      </c>
      <c r="D47" s="1239"/>
      <c r="E47" s="1249"/>
      <c r="F47" s="1249"/>
      <c r="G47" s="1249"/>
      <c r="H47" s="1249"/>
      <c r="I47" s="1249"/>
    </row>
    <row r="48" spans="1:9" x14ac:dyDescent="0.2">
      <c r="A48" s="1533" t="s">
        <v>400</v>
      </c>
      <c r="B48" s="1533"/>
      <c r="C48" s="1231" t="s">
        <v>963</v>
      </c>
      <c r="D48" s="1250"/>
      <c r="E48" s="1251"/>
      <c r="F48" s="1251"/>
      <c r="G48" s="1251"/>
      <c r="H48" s="1251"/>
      <c r="I48" s="1251"/>
    </row>
    <row r="49" spans="1:9" ht="48" x14ac:dyDescent="0.2">
      <c r="A49" s="1311" t="s">
        <v>401</v>
      </c>
      <c r="B49" s="1606" t="s">
        <v>402</v>
      </c>
      <c r="C49" s="1606"/>
      <c r="D49" s="1311" t="s">
        <v>403</v>
      </c>
      <c r="E49" s="1311" t="s">
        <v>404</v>
      </c>
      <c r="F49" s="1311" t="s">
        <v>405</v>
      </c>
      <c r="G49" s="1311" t="s">
        <v>406</v>
      </c>
      <c r="H49" s="1311" t="s">
        <v>36</v>
      </c>
      <c r="I49" s="1311" t="s">
        <v>407</v>
      </c>
    </row>
    <row r="50" spans="1:9" x14ac:dyDescent="0.2">
      <c r="A50" s="1526" t="s">
        <v>408</v>
      </c>
      <c r="B50" s="1526"/>
      <c r="C50" s="1526"/>
      <c r="D50" s="1241"/>
      <c r="E50" s="633">
        <f>SUM(E51:E57)</f>
        <v>199934</v>
      </c>
      <c r="F50" s="633">
        <f t="shared" ref="F50:G50" si="3">SUM(F51:F57)</f>
        <v>0</v>
      </c>
      <c r="G50" s="633">
        <f t="shared" si="3"/>
        <v>199934</v>
      </c>
      <c r="H50" s="633"/>
      <c r="I50" s="871"/>
    </row>
    <row r="51" spans="1:9" x14ac:dyDescent="0.2">
      <c r="A51" s="1305">
        <v>1</v>
      </c>
      <c r="B51" s="1482" t="s">
        <v>1450</v>
      </c>
      <c r="C51" s="1482"/>
      <c r="D51" s="852">
        <v>5250</v>
      </c>
      <c r="E51" s="635">
        <v>5850</v>
      </c>
      <c r="F51" s="635"/>
      <c r="G51" s="635">
        <f t="shared" ref="G51:G57" si="4">E51+F51</f>
        <v>5850</v>
      </c>
      <c r="H51" s="635"/>
      <c r="I51" s="1300" t="s">
        <v>1451</v>
      </c>
    </row>
    <row r="52" spans="1:9" x14ac:dyDescent="0.2">
      <c r="A52" s="1305">
        <v>2</v>
      </c>
      <c r="B52" s="1631" t="s">
        <v>1452</v>
      </c>
      <c r="C52" s="1632"/>
      <c r="D52" s="852">
        <v>5250</v>
      </c>
      <c r="E52" s="635">
        <v>15113</v>
      </c>
      <c r="F52" s="636"/>
      <c r="G52" s="635">
        <f t="shared" si="4"/>
        <v>15113</v>
      </c>
      <c r="H52" s="635"/>
      <c r="I52" s="1300" t="s">
        <v>1453</v>
      </c>
    </row>
    <row r="53" spans="1:9" x14ac:dyDescent="0.2">
      <c r="A53" s="1305">
        <v>3</v>
      </c>
      <c r="B53" s="1631" t="s">
        <v>1454</v>
      </c>
      <c r="C53" s="1632"/>
      <c r="D53" s="852">
        <v>5250</v>
      </c>
      <c r="E53" s="635">
        <v>23892</v>
      </c>
      <c r="F53" s="635"/>
      <c r="G53" s="635">
        <f t="shared" si="4"/>
        <v>23892</v>
      </c>
      <c r="H53" s="635"/>
      <c r="I53" s="1300" t="s">
        <v>1453</v>
      </c>
    </row>
    <row r="54" spans="1:9" x14ac:dyDescent="0.2">
      <c r="A54" s="1303">
        <v>4</v>
      </c>
      <c r="B54" s="1631" t="s">
        <v>1455</v>
      </c>
      <c r="C54" s="1632"/>
      <c r="D54" s="852">
        <v>5250</v>
      </c>
      <c r="E54" s="635">
        <v>118349</v>
      </c>
      <c r="F54" s="635"/>
      <c r="G54" s="635">
        <f t="shared" si="4"/>
        <v>118349</v>
      </c>
      <c r="H54" s="635"/>
      <c r="I54" s="1300" t="s">
        <v>1453</v>
      </c>
    </row>
    <row r="55" spans="1:9" x14ac:dyDescent="0.2">
      <c r="A55" s="1305">
        <v>5</v>
      </c>
      <c r="B55" s="1482" t="s">
        <v>1456</v>
      </c>
      <c r="C55" s="1482"/>
      <c r="D55" s="852">
        <v>5250</v>
      </c>
      <c r="E55" s="635">
        <v>2730</v>
      </c>
      <c r="F55" s="1252"/>
      <c r="G55" s="635">
        <f t="shared" si="4"/>
        <v>2730</v>
      </c>
      <c r="H55" s="1252"/>
      <c r="I55" s="1312" t="s">
        <v>1445</v>
      </c>
    </row>
    <row r="56" spans="1:9" ht="26.25" customHeight="1" x14ac:dyDescent="0.2">
      <c r="A56" s="1305">
        <v>6</v>
      </c>
      <c r="B56" s="1482" t="s">
        <v>1457</v>
      </c>
      <c r="C56" s="1482"/>
      <c r="D56" s="852">
        <v>5250</v>
      </c>
      <c r="E56" s="635">
        <v>31000</v>
      </c>
      <c r="F56" s="635"/>
      <c r="G56" s="635">
        <f t="shared" si="4"/>
        <v>31000</v>
      </c>
      <c r="H56" s="635"/>
      <c r="I56" s="1300" t="s">
        <v>1458</v>
      </c>
    </row>
    <row r="57" spans="1:9" ht="12" customHeight="1" x14ac:dyDescent="0.2">
      <c r="A57" s="1253">
        <v>7</v>
      </c>
      <c r="B57" s="1628" t="s">
        <v>996</v>
      </c>
      <c r="C57" s="1628"/>
      <c r="D57" s="852">
        <v>2241</v>
      </c>
      <c r="E57" s="635">
        <v>3000</v>
      </c>
      <c r="F57" s="635"/>
      <c r="G57" s="635">
        <f t="shared" si="4"/>
        <v>3000</v>
      </c>
      <c r="H57" s="635"/>
      <c r="I57" s="1300" t="s">
        <v>1459</v>
      </c>
    </row>
    <row r="58" spans="1:9" x14ac:dyDescent="0.2">
      <c r="A58" s="1254"/>
      <c r="B58" s="1254"/>
      <c r="C58" s="1254"/>
      <c r="D58" s="1255"/>
      <c r="E58" s="1256"/>
      <c r="F58" s="1256"/>
      <c r="G58" s="1256"/>
      <c r="H58" s="1256"/>
      <c r="I58" s="1324"/>
    </row>
    <row r="59" spans="1:9" ht="15" customHeight="1" x14ac:dyDescent="0.2">
      <c r="A59" s="1533" t="s">
        <v>398</v>
      </c>
      <c r="B59" s="1533"/>
      <c r="C59" s="1310" t="s">
        <v>1460</v>
      </c>
      <c r="D59" s="879"/>
      <c r="E59" s="1298"/>
      <c r="F59" s="1298"/>
      <c r="G59" s="1298"/>
      <c r="H59" s="1298"/>
      <c r="I59" s="1310"/>
    </row>
    <row r="60" spans="1:9" ht="15" customHeight="1" x14ac:dyDescent="0.2">
      <c r="A60" s="1533" t="s">
        <v>400</v>
      </c>
      <c r="B60" s="1533"/>
      <c r="C60" s="1231" t="s">
        <v>823</v>
      </c>
      <c r="D60" s="1232"/>
      <c r="E60" s="1233"/>
      <c r="F60" s="1233"/>
      <c r="G60" s="1233"/>
      <c r="H60" s="1233"/>
      <c r="I60" s="1234"/>
    </row>
    <row r="61" spans="1:9" ht="48" x14ac:dyDescent="0.2">
      <c r="A61" s="1311" t="s">
        <v>401</v>
      </c>
      <c r="B61" s="1606" t="s">
        <v>402</v>
      </c>
      <c r="C61" s="1606"/>
      <c r="D61" s="1299" t="s">
        <v>403</v>
      </c>
      <c r="E61" s="1311" t="s">
        <v>404</v>
      </c>
      <c r="F61" s="1311" t="s">
        <v>405</v>
      </c>
      <c r="G61" s="1311" t="s">
        <v>406</v>
      </c>
      <c r="H61" s="1311" t="s">
        <v>36</v>
      </c>
      <c r="I61" s="1311" t="s">
        <v>407</v>
      </c>
    </row>
    <row r="62" spans="1:9" x14ac:dyDescent="0.2">
      <c r="A62" s="1526" t="s">
        <v>408</v>
      </c>
      <c r="B62" s="1526"/>
      <c r="C62" s="1526"/>
      <c r="D62" s="1314"/>
      <c r="E62" s="849">
        <f>SUM(E63)</f>
        <v>1357</v>
      </c>
      <c r="F62" s="849">
        <f t="shared" ref="F62:G62" si="5">SUM(F63)</f>
        <v>0</v>
      </c>
      <c r="G62" s="849">
        <f t="shared" si="5"/>
        <v>1357</v>
      </c>
      <c r="H62" s="849"/>
      <c r="I62" s="1257"/>
    </row>
    <row r="63" spans="1:9" ht="20.25" customHeight="1" x14ac:dyDescent="0.2">
      <c r="A63" s="1303">
        <v>1</v>
      </c>
      <c r="B63" s="1629" t="s">
        <v>1461</v>
      </c>
      <c r="C63" s="1630"/>
      <c r="D63" s="871">
        <v>2241</v>
      </c>
      <c r="E63" s="887">
        <v>1357</v>
      </c>
      <c r="F63" s="1258"/>
      <c r="G63" s="635">
        <f t="shared" ref="G63" si="6">E63+F63</f>
        <v>1357</v>
      </c>
      <c r="H63" s="635"/>
      <c r="I63" s="1312" t="s">
        <v>1462</v>
      </c>
    </row>
    <row r="64" spans="1:9" x14ac:dyDescent="0.2">
      <c r="A64" s="1259"/>
      <c r="B64" s="1259"/>
      <c r="C64" s="1259"/>
      <c r="D64" s="1260"/>
      <c r="E64" s="1259"/>
      <c r="F64" s="1259"/>
      <c r="G64" s="1259"/>
      <c r="H64" s="1259"/>
      <c r="I64" s="1259"/>
    </row>
    <row r="65" spans="1:10" ht="15" customHeight="1" x14ac:dyDescent="0.2">
      <c r="A65" s="1533" t="s">
        <v>398</v>
      </c>
      <c r="B65" s="1533"/>
      <c r="C65" s="1310" t="s">
        <v>1463</v>
      </c>
      <c r="D65" s="879"/>
      <c r="E65" s="1298"/>
      <c r="F65" s="1298"/>
      <c r="G65" s="1298"/>
      <c r="H65" s="1298"/>
      <c r="I65" s="1310"/>
    </row>
    <row r="66" spans="1:10" ht="15" customHeight="1" x14ac:dyDescent="0.2">
      <c r="A66" s="1533" t="s">
        <v>400</v>
      </c>
      <c r="B66" s="1533"/>
      <c r="C66" s="1231" t="s">
        <v>1464</v>
      </c>
      <c r="D66" s="1232"/>
      <c r="E66" s="1233"/>
      <c r="F66" s="1233"/>
      <c r="G66" s="1233"/>
      <c r="H66" s="1233"/>
      <c r="I66" s="1234"/>
    </row>
    <row r="67" spans="1:10" ht="48" x14ac:dyDescent="0.2">
      <c r="A67" s="1311" t="s">
        <v>401</v>
      </c>
      <c r="B67" s="1606" t="s">
        <v>402</v>
      </c>
      <c r="C67" s="1606"/>
      <c r="D67" s="1299" t="s">
        <v>403</v>
      </c>
      <c r="E67" s="1311" t="s">
        <v>404</v>
      </c>
      <c r="F67" s="1311" t="s">
        <v>405</v>
      </c>
      <c r="G67" s="1311" t="s">
        <v>406</v>
      </c>
      <c r="H67" s="1311" t="s">
        <v>36</v>
      </c>
      <c r="I67" s="1311" t="s">
        <v>407</v>
      </c>
    </row>
    <row r="68" spans="1:10" x14ac:dyDescent="0.2">
      <c r="A68" s="1526" t="s">
        <v>408</v>
      </c>
      <c r="B68" s="1526"/>
      <c r="C68" s="1526"/>
      <c r="D68" s="1314"/>
      <c r="E68" s="849">
        <f>SUM(E69)</f>
        <v>304004</v>
      </c>
      <c r="F68" s="849">
        <f t="shared" ref="F68:G68" si="7">SUM(F69)</f>
        <v>0</v>
      </c>
      <c r="G68" s="849">
        <f t="shared" si="7"/>
        <v>304004</v>
      </c>
      <c r="H68" s="849"/>
      <c r="I68" s="1257"/>
    </row>
    <row r="69" spans="1:10" ht="13.5" customHeight="1" x14ac:dyDescent="0.2">
      <c r="A69" s="1303">
        <v>1</v>
      </c>
      <c r="B69" s="1629" t="s">
        <v>1465</v>
      </c>
      <c r="C69" s="1630"/>
      <c r="D69" s="871">
        <v>5250</v>
      </c>
      <c r="E69" s="887">
        <v>304004</v>
      </c>
      <c r="F69" s="1261"/>
      <c r="G69" s="635">
        <f t="shared" ref="G69" si="8">E69+F69</f>
        <v>304004</v>
      </c>
      <c r="H69" s="1261"/>
      <c r="I69" s="1312" t="s">
        <v>1466</v>
      </c>
    </row>
    <row r="70" spans="1:10" x14ac:dyDescent="0.2">
      <c r="A70" s="1259"/>
      <c r="B70" s="1259"/>
      <c r="C70" s="1259"/>
      <c r="D70" s="1260"/>
      <c r="E70" s="1259"/>
      <c r="F70" s="1259"/>
      <c r="G70" s="1259"/>
      <c r="H70" s="1259"/>
      <c r="I70" s="1259"/>
    </row>
    <row r="71" spans="1:10" x14ac:dyDescent="0.2">
      <c r="A71" s="1533" t="s">
        <v>398</v>
      </c>
      <c r="B71" s="1533"/>
      <c r="C71" s="1310" t="s">
        <v>987</v>
      </c>
      <c r="D71" s="1239"/>
      <c r="E71" s="1310"/>
      <c r="F71" s="1310"/>
      <c r="G71" s="1310"/>
      <c r="H71" s="1310"/>
      <c r="I71" s="1310"/>
    </row>
    <row r="72" spans="1:10" x14ac:dyDescent="0.2">
      <c r="A72" s="1533" t="s">
        <v>400</v>
      </c>
      <c r="B72" s="1533"/>
      <c r="C72" s="1231" t="s">
        <v>482</v>
      </c>
      <c r="D72" s="1240"/>
      <c r="E72" s="1234"/>
      <c r="F72" s="1234"/>
      <c r="G72" s="1234"/>
      <c r="H72" s="1234"/>
      <c r="I72" s="1234"/>
    </row>
    <row r="73" spans="1:10" ht="48" x14ac:dyDescent="0.2">
      <c r="A73" s="1311" t="s">
        <v>401</v>
      </c>
      <c r="B73" s="1606" t="s">
        <v>402</v>
      </c>
      <c r="C73" s="1606"/>
      <c r="D73" s="1311" t="s">
        <v>403</v>
      </c>
      <c r="E73" s="1311" t="s">
        <v>404</v>
      </c>
      <c r="F73" s="1311" t="s">
        <v>405</v>
      </c>
      <c r="G73" s="1311" t="s">
        <v>406</v>
      </c>
      <c r="H73" s="1311" t="s">
        <v>36</v>
      </c>
      <c r="I73" s="1311" t="s">
        <v>407</v>
      </c>
    </row>
    <row r="74" spans="1:10" x14ac:dyDescent="0.2">
      <c r="A74" s="1526" t="s">
        <v>408</v>
      </c>
      <c r="B74" s="1526"/>
      <c r="C74" s="1526"/>
      <c r="D74" s="1262"/>
      <c r="E74" s="849">
        <f>SUM(E75:E76)</f>
        <v>172532</v>
      </c>
      <c r="F74" s="849">
        <f t="shared" ref="F74" si="9">SUM(F75:F76)</f>
        <v>2550</v>
      </c>
      <c r="G74" s="849">
        <f>SUM(G75:G76)</f>
        <v>175082</v>
      </c>
      <c r="H74" s="849"/>
      <c r="I74" s="1300"/>
    </row>
    <row r="75" spans="1:10" ht="24" customHeight="1" x14ac:dyDescent="0.2">
      <c r="A75" s="1516">
        <v>1</v>
      </c>
      <c r="B75" s="1631" t="s">
        <v>1467</v>
      </c>
      <c r="C75" s="1632"/>
      <c r="D75" s="1325">
        <v>5250</v>
      </c>
      <c r="E75" s="887">
        <v>172532</v>
      </c>
      <c r="F75" s="887"/>
      <c r="G75" s="635">
        <f t="shared" ref="G75:G76" si="10">E75+F75</f>
        <v>172532</v>
      </c>
      <c r="H75" s="887"/>
      <c r="I75" s="1613" t="s">
        <v>1466</v>
      </c>
    </row>
    <row r="76" spans="1:10" ht="12" customHeight="1" x14ac:dyDescent="0.2">
      <c r="A76" s="1518"/>
      <c r="B76" s="1633"/>
      <c r="C76" s="1634"/>
      <c r="D76" s="1263" t="s">
        <v>1509</v>
      </c>
      <c r="E76" s="635"/>
      <c r="F76" s="1326">
        <v>2550</v>
      </c>
      <c r="G76" s="635">
        <f t="shared" si="10"/>
        <v>2550</v>
      </c>
      <c r="H76" s="635"/>
      <c r="I76" s="1617"/>
    </row>
    <row r="77" spans="1:10" x14ac:dyDescent="0.2">
      <c r="A77" s="1327"/>
      <c r="B77" s="1328"/>
      <c r="C77" s="1328"/>
      <c r="D77" s="1247"/>
      <c r="E77" s="1248"/>
      <c r="F77" s="1248"/>
      <c r="G77" s="1248"/>
      <c r="H77" s="1248"/>
      <c r="I77" s="894"/>
    </row>
    <row r="78" spans="1:10" x14ac:dyDescent="0.2">
      <c r="A78" s="1533" t="s">
        <v>398</v>
      </c>
      <c r="B78" s="1533"/>
      <c r="C78" s="1310" t="s">
        <v>995</v>
      </c>
      <c r="D78" s="1239"/>
      <c r="E78" s="1264"/>
      <c r="F78" s="1264"/>
      <c r="G78" s="1264"/>
      <c r="H78" s="1264"/>
      <c r="I78" s="1264"/>
    </row>
    <row r="79" spans="1:10" x14ac:dyDescent="0.2">
      <c r="A79" s="1533" t="s">
        <v>400</v>
      </c>
      <c r="B79" s="1533"/>
      <c r="C79" s="1231" t="s">
        <v>458</v>
      </c>
      <c r="D79" s="1240"/>
      <c r="E79" s="1234"/>
      <c r="F79" s="1234"/>
      <c r="G79" s="1234"/>
      <c r="H79" s="1234"/>
      <c r="I79" s="1234"/>
    </row>
    <row r="80" spans="1:10" ht="48" x14ac:dyDescent="0.2">
      <c r="A80" s="1311" t="s">
        <v>401</v>
      </c>
      <c r="B80" s="1606" t="s">
        <v>402</v>
      </c>
      <c r="C80" s="1606"/>
      <c r="D80" s="1311" t="s">
        <v>403</v>
      </c>
      <c r="E80" s="1311" t="s">
        <v>404</v>
      </c>
      <c r="F80" s="1311" t="s">
        <v>405</v>
      </c>
      <c r="G80" s="1311" t="s">
        <v>406</v>
      </c>
      <c r="H80" s="1311" t="s">
        <v>36</v>
      </c>
      <c r="I80" s="1311" t="s">
        <v>407</v>
      </c>
      <c r="J80" s="1265"/>
    </row>
    <row r="81" spans="1:10" x14ac:dyDescent="0.2">
      <c r="A81" s="1526" t="s">
        <v>408</v>
      </c>
      <c r="B81" s="1526"/>
      <c r="C81" s="1526"/>
      <c r="D81" s="1225"/>
      <c r="E81" s="633">
        <f>SUM(E82:E91)</f>
        <v>292911</v>
      </c>
      <c r="F81" s="633">
        <f t="shared" ref="F81:G81" si="11">SUM(F82:F91)</f>
        <v>0</v>
      </c>
      <c r="G81" s="633">
        <f t="shared" si="11"/>
        <v>292911</v>
      </c>
      <c r="H81" s="633"/>
      <c r="I81" s="1300"/>
      <c r="J81" s="1266"/>
    </row>
    <row r="82" spans="1:10" ht="16.5" customHeight="1" x14ac:dyDescent="0.2">
      <c r="A82" s="1311">
        <v>1</v>
      </c>
      <c r="B82" s="1514" t="s">
        <v>996</v>
      </c>
      <c r="C82" s="1514"/>
      <c r="D82" s="871">
        <v>2241</v>
      </c>
      <c r="E82" s="887">
        <v>25641</v>
      </c>
      <c r="F82" s="887"/>
      <c r="G82" s="635">
        <f t="shared" ref="G82:G91" si="12">E82+F82</f>
        <v>25641</v>
      </c>
      <c r="H82" s="887"/>
      <c r="I82" s="1596" t="s">
        <v>1468</v>
      </c>
    </row>
    <row r="83" spans="1:10" ht="23.25" customHeight="1" x14ac:dyDescent="0.2">
      <c r="A83" s="1311">
        <v>2</v>
      </c>
      <c r="B83" s="1514" t="s">
        <v>1469</v>
      </c>
      <c r="C83" s="1514"/>
      <c r="D83" s="852">
        <v>5250</v>
      </c>
      <c r="E83" s="887">
        <v>30000</v>
      </c>
      <c r="F83" s="887"/>
      <c r="G83" s="635">
        <f t="shared" si="12"/>
        <v>30000</v>
      </c>
      <c r="H83" s="887"/>
      <c r="I83" s="1596"/>
    </row>
    <row r="84" spans="1:10" x14ac:dyDescent="0.2">
      <c r="A84" s="1311">
        <v>3</v>
      </c>
      <c r="B84" s="1482" t="s">
        <v>1470</v>
      </c>
      <c r="C84" s="1482"/>
      <c r="D84" s="852">
        <v>5250</v>
      </c>
      <c r="E84" s="887">
        <v>45425</v>
      </c>
      <c r="F84" s="849"/>
      <c r="G84" s="635">
        <f t="shared" si="12"/>
        <v>45425</v>
      </c>
      <c r="H84" s="635"/>
      <c r="I84" s="1596"/>
    </row>
    <row r="85" spans="1:10" ht="15" customHeight="1" x14ac:dyDescent="0.2">
      <c r="A85" s="1311">
        <v>4</v>
      </c>
      <c r="B85" s="1482" t="s">
        <v>1471</v>
      </c>
      <c r="C85" s="1482"/>
      <c r="D85" s="852">
        <v>5250</v>
      </c>
      <c r="E85" s="887">
        <v>25046</v>
      </c>
      <c r="F85" s="887"/>
      <c r="G85" s="635">
        <f t="shared" si="12"/>
        <v>25046</v>
      </c>
      <c r="H85" s="887"/>
      <c r="I85" s="1596"/>
    </row>
    <row r="86" spans="1:10" ht="15" customHeight="1" x14ac:dyDescent="0.2">
      <c r="A86" s="921">
        <v>5</v>
      </c>
      <c r="B86" s="1626" t="s">
        <v>1472</v>
      </c>
      <c r="C86" s="1626"/>
      <c r="D86" s="1242">
        <v>5250</v>
      </c>
      <c r="E86" s="1243">
        <v>29694</v>
      </c>
      <c r="F86" s="1243"/>
      <c r="G86" s="635">
        <f t="shared" si="12"/>
        <v>29694</v>
      </c>
      <c r="H86" s="1243"/>
      <c r="I86" s="1596"/>
    </row>
    <row r="87" spans="1:10" ht="15" customHeight="1" x14ac:dyDescent="0.2">
      <c r="A87" s="1311">
        <v>6</v>
      </c>
      <c r="B87" s="1482" t="s">
        <v>1473</v>
      </c>
      <c r="C87" s="1482"/>
      <c r="D87" s="852">
        <v>5250</v>
      </c>
      <c r="E87" s="887">
        <v>12990</v>
      </c>
      <c r="F87" s="887"/>
      <c r="G87" s="635">
        <f t="shared" si="12"/>
        <v>12990</v>
      </c>
      <c r="H87" s="887"/>
      <c r="I87" s="1596"/>
    </row>
    <row r="88" spans="1:10" ht="15" customHeight="1" x14ac:dyDescent="0.2">
      <c r="A88" s="1305">
        <v>7</v>
      </c>
      <c r="B88" s="1482" t="s">
        <v>1474</v>
      </c>
      <c r="C88" s="1482"/>
      <c r="D88" s="852">
        <v>5250</v>
      </c>
      <c r="E88" s="635">
        <v>28648</v>
      </c>
      <c r="F88" s="635"/>
      <c r="G88" s="635">
        <f t="shared" si="12"/>
        <v>28648</v>
      </c>
      <c r="H88" s="635"/>
      <c r="I88" s="1596"/>
    </row>
    <row r="89" spans="1:10" x14ac:dyDescent="0.2">
      <c r="A89" s="1305">
        <v>8</v>
      </c>
      <c r="B89" s="1482" t="s">
        <v>1475</v>
      </c>
      <c r="C89" s="1482"/>
      <c r="D89" s="852">
        <v>5250</v>
      </c>
      <c r="E89" s="635">
        <v>54579</v>
      </c>
      <c r="F89" s="636"/>
      <c r="G89" s="635">
        <f t="shared" si="12"/>
        <v>54579</v>
      </c>
      <c r="H89" s="635"/>
      <c r="I89" s="1596"/>
    </row>
    <row r="90" spans="1:10" s="841" customFormat="1" ht="15" customHeight="1" x14ac:dyDescent="0.2">
      <c r="A90" s="1311">
        <v>9</v>
      </c>
      <c r="B90" s="1482" t="s">
        <v>1476</v>
      </c>
      <c r="C90" s="1482"/>
      <c r="D90" s="852">
        <v>5250</v>
      </c>
      <c r="E90" s="887">
        <v>16360</v>
      </c>
      <c r="F90" s="887"/>
      <c r="G90" s="635">
        <f t="shared" si="12"/>
        <v>16360</v>
      </c>
      <c r="H90" s="887"/>
      <c r="I90" s="1596"/>
    </row>
    <row r="91" spans="1:10" ht="15" customHeight="1" x14ac:dyDescent="0.2">
      <c r="A91" s="1311">
        <v>10</v>
      </c>
      <c r="B91" s="1482" t="s">
        <v>1477</v>
      </c>
      <c r="C91" s="1482"/>
      <c r="D91" s="852">
        <v>5250</v>
      </c>
      <c r="E91" s="887">
        <v>24528</v>
      </c>
      <c r="F91" s="887"/>
      <c r="G91" s="635">
        <f t="shared" si="12"/>
        <v>24528</v>
      </c>
      <c r="H91" s="887"/>
      <c r="I91" s="1596"/>
    </row>
    <row r="92" spans="1:10" ht="12" customHeight="1" x14ac:dyDescent="0.2">
      <c r="A92" s="1267"/>
      <c r="B92" s="1268"/>
      <c r="C92" s="1268"/>
      <c r="D92" s="1269"/>
      <c r="E92" s="1270"/>
      <c r="F92" s="1270"/>
      <c r="G92" s="1270"/>
      <c r="H92" s="1270"/>
      <c r="I92" s="1271"/>
    </row>
    <row r="93" spans="1:10" x14ac:dyDescent="0.2">
      <c r="A93" s="1533" t="s">
        <v>398</v>
      </c>
      <c r="B93" s="1533"/>
      <c r="C93" s="1310" t="s">
        <v>1002</v>
      </c>
      <c r="D93" s="1239"/>
      <c r="E93" s="1310"/>
      <c r="F93" s="1310"/>
      <c r="G93" s="1310"/>
      <c r="H93" s="1310"/>
      <c r="I93" s="659"/>
    </row>
    <row r="94" spans="1:10" x14ac:dyDescent="0.2">
      <c r="A94" s="1533" t="s">
        <v>400</v>
      </c>
      <c r="B94" s="1533"/>
      <c r="C94" s="1231" t="s">
        <v>433</v>
      </c>
      <c r="D94" s="1240"/>
      <c r="E94" s="1234"/>
      <c r="F94" s="1234"/>
      <c r="G94" s="1234"/>
      <c r="H94" s="1234"/>
      <c r="I94" s="659"/>
    </row>
    <row r="95" spans="1:10" ht="48" x14ac:dyDescent="0.2">
      <c r="A95" s="1311" t="s">
        <v>401</v>
      </c>
      <c r="B95" s="1606" t="s">
        <v>402</v>
      </c>
      <c r="C95" s="1606"/>
      <c r="D95" s="1311" t="s">
        <v>403</v>
      </c>
      <c r="E95" s="1311" t="s">
        <v>404</v>
      </c>
      <c r="F95" s="1311" t="s">
        <v>405</v>
      </c>
      <c r="G95" s="1311" t="s">
        <v>406</v>
      </c>
      <c r="H95" s="1311" t="s">
        <v>36</v>
      </c>
      <c r="I95" s="1311" t="s">
        <v>407</v>
      </c>
      <c r="J95" s="1265"/>
    </row>
    <row r="96" spans="1:10" x14ac:dyDescent="0.2">
      <c r="A96" s="1526" t="s">
        <v>408</v>
      </c>
      <c r="B96" s="1526"/>
      <c r="C96" s="1526"/>
      <c r="D96" s="1241"/>
      <c r="E96" s="633">
        <f>SUM(E97:E107)</f>
        <v>863151</v>
      </c>
      <c r="F96" s="633">
        <f t="shared" ref="F96:G96" si="13">SUM(F97:F107)</f>
        <v>-390000</v>
      </c>
      <c r="G96" s="633">
        <f t="shared" si="13"/>
        <v>473151</v>
      </c>
      <c r="H96" s="633"/>
      <c r="I96" s="1304"/>
      <c r="J96" s="1272"/>
    </row>
    <row r="97" spans="1:9" ht="16.5" customHeight="1" x14ac:dyDescent="0.2">
      <c r="A97" s="1311">
        <v>1</v>
      </c>
      <c r="B97" s="1514" t="s">
        <v>996</v>
      </c>
      <c r="C97" s="1514"/>
      <c r="D97" s="852">
        <v>2241</v>
      </c>
      <c r="E97" s="635">
        <v>80000</v>
      </c>
      <c r="F97" s="635"/>
      <c r="G97" s="635">
        <f t="shared" ref="G97:G107" si="14">E97+F97</f>
        <v>80000</v>
      </c>
      <c r="H97" s="635"/>
      <c r="I97" s="1476" t="s">
        <v>1478</v>
      </c>
    </row>
    <row r="98" spans="1:9" x14ac:dyDescent="0.2">
      <c r="A98" s="1311">
        <v>2</v>
      </c>
      <c r="B98" s="1482" t="s">
        <v>1479</v>
      </c>
      <c r="C98" s="1482"/>
      <c r="D98" s="852">
        <v>5250</v>
      </c>
      <c r="E98" s="635">
        <v>72869</v>
      </c>
      <c r="F98" s="636"/>
      <c r="G98" s="635">
        <f t="shared" si="14"/>
        <v>72869</v>
      </c>
      <c r="H98" s="635"/>
      <c r="I98" s="1476"/>
    </row>
    <row r="99" spans="1:9" ht="16.5" customHeight="1" x14ac:dyDescent="0.2">
      <c r="A99" s="1311">
        <v>3</v>
      </c>
      <c r="B99" s="1482" t="s">
        <v>1480</v>
      </c>
      <c r="C99" s="1482"/>
      <c r="D99" s="852">
        <v>5250</v>
      </c>
      <c r="E99" s="635">
        <v>9015</v>
      </c>
      <c r="F99" s="635"/>
      <c r="G99" s="635">
        <f t="shared" si="14"/>
        <v>9015</v>
      </c>
      <c r="H99" s="635"/>
      <c r="I99" s="1476"/>
    </row>
    <row r="100" spans="1:9" ht="16.5" customHeight="1" x14ac:dyDescent="0.2">
      <c r="A100" s="1311">
        <v>4</v>
      </c>
      <c r="B100" s="1482" t="s">
        <v>1481</v>
      </c>
      <c r="C100" s="1482"/>
      <c r="D100" s="852">
        <v>5250</v>
      </c>
      <c r="E100" s="635">
        <v>71624</v>
      </c>
      <c r="F100" s="635"/>
      <c r="G100" s="635">
        <f t="shared" si="14"/>
        <v>71624</v>
      </c>
      <c r="H100" s="635"/>
      <c r="I100" s="1476"/>
    </row>
    <row r="101" spans="1:9" ht="16.5" customHeight="1" x14ac:dyDescent="0.2">
      <c r="A101" s="1311">
        <v>5</v>
      </c>
      <c r="B101" s="1482" t="s">
        <v>1482</v>
      </c>
      <c r="C101" s="1482"/>
      <c r="D101" s="852">
        <v>5250</v>
      </c>
      <c r="E101" s="635">
        <v>8000</v>
      </c>
      <c r="F101" s="635"/>
      <c r="G101" s="635">
        <f t="shared" si="14"/>
        <v>8000</v>
      </c>
      <c r="H101" s="635"/>
      <c r="I101" s="1476"/>
    </row>
    <row r="102" spans="1:9" ht="16.5" customHeight="1" x14ac:dyDescent="0.2">
      <c r="A102" s="1311">
        <v>6</v>
      </c>
      <c r="B102" s="1482" t="s">
        <v>1483</v>
      </c>
      <c r="C102" s="1482"/>
      <c r="D102" s="852">
        <v>5250</v>
      </c>
      <c r="E102" s="635">
        <v>388920</v>
      </c>
      <c r="F102" s="1326">
        <v>-300000</v>
      </c>
      <c r="G102" s="635">
        <f t="shared" si="14"/>
        <v>88920</v>
      </c>
      <c r="H102" s="635"/>
      <c r="I102" s="1476"/>
    </row>
    <row r="103" spans="1:9" ht="16.5" customHeight="1" x14ac:dyDescent="0.2">
      <c r="A103" s="1311">
        <v>7</v>
      </c>
      <c r="B103" s="1482" t="s">
        <v>1484</v>
      </c>
      <c r="C103" s="1482"/>
      <c r="D103" s="852">
        <v>5250</v>
      </c>
      <c r="E103" s="635">
        <v>138424</v>
      </c>
      <c r="F103" s="1326">
        <v>-90000</v>
      </c>
      <c r="G103" s="635">
        <f t="shared" si="14"/>
        <v>48424</v>
      </c>
      <c r="H103" s="635"/>
      <c r="I103" s="1476"/>
    </row>
    <row r="104" spans="1:9" ht="16.5" customHeight="1" x14ac:dyDescent="0.2">
      <c r="A104" s="1311">
        <v>8</v>
      </c>
      <c r="B104" s="1482" t="s">
        <v>1485</v>
      </c>
      <c r="C104" s="1482"/>
      <c r="D104" s="852">
        <v>5250</v>
      </c>
      <c r="E104" s="635">
        <v>46740</v>
      </c>
      <c r="F104" s="635"/>
      <c r="G104" s="635">
        <f t="shared" si="14"/>
        <v>46740</v>
      </c>
      <c r="H104" s="635"/>
      <c r="I104" s="1476"/>
    </row>
    <row r="105" spans="1:9" ht="16.5" customHeight="1" x14ac:dyDescent="0.2">
      <c r="A105" s="1311">
        <v>9</v>
      </c>
      <c r="B105" s="1482" t="s">
        <v>1486</v>
      </c>
      <c r="C105" s="1482"/>
      <c r="D105" s="852">
        <v>5250</v>
      </c>
      <c r="E105" s="635">
        <v>7583</v>
      </c>
      <c r="F105" s="635"/>
      <c r="G105" s="635">
        <f t="shared" si="14"/>
        <v>7583</v>
      </c>
      <c r="H105" s="635"/>
      <c r="I105" s="1476"/>
    </row>
    <row r="106" spans="1:9" ht="16.5" customHeight="1" x14ac:dyDescent="0.2">
      <c r="A106" s="1311">
        <v>10</v>
      </c>
      <c r="B106" s="1482" t="s">
        <v>1008</v>
      </c>
      <c r="C106" s="1482"/>
      <c r="D106" s="852">
        <v>5250</v>
      </c>
      <c r="E106" s="635">
        <v>16520</v>
      </c>
      <c r="F106" s="635"/>
      <c r="G106" s="635">
        <f t="shared" si="14"/>
        <v>16520</v>
      </c>
      <c r="H106" s="635"/>
      <c r="I106" s="1476"/>
    </row>
    <row r="107" spans="1:9" ht="16.5" customHeight="1" x14ac:dyDescent="0.2">
      <c r="A107" s="1311">
        <v>11</v>
      </c>
      <c r="B107" s="1482" t="s">
        <v>1487</v>
      </c>
      <c r="C107" s="1482"/>
      <c r="D107" s="852">
        <v>5250</v>
      </c>
      <c r="E107" s="635">
        <v>23456</v>
      </c>
      <c r="F107" s="635"/>
      <c r="G107" s="635">
        <f t="shared" si="14"/>
        <v>23456</v>
      </c>
      <c r="H107" s="635"/>
      <c r="I107" s="1476"/>
    </row>
    <row r="108" spans="1:9" ht="12.75" customHeight="1" x14ac:dyDescent="0.2">
      <c r="A108" s="874"/>
      <c r="B108" s="874"/>
      <c r="C108" s="874"/>
      <c r="D108" s="873"/>
      <c r="E108" s="874"/>
      <c r="F108" s="874"/>
      <c r="G108" s="874"/>
      <c r="H108" s="874"/>
      <c r="I108" s="874"/>
    </row>
    <row r="109" spans="1:9" x14ac:dyDescent="0.2">
      <c r="A109" s="1533" t="s">
        <v>398</v>
      </c>
      <c r="B109" s="1533"/>
      <c r="C109" s="1310" t="s">
        <v>1488</v>
      </c>
      <c r="D109" s="1239"/>
      <c r="E109" s="1310"/>
      <c r="F109" s="1310"/>
      <c r="G109" s="1310"/>
      <c r="H109" s="1310"/>
      <c r="I109" s="1310"/>
    </row>
    <row r="110" spans="1:9" x14ac:dyDescent="0.2">
      <c r="A110" s="1533" t="s">
        <v>400</v>
      </c>
      <c r="B110" s="1533"/>
      <c r="C110" s="1231" t="s">
        <v>469</v>
      </c>
      <c r="D110" s="1240"/>
      <c r="E110" s="1234"/>
      <c r="F110" s="1234"/>
      <c r="G110" s="1234"/>
      <c r="H110" s="1234"/>
      <c r="I110" s="1234"/>
    </row>
    <row r="111" spans="1:9" ht="48" x14ac:dyDescent="0.2">
      <c r="A111" s="1311" t="s">
        <v>401</v>
      </c>
      <c r="B111" s="1606" t="s">
        <v>402</v>
      </c>
      <c r="C111" s="1606"/>
      <c r="D111" s="1311" t="s">
        <v>403</v>
      </c>
      <c r="E111" s="1311" t="s">
        <v>404</v>
      </c>
      <c r="F111" s="1311" t="s">
        <v>405</v>
      </c>
      <c r="G111" s="1311" t="s">
        <v>406</v>
      </c>
      <c r="H111" s="1311" t="s">
        <v>36</v>
      </c>
      <c r="I111" s="1311" t="s">
        <v>407</v>
      </c>
    </row>
    <row r="112" spans="1:9" x14ac:dyDescent="0.2">
      <c r="A112" s="1526" t="s">
        <v>408</v>
      </c>
      <c r="B112" s="1526"/>
      <c r="C112" s="1526"/>
      <c r="D112" s="1241"/>
      <c r="E112" s="633">
        <f>SUM(E113:E116)</f>
        <v>36441</v>
      </c>
      <c r="F112" s="633">
        <f t="shared" ref="F112:G112" si="15">SUM(F113:F116)</f>
        <v>0</v>
      </c>
      <c r="G112" s="633">
        <f t="shared" si="15"/>
        <v>36441</v>
      </c>
      <c r="H112" s="633"/>
      <c r="I112" s="1273"/>
    </row>
    <row r="113" spans="1:9" x14ac:dyDescent="0.2">
      <c r="A113" s="1305">
        <v>1</v>
      </c>
      <c r="B113" s="1482" t="s">
        <v>1489</v>
      </c>
      <c r="C113" s="1482"/>
      <c r="D113" s="852">
        <v>5250</v>
      </c>
      <c r="E113" s="635">
        <v>5660</v>
      </c>
      <c r="F113" s="636"/>
      <c r="G113" s="635">
        <f t="shared" ref="G113:G116" si="16">E113+F113</f>
        <v>5660</v>
      </c>
      <c r="H113" s="635"/>
      <c r="I113" s="1300" t="s">
        <v>1490</v>
      </c>
    </row>
    <row r="114" spans="1:9" ht="15.75" customHeight="1" x14ac:dyDescent="0.2">
      <c r="A114" s="1305">
        <v>2</v>
      </c>
      <c r="B114" s="1482" t="s">
        <v>1491</v>
      </c>
      <c r="C114" s="1482"/>
      <c r="D114" s="852">
        <v>5250</v>
      </c>
      <c r="E114" s="635">
        <v>22046</v>
      </c>
      <c r="F114" s="635"/>
      <c r="G114" s="635">
        <f t="shared" si="16"/>
        <v>22046</v>
      </c>
      <c r="H114" s="635"/>
      <c r="I114" s="1300" t="s">
        <v>1490</v>
      </c>
    </row>
    <row r="115" spans="1:9" ht="15.75" customHeight="1" x14ac:dyDescent="0.2">
      <c r="A115" s="1305">
        <v>3</v>
      </c>
      <c r="B115" s="1482" t="s">
        <v>996</v>
      </c>
      <c r="C115" s="1482"/>
      <c r="D115" s="852">
        <v>2241</v>
      </c>
      <c r="E115" s="635">
        <v>1500</v>
      </c>
      <c r="F115" s="635"/>
      <c r="G115" s="635">
        <f t="shared" si="16"/>
        <v>1500</v>
      </c>
      <c r="H115" s="635"/>
      <c r="I115" s="1300" t="s">
        <v>1468</v>
      </c>
    </row>
    <row r="116" spans="1:9" ht="19.5" customHeight="1" x14ac:dyDescent="0.2">
      <c r="A116" s="1305">
        <v>4</v>
      </c>
      <c r="B116" s="1482" t="s">
        <v>1492</v>
      </c>
      <c r="C116" s="1482"/>
      <c r="D116" s="852">
        <v>5250</v>
      </c>
      <c r="E116" s="635">
        <v>7235</v>
      </c>
      <c r="F116" s="636"/>
      <c r="G116" s="635">
        <f t="shared" si="16"/>
        <v>7235</v>
      </c>
      <c r="H116" s="635"/>
      <c r="I116" s="1300" t="s">
        <v>1490</v>
      </c>
    </row>
    <row r="117" spans="1:9" ht="13.5" customHeight="1" x14ac:dyDescent="0.2">
      <c r="A117" s="1254"/>
      <c r="B117" s="1254"/>
      <c r="C117" s="1254"/>
      <c r="D117" s="1255"/>
      <c r="E117" s="1256"/>
      <c r="F117" s="1256"/>
      <c r="G117" s="1256"/>
      <c r="H117" s="1256"/>
      <c r="I117" s="1256"/>
    </row>
    <row r="118" spans="1:9" x14ac:dyDescent="0.2">
      <c r="A118" s="1533" t="s">
        <v>398</v>
      </c>
      <c r="B118" s="1533"/>
      <c r="C118" s="1310" t="s">
        <v>971</v>
      </c>
      <c r="D118" s="1239"/>
      <c r="E118" s="1310"/>
      <c r="F118" s="1310"/>
      <c r="G118" s="1310"/>
      <c r="H118" s="1310"/>
      <c r="I118" s="1310"/>
    </row>
    <row r="119" spans="1:9" x14ac:dyDescent="0.2">
      <c r="A119" s="1533" t="s">
        <v>400</v>
      </c>
      <c r="B119" s="1533"/>
      <c r="C119" s="1231" t="s">
        <v>970</v>
      </c>
      <c r="D119" s="1240"/>
      <c r="E119" s="1234"/>
      <c r="F119" s="1234"/>
      <c r="G119" s="1234"/>
      <c r="H119" s="1234"/>
      <c r="I119" s="1234"/>
    </row>
    <row r="120" spans="1:9" ht="48" x14ac:dyDescent="0.2">
      <c r="A120" s="1311" t="s">
        <v>401</v>
      </c>
      <c r="B120" s="1606" t="s">
        <v>402</v>
      </c>
      <c r="C120" s="1606"/>
      <c r="D120" s="1311" t="s">
        <v>403</v>
      </c>
      <c r="E120" s="1311" t="s">
        <v>404</v>
      </c>
      <c r="F120" s="1311" t="s">
        <v>405</v>
      </c>
      <c r="G120" s="1311" t="s">
        <v>406</v>
      </c>
      <c r="H120" s="1311" t="s">
        <v>36</v>
      </c>
      <c r="I120" s="1311" t="s">
        <v>407</v>
      </c>
    </row>
    <row r="121" spans="1:9" x14ac:dyDescent="0.2">
      <c r="A121" s="1526" t="s">
        <v>408</v>
      </c>
      <c r="B121" s="1526"/>
      <c r="C121" s="1526"/>
      <c r="D121" s="1274"/>
      <c r="E121" s="633">
        <f>SUM(E122:E123)</f>
        <v>29681</v>
      </c>
      <c r="F121" s="633">
        <f t="shared" ref="F121:G121" si="17">SUM(F122:F123)</f>
        <v>0</v>
      </c>
      <c r="G121" s="633">
        <f t="shared" si="17"/>
        <v>29681</v>
      </c>
      <c r="H121" s="633"/>
      <c r="I121" s="1304"/>
    </row>
    <row r="122" spans="1:9" ht="15.75" customHeight="1" x14ac:dyDescent="0.2">
      <c r="A122" s="1305">
        <v>1</v>
      </c>
      <c r="B122" s="1514" t="s">
        <v>1493</v>
      </c>
      <c r="C122" s="1514"/>
      <c r="D122" s="852">
        <v>2241</v>
      </c>
      <c r="E122" s="635">
        <f>7473</f>
        <v>7473</v>
      </c>
      <c r="F122" s="635"/>
      <c r="G122" s="635">
        <f t="shared" ref="G122:G123" si="18">E122+F122</f>
        <v>7473</v>
      </c>
      <c r="H122" s="635"/>
      <c r="I122" s="1300" t="s">
        <v>1494</v>
      </c>
    </row>
    <row r="123" spans="1:9" x14ac:dyDescent="0.2">
      <c r="A123" s="1305">
        <v>2</v>
      </c>
      <c r="B123" s="1514" t="s">
        <v>1495</v>
      </c>
      <c r="C123" s="1514"/>
      <c r="D123" s="852">
        <v>5250</v>
      </c>
      <c r="E123" s="635">
        <v>22208</v>
      </c>
      <c r="F123" s="636"/>
      <c r="G123" s="635">
        <f t="shared" si="18"/>
        <v>22208</v>
      </c>
      <c r="H123" s="635"/>
      <c r="I123" s="1300"/>
    </row>
    <row r="124" spans="1:9" s="841" customFormat="1" ht="13.5" customHeight="1" x14ac:dyDescent="0.2">
      <c r="A124" s="900"/>
      <c r="B124" s="900"/>
      <c r="C124" s="900"/>
      <c r="D124" s="900"/>
      <c r="E124" s="900"/>
      <c r="F124" s="900"/>
      <c r="G124" s="900"/>
      <c r="H124" s="900"/>
      <c r="I124" s="901"/>
    </row>
    <row r="125" spans="1:9" s="841" customFormat="1" x14ac:dyDescent="0.2">
      <c r="A125" s="1275" t="s">
        <v>414</v>
      </c>
      <c r="B125" s="1276"/>
      <c r="C125" s="1276"/>
      <c r="D125" s="1276"/>
      <c r="E125" s="1276"/>
      <c r="F125" s="1276"/>
      <c r="G125" s="1276"/>
      <c r="H125" s="1276"/>
      <c r="I125" s="1276"/>
    </row>
    <row r="126" spans="1:9" s="841" customFormat="1" x14ac:dyDescent="0.2">
      <c r="A126" s="897" t="s">
        <v>1019</v>
      </c>
      <c r="B126" s="900"/>
      <c r="C126" s="900"/>
      <c r="D126" s="900"/>
      <c r="E126" s="900"/>
      <c r="F126" s="900"/>
      <c r="G126" s="900"/>
      <c r="H126" s="900"/>
      <c r="I126" s="901"/>
    </row>
    <row r="127" spans="1:9" x14ac:dyDescent="0.2">
      <c r="A127" s="898" t="s">
        <v>1031</v>
      </c>
    </row>
    <row r="128" spans="1:9" x14ac:dyDescent="0.2">
      <c r="A128" s="841" t="s">
        <v>1033</v>
      </c>
      <c r="B128" s="841"/>
    </row>
    <row r="129" spans="1:2" x14ac:dyDescent="0.2">
      <c r="A129" s="841" t="s">
        <v>1496</v>
      </c>
      <c r="B129" s="841"/>
    </row>
    <row r="130" spans="1:2" x14ac:dyDescent="0.2">
      <c r="A130" s="841" t="s">
        <v>1035</v>
      </c>
      <c r="B130" s="841"/>
    </row>
    <row r="131" spans="1:2" x14ac:dyDescent="0.2">
      <c r="A131" s="841" t="s">
        <v>1497</v>
      </c>
      <c r="B131" s="841"/>
    </row>
    <row r="132" spans="1:2" x14ac:dyDescent="0.2">
      <c r="A132" s="841" t="s">
        <v>1036</v>
      </c>
      <c r="B132" s="841"/>
    </row>
    <row r="133" spans="1:2" x14ac:dyDescent="0.2">
      <c r="A133" s="841" t="s">
        <v>1037</v>
      </c>
      <c r="B133" s="841"/>
    </row>
    <row r="134" spans="1:2" x14ac:dyDescent="0.2">
      <c r="A134" s="841" t="s">
        <v>1038</v>
      </c>
      <c r="B134" s="841"/>
    </row>
    <row r="135" spans="1:2" x14ac:dyDescent="0.2">
      <c r="A135" s="841" t="s">
        <v>1039</v>
      </c>
      <c r="B135" s="841"/>
    </row>
    <row r="136" spans="1:2" x14ac:dyDescent="0.2">
      <c r="A136" s="841" t="s">
        <v>1040</v>
      </c>
      <c r="B136" s="841"/>
    </row>
    <row r="137" spans="1:2" x14ac:dyDescent="0.2">
      <c r="A137" s="841" t="s">
        <v>1041</v>
      </c>
      <c r="B137" s="841"/>
    </row>
    <row r="138" spans="1:2" x14ac:dyDescent="0.2">
      <c r="A138" s="841" t="s">
        <v>1042</v>
      </c>
      <c r="B138" s="841"/>
    </row>
    <row r="139" spans="1:2" x14ac:dyDescent="0.2">
      <c r="A139" s="841" t="s">
        <v>1043</v>
      </c>
      <c r="B139" s="841"/>
    </row>
    <row r="140" spans="1:2" x14ac:dyDescent="0.2">
      <c r="A140" s="1277" t="s">
        <v>1044</v>
      </c>
      <c r="B140" s="841"/>
    </row>
    <row r="141" spans="1:2" x14ac:dyDescent="0.2">
      <c r="A141" s="841" t="s">
        <v>1047</v>
      </c>
      <c r="B141" s="841"/>
    </row>
    <row r="142" spans="1:2" x14ac:dyDescent="0.2">
      <c r="A142" s="841" t="s">
        <v>1053</v>
      </c>
      <c r="B142" s="841"/>
    </row>
    <row r="143" spans="1:2" x14ac:dyDescent="0.2">
      <c r="A143" s="841" t="s">
        <v>1054</v>
      </c>
      <c r="B143" s="841"/>
    </row>
    <row r="144" spans="1:2" x14ac:dyDescent="0.2">
      <c r="A144" s="841" t="s">
        <v>1498</v>
      </c>
      <c r="B144" s="841"/>
    </row>
    <row r="145" spans="1:2" x14ac:dyDescent="0.2">
      <c r="A145" s="841" t="s">
        <v>1499</v>
      </c>
      <c r="B145" s="841"/>
    </row>
    <row r="146" spans="1:2" x14ac:dyDescent="0.2">
      <c r="A146" s="841" t="s">
        <v>1057</v>
      </c>
      <c r="B146" s="841"/>
    </row>
    <row r="147" spans="1:2" x14ac:dyDescent="0.2">
      <c r="A147" s="841" t="s">
        <v>1058</v>
      </c>
      <c r="B147" s="841"/>
    </row>
    <row r="148" spans="1:2" x14ac:dyDescent="0.2">
      <c r="A148" s="841" t="s">
        <v>1059</v>
      </c>
      <c r="B148" s="841"/>
    </row>
    <row r="149" spans="1:2" x14ac:dyDescent="0.2">
      <c r="A149" s="841" t="s">
        <v>1060</v>
      </c>
      <c r="B149" s="841"/>
    </row>
    <row r="150" spans="1:2" x14ac:dyDescent="0.2">
      <c r="A150" s="841" t="s">
        <v>1062</v>
      </c>
      <c r="B150" s="841"/>
    </row>
    <row r="151" spans="1:2" x14ac:dyDescent="0.2">
      <c r="A151" s="841" t="s">
        <v>1063</v>
      </c>
      <c r="B151" s="841"/>
    </row>
    <row r="152" spans="1:2" x14ac:dyDescent="0.2">
      <c r="A152" s="841" t="s">
        <v>1068</v>
      </c>
      <c r="B152" s="841"/>
    </row>
    <row r="153" spans="1:2" x14ac:dyDescent="0.2">
      <c r="A153" s="841" t="s">
        <v>1500</v>
      </c>
      <c r="B153" s="841"/>
    </row>
  </sheetData>
  <sheetProtection algorithmName="SHA-512" hashValue="K9R/LaSmRGU2IT3jDDBeXts/2VEsV3s/1gqxraAVPN0UYbpCeYZScVI042Xw/amqoIzW1stlFlBwkvH7ndoZrw==" saltValue="e2IoR1N9HwQ1tM9W4IEzRQ==" spinCount="100000" sheet="1" objects="1" scenarios="1"/>
  <mergeCells count="117">
    <mergeCell ref="A109:B109"/>
    <mergeCell ref="A94:B94"/>
    <mergeCell ref="B95:C95"/>
    <mergeCell ref="A96:C96"/>
    <mergeCell ref="B97:C97"/>
    <mergeCell ref="B123:C123"/>
    <mergeCell ref="B116:C116"/>
    <mergeCell ref="A118:B118"/>
    <mergeCell ref="A119:B119"/>
    <mergeCell ref="B120:C120"/>
    <mergeCell ref="A121:C121"/>
    <mergeCell ref="B122:C122"/>
    <mergeCell ref="A110:B110"/>
    <mergeCell ref="B111:C111"/>
    <mergeCell ref="A112:C112"/>
    <mergeCell ref="B113:C113"/>
    <mergeCell ref="B114:C114"/>
    <mergeCell ref="B115:C115"/>
    <mergeCell ref="I97:I107"/>
    <mergeCell ref="B98:C98"/>
    <mergeCell ref="B99:C99"/>
    <mergeCell ref="B100:C100"/>
    <mergeCell ref="B101:C101"/>
    <mergeCell ref="B102:C102"/>
    <mergeCell ref="B87:C87"/>
    <mergeCell ref="B88:C88"/>
    <mergeCell ref="B89:C89"/>
    <mergeCell ref="B90:C90"/>
    <mergeCell ref="B91:C91"/>
    <mergeCell ref="A93:B93"/>
    <mergeCell ref="B103:C103"/>
    <mergeCell ref="B104:C104"/>
    <mergeCell ref="B105:C105"/>
    <mergeCell ref="B106:C106"/>
    <mergeCell ref="B107:C107"/>
    <mergeCell ref="A78:B78"/>
    <mergeCell ref="A79:B79"/>
    <mergeCell ref="B80:C80"/>
    <mergeCell ref="A81:C81"/>
    <mergeCell ref="B82:C82"/>
    <mergeCell ref="I82:I91"/>
    <mergeCell ref="B83:C83"/>
    <mergeCell ref="B84:C84"/>
    <mergeCell ref="B85:C85"/>
    <mergeCell ref="B86:C86"/>
    <mergeCell ref="A72:B72"/>
    <mergeCell ref="B73:C73"/>
    <mergeCell ref="A74:C74"/>
    <mergeCell ref="A75:A76"/>
    <mergeCell ref="B75:C76"/>
    <mergeCell ref="I75:I76"/>
    <mergeCell ref="A65:B65"/>
    <mergeCell ref="A66:B66"/>
    <mergeCell ref="B67:C67"/>
    <mergeCell ref="A68:C68"/>
    <mergeCell ref="B69:C69"/>
    <mergeCell ref="A71:B71"/>
    <mergeCell ref="B57:C57"/>
    <mergeCell ref="A59:B59"/>
    <mergeCell ref="A60:B60"/>
    <mergeCell ref="B61:C61"/>
    <mergeCell ref="A62:C62"/>
    <mergeCell ref="B63:C63"/>
    <mergeCell ref="B51:C51"/>
    <mergeCell ref="B52:C52"/>
    <mergeCell ref="B53:C53"/>
    <mergeCell ref="B54:C54"/>
    <mergeCell ref="B55:C55"/>
    <mergeCell ref="B56:C56"/>
    <mergeCell ref="B44:C44"/>
    <mergeCell ref="B45:C45"/>
    <mergeCell ref="A47:B47"/>
    <mergeCell ref="A48:B48"/>
    <mergeCell ref="B49:C49"/>
    <mergeCell ref="A50:C50"/>
    <mergeCell ref="A39:A40"/>
    <mergeCell ref="B39:C40"/>
    <mergeCell ref="I39:I40"/>
    <mergeCell ref="B41:C41"/>
    <mergeCell ref="B42:C42"/>
    <mergeCell ref="B43:C43"/>
    <mergeCell ref="A34:A35"/>
    <mergeCell ref="B34:C35"/>
    <mergeCell ref="I34:I35"/>
    <mergeCell ref="B36:C36"/>
    <mergeCell ref="B37:C37"/>
    <mergeCell ref="B38:C38"/>
    <mergeCell ref="A29:B29"/>
    <mergeCell ref="B30:C30"/>
    <mergeCell ref="A31:C31"/>
    <mergeCell ref="A32:A33"/>
    <mergeCell ref="B32:C33"/>
    <mergeCell ref="I32:I33"/>
    <mergeCell ref="A22:B22"/>
    <mergeCell ref="A23:B23"/>
    <mergeCell ref="B24:C24"/>
    <mergeCell ref="A25:C25"/>
    <mergeCell ref="B26:C26"/>
    <mergeCell ref="A28:B28"/>
    <mergeCell ref="I13:I14"/>
    <mergeCell ref="A16:B16"/>
    <mergeCell ref="A17:B17"/>
    <mergeCell ref="B18:C18"/>
    <mergeCell ref="A19:C19"/>
    <mergeCell ref="B20:C20"/>
    <mergeCell ref="A9:B9"/>
    <mergeCell ref="A10:B10"/>
    <mergeCell ref="B11:C11"/>
    <mergeCell ref="A12:C12"/>
    <mergeCell ref="A13:A14"/>
    <mergeCell ref="B13:C14"/>
    <mergeCell ref="A3:B3"/>
    <mergeCell ref="D3:I3"/>
    <mergeCell ref="A4:B4"/>
    <mergeCell ref="C4:I4"/>
    <mergeCell ref="A6:I6"/>
    <mergeCell ref="A8:B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53.pielikums Jūrmalas pilsētas domes
2019.gada 20.jūnija saistošajiem noteikumiem Nr.22
(protokols Nr.8, 2.punkts)</firstHeader>
    <firstFooter>&amp;L&amp;9&amp;D; &amp;T&amp;R&amp;9&amp;P (&amp;N)</first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A126"/>
  <sheetViews>
    <sheetView tabSelected="1" view="pageLayout" zoomScaleNormal="100" workbookViewId="0">
      <selection activeCell="M6" sqref="M6"/>
    </sheetView>
  </sheetViews>
  <sheetFormatPr defaultRowHeight="12.75" outlineLevelCol="1" x14ac:dyDescent="0.2"/>
  <cols>
    <col min="1" max="1" width="6.140625" style="538" customWidth="1"/>
    <col min="2" max="2" width="31" style="538" customWidth="1"/>
    <col min="3" max="3" width="10.5703125" style="538" customWidth="1"/>
    <col min="4" max="4" width="11.7109375" style="538" hidden="1" customWidth="1" outlineLevel="1"/>
    <col min="5" max="5" width="11.28515625" style="538" hidden="1" customWidth="1" outlineLevel="1"/>
    <col min="6" max="6" width="13.85546875" style="972" customWidth="1" collapsed="1"/>
    <col min="7" max="7" width="23.85546875" style="538" hidden="1" customWidth="1" outlineLevel="1"/>
    <col min="8" max="8" width="21.28515625" style="538" customWidth="1" collapsed="1"/>
    <col min="9" max="9" width="2.42578125" style="538" customWidth="1"/>
    <col min="10" max="16384" width="9.140625" style="538"/>
  </cols>
  <sheetData>
    <row r="1" spans="1:8" ht="12" customHeight="1" x14ac:dyDescent="0.2">
      <c r="C1" s="521"/>
      <c r="D1" s="521"/>
      <c r="E1" s="521"/>
      <c r="F1" s="538"/>
      <c r="H1" s="522" t="s">
        <v>1416</v>
      </c>
    </row>
    <row r="2" spans="1:8" ht="12" x14ac:dyDescent="0.2">
      <c r="C2" s="523"/>
      <c r="D2" s="523"/>
      <c r="E2" s="523"/>
      <c r="F2" s="538"/>
      <c r="H2" s="522" t="s">
        <v>394</v>
      </c>
    </row>
    <row r="3" spans="1:8" x14ac:dyDescent="0.2">
      <c r="A3" s="1635" t="s">
        <v>2</v>
      </c>
      <c r="B3" s="1635"/>
      <c r="C3" s="1160" t="s">
        <v>3</v>
      </c>
      <c r="D3" s="1160"/>
      <c r="E3" s="1161"/>
      <c r="F3" s="538"/>
      <c r="G3" s="1161"/>
      <c r="H3" s="1161"/>
    </row>
    <row r="4" spans="1:8" x14ac:dyDescent="0.2">
      <c r="A4" s="1635" t="s">
        <v>4</v>
      </c>
      <c r="B4" s="1635"/>
      <c r="C4" s="1160">
        <v>90000056357</v>
      </c>
      <c r="D4" s="1161"/>
      <c r="E4" s="1161"/>
      <c r="F4" s="538"/>
      <c r="G4" s="1161"/>
      <c r="H4" s="1161"/>
    </row>
    <row r="5" spans="1:8" ht="15.75" x14ac:dyDescent="0.25">
      <c r="A5" s="1636" t="s">
        <v>395</v>
      </c>
      <c r="B5" s="1636"/>
      <c r="C5" s="1636"/>
      <c r="D5" s="1636"/>
      <c r="E5" s="1636"/>
      <c r="F5" s="1636"/>
      <c r="G5" s="1636"/>
      <c r="H5" s="1636"/>
    </row>
    <row r="6" spans="1:8" ht="15.75" x14ac:dyDescent="0.25">
      <c r="A6" s="1162"/>
      <c r="B6" s="1162"/>
      <c r="C6" s="1162"/>
      <c r="D6" s="1162"/>
      <c r="E6" s="1162"/>
      <c r="F6" s="538"/>
      <c r="G6" s="1162"/>
      <c r="H6" s="1162"/>
    </row>
    <row r="7" spans="1:8" ht="15.75" x14ac:dyDescent="0.25">
      <c r="A7" s="1635" t="s">
        <v>396</v>
      </c>
      <c r="B7" s="1635"/>
      <c r="C7" s="1163" t="s">
        <v>1235</v>
      </c>
      <c r="D7" s="1164"/>
      <c r="E7" s="1165"/>
      <c r="F7" s="1165"/>
      <c r="G7" s="1161"/>
      <c r="H7" s="1161"/>
    </row>
    <row r="8" spans="1:8" ht="13.5" x14ac:dyDescent="0.2">
      <c r="A8" s="1635" t="s">
        <v>398</v>
      </c>
      <c r="B8" s="1635"/>
      <c r="C8" s="1166" t="s">
        <v>1331</v>
      </c>
      <c r="D8" s="1166"/>
      <c r="E8" s="1161"/>
      <c r="F8" s="538"/>
      <c r="G8" s="1161"/>
      <c r="H8" s="1161"/>
    </row>
    <row r="9" spans="1:8" ht="12" x14ac:dyDescent="0.2">
      <c r="A9" s="1635" t="s">
        <v>400</v>
      </c>
      <c r="B9" s="1635"/>
      <c r="C9" s="1167" t="s">
        <v>963</v>
      </c>
      <c r="D9" s="1161"/>
      <c r="E9" s="1161"/>
      <c r="F9" s="538"/>
      <c r="G9" s="1161"/>
      <c r="H9" s="1161"/>
    </row>
    <row r="10" spans="1:8" ht="64.5" customHeight="1" x14ac:dyDescent="0.2">
      <c r="A10" s="582" t="s">
        <v>401</v>
      </c>
      <c r="B10" s="1158" t="s">
        <v>402</v>
      </c>
      <c r="C10" s="582" t="s">
        <v>403</v>
      </c>
      <c r="D10" s="582" t="s">
        <v>404</v>
      </c>
      <c r="E10" s="582" t="s">
        <v>405</v>
      </c>
      <c r="F10" s="582" t="s">
        <v>406</v>
      </c>
      <c r="G10" s="582" t="s">
        <v>36</v>
      </c>
      <c r="H10" s="582" t="s">
        <v>407</v>
      </c>
    </row>
    <row r="11" spans="1:8" ht="12.75" customHeight="1" x14ac:dyDescent="0.2">
      <c r="A11" s="1637" t="s">
        <v>408</v>
      </c>
      <c r="B11" s="1638"/>
      <c r="C11" s="585"/>
      <c r="D11" s="585">
        <f>SUM(D12:D48)</f>
        <v>697332</v>
      </c>
      <c r="E11" s="585">
        <f>SUM(E12:E48)</f>
        <v>0</v>
      </c>
      <c r="F11" s="585">
        <f>SUM(F12:F48)</f>
        <v>697332</v>
      </c>
      <c r="G11" s="586"/>
      <c r="H11" s="1641" t="s">
        <v>1332</v>
      </c>
    </row>
    <row r="12" spans="1:8" ht="21.75" customHeight="1" x14ac:dyDescent="0.2">
      <c r="A12" s="590">
        <v>1</v>
      </c>
      <c r="B12" s="1168" t="s">
        <v>1333</v>
      </c>
      <c r="C12" s="1169">
        <v>2279</v>
      </c>
      <c r="D12" s="859">
        <v>4840</v>
      </c>
      <c r="E12" s="591"/>
      <c r="F12" s="1170">
        <f>D12+E12</f>
        <v>4840</v>
      </c>
      <c r="G12" s="586"/>
      <c r="H12" s="1642"/>
    </row>
    <row r="13" spans="1:8" ht="17.25" customHeight="1" x14ac:dyDescent="0.2">
      <c r="A13" s="590">
        <v>2</v>
      </c>
      <c r="B13" s="1168" t="s">
        <v>1334</v>
      </c>
      <c r="C13" s="1171">
        <v>2279</v>
      </c>
      <c r="D13" s="1172">
        <v>5400</v>
      </c>
      <c r="E13" s="591"/>
      <c r="F13" s="1170">
        <f t="shared" ref="F13:F48" si="0">D13+E13</f>
        <v>5400</v>
      </c>
      <c r="G13" s="586"/>
      <c r="H13" s="1642"/>
    </row>
    <row r="14" spans="1:8" ht="12.75" customHeight="1" x14ac:dyDescent="0.2">
      <c r="A14" s="590">
        <v>3</v>
      </c>
      <c r="B14" s="1173" t="s">
        <v>1335</v>
      </c>
      <c r="C14" s="1171">
        <v>2279</v>
      </c>
      <c r="D14" s="1172">
        <v>3400</v>
      </c>
      <c r="E14" s="591"/>
      <c r="F14" s="1170">
        <f t="shared" si="0"/>
        <v>3400</v>
      </c>
      <c r="G14" s="586"/>
      <c r="H14" s="1642"/>
    </row>
    <row r="15" spans="1:8" ht="12.75" customHeight="1" x14ac:dyDescent="0.2">
      <c r="A15" s="590">
        <v>4</v>
      </c>
      <c r="B15" s="1173" t="s">
        <v>1336</v>
      </c>
      <c r="C15" s="1171">
        <v>2279</v>
      </c>
      <c r="D15" s="1172">
        <v>3000</v>
      </c>
      <c r="E15" s="591"/>
      <c r="F15" s="1170">
        <f t="shared" si="0"/>
        <v>3000</v>
      </c>
      <c r="G15" s="586"/>
      <c r="H15" s="1642"/>
    </row>
    <row r="16" spans="1:8" ht="12.75" customHeight="1" x14ac:dyDescent="0.2">
      <c r="A16" s="590">
        <v>5</v>
      </c>
      <c r="B16" s="1173" t="s">
        <v>1337</v>
      </c>
      <c r="C16" s="1171">
        <v>2279</v>
      </c>
      <c r="D16" s="1172">
        <v>36300</v>
      </c>
      <c r="E16" s="591"/>
      <c r="F16" s="1170">
        <f t="shared" si="0"/>
        <v>36300</v>
      </c>
      <c r="G16" s="586"/>
      <c r="H16" s="1642"/>
    </row>
    <row r="17" spans="1:8" ht="24" customHeight="1" x14ac:dyDescent="0.2">
      <c r="A17" s="590">
        <v>6</v>
      </c>
      <c r="B17" s="1173" t="s">
        <v>1338</v>
      </c>
      <c r="C17" s="1171">
        <v>2279</v>
      </c>
      <c r="D17" s="1172">
        <v>200000</v>
      </c>
      <c r="E17" s="591"/>
      <c r="F17" s="1170">
        <f t="shared" si="0"/>
        <v>200000</v>
      </c>
      <c r="G17" s="586"/>
      <c r="H17" s="1642"/>
    </row>
    <row r="18" spans="1:8" ht="12.75" customHeight="1" x14ac:dyDescent="0.2">
      <c r="A18" s="590">
        <v>7</v>
      </c>
      <c r="B18" s="1173" t="s">
        <v>1339</v>
      </c>
      <c r="C18" s="1171">
        <v>2279</v>
      </c>
      <c r="D18" s="859">
        <v>50820</v>
      </c>
      <c r="E18" s="591"/>
      <c r="F18" s="1170">
        <f t="shared" si="0"/>
        <v>50820</v>
      </c>
      <c r="G18" s="586"/>
      <c r="H18" s="1642"/>
    </row>
    <row r="19" spans="1:8" ht="12.75" customHeight="1" x14ac:dyDescent="0.2">
      <c r="A19" s="590">
        <v>8</v>
      </c>
      <c r="B19" s="1173" t="s">
        <v>1340</v>
      </c>
      <c r="C19" s="1171">
        <v>2279</v>
      </c>
      <c r="D19" s="859">
        <v>0</v>
      </c>
      <c r="E19" s="591"/>
      <c r="F19" s="1170">
        <f t="shared" si="0"/>
        <v>0</v>
      </c>
      <c r="G19" s="586"/>
      <c r="H19" s="1642"/>
    </row>
    <row r="20" spans="1:8" ht="12.75" customHeight="1" x14ac:dyDescent="0.2">
      <c r="A20" s="590">
        <v>9</v>
      </c>
      <c r="B20" s="1173" t="s">
        <v>1341</v>
      </c>
      <c r="C20" s="1171">
        <v>2279</v>
      </c>
      <c r="D20" s="859">
        <v>50820</v>
      </c>
      <c r="E20" s="591"/>
      <c r="F20" s="1170">
        <f t="shared" si="0"/>
        <v>50820</v>
      </c>
      <c r="G20" s="586"/>
      <c r="H20" s="1642"/>
    </row>
    <row r="21" spans="1:8" ht="12.75" customHeight="1" x14ac:dyDescent="0.2">
      <c r="A21" s="590">
        <v>10</v>
      </c>
      <c r="B21" s="1173" t="s">
        <v>1342</v>
      </c>
      <c r="C21" s="1171">
        <v>2279</v>
      </c>
      <c r="D21" s="859">
        <v>50820</v>
      </c>
      <c r="E21" s="591"/>
      <c r="F21" s="1170">
        <f t="shared" si="0"/>
        <v>50820</v>
      </c>
      <c r="G21" s="586"/>
      <c r="H21" s="1642"/>
    </row>
    <row r="22" spans="1:8" ht="12.75" customHeight="1" x14ac:dyDescent="0.2">
      <c r="A22" s="590">
        <v>11</v>
      </c>
      <c r="B22" s="1173" t="s">
        <v>1343</v>
      </c>
      <c r="C22" s="1171">
        <v>2279</v>
      </c>
      <c r="D22" s="859">
        <v>50820</v>
      </c>
      <c r="E22" s="591"/>
      <c r="F22" s="1170">
        <f t="shared" si="0"/>
        <v>50820</v>
      </c>
      <c r="G22" s="586"/>
      <c r="H22" s="1642"/>
    </row>
    <row r="23" spans="1:8" ht="12.75" customHeight="1" x14ac:dyDescent="0.2">
      <c r="A23" s="590">
        <v>12</v>
      </c>
      <c r="B23" s="1173" t="s">
        <v>1344</v>
      </c>
      <c r="C23" s="1171">
        <v>2279</v>
      </c>
      <c r="D23" s="859">
        <v>50820</v>
      </c>
      <c r="E23" s="591"/>
      <c r="F23" s="1170">
        <f t="shared" si="0"/>
        <v>50820</v>
      </c>
      <c r="G23" s="586"/>
      <c r="H23" s="1642"/>
    </row>
    <row r="24" spans="1:8" ht="12.75" customHeight="1" x14ac:dyDescent="0.2">
      <c r="A24" s="590">
        <v>13</v>
      </c>
      <c r="B24" s="1173" t="s">
        <v>1345</v>
      </c>
      <c r="C24" s="1171">
        <v>3263</v>
      </c>
      <c r="D24" s="859">
        <v>5600</v>
      </c>
      <c r="E24" s="591"/>
      <c r="F24" s="1170">
        <f t="shared" si="0"/>
        <v>5600</v>
      </c>
      <c r="G24" s="586"/>
      <c r="H24" s="1642"/>
    </row>
    <row r="25" spans="1:8" ht="37.5" customHeight="1" x14ac:dyDescent="0.2">
      <c r="A25" s="590">
        <v>14</v>
      </c>
      <c r="B25" s="1173" t="s">
        <v>1346</v>
      </c>
      <c r="C25" s="1171">
        <v>3263</v>
      </c>
      <c r="D25" s="859">
        <v>12100</v>
      </c>
      <c r="E25" s="591"/>
      <c r="F25" s="1170">
        <f t="shared" si="0"/>
        <v>12100</v>
      </c>
      <c r="G25" s="586"/>
      <c r="H25" s="1642"/>
    </row>
    <row r="26" spans="1:8" ht="12.75" customHeight="1" x14ac:dyDescent="0.2">
      <c r="A26" s="590">
        <v>15</v>
      </c>
      <c r="B26" s="1173" t="s">
        <v>1347</v>
      </c>
      <c r="C26" s="1171">
        <v>2279</v>
      </c>
      <c r="D26" s="859">
        <v>15000</v>
      </c>
      <c r="E26" s="591"/>
      <c r="F26" s="1170">
        <f t="shared" si="0"/>
        <v>15000</v>
      </c>
      <c r="G26" s="586"/>
      <c r="H26" s="1642"/>
    </row>
    <row r="27" spans="1:8" ht="24" customHeight="1" x14ac:dyDescent="0.2">
      <c r="A27" s="590">
        <v>16</v>
      </c>
      <c r="B27" s="1173" t="s">
        <v>1348</v>
      </c>
      <c r="C27" s="1171">
        <v>3263</v>
      </c>
      <c r="D27" s="859">
        <v>3622</v>
      </c>
      <c r="E27" s="591"/>
      <c r="F27" s="1170">
        <f t="shared" si="0"/>
        <v>3622</v>
      </c>
      <c r="G27" s="586"/>
      <c r="H27" s="1642"/>
    </row>
    <row r="28" spans="1:8" ht="21" customHeight="1" x14ac:dyDescent="0.2">
      <c r="A28" s="590">
        <v>17</v>
      </c>
      <c r="B28" s="1173" t="s">
        <v>1349</v>
      </c>
      <c r="C28" s="1171">
        <v>3263</v>
      </c>
      <c r="D28" s="859">
        <v>6163</v>
      </c>
      <c r="E28" s="591"/>
      <c r="F28" s="1170">
        <f t="shared" si="0"/>
        <v>6163</v>
      </c>
      <c r="G28" s="586"/>
      <c r="H28" s="1642"/>
    </row>
    <row r="29" spans="1:8" ht="12.75" customHeight="1" x14ac:dyDescent="0.2">
      <c r="A29" s="590">
        <v>18</v>
      </c>
      <c r="B29" s="1173" t="s">
        <v>1350</v>
      </c>
      <c r="C29" s="1171">
        <v>3263</v>
      </c>
      <c r="D29" s="1172">
        <v>3184</v>
      </c>
      <c r="E29" s="591"/>
      <c r="F29" s="1170">
        <f t="shared" si="0"/>
        <v>3184</v>
      </c>
      <c r="G29" s="586"/>
      <c r="H29" s="1642"/>
    </row>
    <row r="30" spans="1:8" ht="27.75" customHeight="1" x14ac:dyDescent="0.2">
      <c r="A30" s="590">
        <v>19</v>
      </c>
      <c r="B30" s="1173" t="s">
        <v>1351</v>
      </c>
      <c r="C30" s="1169">
        <v>3263</v>
      </c>
      <c r="D30" s="859">
        <v>1290</v>
      </c>
      <c r="E30" s="591"/>
      <c r="F30" s="1170">
        <f t="shared" si="0"/>
        <v>1290</v>
      </c>
      <c r="G30" s="586"/>
      <c r="H30" s="1642"/>
    </row>
    <row r="31" spans="1:8" ht="15.75" customHeight="1" x14ac:dyDescent="0.2">
      <c r="A31" s="590">
        <v>20</v>
      </c>
      <c r="B31" s="1173" t="s">
        <v>1352</v>
      </c>
      <c r="C31" s="1169">
        <v>3263</v>
      </c>
      <c r="D31" s="859">
        <v>25000</v>
      </c>
      <c r="E31" s="591"/>
      <c r="F31" s="1170">
        <f t="shared" si="0"/>
        <v>25000</v>
      </c>
      <c r="G31" s="586"/>
      <c r="H31" s="1642"/>
    </row>
    <row r="32" spans="1:8" ht="21.75" customHeight="1" x14ac:dyDescent="0.2">
      <c r="A32" s="590">
        <v>21</v>
      </c>
      <c r="B32" s="1173" t="s">
        <v>1353</v>
      </c>
      <c r="C32" s="1169">
        <v>3263</v>
      </c>
      <c r="D32" s="859">
        <v>6562</v>
      </c>
      <c r="E32" s="591"/>
      <c r="F32" s="1170">
        <f t="shared" si="0"/>
        <v>6562</v>
      </c>
      <c r="G32" s="586"/>
      <c r="H32" s="1642"/>
    </row>
    <row r="33" spans="1:8" ht="12.75" customHeight="1" x14ac:dyDescent="0.2">
      <c r="A33" s="590">
        <v>22</v>
      </c>
      <c r="B33" s="1173" t="s">
        <v>1354</v>
      </c>
      <c r="C33" s="1169">
        <v>3263</v>
      </c>
      <c r="D33" s="859">
        <v>3294</v>
      </c>
      <c r="E33" s="591"/>
      <c r="F33" s="1170">
        <f t="shared" si="0"/>
        <v>3294</v>
      </c>
      <c r="G33" s="586"/>
      <c r="H33" s="1642"/>
    </row>
    <row r="34" spans="1:8" ht="12.75" customHeight="1" x14ac:dyDescent="0.2">
      <c r="A34" s="590">
        <v>23</v>
      </c>
      <c r="B34" s="1173" t="s">
        <v>1355</v>
      </c>
      <c r="C34" s="1169">
        <v>3263</v>
      </c>
      <c r="D34" s="859">
        <v>3430</v>
      </c>
      <c r="E34" s="591"/>
      <c r="F34" s="1170">
        <f t="shared" si="0"/>
        <v>3430</v>
      </c>
      <c r="G34" s="586"/>
      <c r="H34" s="1642"/>
    </row>
    <row r="35" spans="1:8" ht="12.75" customHeight="1" x14ac:dyDescent="0.2">
      <c r="A35" s="590">
        <v>24</v>
      </c>
      <c r="B35" s="1173" t="s">
        <v>1356</v>
      </c>
      <c r="C35" s="1169">
        <v>3263</v>
      </c>
      <c r="D35" s="859">
        <v>669</v>
      </c>
      <c r="E35" s="591"/>
      <c r="F35" s="1170">
        <f t="shared" si="0"/>
        <v>669</v>
      </c>
      <c r="G35" s="586"/>
      <c r="H35" s="1642"/>
    </row>
    <row r="36" spans="1:8" ht="12.75" customHeight="1" x14ac:dyDescent="0.2">
      <c r="A36" s="590">
        <v>25</v>
      </c>
      <c r="B36" s="1173" t="s">
        <v>1357</v>
      </c>
      <c r="C36" s="1169">
        <v>3263</v>
      </c>
      <c r="D36" s="859">
        <v>6554</v>
      </c>
      <c r="E36" s="591"/>
      <c r="F36" s="1170">
        <f t="shared" si="0"/>
        <v>6554</v>
      </c>
      <c r="G36" s="586"/>
      <c r="H36" s="1642"/>
    </row>
    <row r="37" spans="1:8" ht="12.75" customHeight="1" x14ac:dyDescent="0.2">
      <c r="A37" s="590">
        <v>26</v>
      </c>
      <c r="B37" s="1173" t="s">
        <v>1358</v>
      </c>
      <c r="C37" s="1169">
        <v>3263</v>
      </c>
      <c r="D37" s="859">
        <v>2219</v>
      </c>
      <c r="E37" s="591"/>
      <c r="F37" s="1170">
        <f t="shared" si="0"/>
        <v>2219</v>
      </c>
      <c r="G37" s="586"/>
      <c r="H37" s="1642"/>
    </row>
    <row r="38" spans="1:8" ht="12.75" customHeight="1" x14ac:dyDescent="0.2">
      <c r="A38" s="590">
        <v>27</v>
      </c>
      <c r="B38" s="1173" t="s">
        <v>1359</v>
      </c>
      <c r="C38" s="1169">
        <v>3263</v>
      </c>
      <c r="D38" s="859">
        <v>300</v>
      </c>
      <c r="E38" s="591"/>
      <c r="F38" s="1170">
        <f t="shared" si="0"/>
        <v>300</v>
      </c>
      <c r="G38" s="586"/>
      <c r="H38" s="1642"/>
    </row>
    <row r="39" spans="1:8" ht="12.75" customHeight="1" x14ac:dyDescent="0.2">
      <c r="A39" s="590">
        <v>28</v>
      </c>
      <c r="B39" s="1173" t="s">
        <v>1360</v>
      </c>
      <c r="C39" s="1169">
        <v>3263</v>
      </c>
      <c r="D39" s="1174">
        <v>1845</v>
      </c>
      <c r="E39" s="591"/>
      <c r="F39" s="1170">
        <f t="shared" si="0"/>
        <v>1845</v>
      </c>
      <c r="G39" s="586"/>
      <c r="H39" s="1642"/>
    </row>
    <row r="40" spans="1:8" ht="25.5" customHeight="1" x14ac:dyDescent="0.2">
      <c r="A40" s="590">
        <v>29</v>
      </c>
      <c r="B40" s="1173" t="s">
        <v>1361</v>
      </c>
      <c r="C40" s="1169">
        <v>3263</v>
      </c>
      <c r="D40" s="1174">
        <v>1500</v>
      </c>
      <c r="E40" s="591"/>
      <c r="F40" s="1170">
        <f t="shared" si="0"/>
        <v>1500</v>
      </c>
      <c r="G40" s="586"/>
      <c r="H40" s="1642"/>
    </row>
    <row r="41" spans="1:8" ht="17.25" customHeight="1" x14ac:dyDescent="0.2">
      <c r="A41" s="590">
        <v>30</v>
      </c>
      <c r="B41" s="1175" t="s">
        <v>1362</v>
      </c>
      <c r="C41" s="1176">
        <v>2279</v>
      </c>
      <c r="D41" s="1177">
        <v>40000</v>
      </c>
      <c r="E41" s="591"/>
      <c r="F41" s="1170">
        <f t="shared" si="0"/>
        <v>40000</v>
      </c>
      <c r="G41" s="586"/>
      <c r="H41" s="1642"/>
    </row>
    <row r="42" spans="1:8" ht="17.25" customHeight="1" x14ac:dyDescent="0.2">
      <c r="A42" s="1178">
        <v>31</v>
      </c>
      <c r="B42" s="1179" t="s">
        <v>1363</v>
      </c>
      <c r="C42" s="1169">
        <v>3263</v>
      </c>
      <c r="D42" s="859">
        <v>1140</v>
      </c>
      <c r="E42" s="1180"/>
      <c r="F42" s="1181">
        <f t="shared" si="0"/>
        <v>1140</v>
      </c>
      <c r="G42" s="1182"/>
      <c r="H42" s="1642"/>
    </row>
    <row r="43" spans="1:8" ht="24" customHeight="1" x14ac:dyDescent="0.2">
      <c r="A43" s="590">
        <v>32</v>
      </c>
      <c r="B43" s="1212" t="s">
        <v>1364</v>
      </c>
      <c r="C43" s="1213">
        <v>2279</v>
      </c>
      <c r="D43" s="1214">
        <f>50820</f>
        <v>50820</v>
      </c>
      <c r="E43" s="600"/>
      <c r="F43" s="1215">
        <f t="shared" si="0"/>
        <v>50820</v>
      </c>
      <c r="G43" s="601"/>
      <c r="H43" s="1643"/>
    </row>
    <row r="44" spans="1:8" ht="12.75" hidden="1" customHeight="1" x14ac:dyDescent="0.2">
      <c r="A44" s="1183"/>
      <c r="B44" s="1184"/>
      <c r="C44" s="1185"/>
      <c r="D44" s="1185"/>
      <c r="E44" s="1185"/>
      <c r="F44" s="1186">
        <f t="shared" si="0"/>
        <v>0</v>
      </c>
      <c r="G44" s="1183"/>
      <c r="H44" s="1185"/>
    </row>
    <row r="45" spans="1:8" ht="12.75" hidden="1" customHeight="1" x14ac:dyDescent="0.2">
      <c r="A45" s="586"/>
      <c r="B45" s="1187"/>
      <c r="C45" s="591"/>
      <c r="D45" s="591"/>
      <c r="E45" s="591"/>
      <c r="F45" s="1170">
        <f t="shared" si="0"/>
        <v>0</v>
      </c>
      <c r="G45" s="586"/>
      <c r="H45" s="591"/>
    </row>
    <row r="46" spans="1:8" ht="12" hidden="1" x14ac:dyDescent="0.2">
      <c r="A46" s="586"/>
      <c r="B46" s="1187"/>
      <c r="C46" s="591"/>
      <c r="D46" s="591"/>
      <c r="E46" s="591"/>
      <c r="F46" s="1170">
        <f t="shared" si="0"/>
        <v>0</v>
      </c>
      <c r="G46" s="586"/>
      <c r="H46" s="591"/>
    </row>
    <row r="47" spans="1:8" ht="12" hidden="1" x14ac:dyDescent="0.2">
      <c r="A47" s="595"/>
      <c r="B47" s="1187"/>
      <c r="C47" s="1188"/>
      <c r="D47" s="591"/>
      <c r="E47" s="591"/>
      <c r="F47" s="1189">
        <f t="shared" si="0"/>
        <v>0</v>
      </c>
      <c r="G47" s="595"/>
      <c r="H47" s="591"/>
    </row>
    <row r="48" spans="1:8" ht="12" hidden="1" x14ac:dyDescent="0.2">
      <c r="A48" s="586"/>
      <c r="B48" s="1187"/>
      <c r="C48" s="591"/>
      <c r="D48" s="591"/>
      <c r="E48" s="591"/>
      <c r="F48" s="1189">
        <f t="shared" si="0"/>
        <v>0</v>
      </c>
      <c r="G48" s="586"/>
      <c r="H48" s="591"/>
    </row>
    <row r="49" spans="1:8" ht="12" x14ac:dyDescent="0.2">
      <c r="A49" s="603"/>
      <c r="B49" s="603"/>
      <c r="C49" s="603"/>
      <c r="D49" s="603"/>
      <c r="E49" s="603"/>
      <c r="F49" s="538"/>
      <c r="G49" s="603"/>
      <c r="H49" s="603"/>
    </row>
    <row r="50" spans="1:8" ht="13.5" x14ac:dyDescent="0.2">
      <c r="A50" s="1635" t="s">
        <v>398</v>
      </c>
      <c r="B50" s="1635"/>
      <c r="C50" s="1190" t="s">
        <v>1365</v>
      </c>
      <c r="D50" s="1191"/>
      <c r="E50" s="1161"/>
      <c r="F50" s="538"/>
      <c r="G50" s="1161"/>
      <c r="H50" s="1161"/>
    </row>
    <row r="51" spans="1:8" ht="12" x14ac:dyDescent="0.2">
      <c r="A51" s="1635" t="s">
        <v>400</v>
      </c>
      <c r="B51" s="1635"/>
      <c r="C51" s="1167" t="s">
        <v>963</v>
      </c>
      <c r="D51" s="1161"/>
      <c r="E51" s="1161"/>
      <c r="F51" s="538"/>
      <c r="G51" s="1161"/>
      <c r="H51" s="1161"/>
    </row>
    <row r="52" spans="1:8" ht="48" x14ac:dyDescent="0.2">
      <c r="A52" s="582" t="s">
        <v>401</v>
      </c>
      <c r="B52" s="1158" t="s">
        <v>402</v>
      </c>
      <c r="C52" s="582" t="s">
        <v>403</v>
      </c>
      <c r="D52" s="582" t="s">
        <v>404</v>
      </c>
      <c r="E52" s="582" t="s">
        <v>405</v>
      </c>
      <c r="F52" s="582" t="s">
        <v>406</v>
      </c>
      <c r="G52" s="582" t="s">
        <v>36</v>
      </c>
      <c r="H52" s="582" t="s">
        <v>407</v>
      </c>
    </row>
    <row r="53" spans="1:8" ht="14.25" customHeight="1" x14ac:dyDescent="0.2">
      <c r="A53" s="1637" t="s">
        <v>408</v>
      </c>
      <c r="B53" s="1638"/>
      <c r="C53" s="585"/>
      <c r="D53" s="585">
        <f>SUM(D54:D90)</f>
        <v>383868</v>
      </c>
      <c r="E53" s="585">
        <f t="shared" ref="E53:F53" si="1">SUM(E54:E90)</f>
        <v>0</v>
      </c>
      <c r="F53" s="585">
        <f t="shared" si="1"/>
        <v>383868</v>
      </c>
      <c r="G53" s="586"/>
      <c r="H53" s="585"/>
    </row>
    <row r="54" spans="1:8" ht="23.25" customHeight="1" x14ac:dyDescent="0.2">
      <c r="A54" s="590">
        <v>1</v>
      </c>
      <c r="B54" s="1173" t="s">
        <v>1366</v>
      </c>
      <c r="C54" s="1169">
        <v>3263</v>
      </c>
      <c r="D54" s="859">
        <v>140000</v>
      </c>
      <c r="E54" s="591"/>
      <c r="F54" s="1189">
        <f t="shared" ref="F54:F88" si="2">D54+E54</f>
        <v>140000</v>
      </c>
      <c r="G54" s="586"/>
      <c r="H54" s="1641" t="s">
        <v>1417</v>
      </c>
    </row>
    <row r="55" spans="1:8" ht="24" x14ac:dyDescent="0.2">
      <c r="A55" s="590">
        <v>2</v>
      </c>
      <c r="B55" s="1173" t="s">
        <v>1367</v>
      </c>
      <c r="C55" s="1169">
        <v>3263</v>
      </c>
      <c r="D55" s="859">
        <v>60191</v>
      </c>
      <c r="E55" s="591"/>
      <c r="F55" s="1189">
        <f t="shared" si="2"/>
        <v>60191</v>
      </c>
      <c r="G55" s="586"/>
      <c r="H55" s="1642"/>
    </row>
    <row r="56" spans="1:8" ht="12.75" customHeight="1" x14ac:dyDescent="0.2">
      <c r="A56" s="590">
        <v>3</v>
      </c>
      <c r="B56" s="1173" t="s">
        <v>1368</v>
      </c>
      <c r="C56" s="1169">
        <v>3263</v>
      </c>
      <c r="D56" s="859">
        <v>10000</v>
      </c>
      <c r="E56" s="591"/>
      <c r="F56" s="1189">
        <f t="shared" si="2"/>
        <v>10000</v>
      </c>
      <c r="G56" s="586"/>
      <c r="H56" s="1642"/>
    </row>
    <row r="57" spans="1:8" ht="24" x14ac:dyDescent="0.2">
      <c r="A57" s="590">
        <v>4</v>
      </c>
      <c r="B57" s="1173" t="s">
        <v>1369</v>
      </c>
      <c r="C57" s="1169">
        <v>3263</v>
      </c>
      <c r="D57" s="859">
        <v>9306</v>
      </c>
      <c r="E57" s="591"/>
      <c r="F57" s="1189">
        <f t="shared" si="2"/>
        <v>9306</v>
      </c>
      <c r="G57" s="586"/>
      <c r="H57" s="1642"/>
    </row>
    <row r="58" spans="1:8" ht="24" x14ac:dyDescent="0.2">
      <c r="A58" s="590">
        <v>5</v>
      </c>
      <c r="B58" s="1173" t="s">
        <v>1370</v>
      </c>
      <c r="C58" s="1169">
        <v>3263</v>
      </c>
      <c r="D58" s="859">
        <v>6070</v>
      </c>
      <c r="E58" s="591"/>
      <c r="F58" s="1189">
        <f t="shared" si="2"/>
        <v>6070</v>
      </c>
      <c r="G58" s="586"/>
      <c r="H58" s="1642"/>
    </row>
    <row r="59" spans="1:8" ht="24" x14ac:dyDescent="0.2">
      <c r="A59" s="590">
        <v>6</v>
      </c>
      <c r="B59" s="1173" t="s">
        <v>1371</v>
      </c>
      <c r="C59" s="1169">
        <v>3263</v>
      </c>
      <c r="D59" s="859">
        <v>9994</v>
      </c>
      <c r="E59" s="591"/>
      <c r="F59" s="1189">
        <f t="shared" si="2"/>
        <v>9994</v>
      </c>
      <c r="G59" s="586"/>
      <c r="H59" s="1642"/>
    </row>
    <row r="60" spans="1:8" ht="24" x14ac:dyDescent="0.2">
      <c r="A60" s="590">
        <v>7</v>
      </c>
      <c r="B60" s="1173" t="s">
        <v>1372</v>
      </c>
      <c r="C60" s="1169">
        <v>3263</v>
      </c>
      <c r="D60" s="859">
        <v>7797</v>
      </c>
      <c r="E60" s="591"/>
      <c r="F60" s="1189">
        <f t="shared" si="2"/>
        <v>7797</v>
      </c>
      <c r="G60" s="586"/>
      <c r="H60" s="1642"/>
    </row>
    <row r="61" spans="1:8" ht="12.75" customHeight="1" x14ac:dyDescent="0.2">
      <c r="A61" s="590">
        <v>8</v>
      </c>
      <c r="B61" s="1173" t="s">
        <v>1373</v>
      </c>
      <c r="C61" s="1169">
        <v>3263</v>
      </c>
      <c r="D61" s="859">
        <v>7000</v>
      </c>
      <c r="E61" s="591"/>
      <c r="F61" s="1189">
        <f t="shared" si="2"/>
        <v>7000</v>
      </c>
      <c r="G61" s="586"/>
      <c r="H61" s="1642"/>
    </row>
    <row r="62" spans="1:8" ht="21.75" customHeight="1" x14ac:dyDescent="0.2">
      <c r="A62" s="590">
        <v>9</v>
      </c>
      <c r="B62" s="1173" t="s">
        <v>1374</v>
      </c>
      <c r="C62" s="1169">
        <v>3263</v>
      </c>
      <c r="D62" s="859">
        <v>4440</v>
      </c>
      <c r="E62" s="591"/>
      <c r="F62" s="1189">
        <f t="shared" si="2"/>
        <v>4440</v>
      </c>
      <c r="G62" s="586"/>
      <c r="H62" s="1642"/>
    </row>
    <row r="63" spans="1:8" ht="24" x14ac:dyDescent="0.2">
      <c r="A63" s="590">
        <v>10</v>
      </c>
      <c r="B63" s="1173" t="s">
        <v>1375</v>
      </c>
      <c r="C63" s="1169">
        <v>3263</v>
      </c>
      <c r="D63" s="1192">
        <v>2213</v>
      </c>
      <c r="E63" s="591"/>
      <c r="F63" s="1189">
        <f t="shared" si="2"/>
        <v>2213</v>
      </c>
      <c r="G63" s="586"/>
      <c r="H63" s="1642"/>
    </row>
    <row r="64" spans="1:8" ht="12.75" customHeight="1" x14ac:dyDescent="0.2">
      <c r="A64" s="590">
        <v>11</v>
      </c>
      <c r="B64" s="1173" t="s">
        <v>1376</v>
      </c>
      <c r="C64" s="1169">
        <v>3263</v>
      </c>
      <c r="D64" s="1192">
        <v>1000</v>
      </c>
      <c r="E64" s="591"/>
      <c r="F64" s="1189">
        <f t="shared" si="2"/>
        <v>1000</v>
      </c>
      <c r="G64" s="586"/>
      <c r="H64" s="1642"/>
    </row>
    <row r="65" spans="1:8" ht="24" x14ac:dyDescent="0.2">
      <c r="A65" s="590">
        <v>12</v>
      </c>
      <c r="B65" s="1173" t="s">
        <v>1377</v>
      </c>
      <c r="C65" s="1169">
        <v>3263</v>
      </c>
      <c r="D65" s="1192">
        <v>16500</v>
      </c>
      <c r="E65" s="591"/>
      <c r="F65" s="1189">
        <f t="shared" si="2"/>
        <v>16500</v>
      </c>
      <c r="G65" s="586"/>
      <c r="H65" s="1642"/>
    </row>
    <row r="66" spans="1:8" ht="12.75" customHeight="1" x14ac:dyDescent="0.2">
      <c r="A66" s="590">
        <v>13</v>
      </c>
      <c r="B66" s="1173" t="s">
        <v>1378</v>
      </c>
      <c r="C66" s="1169">
        <v>3263</v>
      </c>
      <c r="D66" s="1192">
        <v>21150</v>
      </c>
      <c r="E66" s="591"/>
      <c r="F66" s="1189">
        <f t="shared" si="2"/>
        <v>21150</v>
      </c>
      <c r="G66" s="586"/>
      <c r="H66" s="1642"/>
    </row>
    <row r="67" spans="1:8" ht="12.75" customHeight="1" x14ac:dyDescent="0.2">
      <c r="A67" s="590">
        <v>14</v>
      </c>
      <c r="B67" s="1173" t="s">
        <v>1379</v>
      </c>
      <c r="C67" s="1169">
        <v>3263</v>
      </c>
      <c r="D67" s="1192">
        <v>5209</v>
      </c>
      <c r="E67" s="591"/>
      <c r="F67" s="1189">
        <f t="shared" si="2"/>
        <v>5209</v>
      </c>
      <c r="G67" s="586"/>
      <c r="H67" s="1642"/>
    </row>
    <row r="68" spans="1:8" ht="12.75" customHeight="1" x14ac:dyDescent="0.2">
      <c r="A68" s="590">
        <v>15</v>
      </c>
      <c r="B68" s="1173" t="s">
        <v>1380</v>
      </c>
      <c r="C68" s="1169">
        <v>3263</v>
      </c>
      <c r="D68" s="1192">
        <v>7000</v>
      </c>
      <c r="E68" s="591"/>
      <c r="F68" s="1189">
        <f t="shared" si="2"/>
        <v>7000</v>
      </c>
      <c r="G68" s="586"/>
      <c r="H68" s="1642"/>
    </row>
    <row r="69" spans="1:8" ht="16.5" customHeight="1" x14ac:dyDescent="0.2">
      <c r="A69" s="590">
        <v>16</v>
      </c>
      <c r="B69" s="1173" t="s">
        <v>1381</v>
      </c>
      <c r="C69" s="1169">
        <v>3263</v>
      </c>
      <c r="D69" s="1192">
        <v>7000</v>
      </c>
      <c r="E69" s="591"/>
      <c r="F69" s="1189">
        <f t="shared" si="2"/>
        <v>7000</v>
      </c>
      <c r="G69" s="586"/>
      <c r="H69" s="1642"/>
    </row>
    <row r="70" spans="1:8" ht="12.75" customHeight="1" x14ac:dyDescent="0.2">
      <c r="A70" s="590">
        <v>17</v>
      </c>
      <c r="B70" s="1173" t="s">
        <v>1382</v>
      </c>
      <c r="C70" s="1169">
        <v>3263</v>
      </c>
      <c r="D70" s="1192">
        <v>935</v>
      </c>
      <c r="E70" s="591"/>
      <c r="F70" s="1189">
        <f t="shared" si="2"/>
        <v>935</v>
      </c>
      <c r="G70" s="586"/>
      <c r="H70" s="1642"/>
    </row>
    <row r="71" spans="1:8" ht="12.75" customHeight="1" x14ac:dyDescent="0.2">
      <c r="A71" s="590">
        <v>18</v>
      </c>
      <c r="B71" s="1173" t="s">
        <v>1383</v>
      </c>
      <c r="C71" s="1169">
        <v>3263</v>
      </c>
      <c r="D71" s="1192">
        <v>1800</v>
      </c>
      <c r="E71" s="591"/>
      <c r="F71" s="1189">
        <f t="shared" si="2"/>
        <v>1800</v>
      </c>
      <c r="G71" s="586"/>
      <c r="H71" s="1642"/>
    </row>
    <row r="72" spans="1:8" ht="12.75" customHeight="1" x14ac:dyDescent="0.2">
      <c r="A72" s="590">
        <v>19</v>
      </c>
      <c r="B72" s="1173" t="s">
        <v>1384</v>
      </c>
      <c r="C72" s="1169">
        <v>3263</v>
      </c>
      <c r="D72" s="1192">
        <v>1070</v>
      </c>
      <c r="E72" s="591"/>
      <c r="F72" s="1189">
        <f t="shared" si="2"/>
        <v>1070</v>
      </c>
      <c r="G72" s="586"/>
      <c r="H72" s="1642"/>
    </row>
    <row r="73" spans="1:8" ht="12.75" customHeight="1" x14ac:dyDescent="0.2">
      <c r="A73" s="590">
        <v>20</v>
      </c>
      <c r="B73" s="1173" t="s">
        <v>1385</v>
      </c>
      <c r="C73" s="1169">
        <v>3263</v>
      </c>
      <c r="D73" s="1192">
        <v>1000</v>
      </c>
      <c r="E73" s="591"/>
      <c r="F73" s="1189">
        <f t="shared" si="2"/>
        <v>1000</v>
      </c>
      <c r="G73" s="586"/>
      <c r="H73" s="1642"/>
    </row>
    <row r="74" spans="1:8" ht="12.75" customHeight="1" x14ac:dyDescent="0.2">
      <c r="A74" s="590">
        <v>21</v>
      </c>
      <c r="B74" s="1173" t="s">
        <v>1386</v>
      </c>
      <c r="C74" s="1169">
        <v>3263</v>
      </c>
      <c r="D74" s="1192">
        <v>500</v>
      </c>
      <c r="E74" s="591"/>
      <c r="F74" s="1189">
        <f t="shared" si="2"/>
        <v>500</v>
      </c>
      <c r="G74" s="586"/>
      <c r="H74" s="1642"/>
    </row>
    <row r="75" spans="1:8" ht="19.5" customHeight="1" x14ac:dyDescent="0.2">
      <c r="A75" s="590">
        <v>22</v>
      </c>
      <c r="B75" s="1173" t="s">
        <v>1387</v>
      </c>
      <c r="C75" s="1169">
        <v>3263</v>
      </c>
      <c r="D75" s="1192">
        <v>500</v>
      </c>
      <c r="E75" s="591"/>
      <c r="F75" s="1189">
        <f t="shared" si="2"/>
        <v>500</v>
      </c>
      <c r="G75" s="586"/>
      <c r="H75" s="1642"/>
    </row>
    <row r="76" spans="1:8" ht="12.75" customHeight="1" x14ac:dyDescent="0.2">
      <c r="A76" s="590">
        <v>23</v>
      </c>
      <c r="B76" s="1173" t="s">
        <v>1388</v>
      </c>
      <c r="C76" s="1169">
        <v>3263</v>
      </c>
      <c r="D76" s="1192">
        <v>500</v>
      </c>
      <c r="E76" s="591"/>
      <c r="F76" s="1189">
        <f t="shared" si="2"/>
        <v>500</v>
      </c>
      <c r="G76" s="586"/>
      <c r="H76" s="1642"/>
    </row>
    <row r="77" spans="1:8" ht="12.75" customHeight="1" x14ac:dyDescent="0.2">
      <c r="A77" s="590">
        <v>24</v>
      </c>
      <c r="B77" s="1173" t="s">
        <v>1389</v>
      </c>
      <c r="C77" s="1169">
        <v>3263</v>
      </c>
      <c r="D77" s="1192">
        <v>300</v>
      </c>
      <c r="E77" s="591"/>
      <c r="F77" s="1189">
        <f t="shared" si="2"/>
        <v>300</v>
      </c>
      <c r="G77" s="586"/>
      <c r="H77" s="1642"/>
    </row>
    <row r="78" spans="1:8" ht="24" x14ac:dyDescent="0.2">
      <c r="A78" s="590">
        <v>25</v>
      </c>
      <c r="B78" s="1173" t="s">
        <v>1390</v>
      </c>
      <c r="C78" s="1169">
        <v>3263</v>
      </c>
      <c r="D78" s="1192">
        <v>300</v>
      </c>
      <c r="E78" s="591"/>
      <c r="F78" s="1189">
        <f t="shared" si="2"/>
        <v>300</v>
      </c>
      <c r="G78" s="586"/>
      <c r="H78" s="1642"/>
    </row>
    <row r="79" spans="1:8" ht="24" x14ac:dyDescent="0.2">
      <c r="A79" s="590">
        <v>26</v>
      </c>
      <c r="B79" s="1173" t="s">
        <v>1391</v>
      </c>
      <c r="C79" s="1169">
        <v>3263</v>
      </c>
      <c r="D79" s="1192">
        <v>1652</v>
      </c>
      <c r="E79" s="591"/>
      <c r="F79" s="1189">
        <f t="shared" si="2"/>
        <v>1652</v>
      </c>
      <c r="G79" s="586"/>
      <c r="H79" s="1642"/>
    </row>
    <row r="80" spans="1:8" ht="12.75" customHeight="1" x14ac:dyDescent="0.2">
      <c r="A80" s="590">
        <v>27</v>
      </c>
      <c r="B80" s="1173" t="s">
        <v>1392</v>
      </c>
      <c r="C80" s="1169">
        <v>3263</v>
      </c>
      <c r="D80" s="1192">
        <v>1320</v>
      </c>
      <c r="E80" s="591"/>
      <c r="F80" s="1189">
        <f t="shared" si="2"/>
        <v>1320</v>
      </c>
      <c r="G80" s="586"/>
      <c r="H80" s="1642"/>
    </row>
    <row r="81" spans="1:313" ht="24" x14ac:dyDescent="0.2">
      <c r="A81" s="590">
        <v>28</v>
      </c>
      <c r="B81" s="1173" t="s">
        <v>1393</v>
      </c>
      <c r="C81" s="1169">
        <v>3263</v>
      </c>
      <c r="D81" s="1192">
        <v>1977</v>
      </c>
      <c r="E81" s="591"/>
      <c r="F81" s="1189">
        <f t="shared" si="2"/>
        <v>1977</v>
      </c>
      <c r="G81" s="1193"/>
      <c r="H81" s="1642"/>
    </row>
    <row r="82" spans="1:313" ht="24" x14ac:dyDescent="0.2">
      <c r="A82" s="590">
        <v>29</v>
      </c>
      <c r="B82" s="1173" t="s">
        <v>1394</v>
      </c>
      <c r="C82" s="1169">
        <v>3263</v>
      </c>
      <c r="D82" s="1192">
        <v>475</v>
      </c>
      <c r="E82" s="591"/>
      <c r="F82" s="1189">
        <f t="shared" si="2"/>
        <v>475</v>
      </c>
      <c r="G82" s="1193"/>
      <c r="H82" s="1642"/>
    </row>
    <row r="83" spans="1:313" ht="24" x14ac:dyDescent="0.2">
      <c r="A83" s="1194">
        <v>30</v>
      </c>
      <c r="B83" s="1195" t="s">
        <v>1395</v>
      </c>
      <c r="C83" s="1196">
        <v>6422</v>
      </c>
      <c r="D83" s="1197">
        <v>11169</v>
      </c>
      <c r="E83" s="1198"/>
      <c r="F83" s="1199">
        <f t="shared" si="2"/>
        <v>11169</v>
      </c>
      <c r="G83" s="1200"/>
      <c r="H83" s="1642"/>
    </row>
    <row r="84" spans="1:313" s="1202" customFormat="1" ht="12" customHeight="1" x14ac:dyDescent="0.2">
      <c r="A84" s="1566">
        <v>31</v>
      </c>
      <c r="B84" s="1644" t="s">
        <v>1396</v>
      </c>
      <c r="C84" s="858">
        <v>2361</v>
      </c>
      <c r="D84" s="859">
        <f>17000+3500</f>
        <v>20500</v>
      </c>
      <c r="E84" s="600"/>
      <c r="F84" s="1201">
        <f t="shared" si="2"/>
        <v>20500</v>
      </c>
      <c r="G84" s="1544" t="s">
        <v>1397</v>
      </c>
      <c r="H84" s="1642"/>
      <c r="I84" s="538"/>
      <c r="J84" s="538"/>
      <c r="K84" s="538"/>
      <c r="L84" s="538"/>
      <c r="M84" s="538"/>
      <c r="N84" s="538"/>
      <c r="O84" s="538"/>
      <c r="P84" s="538"/>
      <c r="Q84" s="538"/>
      <c r="R84" s="538"/>
      <c r="S84" s="538"/>
      <c r="T84" s="538"/>
      <c r="U84" s="538"/>
      <c r="V84" s="538"/>
      <c r="W84" s="538"/>
      <c r="X84" s="538"/>
      <c r="Y84" s="538"/>
      <c r="Z84" s="538"/>
      <c r="AA84" s="538"/>
      <c r="AB84" s="538"/>
      <c r="AC84" s="538"/>
      <c r="AD84" s="538"/>
      <c r="AE84" s="538"/>
      <c r="AF84" s="538"/>
      <c r="AG84" s="538"/>
      <c r="AH84" s="538"/>
      <c r="AI84" s="538"/>
      <c r="AJ84" s="538"/>
      <c r="AK84" s="538"/>
      <c r="AL84" s="538"/>
      <c r="AM84" s="538"/>
      <c r="AN84" s="538"/>
      <c r="AO84" s="538"/>
      <c r="AP84" s="538"/>
      <c r="AQ84" s="538"/>
      <c r="AR84" s="538"/>
      <c r="AS84" s="538"/>
      <c r="AT84" s="538"/>
      <c r="AU84" s="538"/>
      <c r="AV84" s="538"/>
      <c r="AW84" s="538"/>
      <c r="AX84" s="538"/>
      <c r="AY84" s="538"/>
      <c r="AZ84" s="538"/>
      <c r="BA84" s="538"/>
      <c r="BB84" s="538"/>
      <c r="BC84" s="538"/>
      <c r="BD84" s="538"/>
      <c r="BE84" s="538"/>
      <c r="BF84" s="538"/>
      <c r="BG84" s="538"/>
      <c r="BH84" s="538"/>
      <c r="BI84" s="538"/>
      <c r="BJ84" s="538"/>
      <c r="BK84" s="538"/>
      <c r="BL84" s="538"/>
      <c r="BM84" s="538"/>
      <c r="BN84" s="538"/>
      <c r="BO84" s="538"/>
      <c r="BP84" s="538"/>
      <c r="BQ84" s="538"/>
      <c r="BR84" s="538"/>
      <c r="BS84" s="538"/>
      <c r="BT84" s="538"/>
      <c r="BU84" s="538"/>
      <c r="BV84" s="538"/>
      <c r="BW84" s="538"/>
      <c r="BX84" s="538"/>
      <c r="BY84" s="538"/>
      <c r="BZ84" s="538"/>
      <c r="CA84" s="538"/>
      <c r="CB84" s="538"/>
      <c r="CC84" s="538"/>
      <c r="CD84" s="538"/>
      <c r="CE84" s="538"/>
      <c r="CF84" s="538"/>
      <c r="CG84" s="538"/>
      <c r="CH84" s="538"/>
      <c r="CI84" s="538"/>
      <c r="CJ84" s="538"/>
      <c r="CK84" s="538"/>
      <c r="CL84" s="538"/>
      <c r="CM84" s="538"/>
      <c r="CN84" s="538"/>
      <c r="CO84" s="538"/>
      <c r="CP84" s="538"/>
      <c r="CQ84" s="538"/>
      <c r="CR84" s="538"/>
      <c r="CS84" s="538"/>
      <c r="CT84" s="538"/>
      <c r="CU84" s="538"/>
      <c r="CV84" s="538"/>
      <c r="CW84" s="538"/>
      <c r="CX84" s="538"/>
      <c r="CY84" s="538"/>
      <c r="CZ84" s="538"/>
      <c r="DA84" s="538"/>
      <c r="DB84" s="538"/>
      <c r="DC84" s="538"/>
      <c r="DD84" s="538"/>
      <c r="DE84" s="538"/>
      <c r="DF84" s="538"/>
      <c r="DG84" s="538"/>
      <c r="DH84" s="538"/>
      <c r="DI84" s="538"/>
      <c r="DJ84" s="538"/>
      <c r="DK84" s="538"/>
      <c r="DL84" s="538"/>
      <c r="DM84" s="538"/>
      <c r="DN84" s="538"/>
      <c r="DO84" s="538"/>
      <c r="DP84" s="538"/>
      <c r="DQ84" s="538"/>
      <c r="DR84" s="538"/>
      <c r="DS84" s="538"/>
      <c r="DT84" s="538"/>
      <c r="DU84" s="538"/>
      <c r="DV84" s="538"/>
      <c r="DW84" s="538"/>
      <c r="DX84" s="538"/>
      <c r="DY84" s="538"/>
      <c r="DZ84" s="538"/>
      <c r="EA84" s="538"/>
      <c r="EB84" s="538"/>
      <c r="EC84" s="538"/>
      <c r="ED84" s="538"/>
      <c r="EE84" s="538"/>
      <c r="EF84" s="538"/>
      <c r="EG84" s="538"/>
      <c r="EH84" s="538"/>
      <c r="EI84" s="538"/>
      <c r="EJ84" s="538"/>
      <c r="EK84" s="538"/>
      <c r="EL84" s="538"/>
      <c r="EM84" s="538"/>
      <c r="EN84" s="538"/>
      <c r="EO84" s="538"/>
      <c r="EP84" s="538"/>
      <c r="EQ84" s="538"/>
      <c r="ER84" s="538"/>
      <c r="ES84" s="538"/>
      <c r="ET84" s="538"/>
      <c r="EU84" s="538"/>
      <c r="EV84" s="538"/>
      <c r="EW84" s="538"/>
      <c r="EX84" s="538"/>
      <c r="EY84" s="538"/>
      <c r="EZ84" s="538"/>
      <c r="FA84" s="538"/>
      <c r="FB84" s="538"/>
      <c r="FC84" s="538"/>
      <c r="FD84" s="538"/>
      <c r="FE84" s="538"/>
      <c r="FF84" s="538"/>
      <c r="FG84" s="538"/>
      <c r="FH84" s="538"/>
      <c r="FI84" s="538"/>
      <c r="FJ84" s="538"/>
      <c r="FK84" s="538"/>
      <c r="FL84" s="538"/>
      <c r="FM84" s="538"/>
      <c r="FN84" s="538"/>
      <c r="FO84" s="538"/>
      <c r="FP84" s="538"/>
      <c r="FQ84" s="538"/>
      <c r="FR84" s="538"/>
      <c r="FS84" s="538"/>
      <c r="FT84" s="538"/>
      <c r="FU84" s="538"/>
      <c r="FV84" s="538"/>
      <c r="FW84" s="538"/>
      <c r="FX84" s="538"/>
      <c r="FY84" s="538"/>
      <c r="FZ84" s="538"/>
      <c r="GA84" s="538"/>
      <c r="GB84" s="538"/>
      <c r="GC84" s="538"/>
      <c r="GD84" s="538"/>
      <c r="GE84" s="538"/>
      <c r="GF84" s="538"/>
      <c r="GG84" s="538"/>
      <c r="GH84" s="538"/>
      <c r="GI84" s="538"/>
      <c r="GJ84" s="538"/>
      <c r="GK84" s="538"/>
      <c r="GL84" s="538"/>
      <c r="GM84" s="538"/>
      <c r="GN84" s="538"/>
      <c r="GO84" s="538"/>
      <c r="GP84" s="538"/>
      <c r="GQ84" s="538"/>
      <c r="GR84" s="538"/>
      <c r="GS84" s="538"/>
      <c r="GT84" s="538"/>
      <c r="GU84" s="538"/>
      <c r="GV84" s="538"/>
      <c r="GW84" s="538"/>
      <c r="GX84" s="538"/>
      <c r="GY84" s="538"/>
      <c r="GZ84" s="538"/>
      <c r="HA84" s="538"/>
      <c r="HB84" s="538"/>
      <c r="HC84" s="538"/>
      <c r="HD84" s="538"/>
      <c r="HE84" s="538"/>
      <c r="HF84" s="538"/>
      <c r="HG84" s="538"/>
      <c r="HH84" s="538"/>
      <c r="HI84" s="538"/>
      <c r="HJ84" s="538"/>
      <c r="HK84" s="538"/>
      <c r="HL84" s="538"/>
      <c r="HM84" s="538"/>
      <c r="HN84" s="538"/>
      <c r="HO84" s="538"/>
      <c r="HP84" s="538"/>
      <c r="HQ84" s="538"/>
      <c r="HR84" s="538"/>
      <c r="HS84" s="538"/>
      <c r="HT84" s="538"/>
      <c r="HU84" s="538"/>
      <c r="HV84" s="538"/>
      <c r="HW84" s="538"/>
      <c r="HX84" s="538"/>
      <c r="HY84" s="538"/>
      <c r="HZ84" s="538"/>
      <c r="IA84" s="538"/>
      <c r="IB84" s="538"/>
      <c r="IC84" s="538"/>
      <c r="ID84" s="538"/>
      <c r="IE84" s="538"/>
      <c r="IF84" s="538"/>
      <c r="IG84" s="538"/>
      <c r="IH84" s="538"/>
      <c r="II84" s="538"/>
      <c r="IJ84" s="538"/>
      <c r="IK84" s="538"/>
      <c r="IL84" s="538"/>
      <c r="IM84" s="538"/>
      <c r="IN84" s="538"/>
      <c r="IO84" s="538"/>
      <c r="IP84" s="538"/>
      <c r="IQ84" s="538"/>
      <c r="IR84" s="538"/>
      <c r="IS84" s="538"/>
      <c r="IT84" s="538"/>
      <c r="IU84" s="538"/>
      <c r="IV84" s="538"/>
      <c r="IW84" s="538"/>
      <c r="IX84" s="538"/>
      <c r="IY84" s="538"/>
      <c r="IZ84" s="538"/>
      <c r="JA84" s="538"/>
      <c r="JB84" s="538"/>
      <c r="JC84" s="538"/>
      <c r="JD84" s="538"/>
      <c r="JE84" s="538"/>
      <c r="JF84" s="538"/>
      <c r="JG84" s="538"/>
      <c r="JH84" s="538"/>
      <c r="JI84" s="538"/>
      <c r="JJ84" s="538"/>
      <c r="JK84" s="538"/>
      <c r="JL84" s="538"/>
      <c r="JM84" s="538"/>
      <c r="JN84" s="538"/>
      <c r="JO84" s="538"/>
      <c r="JP84" s="538"/>
      <c r="JQ84" s="538"/>
      <c r="JR84" s="538"/>
      <c r="JS84" s="538"/>
      <c r="JT84" s="538"/>
      <c r="JU84" s="538"/>
      <c r="JV84" s="538"/>
      <c r="JW84" s="538"/>
      <c r="JX84" s="538"/>
      <c r="JY84" s="538"/>
      <c r="JZ84" s="538"/>
      <c r="KA84" s="538"/>
      <c r="KB84" s="538"/>
      <c r="KC84" s="538"/>
      <c r="KD84" s="538"/>
      <c r="KE84" s="538"/>
      <c r="KF84" s="538"/>
      <c r="KG84" s="538"/>
      <c r="KH84" s="538"/>
      <c r="KI84" s="538"/>
      <c r="KJ84" s="538"/>
      <c r="KK84" s="538"/>
      <c r="KL84" s="538"/>
      <c r="KM84" s="538"/>
      <c r="KN84" s="538"/>
      <c r="KO84" s="538"/>
      <c r="KP84" s="538"/>
      <c r="KQ84" s="538"/>
      <c r="KR84" s="538"/>
      <c r="KS84" s="538"/>
      <c r="KT84" s="538"/>
      <c r="KU84" s="538"/>
      <c r="KV84" s="538"/>
      <c r="KW84" s="538"/>
      <c r="KX84" s="538"/>
      <c r="KY84" s="538"/>
      <c r="KZ84" s="538"/>
      <c r="LA84" s="538"/>
    </row>
    <row r="85" spans="1:313" s="1202" customFormat="1" ht="12" customHeight="1" x14ac:dyDescent="0.2">
      <c r="A85" s="1567"/>
      <c r="B85" s="1645"/>
      <c r="C85" s="858">
        <v>2363</v>
      </c>
      <c r="D85" s="859">
        <v>0</v>
      </c>
      <c r="E85" s="1203">
        <v>10000</v>
      </c>
      <c r="F85" s="1201">
        <f t="shared" si="2"/>
        <v>10000</v>
      </c>
      <c r="G85" s="1545"/>
      <c r="H85" s="1642"/>
      <c r="I85" s="538"/>
      <c r="J85" s="538"/>
      <c r="K85" s="538"/>
      <c r="L85" s="538"/>
      <c r="M85" s="538"/>
      <c r="N85" s="538"/>
      <c r="O85" s="538"/>
      <c r="P85" s="538"/>
      <c r="Q85" s="538"/>
      <c r="R85" s="538"/>
      <c r="S85" s="538"/>
      <c r="T85" s="538"/>
      <c r="U85" s="538"/>
      <c r="V85" s="538"/>
      <c r="W85" s="538"/>
      <c r="X85" s="538"/>
      <c r="Y85" s="538"/>
      <c r="Z85" s="538"/>
      <c r="AA85" s="538"/>
      <c r="AB85" s="538"/>
      <c r="AC85" s="538"/>
      <c r="AD85" s="538"/>
      <c r="AE85" s="538"/>
      <c r="AF85" s="538"/>
      <c r="AG85" s="538"/>
      <c r="AH85" s="538"/>
      <c r="AI85" s="538"/>
      <c r="AJ85" s="538"/>
      <c r="AK85" s="538"/>
      <c r="AL85" s="538"/>
      <c r="AM85" s="538"/>
      <c r="AN85" s="538"/>
      <c r="AO85" s="538"/>
      <c r="AP85" s="538"/>
      <c r="AQ85" s="538"/>
      <c r="AR85" s="538"/>
      <c r="AS85" s="538"/>
      <c r="AT85" s="538"/>
      <c r="AU85" s="538"/>
      <c r="AV85" s="538"/>
      <c r="AW85" s="538"/>
      <c r="AX85" s="538"/>
      <c r="AY85" s="538"/>
      <c r="AZ85" s="538"/>
      <c r="BA85" s="538"/>
      <c r="BB85" s="538"/>
      <c r="BC85" s="538"/>
      <c r="BD85" s="538"/>
      <c r="BE85" s="538"/>
      <c r="BF85" s="538"/>
      <c r="BG85" s="538"/>
      <c r="BH85" s="538"/>
      <c r="BI85" s="538"/>
      <c r="BJ85" s="538"/>
      <c r="BK85" s="538"/>
      <c r="BL85" s="538"/>
      <c r="BM85" s="538"/>
      <c r="BN85" s="538"/>
      <c r="BO85" s="538"/>
      <c r="BP85" s="538"/>
      <c r="BQ85" s="538"/>
      <c r="BR85" s="538"/>
      <c r="BS85" s="538"/>
      <c r="BT85" s="538"/>
      <c r="BU85" s="538"/>
      <c r="BV85" s="538"/>
      <c r="BW85" s="538"/>
      <c r="BX85" s="538"/>
      <c r="BY85" s="538"/>
      <c r="BZ85" s="538"/>
      <c r="CA85" s="538"/>
      <c r="CB85" s="538"/>
      <c r="CC85" s="538"/>
      <c r="CD85" s="538"/>
      <c r="CE85" s="538"/>
      <c r="CF85" s="538"/>
      <c r="CG85" s="538"/>
      <c r="CH85" s="538"/>
      <c r="CI85" s="538"/>
      <c r="CJ85" s="538"/>
      <c r="CK85" s="538"/>
      <c r="CL85" s="538"/>
      <c r="CM85" s="538"/>
      <c r="CN85" s="538"/>
      <c r="CO85" s="538"/>
      <c r="CP85" s="538"/>
      <c r="CQ85" s="538"/>
      <c r="CR85" s="538"/>
      <c r="CS85" s="538"/>
      <c r="CT85" s="538"/>
      <c r="CU85" s="538"/>
      <c r="CV85" s="538"/>
      <c r="CW85" s="538"/>
      <c r="CX85" s="538"/>
      <c r="CY85" s="538"/>
      <c r="CZ85" s="538"/>
      <c r="DA85" s="538"/>
      <c r="DB85" s="538"/>
      <c r="DC85" s="538"/>
      <c r="DD85" s="538"/>
      <c r="DE85" s="538"/>
      <c r="DF85" s="538"/>
      <c r="DG85" s="538"/>
      <c r="DH85" s="538"/>
      <c r="DI85" s="538"/>
      <c r="DJ85" s="538"/>
      <c r="DK85" s="538"/>
      <c r="DL85" s="538"/>
      <c r="DM85" s="538"/>
      <c r="DN85" s="538"/>
      <c r="DO85" s="538"/>
      <c r="DP85" s="538"/>
      <c r="DQ85" s="538"/>
      <c r="DR85" s="538"/>
      <c r="DS85" s="538"/>
      <c r="DT85" s="538"/>
      <c r="DU85" s="538"/>
      <c r="DV85" s="538"/>
      <c r="DW85" s="538"/>
      <c r="DX85" s="538"/>
      <c r="DY85" s="538"/>
      <c r="DZ85" s="538"/>
      <c r="EA85" s="538"/>
      <c r="EB85" s="538"/>
      <c r="EC85" s="538"/>
      <c r="ED85" s="538"/>
      <c r="EE85" s="538"/>
      <c r="EF85" s="538"/>
      <c r="EG85" s="538"/>
      <c r="EH85" s="538"/>
      <c r="EI85" s="538"/>
      <c r="EJ85" s="538"/>
      <c r="EK85" s="538"/>
      <c r="EL85" s="538"/>
      <c r="EM85" s="538"/>
      <c r="EN85" s="538"/>
      <c r="EO85" s="538"/>
      <c r="EP85" s="538"/>
      <c r="EQ85" s="538"/>
      <c r="ER85" s="538"/>
      <c r="ES85" s="538"/>
      <c r="ET85" s="538"/>
      <c r="EU85" s="538"/>
      <c r="EV85" s="538"/>
      <c r="EW85" s="538"/>
      <c r="EX85" s="538"/>
      <c r="EY85" s="538"/>
      <c r="EZ85" s="538"/>
      <c r="FA85" s="538"/>
      <c r="FB85" s="538"/>
      <c r="FC85" s="538"/>
      <c r="FD85" s="538"/>
      <c r="FE85" s="538"/>
      <c r="FF85" s="538"/>
      <c r="FG85" s="538"/>
      <c r="FH85" s="538"/>
      <c r="FI85" s="538"/>
      <c r="FJ85" s="538"/>
      <c r="FK85" s="538"/>
      <c r="FL85" s="538"/>
      <c r="FM85" s="538"/>
      <c r="FN85" s="538"/>
      <c r="FO85" s="538"/>
      <c r="FP85" s="538"/>
      <c r="FQ85" s="538"/>
      <c r="FR85" s="538"/>
      <c r="FS85" s="538"/>
      <c r="FT85" s="538"/>
      <c r="FU85" s="538"/>
      <c r="FV85" s="538"/>
      <c r="FW85" s="538"/>
      <c r="FX85" s="538"/>
      <c r="FY85" s="538"/>
      <c r="FZ85" s="538"/>
      <c r="GA85" s="538"/>
      <c r="GB85" s="538"/>
      <c r="GC85" s="538"/>
      <c r="GD85" s="538"/>
      <c r="GE85" s="538"/>
      <c r="GF85" s="538"/>
      <c r="GG85" s="538"/>
      <c r="GH85" s="538"/>
      <c r="GI85" s="538"/>
      <c r="GJ85" s="538"/>
      <c r="GK85" s="538"/>
      <c r="GL85" s="538"/>
      <c r="GM85" s="538"/>
      <c r="GN85" s="538"/>
      <c r="GO85" s="538"/>
      <c r="GP85" s="538"/>
      <c r="GQ85" s="538"/>
      <c r="GR85" s="538"/>
      <c r="GS85" s="538"/>
      <c r="GT85" s="538"/>
      <c r="GU85" s="538"/>
      <c r="GV85" s="538"/>
      <c r="GW85" s="538"/>
      <c r="GX85" s="538"/>
      <c r="GY85" s="538"/>
      <c r="GZ85" s="538"/>
      <c r="HA85" s="538"/>
      <c r="HB85" s="538"/>
      <c r="HC85" s="538"/>
      <c r="HD85" s="538"/>
      <c r="HE85" s="538"/>
      <c r="HF85" s="538"/>
      <c r="HG85" s="538"/>
      <c r="HH85" s="538"/>
      <c r="HI85" s="538"/>
      <c r="HJ85" s="538"/>
      <c r="HK85" s="538"/>
      <c r="HL85" s="538"/>
      <c r="HM85" s="538"/>
      <c r="HN85" s="538"/>
      <c r="HO85" s="538"/>
      <c r="HP85" s="538"/>
      <c r="HQ85" s="538"/>
      <c r="HR85" s="538"/>
      <c r="HS85" s="538"/>
      <c r="HT85" s="538"/>
      <c r="HU85" s="538"/>
      <c r="HV85" s="538"/>
      <c r="HW85" s="538"/>
      <c r="HX85" s="538"/>
      <c r="HY85" s="538"/>
      <c r="HZ85" s="538"/>
      <c r="IA85" s="538"/>
      <c r="IB85" s="538"/>
      <c r="IC85" s="538"/>
      <c r="ID85" s="538"/>
      <c r="IE85" s="538"/>
      <c r="IF85" s="538"/>
      <c r="IG85" s="538"/>
      <c r="IH85" s="538"/>
      <c r="II85" s="538"/>
      <c r="IJ85" s="538"/>
      <c r="IK85" s="538"/>
      <c r="IL85" s="538"/>
      <c r="IM85" s="538"/>
      <c r="IN85" s="538"/>
      <c r="IO85" s="538"/>
      <c r="IP85" s="538"/>
      <c r="IQ85" s="538"/>
      <c r="IR85" s="538"/>
      <c r="IS85" s="538"/>
      <c r="IT85" s="538"/>
      <c r="IU85" s="538"/>
      <c r="IV85" s="538"/>
      <c r="IW85" s="538"/>
      <c r="IX85" s="538"/>
      <c r="IY85" s="538"/>
      <c r="IZ85" s="538"/>
      <c r="JA85" s="538"/>
      <c r="JB85" s="538"/>
      <c r="JC85" s="538"/>
      <c r="JD85" s="538"/>
      <c r="JE85" s="538"/>
      <c r="JF85" s="538"/>
      <c r="JG85" s="538"/>
      <c r="JH85" s="538"/>
      <c r="JI85" s="538"/>
      <c r="JJ85" s="538"/>
      <c r="JK85" s="538"/>
      <c r="JL85" s="538"/>
      <c r="JM85" s="538"/>
      <c r="JN85" s="538"/>
      <c r="JO85" s="538"/>
      <c r="JP85" s="538"/>
      <c r="JQ85" s="538"/>
      <c r="JR85" s="538"/>
      <c r="JS85" s="538"/>
      <c r="JT85" s="538"/>
      <c r="JU85" s="538"/>
      <c r="JV85" s="538"/>
      <c r="JW85" s="538"/>
      <c r="JX85" s="538"/>
      <c r="JY85" s="538"/>
      <c r="JZ85" s="538"/>
      <c r="KA85" s="538"/>
      <c r="KB85" s="538"/>
      <c r="KC85" s="538"/>
      <c r="KD85" s="538"/>
      <c r="KE85" s="538"/>
      <c r="KF85" s="538"/>
      <c r="KG85" s="538"/>
      <c r="KH85" s="538"/>
      <c r="KI85" s="538"/>
      <c r="KJ85" s="538"/>
      <c r="KK85" s="538"/>
      <c r="KL85" s="538"/>
      <c r="KM85" s="538"/>
      <c r="KN85" s="538"/>
      <c r="KO85" s="538"/>
      <c r="KP85" s="538"/>
      <c r="KQ85" s="538"/>
      <c r="KR85" s="538"/>
      <c r="KS85" s="538"/>
      <c r="KT85" s="538"/>
      <c r="KU85" s="538"/>
      <c r="KV85" s="538"/>
      <c r="KW85" s="538"/>
      <c r="KX85" s="538"/>
      <c r="KY85" s="538"/>
      <c r="KZ85" s="538"/>
      <c r="LA85" s="538"/>
    </row>
    <row r="86" spans="1:313" s="1202" customFormat="1" ht="12.75" customHeight="1" x14ac:dyDescent="0.2">
      <c r="A86" s="1567"/>
      <c r="B86" s="1645"/>
      <c r="C86" s="858">
        <v>2262</v>
      </c>
      <c r="D86" s="859">
        <f>20000-3500</f>
        <v>16500</v>
      </c>
      <c r="E86" s="1203">
        <v>-3500</v>
      </c>
      <c r="F86" s="1201">
        <f t="shared" si="2"/>
        <v>13000</v>
      </c>
      <c r="G86" s="1545"/>
      <c r="H86" s="1642"/>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c r="AI86" s="538"/>
      <c r="AJ86" s="538"/>
      <c r="AK86" s="538"/>
      <c r="AL86" s="538"/>
      <c r="AM86" s="538"/>
      <c r="AN86" s="538"/>
      <c r="AO86" s="538"/>
      <c r="AP86" s="538"/>
      <c r="AQ86" s="538"/>
      <c r="AR86" s="538"/>
      <c r="AS86" s="538"/>
      <c r="AT86" s="538"/>
      <c r="AU86" s="538"/>
      <c r="AV86" s="538"/>
      <c r="AW86" s="538"/>
      <c r="AX86" s="538"/>
      <c r="AY86" s="538"/>
      <c r="AZ86" s="538"/>
      <c r="BA86" s="538"/>
      <c r="BB86" s="538"/>
      <c r="BC86" s="538"/>
      <c r="BD86" s="538"/>
      <c r="BE86" s="538"/>
      <c r="BF86" s="538"/>
      <c r="BG86" s="538"/>
      <c r="BH86" s="538"/>
      <c r="BI86" s="538"/>
      <c r="BJ86" s="538"/>
      <c r="BK86" s="538"/>
      <c r="BL86" s="538"/>
      <c r="BM86" s="538"/>
      <c r="BN86" s="538"/>
      <c r="BO86" s="538"/>
      <c r="BP86" s="538"/>
      <c r="BQ86" s="538"/>
      <c r="BR86" s="538"/>
      <c r="BS86" s="538"/>
      <c r="BT86" s="538"/>
      <c r="BU86" s="538"/>
      <c r="BV86" s="538"/>
      <c r="BW86" s="538"/>
      <c r="BX86" s="538"/>
      <c r="BY86" s="538"/>
      <c r="BZ86" s="538"/>
      <c r="CA86" s="538"/>
      <c r="CB86" s="538"/>
      <c r="CC86" s="538"/>
      <c r="CD86" s="538"/>
      <c r="CE86" s="538"/>
      <c r="CF86" s="538"/>
      <c r="CG86" s="538"/>
      <c r="CH86" s="538"/>
      <c r="CI86" s="538"/>
      <c r="CJ86" s="538"/>
      <c r="CK86" s="538"/>
      <c r="CL86" s="538"/>
      <c r="CM86" s="538"/>
      <c r="CN86" s="538"/>
      <c r="CO86" s="538"/>
      <c r="CP86" s="538"/>
      <c r="CQ86" s="538"/>
      <c r="CR86" s="538"/>
      <c r="CS86" s="538"/>
      <c r="CT86" s="538"/>
      <c r="CU86" s="538"/>
      <c r="CV86" s="538"/>
      <c r="CW86" s="538"/>
      <c r="CX86" s="538"/>
      <c r="CY86" s="538"/>
      <c r="CZ86" s="538"/>
      <c r="DA86" s="538"/>
      <c r="DB86" s="538"/>
      <c r="DC86" s="538"/>
      <c r="DD86" s="538"/>
      <c r="DE86" s="538"/>
      <c r="DF86" s="538"/>
      <c r="DG86" s="538"/>
      <c r="DH86" s="538"/>
      <c r="DI86" s="538"/>
      <c r="DJ86" s="538"/>
      <c r="DK86" s="538"/>
      <c r="DL86" s="538"/>
      <c r="DM86" s="538"/>
      <c r="DN86" s="538"/>
      <c r="DO86" s="538"/>
      <c r="DP86" s="538"/>
      <c r="DQ86" s="538"/>
      <c r="DR86" s="538"/>
      <c r="DS86" s="538"/>
      <c r="DT86" s="538"/>
      <c r="DU86" s="538"/>
      <c r="DV86" s="538"/>
      <c r="DW86" s="538"/>
      <c r="DX86" s="538"/>
      <c r="DY86" s="538"/>
      <c r="DZ86" s="538"/>
      <c r="EA86" s="538"/>
      <c r="EB86" s="538"/>
      <c r="EC86" s="538"/>
      <c r="ED86" s="538"/>
      <c r="EE86" s="538"/>
      <c r="EF86" s="538"/>
      <c r="EG86" s="538"/>
      <c r="EH86" s="538"/>
      <c r="EI86" s="538"/>
      <c r="EJ86" s="538"/>
      <c r="EK86" s="538"/>
      <c r="EL86" s="538"/>
      <c r="EM86" s="538"/>
      <c r="EN86" s="538"/>
      <c r="EO86" s="538"/>
      <c r="EP86" s="538"/>
      <c r="EQ86" s="538"/>
      <c r="ER86" s="538"/>
      <c r="ES86" s="538"/>
      <c r="ET86" s="538"/>
      <c r="EU86" s="538"/>
      <c r="EV86" s="538"/>
      <c r="EW86" s="538"/>
      <c r="EX86" s="538"/>
      <c r="EY86" s="538"/>
      <c r="EZ86" s="538"/>
      <c r="FA86" s="538"/>
      <c r="FB86" s="538"/>
      <c r="FC86" s="538"/>
      <c r="FD86" s="538"/>
      <c r="FE86" s="538"/>
      <c r="FF86" s="538"/>
      <c r="FG86" s="538"/>
      <c r="FH86" s="538"/>
      <c r="FI86" s="538"/>
      <c r="FJ86" s="538"/>
      <c r="FK86" s="538"/>
      <c r="FL86" s="538"/>
      <c r="FM86" s="538"/>
      <c r="FN86" s="538"/>
      <c r="FO86" s="538"/>
      <c r="FP86" s="538"/>
      <c r="FQ86" s="538"/>
      <c r="FR86" s="538"/>
      <c r="FS86" s="538"/>
      <c r="FT86" s="538"/>
      <c r="FU86" s="538"/>
      <c r="FV86" s="538"/>
      <c r="FW86" s="538"/>
      <c r="FX86" s="538"/>
      <c r="FY86" s="538"/>
      <c r="FZ86" s="538"/>
      <c r="GA86" s="538"/>
      <c r="GB86" s="538"/>
      <c r="GC86" s="538"/>
      <c r="GD86" s="538"/>
      <c r="GE86" s="538"/>
      <c r="GF86" s="538"/>
      <c r="GG86" s="538"/>
      <c r="GH86" s="538"/>
      <c r="GI86" s="538"/>
      <c r="GJ86" s="538"/>
      <c r="GK86" s="538"/>
      <c r="GL86" s="538"/>
      <c r="GM86" s="538"/>
      <c r="GN86" s="538"/>
      <c r="GO86" s="538"/>
      <c r="GP86" s="538"/>
      <c r="GQ86" s="538"/>
      <c r="GR86" s="538"/>
      <c r="GS86" s="538"/>
      <c r="GT86" s="538"/>
      <c r="GU86" s="538"/>
      <c r="GV86" s="538"/>
      <c r="GW86" s="538"/>
      <c r="GX86" s="538"/>
      <c r="GY86" s="538"/>
      <c r="GZ86" s="538"/>
      <c r="HA86" s="538"/>
      <c r="HB86" s="538"/>
      <c r="HC86" s="538"/>
      <c r="HD86" s="538"/>
      <c r="HE86" s="538"/>
      <c r="HF86" s="538"/>
      <c r="HG86" s="538"/>
      <c r="HH86" s="538"/>
      <c r="HI86" s="538"/>
      <c r="HJ86" s="538"/>
      <c r="HK86" s="538"/>
      <c r="HL86" s="538"/>
      <c r="HM86" s="538"/>
      <c r="HN86" s="538"/>
      <c r="HO86" s="538"/>
      <c r="HP86" s="538"/>
      <c r="HQ86" s="538"/>
      <c r="HR86" s="538"/>
      <c r="HS86" s="538"/>
      <c r="HT86" s="538"/>
      <c r="HU86" s="538"/>
      <c r="HV86" s="538"/>
      <c r="HW86" s="538"/>
      <c r="HX86" s="538"/>
      <c r="HY86" s="538"/>
      <c r="HZ86" s="538"/>
      <c r="IA86" s="538"/>
      <c r="IB86" s="538"/>
      <c r="IC86" s="538"/>
      <c r="ID86" s="538"/>
      <c r="IE86" s="538"/>
      <c r="IF86" s="538"/>
      <c r="IG86" s="538"/>
      <c r="IH86" s="538"/>
      <c r="II86" s="538"/>
      <c r="IJ86" s="538"/>
      <c r="IK86" s="538"/>
      <c r="IL86" s="538"/>
      <c r="IM86" s="538"/>
      <c r="IN86" s="538"/>
      <c r="IO86" s="538"/>
      <c r="IP86" s="538"/>
      <c r="IQ86" s="538"/>
      <c r="IR86" s="538"/>
      <c r="IS86" s="538"/>
      <c r="IT86" s="538"/>
      <c r="IU86" s="538"/>
      <c r="IV86" s="538"/>
      <c r="IW86" s="538"/>
      <c r="IX86" s="538"/>
      <c r="IY86" s="538"/>
      <c r="IZ86" s="538"/>
      <c r="JA86" s="538"/>
      <c r="JB86" s="538"/>
      <c r="JC86" s="538"/>
      <c r="JD86" s="538"/>
      <c r="JE86" s="538"/>
      <c r="JF86" s="538"/>
      <c r="JG86" s="538"/>
      <c r="JH86" s="538"/>
      <c r="JI86" s="538"/>
      <c r="JJ86" s="538"/>
      <c r="JK86" s="538"/>
      <c r="JL86" s="538"/>
      <c r="JM86" s="538"/>
      <c r="JN86" s="538"/>
      <c r="JO86" s="538"/>
      <c r="JP86" s="538"/>
      <c r="JQ86" s="538"/>
      <c r="JR86" s="538"/>
      <c r="JS86" s="538"/>
      <c r="JT86" s="538"/>
      <c r="JU86" s="538"/>
      <c r="JV86" s="538"/>
      <c r="JW86" s="538"/>
      <c r="JX86" s="538"/>
      <c r="JY86" s="538"/>
      <c r="JZ86" s="538"/>
      <c r="KA86" s="538"/>
      <c r="KB86" s="538"/>
      <c r="KC86" s="538"/>
      <c r="KD86" s="538"/>
      <c r="KE86" s="538"/>
      <c r="KF86" s="538"/>
      <c r="KG86" s="538"/>
      <c r="KH86" s="538"/>
      <c r="KI86" s="538"/>
      <c r="KJ86" s="538"/>
      <c r="KK86" s="538"/>
      <c r="KL86" s="538"/>
      <c r="KM86" s="538"/>
      <c r="KN86" s="538"/>
      <c r="KO86" s="538"/>
      <c r="KP86" s="538"/>
      <c r="KQ86" s="538"/>
      <c r="KR86" s="538"/>
      <c r="KS86" s="538"/>
      <c r="KT86" s="538"/>
      <c r="KU86" s="538"/>
      <c r="KV86" s="538"/>
      <c r="KW86" s="538"/>
      <c r="KX86" s="538"/>
      <c r="KY86" s="538"/>
      <c r="KZ86" s="538"/>
      <c r="LA86" s="538"/>
    </row>
    <row r="87" spans="1:313" ht="12.75" customHeight="1" x14ac:dyDescent="0.2">
      <c r="A87" s="1567"/>
      <c r="B87" s="1645"/>
      <c r="C87" s="1169">
        <v>2261</v>
      </c>
      <c r="D87" s="1204">
        <v>8000</v>
      </c>
      <c r="E87" s="1203">
        <v>-6500</v>
      </c>
      <c r="F87" s="1189">
        <f t="shared" si="2"/>
        <v>1500</v>
      </c>
      <c r="G87" s="1545"/>
      <c r="H87" s="1642"/>
    </row>
    <row r="88" spans="1:313" ht="12.75" customHeight="1" x14ac:dyDescent="0.2">
      <c r="A88" s="1567"/>
      <c r="B88" s="1645"/>
      <c r="C88" s="1171">
        <v>2279</v>
      </c>
      <c r="D88" s="1205">
        <v>500</v>
      </c>
      <c r="E88" s="1180"/>
      <c r="F88" s="1206">
        <f t="shared" si="2"/>
        <v>500</v>
      </c>
      <c r="G88" s="1546"/>
      <c r="H88" s="1642"/>
    </row>
    <row r="89" spans="1:313" ht="12.75" customHeight="1" x14ac:dyDescent="0.2">
      <c r="A89" s="595"/>
      <c r="B89" s="1175"/>
      <c r="C89" s="858"/>
      <c r="D89" s="859"/>
      <c r="E89" s="600"/>
      <c r="F89" s="1201"/>
      <c r="G89" s="624"/>
      <c r="H89" s="1643"/>
    </row>
    <row r="90" spans="1:313" ht="13.5" customHeight="1" x14ac:dyDescent="0.2">
      <c r="A90" s="1216"/>
      <c r="B90" s="1216"/>
      <c r="C90" s="1217"/>
      <c r="D90" s="1218"/>
      <c r="E90" s="1219"/>
      <c r="F90" s="575"/>
      <c r="G90" s="1220"/>
      <c r="H90" s="1219"/>
    </row>
    <row r="91" spans="1:313" ht="12" x14ac:dyDescent="0.2">
      <c r="A91" s="603"/>
      <c r="B91" s="603"/>
      <c r="C91" s="603"/>
      <c r="D91" s="1207"/>
      <c r="E91" s="1207"/>
      <c r="F91" s="575"/>
      <c r="G91" s="603"/>
      <c r="H91" s="1207"/>
    </row>
    <row r="92" spans="1:313" ht="13.5" x14ac:dyDescent="0.2">
      <c r="A92" s="1635" t="s">
        <v>398</v>
      </c>
      <c r="B92" s="1635"/>
      <c r="C92" s="1190" t="s">
        <v>1398</v>
      </c>
      <c r="D92" s="1208"/>
      <c r="E92" s="1165"/>
      <c r="F92" s="1165"/>
      <c r="G92" s="1161"/>
      <c r="H92" s="1161"/>
    </row>
    <row r="93" spans="1:313" ht="12" x14ac:dyDescent="0.2">
      <c r="A93" s="1635" t="s">
        <v>400</v>
      </c>
      <c r="B93" s="1635"/>
      <c r="C93" s="1167" t="s">
        <v>495</v>
      </c>
      <c r="D93" s="1161"/>
      <c r="E93" s="1161"/>
      <c r="F93" s="538"/>
      <c r="G93" s="1161"/>
      <c r="H93" s="1161"/>
    </row>
    <row r="94" spans="1:313" ht="48" x14ac:dyDescent="0.2">
      <c r="A94" s="582" t="s">
        <v>401</v>
      </c>
      <c r="B94" s="1158" t="s">
        <v>402</v>
      </c>
      <c r="C94" s="582" t="s">
        <v>403</v>
      </c>
      <c r="D94" s="582" t="s">
        <v>404</v>
      </c>
      <c r="E94" s="582" t="s">
        <v>405</v>
      </c>
      <c r="F94" s="582" t="s">
        <v>406</v>
      </c>
      <c r="G94" s="582" t="s">
        <v>36</v>
      </c>
      <c r="H94" s="582" t="s">
        <v>407</v>
      </c>
    </row>
    <row r="95" spans="1:313" ht="12" x14ac:dyDescent="0.2">
      <c r="A95" s="1637" t="s">
        <v>408</v>
      </c>
      <c r="B95" s="1638"/>
      <c r="C95" s="585"/>
      <c r="D95" s="585">
        <f>SUM(D96:D98)</f>
        <v>7000</v>
      </c>
      <c r="E95" s="585">
        <f>SUM(E96:E98)</f>
        <v>0</v>
      </c>
      <c r="F95" s="585">
        <f>SUM(F96:F98)</f>
        <v>7000</v>
      </c>
      <c r="G95" s="586"/>
      <c r="H95" s="585"/>
    </row>
    <row r="96" spans="1:313" ht="12" x14ac:dyDescent="0.2">
      <c r="A96" s="590">
        <v>1</v>
      </c>
      <c r="B96" s="1175" t="s">
        <v>1399</v>
      </c>
      <c r="C96" s="591">
        <v>1150</v>
      </c>
      <c r="D96" s="591">
        <v>7000</v>
      </c>
      <c r="E96" s="591"/>
      <c r="F96" s="1189">
        <f t="shared" ref="F96:F97" si="3">D96+E96</f>
        <v>7000</v>
      </c>
      <c r="G96" s="586"/>
      <c r="H96" s="1639" t="s">
        <v>1400</v>
      </c>
    </row>
    <row r="97" spans="1:8" ht="12" hidden="1" x14ac:dyDescent="0.2">
      <c r="A97" s="586"/>
      <c r="B97" s="1184"/>
      <c r="C97" s="591"/>
      <c r="D97" s="591"/>
      <c r="E97" s="591"/>
      <c r="F97" s="1189">
        <f t="shared" si="3"/>
        <v>0</v>
      </c>
      <c r="G97" s="586"/>
      <c r="H97" s="1640"/>
    </row>
    <row r="98" spans="1:8" ht="12" x14ac:dyDescent="0.2">
      <c r="A98" s="586"/>
      <c r="B98" s="1187"/>
      <c r="C98" s="591"/>
      <c r="D98" s="591"/>
      <c r="E98" s="591"/>
      <c r="F98" s="1189"/>
      <c r="G98" s="586"/>
      <c r="H98" s="591"/>
    </row>
    <row r="99" spans="1:8" ht="12" x14ac:dyDescent="0.2">
      <c r="D99" s="1209"/>
      <c r="E99" s="1209"/>
      <c r="F99" s="538"/>
      <c r="H99" s="1209"/>
    </row>
    <row r="100" spans="1:8" ht="12" x14ac:dyDescent="0.2">
      <c r="A100" s="538" t="s">
        <v>414</v>
      </c>
      <c r="F100" s="538"/>
    </row>
    <row r="101" spans="1:8" ht="12" x14ac:dyDescent="0.2">
      <c r="A101" s="538" t="s">
        <v>415</v>
      </c>
      <c r="F101" s="538"/>
    </row>
    <row r="102" spans="1:8" ht="12" x14ac:dyDescent="0.2">
      <c r="F102" s="538"/>
    </row>
    <row r="103" spans="1:8" ht="12" x14ac:dyDescent="0.2">
      <c r="A103" s="538" t="s">
        <v>415</v>
      </c>
      <c r="F103" s="538"/>
    </row>
    <row r="104" spans="1:8" ht="12" x14ac:dyDescent="0.2">
      <c r="A104" s="1210" t="s">
        <v>1401</v>
      </c>
      <c r="F104" s="538"/>
    </row>
    <row r="105" spans="1:8" ht="12" x14ac:dyDescent="0.2">
      <c r="B105" s="538" t="s">
        <v>1402</v>
      </c>
      <c r="F105" s="538"/>
    </row>
    <row r="106" spans="1:8" ht="12" x14ac:dyDescent="0.2">
      <c r="B106" s="538" t="s">
        <v>1403</v>
      </c>
      <c r="F106" s="538"/>
    </row>
    <row r="107" spans="1:8" ht="12" x14ac:dyDescent="0.2">
      <c r="B107" s="538" t="s">
        <v>1404</v>
      </c>
      <c r="F107" s="538"/>
    </row>
    <row r="108" spans="1:8" ht="12" x14ac:dyDescent="0.2">
      <c r="B108" s="538" t="s">
        <v>1405</v>
      </c>
      <c r="F108" s="538"/>
    </row>
    <row r="109" spans="1:8" ht="12" x14ac:dyDescent="0.2">
      <c r="B109" s="538" t="s">
        <v>1406</v>
      </c>
      <c r="F109" s="538"/>
    </row>
    <row r="110" spans="1:8" ht="12" x14ac:dyDescent="0.2">
      <c r="B110" s="538" t="s">
        <v>1407</v>
      </c>
      <c r="F110" s="538"/>
    </row>
    <row r="111" spans="1:8" ht="12" x14ac:dyDescent="0.2">
      <c r="B111" s="538" t="s">
        <v>1408</v>
      </c>
      <c r="F111" s="538"/>
    </row>
    <row r="112" spans="1:8" ht="12" x14ac:dyDescent="0.2">
      <c r="B112" s="538" t="s">
        <v>1409</v>
      </c>
      <c r="F112" s="538"/>
    </row>
    <row r="113" spans="1:8" ht="12" x14ac:dyDescent="0.2">
      <c r="B113" s="538" t="s">
        <v>1410</v>
      </c>
      <c r="F113" s="538"/>
    </row>
    <row r="114" spans="1:8" ht="12" x14ac:dyDescent="0.2">
      <c r="F114" s="538"/>
    </row>
    <row r="115" spans="1:8" ht="12" x14ac:dyDescent="0.2">
      <c r="A115" s="1210" t="s">
        <v>1411</v>
      </c>
      <c r="F115" s="538"/>
    </row>
    <row r="116" spans="1:8" ht="12" x14ac:dyDescent="0.2">
      <c r="A116" s="1211" t="s">
        <v>1412</v>
      </c>
      <c r="B116" s="1211"/>
      <c r="C116" s="1211"/>
      <c r="F116" s="538"/>
    </row>
    <row r="117" spans="1:8" ht="12" x14ac:dyDescent="0.2">
      <c r="A117" s="1211" t="s">
        <v>1413</v>
      </c>
      <c r="B117" s="1211"/>
      <c r="C117" s="1211"/>
      <c r="F117" s="538"/>
    </row>
    <row r="118" spans="1:8" ht="12" x14ac:dyDescent="0.2">
      <c r="A118" s="1211" t="s">
        <v>1414</v>
      </c>
      <c r="B118" s="1211"/>
      <c r="C118" s="1211"/>
      <c r="F118" s="538"/>
    </row>
    <row r="119" spans="1:8" ht="12" x14ac:dyDescent="0.2">
      <c r="A119" s="1211" t="s">
        <v>1415</v>
      </c>
      <c r="B119" s="1211"/>
      <c r="C119" s="1211"/>
      <c r="F119" s="538"/>
    </row>
    <row r="120" spans="1:8" ht="12" x14ac:dyDescent="0.2">
      <c r="F120" s="538"/>
    </row>
    <row r="123" spans="1:8" ht="12" x14ac:dyDescent="0.2">
      <c r="A123" s="613"/>
      <c r="B123" s="613"/>
      <c r="C123" s="613"/>
      <c r="D123" s="613"/>
      <c r="E123" s="613"/>
      <c r="F123" s="613"/>
      <c r="H123" s="613"/>
    </row>
    <row r="124" spans="1:8" ht="12" x14ac:dyDescent="0.2">
      <c r="A124" s="613"/>
      <c r="B124" s="613"/>
      <c r="C124" s="613"/>
      <c r="D124" s="613"/>
      <c r="E124" s="613"/>
      <c r="F124" s="613"/>
      <c r="H124" s="613"/>
    </row>
    <row r="125" spans="1:8" ht="12" x14ac:dyDescent="0.2">
      <c r="A125" s="613"/>
      <c r="B125" s="613"/>
      <c r="C125" s="613"/>
      <c r="D125" s="613"/>
      <c r="E125" s="613"/>
      <c r="F125" s="613"/>
      <c r="H125" s="613"/>
    </row>
    <row r="126" spans="1:8" ht="12" x14ac:dyDescent="0.2">
      <c r="F126" s="538"/>
    </row>
  </sheetData>
  <sheetProtection algorithmName="SHA-512" hashValue="2IENIpbca1qdUYuLofS4BtTOxaMc5Hg7ZKcyFX4McyLPCnzgAPGwPDziogl5MFUEoTYyqRHpatYpVyNN1jWKzA==" saltValue="NWnR0Y0BO2mAiVbo+Awhdw==" spinCount="100000" sheet="1" objects="1" scenarios="1"/>
  <mergeCells count="19">
    <mergeCell ref="A92:B92"/>
    <mergeCell ref="A93:B93"/>
    <mergeCell ref="A95:B95"/>
    <mergeCell ref="H96:H97"/>
    <mergeCell ref="A11:B11"/>
    <mergeCell ref="H11:H43"/>
    <mergeCell ref="A50:B50"/>
    <mergeCell ref="A51:B51"/>
    <mergeCell ref="A53:B53"/>
    <mergeCell ref="H54:H89"/>
    <mergeCell ref="A84:A88"/>
    <mergeCell ref="B84:B88"/>
    <mergeCell ref="G84:G88"/>
    <mergeCell ref="A9:B9"/>
    <mergeCell ref="A3:B3"/>
    <mergeCell ref="A4:B4"/>
    <mergeCell ref="A5:H5"/>
    <mergeCell ref="A7:B7"/>
    <mergeCell ref="A8:B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54.pielikums Jūrmalas pilsētas domes
2019.gada 20.jūnija saistošajiem noteikumiem Nr.22
(protokols Nr.8, 2.punkts)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3" sqref="T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1100</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444</v>
      </c>
      <c r="D6" s="1416"/>
      <c r="E6" s="1416"/>
      <c r="F6" s="1416"/>
      <c r="G6" s="1416"/>
      <c r="H6" s="1416"/>
      <c r="I6" s="1416"/>
      <c r="J6" s="1416"/>
      <c r="K6" s="1416"/>
      <c r="L6" s="1416"/>
      <c r="M6" s="1416"/>
      <c r="N6" s="1416"/>
      <c r="O6" s="1416"/>
      <c r="P6" s="1417"/>
      <c r="Q6" s="278"/>
    </row>
    <row r="7" spans="1:17" ht="25.5" customHeight="1" x14ac:dyDescent="0.25">
      <c r="A7" s="7" t="s">
        <v>10</v>
      </c>
      <c r="B7" s="8"/>
      <c r="C7" s="1421" t="s">
        <v>1101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605936</v>
      </c>
      <c r="D20" s="32">
        <f>SUM(D21,D24,D25,D41,D43)</f>
        <v>589436</v>
      </c>
      <c r="E20" s="33">
        <f t="shared" ref="E20:F20" si="1">SUM(E21,E24,E25,E41,E43)</f>
        <v>16500</v>
      </c>
      <c r="F20" s="34">
        <f t="shared" si="1"/>
        <v>605936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605936</v>
      </c>
      <c r="D24" s="60">
        <v>589436</v>
      </c>
      <c r="E24" s="61">
        <v>16500</v>
      </c>
      <c r="F24" s="62">
        <f t="shared" si="9"/>
        <v>605936</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thickTop="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605936</v>
      </c>
      <c r="D50" s="159">
        <f>SUM(D51,D286)</f>
        <v>589436</v>
      </c>
      <c r="E50" s="160">
        <f t="shared" ref="E50:F50" si="26">SUM(E51,E286)</f>
        <v>16500</v>
      </c>
      <c r="F50" s="161">
        <f t="shared" si="26"/>
        <v>605936</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605936</v>
      </c>
      <c r="D51" s="165">
        <f>SUM(D52,D194)</f>
        <v>589436</v>
      </c>
      <c r="E51" s="166">
        <f t="shared" ref="E51:F51" si="30">SUM(E52,E194)</f>
        <v>16500</v>
      </c>
      <c r="F51" s="167">
        <f t="shared" si="30"/>
        <v>605936</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311467</v>
      </c>
      <c r="D52" s="173">
        <f>SUM(D53,D75,D173,D187)</f>
        <v>311467</v>
      </c>
      <c r="E52" s="174">
        <f t="shared" ref="E52:F52" si="34">SUM(E53,E75,E173,E187)</f>
        <v>0</v>
      </c>
      <c r="F52" s="175">
        <f t="shared" si="34"/>
        <v>311467</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838">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311467</v>
      </c>
      <c r="D75" s="179">
        <f>SUM(D76,D83,D130,D164,D165,D172)</f>
        <v>311467</v>
      </c>
      <c r="E75" s="180">
        <f t="shared" ref="E75:F75" si="74">SUM(E76,E83,E130,E164,E165,E172)</f>
        <v>0</v>
      </c>
      <c r="F75" s="181">
        <f t="shared" si="74"/>
        <v>311467</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38">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303465</v>
      </c>
      <c r="D83" s="184">
        <f>SUM(D84,D89,D95,D103,D112,D116,D122,D128)</f>
        <v>303465</v>
      </c>
      <c r="E83" s="185">
        <f t="shared" ref="E83:F83" si="98">SUM(E84,E89,E95,E103,E112,E116,E122,E128)</f>
        <v>0</v>
      </c>
      <c r="F83" s="73">
        <f t="shared" si="98"/>
        <v>303465</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40000</v>
      </c>
      <c r="D84" s="187">
        <f>SUM(D85:D88)</f>
        <v>40000</v>
      </c>
      <c r="E84" s="188">
        <f t="shared" ref="E84:F84" si="103">SUM(E85:E88)</f>
        <v>0</v>
      </c>
      <c r="F84" s="141">
        <f t="shared" si="103"/>
        <v>40000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103</v>
      </c>
      <c r="C86" s="90">
        <f t="shared" si="102"/>
        <v>40000</v>
      </c>
      <c r="D86" s="196">
        <v>40000</v>
      </c>
      <c r="E86" s="197"/>
      <c r="F86" s="55">
        <f t="shared" si="107"/>
        <v>40000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106</v>
      </c>
      <c r="C89" s="90">
        <f t="shared" si="102"/>
        <v>250</v>
      </c>
      <c r="D89" s="190">
        <f>SUM(D90:D94)</f>
        <v>250</v>
      </c>
      <c r="E89" s="191">
        <f t="shared" ref="E89:F89" si="111">SUM(E90:E94)</f>
        <v>0</v>
      </c>
      <c r="F89" s="55">
        <f t="shared" si="111"/>
        <v>250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9" t="s">
        <v>109</v>
      </c>
      <c r="C92" s="90">
        <f t="shared" si="102"/>
        <v>250</v>
      </c>
      <c r="D92" s="196">
        <v>250</v>
      </c>
      <c r="E92" s="197"/>
      <c r="F92" s="55">
        <f t="shared" si="115"/>
        <v>250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1200</v>
      </c>
      <c r="D103" s="190">
        <f>SUM(D104:D111)</f>
        <v>1200</v>
      </c>
      <c r="E103" s="191">
        <f t="shared" ref="E103:F103" si="127">SUM(E104:E111)</f>
        <v>0</v>
      </c>
      <c r="F103" s="55">
        <f t="shared" si="127"/>
        <v>1200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9" t="s">
        <v>123</v>
      </c>
      <c r="C106" s="90">
        <f t="shared" si="102"/>
        <v>1200</v>
      </c>
      <c r="D106" s="196">
        <v>1200</v>
      </c>
      <c r="E106" s="197"/>
      <c r="F106" s="55">
        <f t="shared" si="131"/>
        <v>1200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v>0</v>
      </c>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x14ac:dyDescent="0.25">
      <c r="A112" s="189">
        <v>2250</v>
      </c>
      <c r="B112" s="89" t="s">
        <v>129</v>
      </c>
      <c r="C112" s="90">
        <f t="shared" si="102"/>
        <v>262015</v>
      </c>
      <c r="D112" s="190">
        <f>SUM(D113:D115)</f>
        <v>262015</v>
      </c>
      <c r="E112" s="191">
        <f t="shared" ref="E112:F112" si="135">SUM(E113:E115)</f>
        <v>0</v>
      </c>
      <c r="F112" s="55">
        <f t="shared" si="135"/>
        <v>262015</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customHeight="1" x14ac:dyDescent="0.25">
      <c r="A113" s="51">
        <v>2251</v>
      </c>
      <c r="B113" s="89" t="s">
        <v>130</v>
      </c>
      <c r="C113" s="90">
        <f t="shared" si="102"/>
        <v>117789</v>
      </c>
      <c r="D113" s="196">
        <f>118179-390</f>
        <v>117789</v>
      </c>
      <c r="E113" s="197"/>
      <c r="F113" s="55">
        <f t="shared" ref="F113:F115" si="139">D113+E113</f>
        <v>117789</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9" t="s">
        <v>131</v>
      </c>
      <c r="C114" s="90">
        <f t="shared" si="102"/>
        <v>134770</v>
      </c>
      <c r="D114" s="196">
        <f>134380+390</f>
        <v>134770</v>
      </c>
      <c r="E114" s="197"/>
      <c r="F114" s="55">
        <f t="shared" si="139"/>
        <v>134770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9" t="s">
        <v>132</v>
      </c>
      <c r="C115" s="90">
        <f t="shared" si="102"/>
        <v>9456</v>
      </c>
      <c r="D115" s="196">
        <f>9456</f>
        <v>9456</v>
      </c>
      <c r="E115" s="197"/>
      <c r="F115" s="55">
        <f t="shared" si="139"/>
        <v>9456</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838">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8002</v>
      </c>
      <c r="D130" s="184">
        <f>SUM(D131,D136,D140,D141,D144,D151,D159,D160,D163)</f>
        <v>8002</v>
      </c>
      <c r="E130" s="185">
        <f t="shared" ref="E130:F130" si="160">SUM(E131,E136,E140,E141,E144,E151,E159,E160,E163)</f>
        <v>0</v>
      </c>
      <c r="F130" s="73">
        <f t="shared" si="160"/>
        <v>8002</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x14ac:dyDescent="0.25">
      <c r="A131" s="838">
        <v>2310</v>
      </c>
      <c r="B131" s="82" t="s">
        <v>148</v>
      </c>
      <c r="C131" s="83">
        <f t="shared" si="102"/>
        <v>7000</v>
      </c>
      <c r="D131" s="194">
        <f t="shared" ref="D131:O131" si="164">SUM(D132:D135)</f>
        <v>7000</v>
      </c>
      <c r="E131" s="195">
        <f t="shared" si="164"/>
        <v>0</v>
      </c>
      <c r="F131" s="134">
        <f t="shared" si="164"/>
        <v>7000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customHeight="1" x14ac:dyDescent="0.25">
      <c r="A132" s="51">
        <v>2311</v>
      </c>
      <c r="B132" s="89" t="s">
        <v>149</v>
      </c>
      <c r="C132" s="90">
        <f t="shared" si="102"/>
        <v>7000</v>
      </c>
      <c r="D132" s="196">
        <f>7000</f>
        <v>7000</v>
      </c>
      <c r="E132" s="197"/>
      <c r="F132" s="55">
        <f t="shared" ref="F132:F135" si="165">D132+E132</f>
        <v>7000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1002</v>
      </c>
      <c r="D144" s="187">
        <f>SUM(D145:D150)</f>
        <v>1002</v>
      </c>
      <c r="E144" s="188">
        <f t="shared" ref="E144:F144" si="185">SUM(E145:E150)</f>
        <v>0</v>
      </c>
      <c r="F144" s="141">
        <f t="shared" si="185"/>
        <v>1002</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9" t="s">
        <v>166</v>
      </c>
      <c r="C149" s="90">
        <f t="shared" si="193"/>
        <v>1002</v>
      </c>
      <c r="D149" s="196">
        <f>1002</f>
        <v>1002</v>
      </c>
      <c r="E149" s="197"/>
      <c r="F149" s="55">
        <f t="shared" si="189"/>
        <v>1002</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838">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38">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38">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38">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38">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294469</v>
      </c>
      <c r="D194" s="173">
        <f>SUM(D195,D230,D269,D283)</f>
        <v>277969</v>
      </c>
      <c r="E194" s="174">
        <f t="shared" ref="E194:O194" si="259">SUM(E195,E230,E269,E283)</f>
        <v>16500</v>
      </c>
      <c r="F194" s="175">
        <f t="shared" si="259"/>
        <v>294469</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294469</v>
      </c>
      <c r="D195" s="179">
        <f>D196+D204</f>
        <v>277969</v>
      </c>
      <c r="E195" s="180">
        <f t="shared" ref="E195:F195" si="260">E196+E204</f>
        <v>16500</v>
      </c>
      <c r="F195" s="181">
        <f t="shared" si="260"/>
        <v>294469</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x14ac:dyDescent="0.25">
      <c r="A196" s="69">
        <v>5100</v>
      </c>
      <c r="B196" s="183" t="s">
        <v>213</v>
      </c>
      <c r="C196" s="70">
        <f t="shared" si="193"/>
        <v>106349</v>
      </c>
      <c r="D196" s="184">
        <f>D197+D198+D201+D202+D203</f>
        <v>106349</v>
      </c>
      <c r="E196" s="185">
        <f t="shared" ref="E196:F196" si="264">E197+E198+E201+E202+E203</f>
        <v>0</v>
      </c>
      <c r="F196" s="73">
        <f t="shared" si="264"/>
        <v>106349</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38">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x14ac:dyDescent="0.25">
      <c r="A198" s="189">
        <v>5120</v>
      </c>
      <c r="B198" s="89" t="s">
        <v>215</v>
      </c>
      <c r="C198" s="90">
        <f t="shared" si="193"/>
        <v>106349</v>
      </c>
      <c r="D198" s="190">
        <f>D199+D200</f>
        <v>106349</v>
      </c>
      <c r="E198" s="191">
        <f t="shared" ref="E198:F198" si="268">E199+E200</f>
        <v>0</v>
      </c>
      <c r="F198" s="55">
        <f t="shared" si="268"/>
        <v>106349</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customHeight="1" x14ac:dyDescent="0.25">
      <c r="A199" s="51">
        <v>5121</v>
      </c>
      <c r="B199" s="89" t="s">
        <v>216</v>
      </c>
      <c r="C199" s="90">
        <f t="shared" si="193"/>
        <v>106349</v>
      </c>
      <c r="D199" s="196">
        <f>106349</f>
        <v>106349</v>
      </c>
      <c r="E199" s="197"/>
      <c r="F199" s="55">
        <f t="shared" ref="F199:F203" si="272">D199+E199</f>
        <v>106349</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188120</v>
      </c>
      <c r="D204" s="184">
        <f>D205+D215+D216+D225+D226+D227+D229</f>
        <v>171620</v>
      </c>
      <c r="E204" s="185">
        <f t="shared" ref="E204:F204" si="276">E205+E215+E216+E225+E226+E227+E229</f>
        <v>16500</v>
      </c>
      <c r="F204" s="73">
        <f t="shared" si="276"/>
        <v>188120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11520</v>
      </c>
      <c r="D216" s="190">
        <f>SUM(D217:D224)</f>
        <v>11520</v>
      </c>
      <c r="E216" s="191">
        <f t="shared" ref="E216:F216" si="289">SUM(E217:E224)</f>
        <v>0</v>
      </c>
      <c r="F216" s="55">
        <f t="shared" si="289"/>
        <v>11520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241</v>
      </c>
      <c r="C224" s="90">
        <f t="shared" si="288"/>
        <v>11520</v>
      </c>
      <c r="D224" s="196">
        <f>11520</f>
        <v>11520</v>
      </c>
      <c r="E224" s="197"/>
      <c r="F224" s="55">
        <f t="shared" si="293"/>
        <v>11520</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242</v>
      </c>
      <c r="C225" s="90">
        <f t="shared" si="288"/>
        <v>176600</v>
      </c>
      <c r="D225" s="196">
        <f>160100</f>
        <v>160100</v>
      </c>
      <c r="E225" s="569">
        <v>16500</v>
      </c>
      <c r="F225" s="55">
        <f t="shared" si="293"/>
        <v>176600</v>
      </c>
      <c r="G225" s="53"/>
      <c r="H225" s="54"/>
      <c r="I225" s="55">
        <f t="shared" si="294"/>
        <v>0</v>
      </c>
      <c r="J225" s="53"/>
      <c r="K225" s="54"/>
      <c r="L225" s="55">
        <f t="shared" si="295"/>
        <v>0</v>
      </c>
      <c r="M225" s="53"/>
      <c r="N225" s="54"/>
      <c r="O225" s="55">
        <f t="shared" si="296"/>
        <v>0</v>
      </c>
      <c r="P225" s="57" t="s">
        <v>1102</v>
      </c>
    </row>
    <row r="226" spans="1:16" ht="12" hidden="1" customHeight="1" x14ac:dyDescent="0.25">
      <c r="A226" s="189">
        <v>5250</v>
      </c>
      <c r="B226" s="89" t="s">
        <v>243</v>
      </c>
      <c r="C226" s="90">
        <f t="shared" si="288"/>
        <v>0</v>
      </c>
      <c r="D226" s="196">
        <v>0</v>
      </c>
      <c r="E226" s="197"/>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838">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38">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38">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38">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38">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38">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605936</v>
      </c>
      <c r="D289" s="251">
        <f t="shared" ref="D289:O289" si="389">SUM(D286,D269,D230,D195,D187,D173,D75,D53,D283)</f>
        <v>589436</v>
      </c>
      <c r="E289" s="252">
        <f t="shared" si="389"/>
        <v>16500</v>
      </c>
      <c r="F289" s="253">
        <f t="shared" si="389"/>
        <v>605936</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MApegU9/IMxZEmMK8EMJlyCDrf7sg0QhzUfuwx9qOJBoJWl7AqMrXa6lgEy6vyNWULQLbkuxs5IaVly1RORxLQ==" saltValue="R55K/IQcUBMXw2NZVeUSgw==" spinCount="100000" sheet="1" objects="1" scenarios="1" formatCells="0" formatColumns="0" formatRows="0" deleteColumns="0"/>
  <autoFilter ref="A18:P301">
    <filterColumn colId="2">
      <filters>
        <filter val="1 002"/>
        <filter val="1 200"/>
        <filter val="106 349"/>
        <filter val="11 520"/>
        <filter val="117 789"/>
        <filter val="134 770"/>
        <filter val="176 600"/>
        <filter val="188 120"/>
        <filter val="250"/>
        <filter val="262 015"/>
        <filter val="294 469"/>
        <filter val="303 465"/>
        <filter val="311 467"/>
        <filter val="40 000"/>
        <filter val="605 936"/>
        <filter val="7 000"/>
        <filter val="8 002"/>
        <filter val="9 45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7.pielikums Jūrmalas pilsētas domes
2019.gada 20.jūnija saistošajiem noteikumiem Nr.22
(protokols Nr.8, 2.punkts)</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15" sqref="S15"/>
    </sheetView>
  </sheetViews>
  <sheetFormatPr defaultRowHeight="12" outlineLevelCol="1" x14ac:dyDescent="0.25"/>
  <cols>
    <col min="1" max="1" width="10.85546875" style="275" customWidth="1"/>
    <col min="2" max="2" width="28" style="275" customWidth="1"/>
    <col min="3" max="3" width="9.5703125"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4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1225</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1226</v>
      </c>
      <c r="D5" s="1416"/>
      <c r="E5" s="1416"/>
      <c r="F5" s="1416"/>
      <c r="G5" s="1416"/>
      <c r="H5" s="1416"/>
      <c r="I5" s="1416"/>
      <c r="J5" s="1416"/>
      <c r="K5" s="1416"/>
      <c r="L5" s="1416"/>
      <c r="M5" s="1416"/>
      <c r="N5" s="1416"/>
      <c r="O5" s="1416"/>
      <c r="P5" s="1417"/>
      <c r="Q5" s="278"/>
    </row>
    <row r="6" spans="1:17" ht="12.75" customHeight="1" x14ac:dyDescent="0.25">
      <c r="A6" s="7" t="s">
        <v>8</v>
      </c>
      <c r="B6" s="8"/>
      <c r="C6" s="1416" t="s">
        <v>1227</v>
      </c>
      <c r="D6" s="1416"/>
      <c r="E6" s="1416"/>
      <c r="F6" s="1416"/>
      <c r="G6" s="1416"/>
      <c r="H6" s="1416"/>
      <c r="I6" s="1416"/>
      <c r="J6" s="1416"/>
      <c r="K6" s="1416"/>
      <c r="L6" s="1416"/>
      <c r="M6" s="1416"/>
      <c r="N6" s="1416"/>
      <c r="O6" s="1416"/>
      <c r="P6" s="1417"/>
      <c r="Q6" s="278"/>
    </row>
    <row r="7" spans="1:17" ht="36.75" customHeight="1" x14ac:dyDescent="0.25">
      <c r="A7" s="7" t="s">
        <v>10</v>
      </c>
      <c r="B7" s="8"/>
      <c r="C7" s="1421" t="s">
        <v>1228</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t="s">
        <v>1229</v>
      </c>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333021</v>
      </c>
      <c r="D20" s="32">
        <f>SUM(D21,D24,D25,D41,D43)</f>
        <v>2073931</v>
      </c>
      <c r="E20" s="33">
        <f t="shared" ref="E20:F20" si="1">SUM(E21,E24,E25,E41,E43)</f>
        <v>-1740910</v>
      </c>
      <c r="F20" s="34">
        <f t="shared" si="1"/>
        <v>333021</v>
      </c>
      <c r="G20" s="32">
        <f>SUM(G21,G24,G43)</f>
        <v>93059</v>
      </c>
      <c r="H20" s="33">
        <f t="shared" ref="H20:I20" si="2">SUM(H21,H24,H43)</f>
        <v>-93059</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s="296" customFormat="1" ht="12.75" hidden="1" thickTop="1" x14ac:dyDescent="0.25">
      <c r="A23" s="287"/>
      <c r="B23" s="288" t="s">
        <v>42</v>
      </c>
      <c r="C23" s="289">
        <f t="shared" si="0"/>
        <v>0</v>
      </c>
      <c r="D23" s="290"/>
      <c r="E23" s="291"/>
      <c r="F23" s="292">
        <f t="shared" ref="F23:F25" si="9">D23+E23</f>
        <v>0</v>
      </c>
      <c r="G23" s="290"/>
      <c r="H23" s="291"/>
      <c r="I23" s="292">
        <f t="shared" ref="I23:I24" si="10">G23+H23</f>
        <v>0</v>
      </c>
      <c r="J23" s="290"/>
      <c r="K23" s="291"/>
      <c r="L23" s="293">
        <f>K23+J23</f>
        <v>0</v>
      </c>
      <c r="M23" s="290"/>
      <c r="N23" s="291"/>
      <c r="O23" s="292">
        <f>N23+M23</f>
        <v>0</v>
      </c>
      <c r="P23" s="294"/>
    </row>
    <row r="24" spans="1:16" s="295" customFormat="1" ht="35.25" customHeight="1" thickTop="1" thickBot="1" x14ac:dyDescent="0.3">
      <c r="A24" s="58">
        <v>19300</v>
      </c>
      <c r="B24" s="58" t="s">
        <v>43</v>
      </c>
      <c r="C24" s="59">
        <f>F24+I24</f>
        <v>50338</v>
      </c>
      <c r="D24" s="60">
        <v>492465</v>
      </c>
      <c r="E24" s="63">
        <v>-442127</v>
      </c>
      <c r="F24" s="62">
        <f t="shared" si="9"/>
        <v>50338</v>
      </c>
      <c r="G24" s="60">
        <v>93059</v>
      </c>
      <c r="H24" s="63">
        <v>-93059</v>
      </c>
      <c r="I24" s="62">
        <f t="shared" si="10"/>
        <v>0</v>
      </c>
      <c r="J24" s="64" t="s">
        <v>44</v>
      </c>
      <c r="K24" s="65" t="s">
        <v>44</v>
      </c>
      <c r="L24" s="66" t="s">
        <v>44</v>
      </c>
      <c r="M24" s="64" t="s">
        <v>44</v>
      </c>
      <c r="N24" s="65" t="s">
        <v>44</v>
      </c>
      <c r="O24" s="66" t="s">
        <v>44</v>
      </c>
      <c r="P24" s="957" t="s">
        <v>1230</v>
      </c>
    </row>
    <row r="25" spans="1:16" s="295" customFormat="1" ht="24.75" thickTop="1" x14ac:dyDescent="0.25">
      <c r="A25" s="68">
        <v>18630</v>
      </c>
      <c r="B25" s="69" t="s">
        <v>45</v>
      </c>
      <c r="C25" s="70">
        <f>F25</f>
        <v>282683</v>
      </c>
      <c r="D25" s="71">
        <v>1581466</v>
      </c>
      <c r="E25" s="72">
        <v>-1298783</v>
      </c>
      <c r="F25" s="73">
        <f t="shared" si="9"/>
        <v>282683</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hidden="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333021</v>
      </c>
      <c r="D50" s="159">
        <f>SUM(D51,D286)</f>
        <v>2073931</v>
      </c>
      <c r="E50" s="160">
        <f t="shared" ref="E50:F50" si="26">SUM(E51,E286)</f>
        <v>-1740910</v>
      </c>
      <c r="F50" s="161">
        <f t="shared" si="26"/>
        <v>333021</v>
      </c>
      <c r="G50" s="159">
        <f>SUM(G51,G286)</f>
        <v>93059</v>
      </c>
      <c r="H50" s="160">
        <f>SUM(H51,H286)</f>
        <v>-93059</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241241</v>
      </c>
      <c r="D51" s="165">
        <f>SUM(D52,D194)</f>
        <v>2073931</v>
      </c>
      <c r="E51" s="166">
        <f t="shared" ref="E51:F51" si="30">SUM(E52,E194)</f>
        <v>-1832690</v>
      </c>
      <c r="F51" s="167">
        <f t="shared" si="30"/>
        <v>241241</v>
      </c>
      <c r="G51" s="165">
        <f>SUM(G52,G194)</f>
        <v>93059</v>
      </c>
      <c r="H51" s="166">
        <f t="shared" ref="H51:I51" si="31">SUM(H52,H194)</f>
        <v>-93059</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hidden="1" x14ac:dyDescent="0.25">
      <c r="A52" s="24"/>
      <c r="B52" s="22" t="s">
        <v>71</v>
      </c>
      <c r="C52" s="172">
        <f t="shared" si="0"/>
        <v>0</v>
      </c>
      <c r="D52" s="173">
        <f>SUM(D53,D75,D173,D187)</f>
        <v>0</v>
      </c>
      <c r="E52" s="174">
        <f t="shared" ref="E52:F52" si="34">SUM(E53,E75,E173,E187)</f>
        <v>0</v>
      </c>
      <c r="F52" s="175">
        <f t="shared" si="34"/>
        <v>0</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838">
        <v>1210</v>
      </c>
      <c r="B68" s="82" t="s">
        <v>87</v>
      </c>
      <c r="C68" s="83">
        <f t="shared" si="0"/>
        <v>0</v>
      </c>
      <c r="D68" s="46"/>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7">
        <v>2000</v>
      </c>
      <c r="B75" s="177" t="s">
        <v>94</v>
      </c>
      <c r="C75" s="178">
        <f t="shared" si="0"/>
        <v>0</v>
      </c>
      <c r="D75" s="179">
        <f>SUM(D76,D83,D130,D164,D165,D172)</f>
        <v>0</v>
      </c>
      <c r="E75" s="180">
        <f t="shared" ref="E75:F75" si="74">SUM(E76,E83,E130,E164,E165,E172)</f>
        <v>0</v>
      </c>
      <c r="F75" s="181">
        <f t="shared" si="74"/>
        <v>0</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838">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row>
    <row r="83" spans="1:16" hidden="1" x14ac:dyDescent="0.25">
      <c r="A83" s="69">
        <v>2200</v>
      </c>
      <c r="B83" s="183" t="s">
        <v>100</v>
      </c>
      <c r="C83" s="70">
        <f t="shared" si="0"/>
        <v>0</v>
      </c>
      <c r="D83" s="184">
        <f>SUM(D84,D89,D95,D103,D112,D116,D122,D128)</f>
        <v>0</v>
      </c>
      <c r="E83" s="185">
        <f t="shared" ref="E83:F83" si="98">SUM(E84,E89,E95,E103,E112,E116,E122,E128)</f>
        <v>0</v>
      </c>
      <c r="F83" s="73">
        <f t="shared" si="98"/>
        <v>0</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row>
    <row r="95" spans="1:16"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838">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838">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838">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838">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38">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838">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838">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241241</v>
      </c>
      <c r="D194" s="173">
        <f t="shared" ref="D194:O194" si="259">SUM(D195,D230,D269,D283)</f>
        <v>2073931</v>
      </c>
      <c r="E194" s="174">
        <f t="shared" si="259"/>
        <v>-1832690</v>
      </c>
      <c r="F194" s="175">
        <f t="shared" si="259"/>
        <v>241241</v>
      </c>
      <c r="G194" s="173">
        <f t="shared" si="259"/>
        <v>93059</v>
      </c>
      <c r="H194" s="174">
        <f t="shared" si="259"/>
        <v>-93059</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241241</v>
      </c>
      <c r="D195" s="179">
        <f>D196+D204</f>
        <v>2073931</v>
      </c>
      <c r="E195" s="180">
        <f t="shared" ref="E195:F195" si="260">E196+E204</f>
        <v>-1832690</v>
      </c>
      <c r="F195" s="181">
        <f t="shared" si="260"/>
        <v>241241</v>
      </c>
      <c r="G195" s="179">
        <f>G196+G204</f>
        <v>93059</v>
      </c>
      <c r="H195" s="180">
        <f t="shared" ref="H195:I195" si="261">H196+H204</f>
        <v>-93059</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838">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241241</v>
      </c>
      <c r="D204" s="184">
        <f>D205+D215+D216+D225+D226+D227+D229</f>
        <v>2073931</v>
      </c>
      <c r="E204" s="185">
        <f t="shared" ref="E204:F204" si="276">E205+E215+E216+E225+E226+E227+E229</f>
        <v>-1832690</v>
      </c>
      <c r="F204" s="73">
        <f t="shared" si="276"/>
        <v>241241</v>
      </c>
      <c r="G204" s="184">
        <f>G205+G215+G216+G225+G226+G227+G229</f>
        <v>93059</v>
      </c>
      <c r="H204" s="185">
        <f t="shared" ref="H204:I204" si="277">H205+H215+H216+H225+H226+H227+H229</f>
        <v>-93059</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row>
    <row r="225" spans="1:16" ht="39" customHeight="1" x14ac:dyDescent="0.25">
      <c r="A225" s="958">
        <v>5240</v>
      </c>
      <c r="B225" s="959" t="s">
        <v>242</v>
      </c>
      <c r="C225" s="960">
        <f t="shared" si="288"/>
        <v>241241</v>
      </c>
      <c r="D225" s="961">
        <v>2073931</v>
      </c>
      <c r="E225" s="197">
        <v>-1832690</v>
      </c>
      <c r="F225" s="55">
        <f t="shared" si="293"/>
        <v>241241</v>
      </c>
      <c r="G225" s="53">
        <v>93059</v>
      </c>
      <c r="H225" s="54">
        <v>-93059</v>
      </c>
      <c r="I225" s="962">
        <f t="shared" si="294"/>
        <v>0</v>
      </c>
      <c r="J225" s="963"/>
      <c r="K225" s="964"/>
      <c r="L225" s="962">
        <f t="shared" si="295"/>
        <v>0</v>
      </c>
      <c r="M225" s="963"/>
      <c r="N225" s="964"/>
      <c r="O225" s="962">
        <f t="shared" si="296"/>
        <v>0</v>
      </c>
      <c r="P225" s="965" t="s">
        <v>1231</v>
      </c>
    </row>
    <row r="226" spans="1:16" s="296" customFormat="1" ht="21" hidden="1" customHeight="1" x14ac:dyDescent="0.25">
      <c r="A226" s="302">
        <v>5250</v>
      </c>
      <c r="B226" s="297" t="s">
        <v>243</v>
      </c>
      <c r="C226" s="298">
        <f t="shared" si="288"/>
        <v>0</v>
      </c>
      <c r="D226" s="299"/>
      <c r="E226" s="300"/>
      <c r="F226" s="292">
        <f t="shared" si="293"/>
        <v>0</v>
      </c>
      <c r="G226" s="290"/>
      <c r="H226" s="291"/>
      <c r="I226" s="292">
        <f t="shared" si="294"/>
        <v>0</v>
      </c>
      <c r="J226" s="290"/>
      <c r="K226" s="291"/>
      <c r="L226" s="292">
        <f t="shared" si="295"/>
        <v>0</v>
      </c>
      <c r="M226" s="290"/>
      <c r="N226" s="291"/>
      <c r="O226" s="292">
        <f t="shared" si="296"/>
        <v>0</v>
      </c>
      <c r="P226" s="294"/>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838">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38">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838">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838">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838">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38">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row>
    <row r="286" spans="1:16" x14ac:dyDescent="0.25">
      <c r="A286" s="200"/>
      <c r="B286" s="89" t="s">
        <v>303</v>
      </c>
      <c r="C286" s="90">
        <f t="shared" si="371"/>
        <v>91780</v>
      </c>
      <c r="D286" s="190">
        <f>SUM(D287:D288)</f>
        <v>0</v>
      </c>
      <c r="E286" s="191">
        <f t="shared" ref="E286:F286" si="381">SUM(E287:E288)</f>
        <v>91780</v>
      </c>
      <c r="F286" s="55">
        <f t="shared" si="381"/>
        <v>91780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x14ac:dyDescent="0.25">
      <c r="A287" s="956" t="s">
        <v>304</v>
      </c>
      <c r="B287" s="288" t="s">
        <v>305</v>
      </c>
      <c r="C287" s="298">
        <f t="shared" si="371"/>
        <v>91780</v>
      </c>
      <c r="D287" s="299"/>
      <c r="E287" s="300">
        <v>91780</v>
      </c>
      <c r="F287" s="292">
        <f t="shared" ref="F287:F288" si="385">D287+E287</f>
        <v>91780</v>
      </c>
      <c r="G287" s="290"/>
      <c r="H287" s="291"/>
      <c r="I287" s="292">
        <f t="shared" ref="I287:I288" si="386">G287+H287</f>
        <v>0</v>
      </c>
      <c r="J287" s="290"/>
      <c r="K287" s="291"/>
      <c r="L287" s="292">
        <f t="shared" ref="L287:L288" si="387">K287+J287</f>
        <v>0</v>
      </c>
      <c r="M287" s="290"/>
      <c r="N287" s="291"/>
      <c r="O287" s="292">
        <f t="shared" ref="O287:O288" si="388">N287+M287</f>
        <v>0</v>
      </c>
      <c r="P287" s="294"/>
    </row>
    <row r="288" spans="1:16"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333021</v>
      </c>
      <c r="D289" s="251">
        <f t="shared" ref="D289:O289" si="389">SUM(D286,D269,D230,D195,D187,D173,D75,D53,D283)</f>
        <v>2073931</v>
      </c>
      <c r="E289" s="252">
        <f t="shared" si="389"/>
        <v>-1740910</v>
      </c>
      <c r="F289" s="253">
        <f t="shared" si="389"/>
        <v>333021</v>
      </c>
      <c r="G289" s="251">
        <f t="shared" si="389"/>
        <v>93059</v>
      </c>
      <c r="H289" s="252">
        <f t="shared" si="389"/>
        <v>-93059</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389" t="s">
        <v>309</v>
      </c>
      <c r="B290" s="1390"/>
      <c r="C290" s="255">
        <f t="shared" si="371"/>
        <v>91780</v>
      </c>
      <c r="D290" s="256">
        <f>SUM(D24,D25,D41)-D51</f>
        <v>0</v>
      </c>
      <c r="E290" s="257">
        <f t="shared" ref="E290:F290" si="390">SUM(E24,E25,E41)-E51</f>
        <v>91780</v>
      </c>
      <c r="F290" s="258">
        <f t="shared" si="390"/>
        <v>91780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391" t="s">
        <v>310</v>
      </c>
      <c r="B291" s="1392"/>
      <c r="C291" s="260">
        <f t="shared" si="371"/>
        <v>-91780</v>
      </c>
      <c r="D291" s="261">
        <f t="shared" ref="D291:O291" si="394">SUM(D292,D293)-D300+D301</f>
        <v>0</v>
      </c>
      <c r="E291" s="262">
        <f t="shared" si="394"/>
        <v>-91780</v>
      </c>
      <c r="F291" s="263">
        <f t="shared" si="394"/>
        <v>-91780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7" t="s">
        <v>311</v>
      </c>
      <c r="B292" s="157" t="s">
        <v>312</v>
      </c>
      <c r="C292" s="158">
        <f t="shared" si="371"/>
        <v>-91780</v>
      </c>
      <c r="D292" s="159">
        <f t="shared" ref="D292:O292" si="395">D21-D286</f>
        <v>0</v>
      </c>
      <c r="E292" s="160">
        <f t="shared" si="395"/>
        <v>-91780</v>
      </c>
      <c r="F292" s="161">
        <f t="shared" si="395"/>
        <v>-91780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6hzigJaZHFQo4owj5WuD/nSU/dxtCWa6wvF/+34ITBZKg7NMLr0flFB3ma0dQOIwtMj3hEV68XxMvNljCEduw==" saltValue="lf0P3f2tHbRfmPRb5pEpsQ==" spinCount="100000" sheet="1" objects="1" scenarios="1" formatCells="0" formatColumns="0" formatRows="0" deleteColumns="0"/>
  <autoFilter ref="A18:P301">
    <filterColumn colId="2">
      <filters>
        <filter val="241 241"/>
        <filter val="282 683"/>
        <filter val="333 021"/>
        <filter val="50 338"/>
        <filter val="91 780"/>
        <filter val="-91 78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2019.gada 20.jūnija saistošajiem noteikumiem Nr.22
(protokols Nr.8, 2.punkts)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2"/>
  <sheetViews>
    <sheetView showGridLines="0" view="pageLayout" zoomScaleNormal="100" workbookViewId="0">
      <selection activeCell="U4" sqref="U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442</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443</v>
      </c>
      <c r="D3" s="1421"/>
      <c r="E3" s="1421"/>
      <c r="F3" s="1421"/>
      <c r="G3" s="1421"/>
      <c r="H3" s="1421"/>
      <c r="I3" s="1421"/>
      <c r="J3" s="1421"/>
      <c r="K3" s="1421"/>
      <c r="L3" s="1421"/>
      <c r="M3" s="1421"/>
      <c r="N3" s="1421"/>
      <c r="O3" s="1421"/>
      <c r="P3" s="1422"/>
      <c r="Q3" s="278"/>
    </row>
    <row r="4" spans="1:17" ht="12.75" customHeight="1" x14ac:dyDescent="0.25">
      <c r="A4" s="5" t="s">
        <v>4</v>
      </c>
      <c r="B4" s="6"/>
      <c r="C4" s="1421"/>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444</v>
      </c>
      <c r="D6" s="1416"/>
      <c r="E6" s="1416"/>
      <c r="F6" s="1416"/>
      <c r="G6" s="1416"/>
      <c r="H6" s="1416"/>
      <c r="I6" s="1416"/>
      <c r="J6" s="1416"/>
      <c r="K6" s="1416"/>
      <c r="L6" s="1416"/>
      <c r="M6" s="1416"/>
      <c r="N6" s="1416"/>
      <c r="O6" s="1416"/>
      <c r="P6" s="1417"/>
      <c r="Q6" s="278"/>
    </row>
    <row r="7" spans="1:17" ht="36" customHeight="1" x14ac:dyDescent="0.25">
      <c r="A7" s="7" t="s">
        <v>10</v>
      </c>
      <c r="B7" s="8"/>
      <c r="C7" s="1421" t="s">
        <v>445</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446</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21"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21"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1" s="28" customFormat="1" ht="12" hidden="1" customHeight="1" x14ac:dyDescent="0.25">
      <c r="A19" s="22"/>
      <c r="B19" s="23" t="s">
        <v>38</v>
      </c>
      <c r="C19" s="24"/>
      <c r="D19" s="25"/>
      <c r="E19" s="26"/>
      <c r="F19" s="27"/>
      <c r="G19" s="25"/>
      <c r="H19" s="26"/>
      <c r="I19" s="27"/>
      <c r="J19" s="25"/>
      <c r="K19" s="26"/>
      <c r="L19" s="27"/>
      <c r="M19" s="25"/>
      <c r="N19" s="26"/>
      <c r="O19" s="27"/>
      <c r="P19" s="27"/>
    </row>
    <row r="20" spans="1:21" s="28" customFormat="1" ht="12.75" thickBot="1" x14ac:dyDescent="0.3">
      <c r="A20" s="29"/>
      <c r="B20" s="30" t="s">
        <v>39</v>
      </c>
      <c r="C20" s="31">
        <f t="shared" ref="C20:C83" si="0">F20+I20+L20+O20</f>
        <v>33187</v>
      </c>
      <c r="D20" s="32">
        <f>SUM(D21,D24,D25,D41,D43)</f>
        <v>96845</v>
      </c>
      <c r="E20" s="33">
        <f t="shared" ref="E20:F20" si="1">SUM(E21,E24,E25,E41,E43)</f>
        <v>-63658</v>
      </c>
      <c r="F20" s="34">
        <f t="shared" si="1"/>
        <v>33187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R20" s="409"/>
      <c r="S20" s="409"/>
      <c r="U20" s="409"/>
    </row>
    <row r="21" spans="1:21"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409"/>
      <c r="S21" s="409"/>
      <c r="U21" s="409"/>
    </row>
    <row r="22" spans="1:21"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409"/>
      <c r="S22" s="409"/>
      <c r="U22" s="409"/>
    </row>
    <row r="23" spans="1:21"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409"/>
      <c r="S23" s="409"/>
      <c r="U23" s="409"/>
    </row>
    <row r="24" spans="1:21" s="28" customFormat="1" ht="24.75" customHeight="1" thickTop="1" thickBot="1" x14ac:dyDescent="0.3">
      <c r="A24" s="58">
        <v>19300</v>
      </c>
      <c r="B24" s="58" t="s">
        <v>43</v>
      </c>
      <c r="C24" s="59">
        <f>F24+I24</f>
        <v>33187</v>
      </c>
      <c r="D24" s="60">
        <v>96845</v>
      </c>
      <c r="E24" s="63">
        <f>-3462-60196</f>
        <v>-63658</v>
      </c>
      <c r="F24" s="62">
        <f t="shared" si="9"/>
        <v>33187</v>
      </c>
      <c r="G24" s="60"/>
      <c r="H24" s="63"/>
      <c r="I24" s="62">
        <f t="shared" si="10"/>
        <v>0</v>
      </c>
      <c r="J24" s="64" t="s">
        <v>44</v>
      </c>
      <c r="K24" s="65" t="s">
        <v>44</v>
      </c>
      <c r="L24" s="66" t="s">
        <v>44</v>
      </c>
      <c r="M24" s="64" t="s">
        <v>44</v>
      </c>
      <c r="N24" s="65" t="s">
        <v>44</v>
      </c>
      <c r="O24" s="66" t="s">
        <v>44</v>
      </c>
      <c r="P24" s="67"/>
      <c r="R24" s="409"/>
      <c r="S24" s="409"/>
      <c r="U24" s="409"/>
    </row>
    <row r="25" spans="1:21" s="28" customFormat="1" ht="24.75" hidden="1" customHeight="1" thickTop="1" x14ac:dyDescent="0.25">
      <c r="A25" s="69"/>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c r="R25" s="409"/>
      <c r="S25" s="409"/>
      <c r="U25" s="409"/>
    </row>
    <row r="26" spans="1:21"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c r="R26" s="409"/>
      <c r="S26" s="409"/>
      <c r="U26" s="409"/>
    </row>
    <row r="27" spans="1:21"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c r="R27" s="409"/>
      <c r="S27" s="409"/>
      <c r="U27" s="409"/>
    </row>
    <row r="28" spans="1:21"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c r="R28" s="409"/>
      <c r="S28" s="409"/>
      <c r="U28" s="409"/>
    </row>
    <row r="29" spans="1:21"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c r="R29" s="409"/>
      <c r="S29" s="409"/>
      <c r="U29" s="409"/>
    </row>
    <row r="30" spans="1:21"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c r="R30" s="409"/>
      <c r="S30" s="409"/>
      <c r="U30" s="409"/>
    </row>
    <row r="31" spans="1:21"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c r="R31" s="409"/>
      <c r="S31" s="409"/>
      <c r="U31" s="409"/>
    </row>
    <row r="32" spans="1:21"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c r="R32" s="409"/>
      <c r="S32" s="409"/>
      <c r="U32" s="409"/>
    </row>
    <row r="33" spans="1:21"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c r="R33" s="409"/>
      <c r="S33" s="409"/>
      <c r="U33" s="409"/>
    </row>
    <row r="34" spans="1:21"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c r="R34" s="409"/>
      <c r="S34" s="409"/>
      <c r="U34" s="409"/>
    </row>
    <row r="35" spans="1:21"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c r="R35" s="409"/>
      <c r="S35" s="409"/>
      <c r="U35" s="409"/>
    </row>
    <row r="36" spans="1:21"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c r="R36" s="409"/>
      <c r="S36" s="409"/>
      <c r="U36" s="409"/>
    </row>
    <row r="37" spans="1:21"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c r="R37" s="409"/>
      <c r="S37" s="409"/>
      <c r="U37" s="409"/>
    </row>
    <row r="38" spans="1:21"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c r="R38" s="409"/>
      <c r="S38" s="409"/>
      <c r="U38" s="409"/>
    </row>
    <row r="39" spans="1:21"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c r="R39" s="409"/>
      <c r="S39" s="409"/>
      <c r="U39" s="409"/>
    </row>
    <row r="40" spans="1:21"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c r="R40" s="409"/>
      <c r="S40" s="409"/>
      <c r="U40" s="409"/>
    </row>
    <row r="41" spans="1:21"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c r="R41" s="409"/>
      <c r="S41" s="409"/>
      <c r="U41" s="409"/>
    </row>
    <row r="42" spans="1:21"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c r="R42" s="409"/>
      <c r="S42" s="409"/>
      <c r="U42" s="409"/>
    </row>
    <row r="43" spans="1:21"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c r="R43" s="409"/>
      <c r="S43" s="409"/>
      <c r="U43" s="409"/>
    </row>
    <row r="44" spans="1:21"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c r="R44" s="409"/>
      <c r="S44" s="409"/>
      <c r="U44" s="409"/>
    </row>
    <row r="45" spans="1:21"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c r="R45" s="409"/>
      <c r="S45" s="409"/>
      <c r="U45" s="409"/>
    </row>
    <row r="46" spans="1:21"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c r="R46" s="409"/>
      <c r="S46" s="409"/>
      <c r="U46" s="409"/>
    </row>
    <row r="47" spans="1:21"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c r="R47" s="409"/>
      <c r="S47" s="409"/>
      <c r="U47" s="409"/>
    </row>
    <row r="48" spans="1:21" ht="12" hidden="1" customHeight="1" x14ac:dyDescent="0.25">
      <c r="A48" s="142"/>
      <c r="B48" s="138"/>
      <c r="C48" s="143"/>
      <c r="D48" s="144"/>
      <c r="E48" s="145"/>
      <c r="F48" s="141"/>
      <c r="G48" s="144"/>
      <c r="H48" s="145"/>
      <c r="I48" s="141"/>
      <c r="J48" s="144"/>
      <c r="K48" s="145"/>
      <c r="L48" s="125"/>
      <c r="M48" s="144"/>
      <c r="N48" s="145"/>
      <c r="O48" s="141"/>
      <c r="P48" s="129"/>
      <c r="R48" s="409"/>
      <c r="S48" s="409"/>
      <c r="U48" s="409"/>
    </row>
    <row r="49" spans="1:21" s="28" customFormat="1" ht="12" hidden="1" customHeight="1" x14ac:dyDescent="0.25">
      <c r="A49" s="146"/>
      <c r="B49" s="147" t="s">
        <v>68</v>
      </c>
      <c r="C49" s="148"/>
      <c r="D49" s="149"/>
      <c r="E49" s="150"/>
      <c r="F49" s="151"/>
      <c r="G49" s="152"/>
      <c r="H49" s="153"/>
      <c r="I49" s="154"/>
      <c r="J49" s="152"/>
      <c r="K49" s="153"/>
      <c r="L49" s="155"/>
      <c r="M49" s="152"/>
      <c r="N49" s="153"/>
      <c r="O49" s="154"/>
      <c r="P49" s="156"/>
      <c r="R49" s="409"/>
      <c r="S49" s="409"/>
      <c r="U49" s="409"/>
    </row>
    <row r="50" spans="1:21" s="28" customFormat="1" ht="13.5" thickTop="1" thickBot="1" x14ac:dyDescent="0.3">
      <c r="A50" s="157"/>
      <c r="B50" s="29" t="s">
        <v>69</v>
      </c>
      <c r="C50" s="158">
        <f t="shared" si="0"/>
        <v>33187</v>
      </c>
      <c r="D50" s="159">
        <f>SUM(D51,D286)</f>
        <v>96845</v>
      </c>
      <c r="E50" s="160">
        <f t="shared" ref="E50:F50" si="26">SUM(E51,E286)</f>
        <v>-63658</v>
      </c>
      <c r="F50" s="161">
        <f t="shared" si="26"/>
        <v>33187</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R50" s="409"/>
      <c r="S50" s="409"/>
      <c r="U50" s="409"/>
    </row>
    <row r="51" spans="1:21" s="28" customFormat="1" ht="36.75" thickTop="1" x14ac:dyDescent="0.25">
      <c r="A51" s="162"/>
      <c r="B51" s="163" t="s">
        <v>70</v>
      </c>
      <c r="C51" s="164">
        <f t="shared" si="0"/>
        <v>33187</v>
      </c>
      <c r="D51" s="165">
        <f>SUM(D52,D194)</f>
        <v>96845</v>
      </c>
      <c r="E51" s="166">
        <f t="shared" ref="E51:F51" si="30">SUM(E52,E194)</f>
        <v>-63658</v>
      </c>
      <c r="F51" s="167">
        <f t="shared" si="30"/>
        <v>33187</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c r="R51" s="409"/>
      <c r="S51" s="409"/>
      <c r="U51" s="409"/>
    </row>
    <row r="52" spans="1:21" s="28" customFormat="1" ht="24" x14ac:dyDescent="0.25">
      <c r="A52" s="24"/>
      <c r="B52" s="22" t="s">
        <v>71</v>
      </c>
      <c r="C52" s="172">
        <f t="shared" si="0"/>
        <v>33187</v>
      </c>
      <c r="D52" s="173">
        <f>SUM(D53,D75,D173,D187)</f>
        <v>96845</v>
      </c>
      <c r="E52" s="174">
        <f t="shared" ref="E52:F52" si="34">SUM(E53,E75,E173,E187)</f>
        <v>-63658</v>
      </c>
      <c r="F52" s="175">
        <f t="shared" si="34"/>
        <v>33187</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c r="R52" s="409"/>
      <c r="S52" s="409"/>
      <c r="U52" s="409"/>
    </row>
    <row r="53" spans="1:21"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c r="R53" s="409"/>
      <c r="S53" s="409"/>
      <c r="U53" s="409"/>
    </row>
    <row r="54" spans="1:21"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c r="R54" s="409"/>
      <c r="S54" s="409"/>
      <c r="U54" s="409"/>
    </row>
    <row r="55" spans="1:21"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c r="R55" s="409"/>
      <c r="S55" s="409"/>
      <c r="U55" s="409"/>
    </row>
    <row r="56" spans="1:21" ht="12" hidden="1" customHeight="1" x14ac:dyDescent="0.25">
      <c r="A56" s="44">
        <v>1111</v>
      </c>
      <c r="B56" s="82" t="s">
        <v>75</v>
      </c>
      <c r="C56" s="83">
        <f t="shared" si="0"/>
        <v>0</v>
      </c>
      <c r="D56" s="46"/>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c r="R56" s="409"/>
      <c r="S56" s="409"/>
      <c r="U56" s="409"/>
    </row>
    <row r="57" spans="1:21" ht="24" hidden="1" customHeight="1" x14ac:dyDescent="0.25">
      <c r="A57" s="51">
        <v>1119</v>
      </c>
      <c r="B57" s="89" t="s">
        <v>76</v>
      </c>
      <c r="C57" s="90">
        <f t="shared" si="0"/>
        <v>0</v>
      </c>
      <c r="D57" s="53"/>
      <c r="E57" s="54"/>
      <c r="F57" s="55">
        <f t="shared" si="50"/>
        <v>0</v>
      </c>
      <c r="G57" s="53"/>
      <c r="H57" s="54"/>
      <c r="I57" s="55">
        <f t="shared" si="51"/>
        <v>0</v>
      </c>
      <c r="J57" s="53"/>
      <c r="K57" s="54"/>
      <c r="L57" s="55">
        <f t="shared" si="52"/>
        <v>0</v>
      </c>
      <c r="M57" s="53"/>
      <c r="N57" s="54"/>
      <c r="O57" s="55">
        <f t="shared" si="53"/>
        <v>0</v>
      </c>
      <c r="P57" s="57"/>
      <c r="R57" s="409"/>
      <c r="S57" s="409"/>
      <c r="U57" s="409"/>
    </row>
    <row r="58" spans="1:21"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c r="R58" s="409"/>
      <c r="S58" s="409"/>
      <c r="U58" s="409"/>
    </row>
    <row r="59" spans="1:21" ht="12" hidden="1" customHeight="1" x14ac:dyDescent="0.25">
      <c r="A59" s="51">
        <v>1141</v>
      </c>
      <c r="B59" s="89" t="s">
        <v>78</v>
      </c>
      <c r="C59" s="90">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R59" s="409"/>
      <c r="S59" s="409"/>
      <c r="U59" s="409"/>
    </row>
    <row r="60" spans="1:21" ht="24.75" hidden="1" customHeight="1" x14ac:dyDescent="0.25">
      <c r="A60" s="51">
        <v>1142</v>
      </c>
      <c r="B60" s="89" t="s">
        <v>79</v>
      </c>
      <c r="C60" s="90">
        <f t="shared" si="0"/>
        <v>0</v>
      </c>
      <c r="D60" s="53"/>
      <c r="E60" s="54"/>
      <c r="F60" s="55">
        <f t="shared" si="58"/>
        <v>0</v>
      </c>
      <c r="G60" s="53"/>
      <c r="H60" s="54"/>
      <c r="I60" s="55">
        <f t="shared" si="59"/>
        <v>0</v>
      </c>
      <c r="J60" s="53"/>
      <c r="K60" s="54"/>
      <c r="L60" s="55">
        <f t="shared" si="60"/>
        <v>0</v>
      </c>
      <c r="M60" s="53"/>
      <c r="N60" s="54"/>
      <c r="O60" s="55">
        <f t="shared" si="61"/>
        <v>0</v>
      </c>
      <c r="P60" s="57"/>
      <c r="R60" s="409"/>
      <c r="S60" s="409"/>
      <c r="U60" s="409"/>
    </row>
    <row r="61" spans="1:21" ht="24" hidden="1" customHeight="1" x14ac:dyDescent="0.25">
      <c r="A61" s="51">
        <v>1145</v>
      </c>
      <c r="B61" s="89" t="s">
        <v>80</v>
      </c>
      <c r="C61" s="90">
        <f t="shared" si="0"/>
        <v>0</v>
      </c>
      <c r="D61" s="53"/>
      <c r="E61" s="54"/>
      <c r="F61" s="55">
        <f t="shared" si="58"/>
        <v>0</v>
      </c>
      <c r="G61" s="53"/>
      <c r="H61" s="54"/>
      <c r="I61" s="55">
        <f t="shared" si="59"/>
        <v>0</v>
      </c>
      <c r="J61" s="53"/>
      <c r="K61" s="54"/>
      <c r="L61" s="55">
        <f t="shared" si="60"/>
        <v>0</v>
      </c>
      <c r="M61" s="53"/>
      <c r="N61" s="54"/>
      <c r="O61" s="55">
        <f t="shared" si="61"/>
        <v>0</v>
      </c>
      <c r="P61" s="57"/>
      <c r="R61" s="409"/>
      <c r="S61" s="409"/>
      <c r="U61" s="409"/>
    </row>
    <row r="62" spans="1:21" ht="27.75" hidden="1" customHeight="1" x14ac:dyDescent="0.25">
      <c r="A62" s="51">
        <v>1146</v>
      </c>
      <c r="B62" s="89" t="s">
        <v>81</v>
      </c>
      <c r="C62" s="90">
        <f t="shared" si="0"/>
        <v>0</v>
      </c>
      <c r="D62" s="53"/>
      <c r="E62" s="54"/>
      <c r="F62" s="55">
        <f t="shared" si="58"/>
        <v>0</v>
      </c>
      <c r="G62" s="53"/>
      <c r="H62" s="54"/>
      <c r="I62" s="55">
        <f t="shared" si="59"/>
        <v>0</v>
      </c>
      <c r="J62" s="53"/>
      <c r="K62" s="54"/>
      <c r="L62" s="55">
        <f t="shared" si="60"/>
        <v>0</v>
      </c>
      <c r="M62" s="53"/>
      <c r="N62" s="54"/>
      <c r="O62" s="55">
        <f t="shared" si="61"/>
        <v>0</v>
      </c>
      <c r="P62" s="57"/>
      <c r="R62" s="409"/>
      <c r="S62" s="409"/>
      <c r="U62" s="409"/>
    </row>
    <row r="63" spans="1:21" ht="12" hidden="1" customHeight="1" x14ac:dyDescent="0.25">
      <c r="A63" s="51">
        <v>1147</v>
      </c>
      <c r="B63" s="89" t="s">
        <v>82</v>
      </c>
      <c r="C63" s="90">
        <f t="shared" si="0"/>
        <v>0</v>
      </c>
      <c r="D63" s="53"/>
      <c r="E63" s="54"/>
      <c r="F63" s="55">
        <f t="shared" si="58"/>
        <v>0</v>
      </c>
      <c r="G63" s="53"/>
      <c r="H63" s="54"/>
      <c r="I63" s="55">
        <f t="shared" si="59"/>
        <v>0</v>
      </c>
      <c r="J63" s="53"/>
      <c r="K63" s="54"/>
      <c r="L63" s="55">
        <f t="shared" si="60"/>
        <v>0</v>
      </c>
      <c r="M63" s="53"/>
      <c r="N63" s="54"/>
      <c r="O63" s="55">
        <f t="shared" si="61"/>
        <v>0</v>
      </c>
      <c r="P63" s="57"/>
      <c r="R63" s="409"/>
      <c r="S63" s="409"/>
      <c r="U63" s="409"/>
    </row>
    <row r="64" spans="1:21" ht="12" hidden="1" customHeight="1" x14ac:dyDescent="0.25">
      <c r="A64" s="51">
        <v>1148</v>
      </c>
      <c r="B64" s="89" t="s">
        <v>83</v>
      </c>
      <c r="C64" s="90">
        <f t="shared" si="0"/>
        <v>0</v>
      </c>
      <c r="D64" s="53"/>
      <c r="E64" s="54"/>
      <c r="F64" s="55">
        <f t="shared" si="58"/>
        <v>0</v>
      </c>
      <c r="G64" s="53"/>
      <c r="H64" s="54"/>
      <c r="I64" s="55">
        <f t="shared" si="59"/>
        <v>0</v>
      </c>
      <c r="J64" s="53"/>
      <c r="K64" s="54"/>
      <c r="L64" s="55">
        <f t="shared" si="60"/>
        <v>0</v>
      </c>
      <c r="M64" s="53"/>
      <c r="N64" s="54"/>
      <c r="O64" s="55">
        <f t="shared" si="61"/>
        <v>0</v>
      </c>
      <c r="P64" s="57"/>
      <c r="R64" s="409"/>
      <c r="S64" s="409"/>
      <c r="U64" s="409"/>
    </row>
    <row r="65" spans="1:21" ht="24" hidden="1" customHeight="1" x14ac:dyDescent="0.25">
      <c r="A65" s="51">
        <v>1149</v>
      </c>
      <c r="B65" s="89" t="s">
        <v>84</v>
      </c>
      <c r="C65" s="90">
        <f t="shared" si="0"/>
        <v>0</v>
      </c>
      <c r="D65" s="53"/>
      <c r="E65" s="54"/>
      <c r="F65" s="55">
        <f t="shared" si="58"/>
        <v>0</v>
      </c>
      <c r="G65" s="53"/>
      <c r="H65" s="54"/>
      <c r="I65" s="55">
        <f t="shared" si="59"/>
        <v>0</v>
      </c>
      <c r="J65" s="53"/>
      <c r="K65" s="54"/>
      <c r="L65" s="55">
        <f t="shared" si="60"/>
        <v>0</v>
      </c>
      <c r="M65" s="53"/>
      <c r="N65" s="54"/>
      <c r="O65" s="55">
        <f t="shared" si="61"/>
        <v>0</v>
      </c>
      <c r="P65" s="57"/>
      <c r="R65" s="409"/>
      <c r="S65" s="409"/>
      <c r="U65" s="409"/>
    </row>
    <row r="66" spans="1:21" ht="36" hidden="1" customHeight="1" x14ac:dyDescent="0.25">
      <c r="A66" s="186">
        <v>1150</v>
      </c>
      <c r="B66" s="138" t="s">
        <v>85</v>
      </c>
      <c r="C66" s="143">
        <f t="shared" si="0"/>
        <v>0</v>
      </c>
      <c r="D66" s="144"/>
      <c r="E66" s="145"/>
      <c r="F66" s="141">
        <f t="shared" si="58"/>
        <v>0</v>
      </c>
      <c r="G66" s="144"/>
      <c r="H66" s="145"/>
      <c r="I66" s="141">
        <f t="shared" si="59"/>
        <v>0</v>
      </c>
      <c r="J66" s="144"/>
      <c r="K66" s="145"/>
      <c r="L66" s="141">
        <f t="shared" si="60"/>
        <v>0</v>
      </c>
      <c r="M66" s="144"/>
      <c r="N66" s="145"/>
      <c r="O66" s="141">
        <f t="shared" si="61"/>
        <v>0</v>
      </c>
      <c r="P66" s="129"/>
      <c r="R66" s="409"/>
      <c r="S66" s="409"/>
      <c r="U66" s="409"/>
    </row>
    <row r="67" spans="1:21"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c r="R67" s="409"/>
      <c r="S67" s="409"/>
      <c r="U67" s="409"/>
    </row>
    <row r="68" spans="1:21" ht="24" hidden="1" customHeight="1" x14ac:dyDescent="0.25">
      <c r="A68" s="546">
        <v>1210</v>
      </c>
      <c r="B68" s="82" t="s">
        <v>87</v>
      </c>
      <c r="C68" s="83">
        <f t="shared" si="0"/>
        <v>0</v>
      </c>
      <c r="D68" s="46"/>
      <c r="E68" s="47"/>
      <c r="F68" s="134">
        <f>D68+E68</f>
        <v>0</v>
      </c>
      <c r="G68" s="46"/>
      <c r="H68" s="47"/>
      <c r="I68" s="134">
        <f>G68+H68</f>
        <v>0</v>
      </c>
      <c r="J68" s="46"/>
      <c r="K68" s="47"/>
      <c r="L68" s="134">
        <f>K68+J68</f>
        <v>0</v>
      </c>
      <c r="M68" s="46"/>
      <c r="N68" s="47"/>
      <c r="O68" s="134">
        <f>N68+M68</f>
        <v>0</v>
      </c>
      <c r="P68" s="49"/>
      <c r="R68" s="409"/>
      <c r="S68" s="409"/>
      <c r="U68" s="409"/>
    </row>
    <row r="69" spans="1:21"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c r="R69" s="409"/>
      <c r="S69" s="409"/>
      <c r="U69" s="409"/>
    </row>
    <row r="70" spans="1:21" ht="48" hidden="1" customHeight="1" x14ac:dyDescent="0.25">
      <c r="A70" s="51">
        <v>1221</v>
      </c>
      <c r="B70" s="89" t="s">
        <v>89</v>
      </c>
      <c r="C70" s="90">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R70" s="409"/>
      <c r="S70" s="409"/>
      <c r="U70" s="409"/>
    </row>
    <row r="71" spans="1:21" ht="12" hidden="1" customHeight="1" x14ac:dyDescent="0.25">
      <c r="A71" s="51">
        <v>1223</v>
      </c>
      <c r="B71" s="89" t="s">
        <v>90</v>
      </c>
      <c r="C71" s="90">
        <f t="shared" si="0"/>
        <v>0</v>
      </c>
      <c r="D71" s="53"/>
      <c r="E71" s="54"/>
      <c r="F71" s="55">
        <f t="shared" si="70"/>
        <v>0</v>
      </c>
      <c r="G71" s="53"/>
      <c r="H71" s="54"/>
      <c r="I71" s="55">
        <f t="shared" si="71"/>
        <v>0</v>
      </c>
      <c r="J71" s="53"/>
      <c r="K71" s="54"/>
      <c r="L71" s="55">
        <f t="shared" si="72"/>
        <v>0</v>
      </c>
      <c r="M71" s="53"/>
      <c r="N71" s="54"/>
      <c r="O71" s="55">
        <f t="shared" si="73"/>
        <v>0</v>
      </c>
      <c r="P71" s="57"/>
      <c r="R71" s="409"/>
      <c r="S71" s="409"/>
      <c r="U71" s="409"/>
    </row>
    <row r="72" spans="1:21" ht="24" hidden="1" customHeight="1" x14ac:dyDescent="0.25">
      <c r="A72" s="51">
        <v>1225</v>
      </c>
      <c r="B72" s="89" t="s">
        <v>91</v>
      </c>
      <c r="C72" s="90">
        <f t="shared" si="0"/>
        <v>0</v>
      </c>
      <c r="D72" s="53"/>
      <c r="E72" s="54"/>
      <c r="F72" s="55">
        <f t="shared" si="70"/>
        <v>0</v>
      </c>
      <c r="G72" s="53"/>
      <c r="H72" s="54"/>
      <c r="I72" s="55">
        <f t="shared" si="71"/>
        <v>0</v>
      </c>
      <c r="J72" s="53"/>
      <c r="K72" s="54"/>
      <c r="L72" s="55">
        <f t="shared" si="72"/>
        <v>0</v>
      </c>
      <c r="M72" s="53"/>
      <c r="N72" s="54"/>
      <c r="O72" s="55">
        <f t="shared" si="73"/>
        <v>0</v>
      </c>
      <c r="P72" s="57"/>
      <c r="R72" s="409"/>
      <c r="S72" s="409"/>
      <c r="U72" s="409"/>
    </row>
    <row r="73" spans="1:21" ht="36" hidden="1" customHeight="1" x14ac:dyDescent="0.25">
      <c r="A73" s="51">
        <v>1227</v>
      </c>
      <c r="B73" s="89" t="s">
        <v>92</v>
      </c>
      <c r="C73" s="90">
        <f t="shared" si="0"/>
        <v>0</v>
      </c>
      <c r="D73" s="53"/>
      <c r="E73" s="54"/>
      <c r="F73" s="55">
        <f t="shared" si="70"/>
        <v>0</v>
      </c>
      <c r="G73" s="53"/>
      <c r="H73" s="54"/>
      <c r="I73" s="55">
        <f t="shared" si="71"/>
        <v>0</v>
      </c>
      <c r="J73" s="53"/>
      <c r="K73" s="54"/>
      <c r="L73" s="55">
        <f t="shared" si="72"/>
        <v>0</v>
      </c>
      <c r="M73" s="53"/>
      <c r="N73" s="54"/>
      <c r="O73" s="55">
        <f t="shared" si="73"/>
        <v>0</v>
      </c>
      <c r="P73" s="57"/>
      <c r="R73" s="409"/>
      <c r="S73" s="409"/>
      <c r="U73" s="409"/>
    </row>
    <row r="74" spans="1:21" ht="48" hidden="1" customHeight="1" x14ac:dyDescent="0.25">
      <c r="A74" s="51">
        <v>1228</v>
      </c>
      <c r="B74" s="89" t="s">
        <v>93</v>
      </c>
      <c r="C74" s="90">
        <f t="shared" si="0"/>
        <v>0</v>
      </c>
      <c r="D74" s="53"/>
      <c r="E74" s="54"/>
      <c r="F74" s="55">
        <f t="shared" si="70"/>
        <v>0</v>
      </c>
      <c r="G74" s="53"/>
      <c r="H74" s="54"/>
      <c r="I74" s="55">
        <f t="shared" si="71"/>
        <v>0</v>
      </c>
      <c r="J74" s="53"/>
      <c r="K74" s="54"/>
      <c r="L74" s="55">
        <f t="shared" si="72"/>
        <v>0</v>
      </c>
      <c r="M74" s="53"/>
      <c r="N74" s="54"/>
      <c r="O74" s="55">
        <f t="shared" si="73"/>
        <v>0</v>
      </c>
      <c r="P74" s="57"/>
      <c r="R74" s="409"/>
      <c r="S74" s="409"/>
      <c r="U74" s="409"/>
    </row>
    <row r="75" spans="1:21" x14ac:dyDescent="0.25">
      <c r="A75" s="177">
        <v>2000</v>
      </c>
      <c r="B75" s="177" t="s">
        <v>94</v>
      </c>
      <c r="C75" s="178">
        <f t="shared" si="0"/>
        <v>33187</v>
      </c>
      <c r="D75" s="179">
        <f>SUM(D76,D83,D130,D164,D165,D172)</f>
        <v>96845</v>
      </c>
      <c r="E75" s="180">
        <f t="shared" ref="E75:F75" si="74">SUM(E76,E83,E130,E164,E165,E172)</f>
        <v>-63658</v>
      </c>
      <c r="F75" s="181">
        <f t="shared" si="74"/>
        <v>33187</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c r="R75" s="409"/>
      <c r="S75" s="409"/>
      <c r="U75" s="409"/>
    </row>
    <row r="76" spans="1:21"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c r="R76" s="409"/>
      <c r="S76" s="409"/>
      <c r="U76" s="409"/>
    </row>
    <row r="77" spans="1:21" ht="24" hidden="1" x14ac:dyDescent="0.25">
      <c r="A77" s="546">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c r="R77" s="409"/>
      <c r="S77" s="409"/>
      <c r="U77" s="409"/>
    </row>
    <row r="78" spans="1:21" ht="12" hidden="1" customHeight="1" x14ac:dyDescent="0.25">
      <c r="A78" s="51">
        <v>2111</v>
      </c>
      <c r="B78" s="89" t="s">
        <v>97</v>
      </c>
      <c r="C78" s="90">
        <f t="shared" si="0"/>
        <v>0</v>
      </c>
      <c r="D78" s="196"/>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409"/>
      <c r="S78" s="409"/>
      <c r="U78" s="409"/>
    </row>
    <row r="79" spans="1:21" ht="24" hidden="1" customHeight="1" x14ac:dyDescent="0.25">
      <c r="A79" s="51">
        <v>2112</v>
      </c>
      <c r="B79" s="89" t="s">
        <v>98</v>
      </c>
      <c r="C79" s="90">
        <f t="shared" si="0"/>
        <v>0</v>
      </c>
      <c r="D79" s="196"/>
      <c r="E79" s="197"/>
      <c r="F79" s="55">
        <f t="shared" si="86"/>
        <v>0</v>
      </c>
      <c r="G79" s="53"/>
      <c r="H79" s="54"/>
      <c r="I79" s="55">
        <f t="shared" si="87"/>
        <v>0</v>
      </c>
      <c r="J79" s="53"/>
      <c r="K79" s="54"/>
      <c r="L79" s="55">
        <f t="shared" si="88"/>
        <v>0</v>
      </c>
      <c r="M79" s="53"/>
      <c r="N79" s="54"/>
      <c r="O79" s="55">
        <f t="shared" si="89"/>
        <v>0</v>
      </c>
      <c r="P79" s="57"/>
      <c r="R79" s="409"/>
      <c r="S79" s="409"/>
      <c r="U79" s="409"/>
    </row>
    <row r="80" spans="1:21"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c r="R80" s="409"/>
      <c r="S80" s="409"/>
      <c r="U80" s="409"/>
    </row>
    <row r="81" spans="1:21" ht="12" hidden="1" customHeight="1" x14ac:dyDescent="0.25">
      <c r="A81" s="51">
        <v>2121</v>
      </c>
      <c r="B81" s="89" t="s">
        <v>97</v>
      </c>
      <c r="C81" s="90">
        <f t="shared" si="0"/>
        <v>0</v>
      </c>
      <c r="D81" s="196"/>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409"/>
      <c r="S81" s="409"/>
      <c r="U81" s="409"/>
    </row>
    <row r="82" spans="1:21" ht="24" hidden="1" customHeight="1" x14ac:dyDescent="0.25">
      <c r="A82" s="51">
        <v>2122</v>
      </c>
      <c r="B82" s="89" t="s">
        <v>98</v>
      </c>
      <c r="C82" s="90">
        <f t="shared" si="0"/>
        <v>0</v>
      </c>
      <c r="D82" s="196"/>
      <c r="E82" s="197"/>
      <c r="F82" s="55">
        <f t="shared" si="94"/>
        <v>0</v>
      </c>
      <c r="G82" s="53"/>
      <c r="H82" s="54"/>
      <c r="I82" s="55">
        <f t="shared" si="95"/>
        <v>0</v>
      </c>
      <c r="J82" s="53"/>
      <c r="K82" s="54"/>
      <c r="L82" s="55">
        <f t="shared" si="96"/>
        <v>0</v>
      </c>
      <c r="M82" s="53"/>
      <c r="N82" s="54"/>
      <c r="O82" s="55">
        <f t="shared" si="97"/>
        <v>0</v>
      </c>
      <c r="P82" s="57"/>
      <c r="R82" s="409"/>
      <c r="S82" s="409"/>
      <c r="U82" s="409"/>
    </row>
    <row r="83" spans="1:21" x14ac:dyDescent="0.25">
      <c r="A83" s="69">
        <v>2200</v>
      </c>
      <c r="B83" s="183" t="s">
        <v>100</v>
      </c>
      <c r="C83" s="70">
        <f t="shared" si="0"/>
        <v>33187</v>
      </c>
      <c r="D83" s="184">
        <f>SUM(D84,D89,D95,D103,D112,D116,D122,D128)</f>
        <v>96845</v>
      </c>
      <c r="E83" s="185">
        <f t="shared" ref="E83:F83" si="98">SUM(E84,E89,E95,E103,E112,E116,E122,E128)</f>
        <v>-63658</v>
      </c>
      <c r="F83" s="73">
        <f t="shared" si="98"/>
        <v>33187</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c r="R83" s="409"/>
      <c r="S83" s="409"/>
      <c r="U83" s="409"/>
    </row>
    <row r="84" spans="1:21"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c r="R84" s="409"/>
      <c r="S84" s="409"/>
      <c r="U84" s="409"/>
    </row>
    <row r="85" spans="1:21" ht="24" hidden="1" customHeight="1" x14ac:dyDescent="0.25">
      <c r="A85" s="44">
        <v>2211</v>
      </c>
      <c r="B85" s="82" t="s">
        <v>102</v>
      </c>
      <c r="C85" s="83">
        <f t="shared" si="102"/>
        <v>0</v>
      </c>
      <c r="D85" s="198"/>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c r="R85" s="409"/>
      <c r="S85" s="409"/>
      <c r="U85" s="409"/>
    </row>
    <row r="86" spans="1:21" ht="36" hidden="1" customHeight="1" x14ac:dyDescent="0.25">
      <c r="A86" s="51">
        <v>2212</v>
      </c>
      <c r="B86" s="89" t="s">
        <v>103</v>
      </c>
      <c r="C86" s="90">
        <f t="shared" si="102"/>
        <v>0</v>
      </c>
      <c r="D86" s="196"/>
      <c r="E86" s="197"/>
      <c r="F86" s="55">
        <f t="shared" si="107"/>
        <v>0</v>
      </c>
      <c r="G86" s="53"/>
      <c r="H86" s="54"/>
      <c r="I86" s="55">
        <f t="shared" si="108"/>
        <v>0</v>
      </c>
      <c r="J86" s="53"/>
      <c r="K86" s="54"/>
      <c r="L86" s="55">
        <f t="shared" si="109"/>
        <v>0</v>
      </c>
      <c r="M86" s="53"/>
      <c r="N86" s="54"/>
      <c r="O86" s="55">
        <f t="shared" si="110"/>
        <v>0</v>
      </c>
      <c r="P86" s="57"/>
      <c r="R86" s="409"/>
      <c r="S86" s="409"/>
      <c r="U86" s="409"/>
    </row>
    <row r="87" spans="1:21" ht="24" hidden="1" customHeight="1" x14ac:dyDescent="0.25">
      <c r="A87" s="51">
        <v>2214</v>
      </c>
      <c r="B87" s="89" t="s">
        <v>104</v>
      </c>
      <c r="C87" s="90">
        <f t="shared" si="102"/>
        <v>0</v>
      </c>
      <c r="D87" s="196"/>
      <c r="E87" s="197"/>
      <c r="F87" s="55">
        <f t="shared" si="107"/>
        <v>0</v>
      </c>
      <c r="G87" s="53"/>
      <c r="H87" s="54"/>
      <c r="I87" s="55">
        <f t="shared" si="108"/>
        <v>0</v>
      </c>
      <c r="J87" s="53"/>
      <c r="K87" s="54"/>
      <c r="L87" s="55">
        <f t="shared" si="109"/>
        <v>0</v>
      </c>
      <c r="M87" s="53"/>
      <c r="N87" s="54"/>
      <c r="O87" s="55">
        <f t="shared" si="110"/>
        <v>0</v>
      </c>
      <c r="P87" s="57"/>
      <c r="R87" s="409"/>
      <c r="S87" s="409"/>
      <c r="U87" s="409"/>
    </row>
    <row r="88" spans="1:21" ht="12" hidden="1" customHeight="1" x14ac:dyDescent="0.25">
      <c r="A88" s="51">
        <v>2219</v>
      </c>
      <c r="B88" s="89" t="s">
        <v>105</v>
      </c>
      <c r="C88" s="90">
        <f t="shared" si="102"/>
        <v>0</v>
      </c>
      <c r="D88" s="196"/>
      <c r="E88" s="197"/>
      <c r="F88" s="55">
        <f t="shared" si="107"/>
        <v>0</v>
      </c>
      <c r="G88" s="53"/>
      <c r="H88" s="54"/>
      <c r="I88" s="55">
        <f t="shared" si="108"/>
        <v>0</v>
      </c>
      <c r="J88" s="53"/>
      <c r="K88" s="54"/>
      <c r="L88" s="55">
        <f t="shared" si="109"/>
        <v>0</v>
      </c>
      <c r="M88" s="53"/>
      <c r="N88" s="54"/>
      <c r="O88" s="55">
        <f t="shared" si="110"/>
        <v>0</v>
      </c>
      <c r="P88" s="57"/>
      <c r="R88" s="409"/>
      <c r="S88" s="409"/>
      <c r="U88" s="409"/>
    </row>
    <row r="89" spans="1:21"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c r="R89" s="409"/>
      <c r="S89" s="409"/>
      <c r="U89" s="409"/>
    </row>
    <row r="90" spans="1:21" ht="24" hidden="1" customHeight="1" x14ac:dyDescent="0.25">
      <c r="A90" s="51">
        <v>2221</v>
      </c>
      <c r="B90" s="89" t="s">
        <v>107</v>
      </c>
      <c r="C90" s="90">
        <f t="shared" si="102"/>
        <v>0</v>
      </c>
      <c r="D90" s="196"/>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409"/>
      <c r="S90" s="409"/>
      <c r="U90" s="409"/>
    </row>
    <row r="91" spans="1:21" ht="12" hidden="1" customHeight="1" x14ac:dyDescent="0.25">
      <c r="A91" s="51">
        <v>2222</v>
      </c>
      <c r="B91" s="89" t="s">
        <v>108</v>
      </c>
      <c r="C91" s="90">
        <f t="shared" si="102"/>
        <v>0</v>
      </c>
      <c r="D91" s="196"/>
      <c r="E91" s="197"/>
      <c r="F91" s="55">
        <f t="shared" si="115"/>
        <v>0</v>
      </c>
      <c r="G91" s="53"/>
      <c r="H91" s="54"/>
      <c r="I91" s="55">
        <f t="shared" si="116"/>
        <v>0</v>
      </c>
      <c r="J91" s="53"/>
      <c r="K91" s="54"/>
      <c r="L91" s="55">
        <f t="shared" si="117"/>
        <v>0</v>
      </c>
      <c r="M91" s="53"/>
      <c r="N91" s="54"/>
      <c r="O91" s="55">
        <f t="shared" si="118"/>
        <v>0</v>
      </c>
      <c r="P91" s="57"/>
      <c r="R91" s="409"/>
      <c r="S91" s="409"/>
      <c r="U91" s="409"/>
    </row>
    <row r="92" spans="1:21" ht="12" hidden="1" customHeight="1" x14ac:dyDescent="0.25">
      <c r="A92" s="51">
        <v>2223</v>
      </c>
      <c r="B92" s="89" t="s">
        <v>109</v>
      </c>
      <c r="C92" s="90">
        <f t="shared" si="102"/>
        <v>0</v>
      </c>
      <c r="D92" s="196"/>
      <c r="E92" s="197"/>
      <c r="F92" s="55">
        <f t="shared" si="115"/>
        <v>0</v>
      </c>
      <c r="G92" s="53"/>
      <c r="H92" s="54"/>
      <c r="I92" s="55">
        <f t="shared" si="116"/>
        <v>0</v>
      </c>
      <c r="J92" s="53"/>
      <c r="K92" s="54"/>
      <c r="L92" s="55">
        <f t="shared" si="117"/>
        <v>0</v>
      </c>
      <c r="M92" s="53"/>
      <c r="N92" s="54"/>
      <c r="O92" s="55">
        <f t="shared" si="118"/>
        <v>0</v>
      </c>
      <c r="P92" s="57"/>
      <c r="R92" s="409"/>
      <c r="S92" s="409"/>
      <c r="U92" s="409"/>
    </row>
    <row r="93" spans="1:21" ht="48" hidden="1" customHeight="1" x14ac:dyDescent="0.25">
      <c r="A93" s="51">
        <v>2224</v>
      </c>
      <c r="B93" s="89" t="s">
        <v>110</v>
      </c>
      <c r="C93" s="90">
        <f t="shared" si="102"/>
        <v>0</v>
      </c>
      <c r="D93" s="196"/>
      <c r="E93" s="197"/>
      <c r="F93" s="55">
        <f t="shared" si="115"/>
        <v>0</v>
      </c>
      <c r="G93" s="53"/>
      <c r="H93" s="54"/>
      <c r="I93" s="55">
        <f t="shared" si="116"/>
        <v>0</v>
      </c>
      <c r="J93" s="53"/>
      <c r="K93" s="54"/>
      <c r="L93" s="55">
        <f t="shared" si="117"/>
        <v>0</v>
      </c>
      <c r="M93" s="53"/>
      <c r="N93" s="54"/>
      <c r="O93" s="55">
        <f t="shared" si="118"/>
        <v>0</v>
      </c>
      <c r="P93" s="57"/>
      <c r="R93" s="409"/>
      <c r="S93" s="409"/>
      <c r="U93" s="409"/>
    </row>
    <row r="94" spans="1:21" ht="24" hidden="1" customHeight="1" x14ac:dyDescent="0.25">
      <c r="A94" s="51">
        <v>2229</v>
      </c>
      <c r="B94" s="89" t="s">
        <v>111</v>
      </c>
      <c r="C94" s="90">
        <f t="shared" si="102"/>
        <v>0</v>
      </c>
      <c r="D94" s="196"/>
      <c r="E94" s="197"/>
      <c r="F94" s="55">
        <f t="shared" si="115"/>
        <v>0</v>
      </c>
      <c r="G94" s="53"/>
      <c r="H94" s="54"/>
      <c r="I94" s="55">
        <f t="shared" si="116"/>
        <v>0</v>
      </c>
      <c r="J94" s="53"/>
      <c r="K94" s="54"/>
      <c r="L94" s="55">
        <f t="shared" si="117"/>
        <v>0</v>
      </c>
      <c r="M94" s="53"/>
      <c r="N94" s="54"/>
      <c r="O94" s="55">
        <f t="shared" si="118"/>
        <v>0</v>
      </c>
      <c r="P94" s="57"/>
      <c r="R94" s="409"/>
      <c r="S94" s="409"/>
      <c r="U94" s="409"/>
    </row>
    <row r="95" spans="1:21" ht="36" hidden="1" x14ac:dyDescent="0.25">
      <c r="A95" s="189">
        <v>2230</v>
      </c>
      <c r="B95" s="89" t="s">
        <v>112</v>
      </c>
      <c r="C95" s="90">
        <f t="shared" si="102"/>
        <v>0</v>
      </c>
      <c r="D95" s="190">
        <f>SUM(D96:D102)</f>
        <v>0</v>
      </c>
      <c r="E95" s="191">
        <f t="shared" ref="E95:F95" si="119">SUM(E96:E102)</f>
        <v>0</v>
      </c>
      <c r="F95" s="55">
        <f t="shared" si="119"/>
        <v>0</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c r="R95" s="409"/>
      <c r="S95" s="409"/>
      <c r="U95" s="409"/>
    </row>
    <row r="96" spans="1:21" ht="24" hidden="1" customHeight="1" x14ac:dyDescent="0.25">
      <c r="A96" s="51">
        <v>2231</v>
      </c>
      <c r="B96" s="89" t="s">
        <v>113</v>
      </c>
      <c r="C96" s="90">
        <f t="shared" si="102"/>
        <v>0</v>
      </c>
      <c r="D96" s="196"/>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409"/>
      <c r="S96" s="409"/>
      <c r="U96" s="409"/>
    </row>
    <row r="97" spans="1:21" ht="24.75" hidden="1" customHeight="1" x14ac:dyDescent="0.25">
      <c r="A97" s="51">
        <v>2232</v>
      </c>
      <c r="B97" s="89" t="s">
        <v>114</v>
      </c>
      <c r="C97" s="90">
        <f t="shared" si="102"/>
        <v>0</v>
      </c>
      <c r="D97" s="196"/>
      <c r="E97" s="197"/>
      <c r="F97" s="55">
        <f t="shared" si="123"/>
        <v>0</v>
      </c>
      <c r="G97" s="53"/>
      <c r="H97" s="54"/>
      <c r="I97" s="55">
        <f t="shared" si="124"/>
        <v>0</v>
      </c>
      <c r="J97" s="53"/>
      <c r="K97" s="54"/>
      <c r="L97" s="55">
        <f t="shared" si="125"/>
        <v>0</v>
      </c>
      <c r="M97" s="53"/>
      <c r="N97" s="54"/>
      <c r="O97" s="55">
        <f t="shared" si="126"/>
        <v>0</v>
      </c>
      <c r="P97" s="57"/>
      <c r="R97" s="409"/>
      <c r="S97" s="409"/>
      <c r="U97" s="409"/>
    </row>
    <row r="98" spans="1:21" ht="24" hidden="1" customHeight="1" x14ac:dyDescent="0.25">
      <c r="A98" s="44">
        <v>2233</v>
      </c>
      <c r="B98" s="82" t="s">
        <v>115</v>
      </c>
      <c r="C98" s="83">
        <f t="shared" si="102"/>
        <v>0</v>
      </c>
      <c r="D98" s="198"/>
      <c r="E98" s="199"/>
      <c r="F98" s="134">
        <f t="shared" si="123"/>
        <v>0</v>
      </c>
      <c r="G98" s="46"/>
      <c r="H98" s="47"/>
      <c r="I98" s="134">
        <f t="shared" si="124"/>
        <v>0</v>
      </c>
      <c r="J98" s="46"/>
      <c r="K98" s="47"/>
      <c r="L98" s="134">
        <f t="shared" si="125"/>
        <v>0</v>
      </c>
      <c r="M98" s="46"/>
      <c r="N98" s="47"/>
      <c r="O98" s="134">
        <f t="shared" si="126"/>
        <v>0</v>
      </c>
      <c r="P98" s="49"/>
      <c r="R98" s="409"/>
      <c r="S98" s="409"/>
      <c r="U98" s="409"/>
    </row>
    <row r="99" spans="1:21" ht="36" hidden="1" customHeight="1" x14ac:dyDescent="0.25">
      <c r="A99" s="51">
        <v>2234</v>
      </c>
      <c r="B99" s="89" t="s">
        <v>116</v>
      </c>
      <c r="C99" s="90">
        <f t="shared" si="102"/>
        <v>0</v>
      </c>
      <c r="D99" s="196"/>
      <c r="E99" s="197"/>
      <c r="F99" s="55">
        <f t="shared" si="123"/>
        <v>0</v>
      </c>
      <c r="G99" s="53"/>
      <c r="H99" s="54"/>
      <c r="I99" s="55">
        <f t="shared" si="124"/>
        <v>0</v>
      </c>
      <c r="J99" s="53"/>
      <c r="K99" s="54"/>
      <c r="L99" s="55">
        <f t="shared" si="125"/>
        <v>0</v>
      </c>
      <c r="M99" s="53"/>
      <c r="N99" s="54"/>
      <c r="O99" s="55">
        <f t="shared" si="126"/>
        <v>0</v>
      </c>
      <c r="P99" s="57"/>
      <c r="R99" s="409"/>
      <c r="S99" s="409"/>
      <c r="U99" s="409"/>
    </row>
    <row r="100" spans="1:21" ht="24" hidden="1" customHeight="1" x14ac:dyDescent="0.25">
      <c r="A100" s="51">
        <v>2235</v>
      </c>
      <c r="B100" s="89" t="s">
        <v>117</v>
      </c>
      <c r="C100" s="90">
        <f t="shared" si="102"/>
        <v>0</v>
      </c>
      <c r="D100" s="196"/>
      <c r="E100" s="197"/>
      <c r="F100" s="55">
        <f t="shared" si="123"/>
        <v>0</v>
      </c>
      <c r="G100" s="53"/>
      <c r="H100" s="54"/>
      <c r="I100" s="55">
        <f t="shared" si="124"/>
        <v>0</v>
      </c>
      <c r="J100" s="53"/>
      <c r="K100" s="54"/>
      <c r="L100" s="55">
        <f t="shared" si="125"/>
        <v>0</v>
      </c>
      <c r="M100" s="53"/>
      <c r="N100" s="54"/>
      <c r="O100" s="55">
        <f t="shared" si="126"/>
        <v>0</v>
      </c>
      <c r="P100" s="57"/>
      <c r="R100" s="409"/>
      <c r="S100" s="409"/>
      <c r="U100" s="409"/>
    </row>
    <row r="101" spans="1:21" ht="12" hidden="1" customHeight="1" x14ac:dyDescent="0.25">
      <c r="A101" s="51">
        <v>2236</v>
      </c>
      <c r="B101" s="89" t="s">
        <v>118</v>
      </c>
      <c r="C101" s="90">
        <f t="shared" si="102"/>
        <v>0</v>
      </c>
      <c r="D101" s="196"/>
      <c r="E101" s="197"/>
      <c r="F101" s="55">
        <f t="shared" si="123"/>
        <v>0</v>
      </c>
      <c r="G101" s="53"/>
      <c r="H101" s="54"/>
      <c r="I101" s="55">
        <f t="shared" si="124"/>
        <v>0</v>
      </c>
      <c r="J101" s="53"/>
      <c r="K101" s="54"/>
      <c r="L101" s="55">
        <f t="shared" si="125"/>
        <v>0</v>
      </c>
      <c r="M101" s="53"/>
      <c r="N101" s="54"/>
      <c r="O101" s="55">
        <f t="shared" si="126"/>
        <v>0</v>
      </c>
      <c r="P101" s="57"/>
      <c r="R101" s="409"/>
      <c r="S101" s="409"/>
      <c r="U101" s="409"/>
    </row>
    <row r="102" spans="1:21" ht="24" hidden="1" customHeight="1" x14ac:dyDescent="0.25">
      <c r="A102" s="51">
        <v>2239</v>
      </c>
      <c r="B102" s="89" t="s">
        <v>119</v>
      </c>
      <c r="C102" s="90">
        <f t="shared" si="102"/>
        <v>0</v>
      </c>
      <c r="D102" s="196"/>
      <c r="E102" s="197"/>
      <c r="F102" s="55">
        <f t="shared" si="123"/>
        <v>0</v>
      </c>
      <c r="G102" s="53"/>
      <c r="H102" s="54"/>
      <c r="I102" s="55">
        <f t="shared" si="124"/>
        <v>0</v>
      </c>
      <c r="J102" s="53"/>
      <c r="K102" s="54"/>
      <c r="L102" s="55">
        <f t="shared" si="125"/>
        <v>0</v>
      </c>
      <c r="M102" s="53"/>
      <c r="N102" s="54"/>
      <c r="O102" s="55">
        <f t="shared" si="126"/>
        <v>0</v>
      </c>
      <c r="P102" s="57"/>
      <c r="R102" s="409"/>
      <c r="S102" s="409"/>
      <c r="U102" s="409"/>
    </row>
    <row r="103" spans="1:21" ht="36" hidden="1" x14ac:dyDescent="0.25">
      <c r="A103" s="189">
        <v>2240</v>
      </c>
      <c r="B103" s="89" t="s">
        <v>120</v>
      </c>
      <c r="C103" s="90">
        <f t="shared" si="102"/>
        <v>0</v>
      </c>
      <c r="D103" s="190">
        <f>SUM(D104:D111)</f>
        <v>0</v>
      </c>
      <c r="E103" s="191">
        <f t="shared" ref="E103:F103" si="127">SUM(E104:E111)</f>
        <v>0</v>
      </c>
      <c r="F103" s="55">
        <f t="shared" si="127"/>
        <v>0</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c r="R103" s="409"/>
      <c r="S103" s="409"/>
      <c r="U103" s="409"/>
    </row>
    <row r="104" spans="1:21" ht="12" hidden="1" customHeight="1" x14ac:dyDescent="0.25">
      <c r="A104" s="51">
        <v>2241</v>
      </c>
      <c r="B104" s="89" t="s">
        <v>121</v>
      </c>
      <c r="C104" s="90">
        <f t="shared" si="102"/>
        <v>0</v>
      </c>
      <c r="D104" s="196"/>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409"/>
      <c r="S104" s="409"/>
      <c r="U104" s="409"/>
    </row>
    <row r="105" spans="1:21" ht="24" hidden="1" customHeight="1" x14ac:dyDescent="0.25">
      <c r="A105" s="51">
        <v>2242</v>
      </c>
      <c r="B105" s="89" t="s">
        <v>122</v>
      </c>
      <c r="C105" s="90">
        <f t="shared" si="102"/>
        <v>0</v>
      </c>
      <c r="D105" s="196"/>
      <c r="E105" s="197"/>
      <c r="F105" s="55">
        <f t="shared" si="131"/>
        <v>0</v>
      </c>
      <c r="G105" s="53"/>
      <c r="H105" s="54"/>
      <c r="I105" s="55">
        <f t="shared" si="132"/>
        <v>0</v>
      </c>
      <c r="J105" s="53"/>
      <c r="K105" s="54"/>
      <c r="L105" s="55">
        <f t="shared" si="133"/>
        <v>0</v>
      </c>
      <c r="M105" s="53"/>
      <c r="N105" s="54"/>
      <c r="O105" s="55">
        <f t="shared" si="134"/>
        <v>0</v>
      </c>
      <c r="P105" s="57"/>
      <c r="R105" s="409"/>
      <c r="S105" s="409"/>
      <c r="U105" s="409"/>
    </row>
    <row r="106" spans="1:21" ht="24" hidden="1" customHeight="1" x14ac:dyDescent="0.25">
      <c r="A106" s="51">
        <v>2243</v>
      </c>
      <c r="B106" s="89" t="s">
        <v>123</v>
      </c>
      <c r="C106" s="90">
        <f t="shared" si="102"/>
        <v>0</v>
      </c>
      <c r="D106" s="196"/>
      <c r="E106" s="197"/>
      <c r="F106" s="55">
        <f t="shared" si="131"/>
        <v>0</v>
      </c>
      <c r="G106" s="53"/>
      <c r="H106" s="54"/>
      <c r="I106" s="55">
        <f t="shared" si="132"/>
        <v>0</v>
      </c>
      <c r="J106" s="53"/>
      <c r="K106" s="54"/>
      <c r="L106" s="55">
        <f t="shared" si="133"/>
        <v>0</v>
      </c>
      <c r="M106" s="53"/>
      <c r="N106" s="54"/>
      <c r="O106" s="55">
        <f t="shared" si="134"/>
        <v>0</v>
      </c>
      <c r="P106" s="57"/>
      <c r="R106" s="409"/>
      <c r="S106" s="409"/>
      <c r="U106" s="409"/>
    </row>
    <row r="107" spans="1:21" ht="12" hidden="1" customHeight="1" x14ac:dyDescent="0.25">
      <c r="A107" s="51">
        <v>2244</v>
      </c>
      <c r="B107" s="89" t="s">
        <v>124</v>
      </c>
      <c r="C107" s="90">
        <f t="shared" si="102"/>
        <v>0</v>
      </c>
      <c r="D107" s="196"/>
      <c r="E107" s="197"/>
      <c r="F107" s="55">
        <f t="shared" si="131"/>
        <v>0</v>
      </c>
      <c r="G107" s="53"/>
      <c r="H107" s="54"/>
      <c r="I107" s="55">
        <f t="shared" si="132"/>
        <v>0</v>
      </c>
      <c r="J107" s="53"/>
      <c r="K107" s="54"/>
      <c r="L107" s="55">
        <f t="shared" si="133"/>
        <v>0</v>
      </c>
      <c r="M107" s="53"/>
      <c r="N107" s="54"/>
      <c r="O107" s="55">
        <f t="shared" si="134"/>
        <v>0</v>
      </c>
      <c r="P107" s="57"/>
      <c r="R107" s="409"/>
      <c r="S107" s="409"/>
      <c r="U107" s="409"/>
    </row>
    <row r="108" spans="1:21" ht="24" hidden="1" customHeight="1" x14ac:dyDescent="0.25">
      <c r="A108" s="51">
        <v>2246</v>
      </c>
      <c r="B108" s="89" t="s">
        <v>125</v>
      </c>
      <c r="C108" s="90">
        <f t="shared" si="102"/>
        <v>0</v>
      </c>
      <c r="D108" s="196"/>
      <c r="E108" s="197"/>
      <c r="F108" s="55">
        <f t="shared" si="131"/>
        <v>0</v>
      </c>
      <c r="G108" s="53"/>
      <c r="H108" s="54"/>
      <c r="I108" s="55">
        <f t="shared" si="132"/>
        <v>0</v>
      </c>
      <c r="J108" s="53"/>
      <c r="K108" s="54"/>
      <c r="L108" s="55">
        <f t="shared" si="133"/>
        <v>0</v>
      </c>
      <c r="M108" s="53"/>
      <c r="N108" s="54"/>
      <c r="O108" s="55">
        <f t="shared" si="134"/>
        <v>0</v>
      </c>
      <c r="P108" s="57"/>
      <c r="R108" s="409"/>
      <c r="S108" s="409"/>
      <c r="U108" s="409"/>
    </row>
    <row r="109" spans="1:21"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c r="R109" s="409"/>
      <c r="S109" s="409"/>
      <c r="U109" s="409"/>
    </row>
    <row r="110" spans="1:21" ht="24" hidden="1" customHeight="1" x14ac:dyDescent="0.25">
      <c r="A110" s="51">
        <v>2248</v>
      </c>
      <c r="B110" s="89" t="s">
        <v>127</v>
      </c>
      <c r="C110" s="90">
        <f t="shared" si="102"/>
        <v>0</v>
      </c>
      <c r="D110" s="196"/>
      <c r="E110" s="197"/>
      <c r="F110" s="55">
        <f t="shared" si="131"/>
        <v>0</v>
      </c>
      <c r="G110" s="53"/>
      <c r="H110" s="54"/>
      <c r="I110" s="55">
        <f t="shared" si="132"/>
        <v>0</v>
      </c>
      <c r="J110" s="53"/>
      <c r="K110" s="54"/>
      <c r="L110" s="55">
        <f t="shared" si="133"/>
        <v>0</v>
      </c>
      <c r="M110" s="53"/>
      <c r="N110" s="54"/>
      <c r="O110" s="55">
        <f t="shared" si="134"/>
        <v>0</v>
      </c>
      <c r="P110" s="57"/>
      <c r="R110" s="409"/>
      <c r="S110" s="409"/>
      <c r="U110" s="409"/>
    </row>
    <row r="111" spans="1:21" ht="24" hidden="1" customHeight="1" x14ac:dyDescent="0.25">
      <c r="A111" s="51">
        <v>2249</v>
      </c>
      <c r="B111" s="89" t="s">
        <v>128</v>
      </c>
      <c r="C111" s="90">
        <f t="shared" si="102"/>
        <v>0</v>
      </c>
      <c r="D111" s="196"/>
      <c r="E111" s="197"/>
      <c r="F111" s="55">
        <f t="shared" si="131"/>
        <v>0</v>
      </c>
      <c r="G111" s="53"/>
      <c r="H111" s="54"/>
      <c r="I111" s="55">
        <f t="shared" si="132"/>
        <v>0</v>
      </c>
      <c r="J111" s="53"/>
      <c r="K111" s="54"/>
      <c r="L111" s="55">
        <f t="shared" si="133"/>
        <v>0</v>
      </c>
      <c r="M111" s="53"/>
      <c r="N111" s="54"/>
      <c r="O111" s="55">
        <f t="shared" si="134"/>
        <v>0</v>
      </c>
      <c r="P111" s="57"/>
      <c r="R111" s="409"/>
      <c r="S111" s="409"/>
      <c r="U111" s="409"/>
    </row>
    <row r="112" spans="1:21"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c r="R112" s="409"/>
      <c r="S112" s="409"/>
      <c r="U112" s="409"/>
    </row>
    <row r="113" spans="1:21" ht="12" hidden="1" customHeight="1" x14ac:dyDescent="0.25">
      <c r="A113" s="51">
        <v>2251</v>
      </c>
      <c r="B113" s="89" t="s">
        <v>130</v>
      </c>
      <c r="C113" s="90">
        <f t="shared" si="102"/>
        <v>0</v>
      </c>
      <c r="D113" s="196"/>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409"/>
      <c r="S113" s="409"/>
      <c r="U113" s="409"/>
    </row>
    <row r="114" spans="1:21" ht="24" hidden="1" customHeight="1" x14ac:dyDescent="0.25">
      <c r="A114" s="51">
        <v>2252</v>
      </c>
      <c r="B114" s="89" t="s">
        <v>131</v>
      </c>
      <c r="C114" s="90">
        <f t="shared" si="102"/>
        <v>0</v>
      </c>
      <c r="D114" s="196"/>
      <c r="E114" s="197"/>
      <c r="F114" s="55">
        <f t="shared" si="139"/>
        <v>0</v>
      </c>
      <c r="G114" s="53"/>
      <c r="H114" s="54"/>
      <c r="I114" s="55">
        <f t="shared" si="140"/>
        <v>0</v>
      </c>
      <c r="J114" s="53"/>
      <c r="K114" s="54"/>
      <c r="L114" s="55">
        <f t="shared" si="141"/>
        <v>0</v>
      </c>
      <c r="M114" s="53"/>
      <c r="N114" s="54"/>
      <c r="O114" s="55">
        <f t="shared" si="142"/>
        <v>0</v>
      </c>
      <c r="P114" s="57"/>
      <c r="R114" s="409"/>
      <c r="S114" s="409"/>
      <c r="U114" s="409"/>
    </row>
    <row r="115" spans="1:21" ht="24" hidden="1" customHeight="1" x14ac:dyDescent="0.25">
      <c r="A115" s="51">
        <v>2259</v>
      </c>
      <c r="B115" s="89" t="s">
        <v>132</v>
      </c>
      <c r="C115" s="90">
        <f t="shared" si="102"/>
        <v>0</v>
      </c>
      <c r="D115" s="196"/>
      <c r="E115" s="197"/>
      <c r="F115" s="55">
        <f t="shared" si="139"/>
        <v>0</v>
      </c>
      <c r="G115" s="53"/>
      <c r="H115" s="54"/>
      <c r="I115" s="55">
        <f t="shared" si="140"/>
        <v>0</v>
      </c>
      <c r="J115" s="53"/>
      <c r="K115" s="54"/>
      <c r="L115" s="55">
        <f t="shared" si="141"/>
        <v>0</v>
      </c>
      <c r="M115" s="53"/>
      <c r="N115" s="54"/>
      <c r="O115" s="55">
        <f t="shared" si="142"/>
        <v>0</v>
      </c>
      <c r="P115" s="57"/>
      <c r="R115" s="409"/>
      <c r="S115" s="409"/>
      <c r="U115" s="409"/>
    </row>
    <row r="116" spans="1:21"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c r="R116" s="409"/>
      <c r="S116" s="409"/>
      <c r="U116" s="409"/>
    </row>
    <row r="117" spans="1:21"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409"/>
      <c r="S117" s="409"/>
      <c r="U117" s="409"/>
    </row>
    <row r="118" spans="1:21" ht="12" hidden="1" customHeight="1" x14ac:dyDescent="0.25">
      <c r="A118" s="51">
        <v>2262</v>
      </c>
      <c r="B118" s="89" t="s">
        <v>135</v>
      </c>
      <c r="C118" s="90">
        <f t="shared" si="102"/>
        <v>0</v>
      </c>
      <c r="D118" s="196"/>
      <c r="E118" s="197"/>
      <c r="F118" s="55">
        <f t="shared" si="147"/>
        <v>0</v>
      </c>
      <c r="G118" s="53"/>
      <c r="H118" s="54"/>
      <c r="I118" s="55">
        <f t="shared" si="148"/>
        <v>0</v>
      </c>
      <c r="J118" s="53"/>
      <c r="K118" s="54"/>
      <c r="L118" s="55">
        <f t="shared" si="149"/>
        <v>0</v>
      </c>
      <c r="M118" s="53"/>
      <c r="N118" s="54"/>
      <c r="O118" s="55">
        <f t="shared" si="150"/>
        <v>0</v>
      </c>
      <c r="P118" s="57"/>
      <c r="R118" s="409"/>
      <c r="S118" s="409"/>
      <c r="U118" s="409"/>
    </row>
    <row r="119" spans="1:21"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c r="R119" s="409"/>
      <c r="S119" s="409"/>
      <c r="U119" s="409"/>
    </row>
    <row r="120" spans="1:21" ht="24" hidden="1" customHeight="1" x14ac:dyDescent="0.25">
      <c r="A120" s="51">
        <v>2264</v>
      </c>
      <c r="B120" s="89" t="s">
        <v>137</v>
      </c>
      <c r="C120" s="90">
        <f t="shared" si="102"/>
        <v>0</v>
      </c>
      <c r="D120" s="196"/>
      <c r="E120" s="197"/>
      <c r="F120" s="55">
        <f t="shared" si="147"/>
        <v>0</v>
      </c>
      <c r="G120" s="53"/>
      <c r="H120" s="54"/>
      <c r="I120" s="55">
        <f t="shared" si="148"/>
        <v>0</v>
      </c>
      <c r="J120" s="53"/>
      <c r="K120" s="54"/>
      <c r="L120" s="55">
        <f t="shared" si="149"/>
        <v>0</v>
      </c>
      <c r="M120" s="53"/>
      <c r="N120" s="54"/>
      <c r="O120" s="55">
        <f t="shared" si="150"/>
        <v>0</v>
      </c>
      <c r="P120" s="57"/>
      <c r="R120" s="409"/>
      <c r="S120" s="409"/>
      <c r="U120" s="409"/>
    </row>
    <row r="121" spans="1:21" ht="12" hidden="1" customHeight="1" x14ac:dyDescent="0.25">
      <c r="A121" s="51">
        <v>2269</v>
      </c>
      <c r="B121" s="89" t="s">
        <v>138</v>
      </c>
      <c r="C121" s="90">
        <f t="shared" si="102"/>
        <v>0</v>
      </c>
      <c r="D121" s="196"/>
      <c r="E121" s="197"/>
      <c r="F121" s="55">
        <f t="shared" si="147"/>
        <v>0</v>
      </c>
      <c r="G121" s="53"/>
      <c r="H121" s="54"/>
      <c r="I121" s="55">
        <f t="shared" si="148"/>
        <v>0</v>
      </c>
      <c r="J121" s="53"/>
      <c r="K121" s="54"/>
      <c r="L121" s="55">
        <f t="shared" si="149"/>
        <v>0</v>
      </c>
      <c r="M121" s="53"/>
      <c r="N121" s="54"/>
      <c r="O121" s="55">
        <f t="shared" si="150"/>
        <v>0</v>
      </c>
      <c r="P121" s="57"/>
      <c r="R121" s="409"/>
      <c r="S121" s="409"/>
      <c r="U121" s="409"/>
    </row>
    <row r="122" spans="1:21" x14ac:dyDescent="0.25">
      <c r="A122" s="189">
        <v>2270</v>
      </c>
      <c r="B122" s="89" t="s">
        <v>139</v>
      </c>
      <c r="C122" s="90">
        <f t="shared" si="102"/>
        <v>33187</v>
      </c>
      <c r="D122" s="190">
        <f>SUM(D123:D127)</f>
        <v>96845</v>
      </c>
      <c r="E122" s="191">
        <f t="shared" ref="E122:F122" si="151">SUM(E123:E127)</f>
        <v>-63658</v>
      </c>
      <c r="F122" s="55">
        <f t="shared" si="151"/>
        <v>33187</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c r="R122" s="409"/>
      <c r="S122" s="409"/>
      <c r="U122" s="409"/>
    </row>
    <row r="123" spans="1:21" ht="12" hidden="1" customHeight="1" x14ac:dyDescent="0.25">
      <c r="A123" s="51">
        <v>2272</v>
      </c>
      <c r="B123" s="200" t="s">
        <v>140</v>
      </c>
      <c r="C123" s="90">
        <f t="shared" si="102"/>
        <v>0</v>
      </c>
      <c r="D123" s="196"/>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409"/>
      <c r="S123" s="409"/>
      <c r="U123" s="409"/>
    </row>
    <row r="124" spans="1:21" ht="24" hidden="1" customHeight="1" x14ac:dyDescent="0.25">
      <c r="A124" s="51">
        <v>2274</v>
      </c>
      <c r="B124" s="201" t="s">
        <v>141</v>
      </c>
      <c r="C124" s="90">
        <f t="shared" si="102"/>
        <v>0</v>
      </c>
      <c r="D124" s="196"/>
      <c r="E124" s="197"/>
      <c r="F124" s="55">
        <f t="shared" si="155"/>
        <v>0</v>
      </c>
      <c r="G124" s="53"/>
      <c r="H124" s="54"/>
      <c r="I124" s="55">
        <f t="shared" si="156"/>
        <v>0</v>
      </c>
      <c r="J124" s="53"/>
      <c r="K124" s="54"/>
      <c r="L124" s="55">
        <f t="shared" si="157"/>
        <v>0</v>
      </c>
      <c r="M124" s="53"/>
      <c r="N124" s="54"/>
      <c r="O124" s="55">
        <f t="shared" si="158"/>
        <v>0</v>
      </c>
      <c r="P124" s="57"/>
      <c r="R124" s="409"/>
      <c r="S124" s="409"/>
      <c r="U124" s="409"/>
    </row>
    <row r="125" spans="1:21" ht="24" customHeight="1" x14ac:dyDescent="0.25">
      <c r="A125" s="51">
        <v>2275</v>
      </c>
      <c r="B125" s="89" t="s">
        <v>142</v>
      </c>
      <c r="C125" s="90">
        <f t="shared" si="102"/>
        <v>33187</v>
      </c>
      <c r="D125" s="196">
        <v>96845</v>
      </c>
      <c r="E125" s="197">
        <f>-3462-60196</f>
        <v>-63658</v>
      </c>
      <c r="F125" s="55">
        <f t="shared" si="155"/>
        <v>33187</v>
      </c>
      <c r="G125" s="53"/>
      <c r="H125" s="54"/>
      <c r="I125" s="55">
        <f t="shared" si="156"/>
        <v>0</v>
      </c>
      <c r="J125" s="53"/>
      <c r="K125" s="54"/>
      <c r="L125" s="55">
        <f t="shared" si="157"/>
        <v>0</v>
      </c>
      <c r="M125" s="53"/>
      <c r="N125" s="54"/>
      <c r="O125" s="55">
        <f t="shared" si="158"/>
        <v>0</v>
      </c>
      <c r="P125" s="57"/>
      <c r="R125" s="409"/>
      <c r="S125" s="409"/>
      <c r="U125" s="409"/>
    </row>
    <row r="126" spans="1:21"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c r="R126" s="409"/>
      <c r="S126" s="409"/>
      <c r="U126" s="409"/>
    </row>
    <row r="127" spans="1:21" ht="24" hidden="1" customHeight="1" x14ac:dyDescent="0.25">
      <c r="A127" s="51">
        <v>2279</v>
      </c>
      <c r="B127" s="89" t="s">
        <v>144</v>
      </c>
      <c r="C127" s="90">
        <f t="shared" si="102"/>
        <v>0</v>
      </c>
      <c r="D127" s="196"/>
      <c r="E127" s="197"/>
      <c r="F127" s="55">
        <f t="shared" si="155"/>
        <v>0</v>
      </c>
      <c r="G127" s="53"/>
      <c r="H127" s="54"/>
      <c r="I127" s="55">
        <f t="shared" si="156"/>
        <v>0</v>
      </c>
      <c r="J127" s="53"/>
      <c r="K127" s="54"/>
      <c r="L127" s="55">
        <f t="shared" si="157"/>
        <v>0</v>
      </c>
      <c r="M127" s="53"/>
      <c r="N127" s="54"/>
      <c r="O127" s="55">
        <f t="shared" si="158"/>
        <v>0</v>
      </c>
      <c r="P127" s="57"/>
      <c r="R127" s="409"/>
      <c r="S127" s="409"/>
      <c r="U127" s="409"/>
    </row>
    <row r="128" spans="1:21" ht="48" hidden="1" x14ac:dyDescent="0.25">
      <c r="A128" s="546">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c r="R128" s="409"/>
      <c r="S128" s="409"/>
      <c r="U128" s="409"/>
    </row>
    <row r="129" spans="1:21" ht="24" hidden="1" customHeight="1" x14ac:dyDescent="0.25">
      <c r="A129" s="51">
        <v>2283</v>
      </c>
      <c r="B129" s="89" t="s">
        <v>146</v>
      </c>
      <c r="C129" s="90">
        <f t="shared" si="102"/>
        <v>0</v>
      </c>
      <c r="D129" s="196"/>
      <c r="E129" s="197"/>
      <c r="F129" s="55">
        <f>D129+E129</f>
        <v>0</v>
      </c>
      <c r="G129" s="53"/>
      <c r="H129" s="54"/>
      <c r="I129" s="55">
        <f>G129+H129</f>
        <v>0</v>
      </c>
      <c r="J129" s="53"/>
      <c r="K129" s="54"/>
      <c r="L129" s="55">
        <f>K129+J129</f>
        <v>0</v>
      </c>
      <c r="M129" s="53"/>
      <c r="N129" s="54"/>
      <c r="O129" s="55">
        <f>N129+M129</f>
        <v>0</v>
      </c>
      <c r="P129" s="57"/>
      <c r="R129" s="409"/>
      <c r="S129" s="409"/>
      <c r="U129" s="409"/>
    </row>
    <row r="130" spans="1:21"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c r="R130" s="409"/>
      <c r="S130" s="409"/>
      <c r="U130" s="409"/>
    </row>
    <row r="131" spans="1:21" ht="24" hidden="1" x14ac:dyDescent="0.25">
      <c r="A131" s="546">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c r="R131" s="409"/>
      <c r="S131" s="409"/>
      <c r="U131" s="409"/>
    </row>
    <row r="132" spans="1:21" ht="12" hidden="1" customHeight="1" x14ac:dyDescent="0.25">
      <c r="A132" s="51">
        <v>2311</v>
      </c>
      <c r="B132" s="89" t="s">
        <v>149</v>
      </c>
      <c r="C132" s="90">
        <f t="shared" si="102"/>
        <v>0</v>
      </c>
      <c r="D132" s="196"/>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R132" s="409"/>
      <c r="S132" s="409"/>
      <c r="U132" s="409"/>
    </row>
    <row r="133" spans="1:21" ht="12" hidden="1" customHeight="1" x14ac:dyDescent="0.25">
      <c r="A133" s="51">
        <v>2312</v>
      </c>
      <c r="B133" s="89" t="s">
        <v>150</v>
      </c>
      <c r="C133" s="90">
        <f t="shared" si="102"/>
        <v>0</v>
      </c>
      <c r="D133" s="196"/>
      <c r="E133" s="197"/>
      <c r="F133" s="55">
        <f t="shared" si="165"/>
        <v>0</v>
      </c>
      <c r="G133" s="53"/>
      <c r="H133" s="54"/>
      <c r="I133" s="55">
        <f t="shared" si="166"/>
        <v>0</v>
      </c>
      <c r="J133" s="53"/>
      <c r="K133" s="54"/>
      <c r="L133" s="55">
        <f t="shared" si="167"/>
        <v>0</v>
      </c>
      <c r="M133" s="53"/>
      <c r="N133" s="54"/>
      <c r="O133" s="55">
        <f t="shared" si="168"/>
        <v>0</v>
      </c>
      <c r="P133" s="57"/>
      <c r="R133" s="409"/>
      <c r="S133" s="409"/>
      <c r="U133" s="409"/>
    </row>
    <row r="134" spans="1:21" ht="12" hidden="1" customHeight="1" x14ac:dyDescent="0.25">
      <c r="A134" s="51">
        <v>2313</v>
      </c>
      <c r="B134" s="89" t="s">
        <v>151</v>
      </c>
      <c r="C134" s="90">
        <f t="shared" si="102"/>
        <v>0</v>
      </c>
      <c r="D134" s="196"/>
      <c r="E134" s="197"/>
      <c r="F134" s="55">
        <f t="shared" si="165"/>
        <v>0</v>
      </c>
      <c r="G134" s="53"/>
      <c r="H134" s="54"/>
      <c r="I134" s="55">
        <f t="shared" si="166"/>
        <v>0</v>
      </c>
      <c r="J134" s="53"/>
      <c r="K134" s="54"/>
      <c r="L134" s="55">
        <f t="shared" si="167"/>
        <v>0</v>
      </c>
      <c r="M134" s="53"/>
      <c r="N134" s="54"/>
      <c r="O134" s="55">
        <f t="shared" si="168"/>
        <v>0</v>
      </c>
      <c r="P134" s="57"/>
      <c r="R134" s="409"/>
      <c r="S134" s="409"/>
      <c r="U134" s="409"/>
    </row>
    <row r="135" spans="1:21" ht="36" hidden="1" customHeight="1" x14ac:dyDescent="0.25">
      <c r="A135" s="51">
        <v>2314</v>
      </c>
      <c r="B135" s="89" t="s">
        <v>152</v>
      </c>
      <c r="C135" s="90">
        <f t="shared" si="102"/>
        <v>0</v>
      </c>
      <c r="D135" s="196"/>
      <c r="E135" s="197"/>
      <c r="F135" s="55">
        <f t="shared" si="165"/>
        <v>0</v>
      </c>
      <c r="G135" s="53"/>
      <c r="H135" s="54"/>
      <c r="I135" s="55">
        <f t="shared" si="166"/>
        <v>0</v>
      </c>
      <c r="J135" s="53"/>
      <c r="K135" s="54"/>
      <c r="L135" s="55">
        <f t="shared" si="167"/>
        <v>0</v>
      </c>
      <c r="M135" s="53"/>
      <c r="N135" s="54"/>
      <c r="O135" s="55">
        <f t="shared" si="168"/>
        <v>0</v>
      </c>
      <c r="P135" s="57"/>
      <c r="R135" s="409"/>
      <c r="S135" s="409"/>
      <c r="U135" s="409"/>
    </row>
    <row r="136" spans="1:21"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c r="R136" s="409"/>
      <c r="S136" s="409"/>
      <c r="U136" s="409"/>
    </row>
    <row r="137" spans="1:21" ht="12" hidden="1" customHeight="1" x14ac:dyDescent="0.25">
      <c r="A137" s="51">
        <v>2321</v>
      </c>
      <c r="B137" s="89" t="s">
        <v>154</v>
      </c>
      <c r="C137" s="90">
        <f t="shared" si="102"/>
        <v>0</v>
      </c>
      <c r="D137" s="196"/>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409"/>
      <c r="S137" s="409"/>
      <c r="U137" s="409"/>
    </row>
    <row r="138" spans="1:21" ht="12" hidden="1" customHeight="1" x14ac:dyDescent="0.25">
      <c r="A138" s="51">
        <v>2322</v>
      </c>
      <c r="B138" s="89" t="s">
        <v>155</v>
      </c>
      <c r="C138" s="90">
        <f t="shared" si="102"/>
        <v>0</v>
      </c>
      <c r="D138" s="196"/>
      <c r="E138" s="197"/>
      <c r="F138" s="55">
        <f t="shared" si="173"/>
        <v>0</v>
      </c>
      <c r="G138" s="53"/>
      <c r="H138" s="54"/>
      <c r="I138" s="55">
        <f t="shared" si="174"/>
        <v>0</v>
      </c>
      <c r="J138" s="53"/>
      <c r="K138" s="54"/>
      <c r="L138" s="55">
        <f t="shared" si="175"/>
        <v>0</v>
      </c>
      <c r="M138" s="53"/>
      <c r="N138" s="54"/>
      <c r="O138" s="55">
        <f t="shared" si="176"/>
        <v>0</v>
      </c>
      <c r="P138" s="57"/>
      <c r="R138" s="409"/>
      <c r="S138" s="409"/>
      <c r="U138" s="409"/>
    </row>
    <row r="139" spans="1:21" ht="10.5" hidden="1" customHeight="1" x14ac:dyDescent="0.25">
      <c r="A139" s="51">
        <v>2329</v>
      </c>
      <c r="B139" s="89" t="s">
        <v>156</v>
      </c>
      <c r="C139" s="90">
        <f t="shared" si="102"/>
        <v>0</v>
      </c>
      <c r="D139" s="196"/>
      <c r="E139" s="197"/>
      <c r="F139" s="55">
        <f t="shared" si="173"/>
        <v>0</v>
      </c>
      <c r="G139" s="53"/>
      <c r="H139" s="54"/>
      <c r="I139" s="55">
        <f t="shared" si="174"/>
        <v>0</v>
      </c>
      <c r="J139" s="53"/>
      <c r="K139" s="54"/>
      <c r="L139" s="55">
        <f t="shared" si="175"/>
        <v>0</v>
      </c>
      <c r="M139" s="53"/>
      <c r="N139" s="54"/>
      <c r="O139" s="55">
        <f t="shared" si="176"/>
        <v>0</v>
      </c>
      <c r="P139" s="57"/>
      <c r="R139" s="409"/>
      <c r="S139" s="409"/>
      <c r="U139" s="409"/>
    </row>
    <row r="140" spans="1:21" ht="12" hidden="1" customHeight="1" x14ac:dyDescent="0.25">
      <c r="A140" s="189">
        <v>2330</v>
      </c>
      <c r="B140" s="89" t="s">
        <v>157</v>
      </c>
      <c r="C140" s="90">
        <f t="shared" si="102"/>
        <v>0</v>
      </c>
      <c r="D140" s="196"/>
      <c r="E140" s="197"/>
      <c r="F140" s="55">
        <f t="shared" si="173"/>
        <v>0</v>
      </c>
      <c r="G140" s="53"/>
      <c r="H140" s="54"/>
      <c r="I140" s="55">
        <f t="shared" si="174"/>
        <v>0</v>
      </c>
      <c r="J140" s="53"/>
      <c r="K140" s="54"/>
      <c r="L140" s="55">
        <f t="shared" si="175"/>
        <v>0</v>
      </c>
      <c r="M140" s="53"/>
      <c r="N140" s="54"/>
      <c r="O140" s="55">
        <f t="shared" si="176"/>
        <v>0</v>
      </c>
      <c r="P140" s="57"/>
      <c r="R140" s="409"/>
      <c r="S140" s="409"/>
      <c r="U140" s="409"/>
    </row>
    <row r="141" spans="1:21"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c r="R141" s="409"/>
      <c r="S141" s="409"/>
      <c r="U141" s="409"/>
    </row>
    <row r="142" spans="1:21" ht="12" hidden="1" customHeight="1" x14ac:dyDescent="0.25">
      <c r="A142" s="51">
        <v>2341</v>
      </c>
      <c r="B142" s="89" t="s">
        <v>159</v>
      </c>
      <c r="C142" s="90">
        <f t="shared" si="102"/>
        <v>0</v>
      </c>
      <c r="D142" s="196"/>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R142" s="409"/>
      <c r="S142" s="409"/>
      <c r="U142" s="409"/>
    </row>
    <row r="143" spans="1:21" ht="24" hidden="1" customHeight="1" x14ac:dyDescent="0.25">
      <c r="A143" s="51">
        <v>2344</v>
      </c>
      <c r="B143" s="89" t="s">
        <v>160</v>
      </c>
      <c r="C143" s="90">
        <f t="shared" si="102"/>
        <v>0</v>
      </c>
      <c r="D143" s="196"/>
      <c r="E143" s="197"/>
      <c r="F143" s="55">
        <f t="shared" si="181"/>
        <v>0</v>
      </c>
      <c r="G143" s="53"/>
      <c r="H143" s="54"/>
      <c r="I143" s="55">
        <f t="shared" si="182"/>
        <v>0</v>
      </c>
      <c r="J143" s="53"/>
      <c r="K143" s="54"/>
      <c r="L143" s="55">
        <f t="shared" si="183"/>
        <v>0</v>
      </c>
      <c r="M143" s="53"/>
      <c r="N143" s="54"/>
      <c r="O143" s="55">
        <f t="shared" si="184"/>
        <v>0</v>
      </c>
      <c r="P143" s="57"/>
      <c r="R143" s="409"/>
      <c r="S143" s="409"/>
      <c r="U143" s="409"/>
    </row>
    <row r="144" spans="1:21"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c r="R144" s="409"/>
      <c r="S144" s="409"/>
      <c r="U144" s="409"/>
    </row>
    <row r="145" spans="1:21" ht="12" hidden="1" customHeight="1" x14ac:dyDescent="0.25">
      <c r="A145" s="44">
        <v>2351</v>
      </c>
      <c r="B145" s="82" t="s">
        <v>162</v>
      </c>
      <c r="C145" s="83">
        <f t="shared" si="102"/>
        <v>0</v>
      </c>
      <c r="D145" s="198"/>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c r="R145" s="409"/>
      <c r="S145" s="409"/>
      <c r="U145" s="409"/>
    </row>
    <row r="146" spans="1:21" ht="12" hidden="1" customHeight="1" x14ac:dyDescent="0.25">
      <c r="A146" s="51">
        <v>2352</v>
      </c>
      <c r="B146" s="89" t="s">
        <v>163</v>
      </c>
      <c r="C146" s="90">
        <f t="shared" si="102"/>
        <v>0</v>
      </c>
      <c r="D146" s="196"/>
      <c r="E146" s="197"/>
      <c r="F146" s="55">
        <f t="shared" si="189"/>
        <v>0</v>
      </c>
      <c r="G146" s="53"/>
      <c r="H146" s="54"/>
      <c r="I146" s="55">
        <f t="shared" si="190"/>
        <v>0</v>
      </c>
      <c r="J146" s="53"/>
      <c r="K146" s="54"/>
      <c r="L146" s="55">
        <f t="shared" si="191"/>
        <v>0</v>
      </c>
      <c r="M146" s="53"/>
      <c r="N146" s="54"/>
      <c r="O146" s="55">
        <f t="shared" si="192"/>
        <v>0</v>
      </c>
      <c r="P146" s="57"/>
      <c r="R146" s="409"/>
      <c r="S146" s="409"/>
      <c r="U146" s="409"/>
    </row>
    <row r="147" spans="1:21" ht="24" hidden="1" customHeight="1" x14ac:dyDescent="0.25">
      <c r="A147" s="51">
        <v>2353</v>
      </c>
      <c r="B147" s="89" t="s">
        <v>164</v>
      </c>
      <c r="C147" s="90">
        <f t="shared" si="102"/>
        <v>0</v>
      </c>
      <c r="D147" s="196"/>
      <c r="E147" s="197"/>
      <c r="F147" s="55">
        <f t="shared" si="189"/>
        <v>0</v>
      </c>
      <c r="G147" s="53"/>
      <c r="H147" s="54"/>
      <c r="I147" s="55">
        <f t="shared" si="190"/>
        <v>0</v>
      </c>
      <c r="J147" s="53"/>
      <c r="K147" s="54"/>
      <c r="L147" s="55">
        <f t="shared" si="191"/>
        <v>0</v>
      </c>
      <c r="M147" s="53"/>
      <c r="N147" s="54"/>
      <c r="O147" s="55">
        <f t="shared" si="192"/>
        <v>0</v>
      </c>
      <c r="P147" s="57"/>
      <c r="R147" s="409"/>
      <c r="S147" s="409"/>
      <c r="U147" s="409"/>
    </row>
    <row r="148" spans="1:21" ht="24" hidden="1" customHeight="1" x14ac:dyDescent="0.25">
      <c r="A148" s="51">
        <v>2354</v>
      </c>
      <c r="B148" s="89" t="s">
        <v>165</v>
      </c>
      <c r="C148" s="90">
        <f t="shared" ref="C148:C211" si="193">F148+I148+L148+O148</f>
        <v>0</v>
      </c>
      <c r="D148" s="196"/>
      <c r="E148" s="197"/>
      <c r="F148" s="55">
        <f t="shared" si="189"/>
        <v>0</v>
      </c>
      <c r="G148" s="53"/>
      <c r="H148" s="54"/>
      <c r="I148" s="55">
        <f t="shared" si="190"/>
        <v>0</v>
      </c>
      <c r="J148" s="53"/>
      <c r="K148" s="54"/>
      <c r="L148" s="55">
        <f t="shared" si="191"/>
        <v>0</v>
      </c>
      <c r="M148" s="53"/>
      <c r="N148" s="54"/>
      <c r="O148" s="55">
        <f t="shared" si="192"/>
        <v>0</v>
      </c>
      <c r="P148" s="57"/>
      <c r="R148" s="409"/>
      <c r="S148" s="409"/>
      <c r="U148" s="409"/>
    </row>
    <row r="149" spans="1:21" ht="24" hidden="1" customHeight="1" x14ac:dyDescent="0.25">
      <c r="A149" s="51">
        <v>2355</v>
      </c>
      <c r="B149" s="89" t="s">
        <v>166</v>
      </c>
      <c r="C149" s="90">
        <f t="shared" si="193"/>
        <v>0</v>
      </c>
      <c r="D149" s="196"/>
      <c r="E149" s="197"/>
      <c r="F149" s="55">
        <f t="shared" si="189"/>
        <v>0</v>
      </c>
      <c r="G149" s="53"/>
      <c r="H149" s="54"/>
      <c r="I149" s="55">
        <f t="shared" si="190"/>
        <v>0</v>
      </c>
      <c r="J149" s="53"/>
      <c r="K149" s="54"/>
      <c r="L149" s="55">
        <f t="shared" si="191"/>
        <v>0</v>
      </c>
      <c r="M149" s="53"/>
      <c r="N149" s="54"/>
      <c r="O149" s="55">
        <f t="shared" si="192"/>
        <v>0</v>
      </c>
      <c r="P149" s="57"/>
      <c r="R149" s="409"/>
      <c r="S149" s="409"/>
      <c r="U149" s="409"/>
    </row>
    <row r="150" spans="1:21" ht="24" hidden="1" customHeight="1" x14ac:dyDescent="0.25">
      <c r="A150" s="51">
        <v>2359</v>
      </c>
      <c r="B150" s="89" t="s">
        <v>167</v>
      </c>
      <c r="C150" s="90">
        <f t="shared" si="193"/>
        <v>0</v>
      </c>
      <c r="D150" s="196"/>
      <c r="E150" s="197"/>
      <c r="F150" s="55">
        <f t="shared" si="189"/>
        <v>0</v>
      </c>
      <c r="G150" s="53"/>
      <c r="H150" s="54"/>
      <c r="I150" s="55">
        <f t="shared" si="190"/>
        <v>0</v>
      </c>
      <c r="J150" s="53"/>
      <c r="K150" s="54"/>
      <c r="L150" s="55">
        <f t="shared" si="191"/>
        <v>0</v>
      </c>
      <c r="M150" s="53"/>
      <c r="N150" s="54"/>
      <c r="O150" s="55">
        <f t="shared" si="192"/>
        <v>0</v>
      </c>
      <c r="P150" s="57"/>
      <c r="R150" s="409"/>
      <c r="S150" s="409"/>
      <c r="U150" s="409"/>
    </row>
    <row r="151" spans="1:21"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c r="R151" s="409"/>
      <c r="S151" s="409"/>
      <c r="U151" s="409"/>
    </row>
    <row r="152" spans="1:21" ht="12" hidden="1" customHeight="1" x14ac:dyDescent="0.25">
      <c r="A152" s="50">
        <v>2361</v>
      </c>
      <c r="B152" s="89" t="s">
        <v>169</v>
      </c>
      <c r="C152" s="90">
        <f t="shared" si="193"/>
        <v>0</v>
      </c>
      <c r="D152" s="196"/>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R152" s="409"/>
      <c r="S152" s="409"/>
      <c r="U152" s="409"/>
    </row>
    <row r="153" spans="1:21" ht="24" hidden="1" customHeight="1" x14ac:dyDescent="0.25">
      <c r="A153" s="50">
        <v>2362</v>
      </c>
      <c r="B153" s="89" t="s">
        <v>170</v>
      </c>
      <c r="C153" s="90">
        <f t="shared" si="193"/>
        <v>0</v>
      </c>
      <c r="D153" s="196"/>
      <c r="E153" s="197"/>
      <c r="F153" s="55">
        <f t="shared" si="198"/>
        <v>0</v>
      </c>
      <c r="G153" s="53"/>
      <c r="H153" s="54"/>
      <c r="I153" s="55">
        <f t="shared" si="199"/>
        <v>0</v>
      </c>
      <c r="J153" s="53"/>
      <c r="K153" s="54"/>
      <c r="L153" s="55">
        <f t="shared" si="200"/>
        <v>0</v>
      </c>
      <c r="M153" s="53"/>
      <c r="N153" s="54"/>
      <c r="O153" s="55">
        <f t="shared" si="201"/>
        <v>0</v>
      </c>
      <c r="P153" s="57"/>
      <c r="R153" s="409"/>
      <c r="S153" s="409"/>
      <c r="U153" s="409"/>
    </row>
    <row r="154" spans="1:21" ht="12" hidden="1" customHeight="1" x14ac:dyDescent="0.25">
      <c r="A154" s="50">
        <v>2363</v>
      </c>
      <c r="B154" s="89" t="s">
        <v>171</v>
      </c>
      <c r="C154" s="90">
        <f t="shared" si="193"/>
        <v>0</v>
      </c>
      <c r="D154" s="196"/>
      <c r="E154" s="197"/>
      <c r="F154" s="55">
        <f t="shared" si="198"/>
        <v>0</v>
      </c>
      <c r="G154" s="53"/>
      <c r="H154" s="54"/>
      <c r="I154" s="55">
        <f t="shared" si="199"/>
        <v>0</v>
      </c>
      <c r="J154" s="53"/>
      <c r="K154" s="54"/>
      <c r="L154" s="55">
        <f t="shared" si="200"/>
        <v>0</v>
      </c>
      <c r="M154" s="53"/>
      <c r="N154" s="54"/>
      <c r="O154" s="55">
        <f t="shared" si="201"/>
        <v>0</v>
      </c>
      <c r="P154" s="57"/>
      <c r="R154" s="409"/>
      <c r="S154" s="409"/>
      <c r="U154" s="409"/>
    </row>
    <row r="155" spans="1:21" ht="12" hidden="1" customHeight="1" x14ac:dyDescent="0.25">
      <c r="A155" s="50">
        <v>2364</v>
      </c>
      <c r="B155" s="89" t="s">
        <v>172</v>
      </c>
      <c r="C155" s="90">
        <f t="shared" si="193"/>
        <v>0</v>
      </c>
      <c r="D155" s="196"/>
      <c r="E155" s="197"/>
      <c r="F155" s="55">
        <f t="shared" si="198"/>
        <v>0</v>
      </c>
      <c r="G155" s="53"/>
      <c r="H155" s="54"/>
      <c r="I155" s="55">
        <f t="shared" si="199"/>
        <v>0</v>
      </c>
      <c r="J155" s="53"/>
      <c r="K155" s="54"/>
      <c r="L155" s="55">
        <f t="shared" si="200"/>
        <v>0</v>
      </c>
      <c r="M155" s="53"/>
      <c r="N155" s="54"/>
      <c r="O155" s="55">
        <f t="shared" si="201"/>
        <v>0</v>
      </c>
      <c r="P155" s="57"/>
      <c r="R155" s="409"/>
      <c r="S155" s="409"/>
      <c r="U155" s="409"/>
    </row>
    <row r="156" spans="1:21" ht="12.75" hidden="1" customHeight="1" x14ac:dyDescent="0.25">
      <c r="A156" s="50">
        <v>2365</v>
      </c>
      <c r="B156" s="89" t="s">
        <v>173</v>
      </c>
      <c r="C156" s="90">
        <f t="shared" si="193"/>
        <v>0</v>
      </c>
      <c r="D156" s="196"/>
      <c r="E156" s="197"/>
      <c r="F156" s="55">
        <f t="shared" si="198"/>
        <v>0</v>
      </c>
      <c r="G156" s="53"/>
      <c r="H156" s="54"/>
      <c r="I156" s="55">
        <f t="shared" si="199"/>
        <v>0</v>
      </c>
      <c r="J156" s="53"/>
      <c r="K156" s="54"/>
      <c r="L156" s="55">
        <f t="shared" si="200"/>
        <v>0</v>
      </c>
      <c r="M156" s="53"/>
      <c r="N156" s="54"/>
      <c r="O156" s="55">
        <f t="shared" si="201"/>
        <v>0</v>
      </c>
      <c r="P156" s="57"/>
      <c r="R156" s="409"/>
      <c r="S156" s="409"/>
      <c r="U156" s="409"/>
    </row>
    <row r="157" spans="1:21" ht="36" hidden="1" customHeight="1" x14ac:dyDescent="0.25">
      <c r="A157" s="50">
        <v>2366</v>
      </c>
      <c r="B157" s="89" t="s">
        <v>174</v>
      </c>
      <c r="C157" s="90">
        <f t="shared" si="193"/>
        <v>0</v>
      </c>
      <c r="D157" s="196"/>
      <c r="E157" s="197"/>
      <c r="F157" s="55">
        <f t="shared" si="198"/>
        <v>0</v>
      </c>
      <c r="G157" s="53"/>
      <c r="H157" s="54"/>
      <c r="I157" s="55">
        <f t="shared" si="199"/>
        <v>0</v>
      </c>
      <c r="J157" s="53"/>
      <c r="K157" s="54"/>
      <c r="L157" s="55">
        <f t="shared" si="200"/>
        <v>0</v>
      </c>
      <c r="M157" s="53"/>
      <c r="N157" s="54"/>
      <c r="O157" s="55">
        <f t="shared" si="201"/>
        <v>0</v>
      </c>
      <c r="P157" s="57"/>
      <c r="R157" s="409"/>
      <c r="S157" s="409"/>
      <c r="U157" s="409"/>
    </row>
    <row r="158" spans="1:21" ht="48" hidden="1" customHeight="1" x14ac:dyDescent="0.25">
      <c r="A158" s="50">
        <v>2369</v>
      </c>
      <c r="B158" s="89" t="s">
        <v>175</v>
      </c>
      <c r="C158" s="90">
        <f t="shared" si="193"/>
        <v>0</v>
      </c>
      <c r="D158" s="196"/>
      <c r="E158" s="197"/>
      <c r="F158" s="55">
        <f t="shared" si="198"/>
        <v>0</v>
      </c>
      <c r="G158" s="53"/>
      <c r="H158" s="54"/>
      <c r="I158" s="55">
        <f t="shared" si="199"/>
        <v>0</v>
      </c>
      <c r="J158" s="53"/>
      <c r="K158" s="54"/>
      <c r="L158" s="55">
        <f t="shared" si="200"/>
        <v>0</v>
      </c>
      <c r="M158" s="53"/>
      <c r="N158" s="54"/>
      <c r="O158" s="55">
        <f t="shared" si="201"/>
        <v>0</v>
      </c>
      <c r="P158" s="57"/>
      <c r="R158" s="409"/>
      <c r="S158" s="409"/>
      <c r="U158" s="409"/>
    </row>
    <row r="159" spans="1:21" ht="12" hidden="1" customHeight="1" x14ac:dyDescent="0.25">
      <c r="A159" s="186">
        <v>2370</v>
      </c>
      <c r="B159" s="138" t="s">
        <v>176</v>
      </c>
      <c r="C159" s="143">
        <f t="shared" si="193"/>
        <v>0</v>
      </c>
      <c r="D159" s="202"/>
      <c r="E159" s="203"/>
      <c r="F159" s="141">
        <f t="shared" si="198"/>
        <v>0</v>
      </c>
      <c r="G159" s="144"/>
      <c r="H159" s="145"/>
      <c r="I159" s="141">
        <f t="shared" si="199"/>
        <v>0</v>
      </c>
      <c r="J159" s="144"/>
      <c r="K159" s="145"/>
      <c r="L159" s="141">
        <f t="shared" si="200"/>
        <v>0</v>
      </c>
      <c r="M159" s="144"/>
      <c r="N159" s="145"/>
      <c r="O159" s="141">
        <f t="shared" si="201"/>
        <v>0</v>
      </c>
      <c r="P159" s="129"/>
      <c r="R159" s="409"/>
      <c r="S159" s="409"/>
      <c r="U159" s="409"/>
    </row>
    <row r="160" spans="1:21"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c r="R160" s="409"/>
      <c r="S160" s="409"/>
      <c r="U160" s="409"/>
    </row>
    <row r="161" spans="1:21" ht="12" hidden="1" customHeight="1" x14ac:dyDescent="0.25">
      <c r="A161" s="43">
        <v>2381</v>
      </c>
      <c r="B161" s="82" t="s">
        <v>178</v>
      </c>
      <c r="C161" s="83">
        <f t="shared" si="193"/>
        <v>0</v>
      </c>
      <c r="D161" s="198"/>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c r="R161" s="409"/>
      <c r="S161" s="409"/>
      <c r="U161" s="409"/>
    </row>
    <row r="162" spans="1:21" ht="24" hidden="1" customHeight="1" x14ac:dyDescent="0.25">
      <c r="A162" s="50">
        <v>2389</v>
      </c>
      <c r="B162" s="89" t="s">
        <v>179</v>
      </c>
      <c r="C162" s="90">
        <f t="shared" si="193"/>
        <v>0</v>
      </c>
      <c r="D162" s="196"/>
      <c r="E162" s="197"/>
      <c r="F162" s="55">
        <f t="shared" si="206"/>
        <v>0</v>
      </c>
      <c r="G162" s="53"/>
      <c r="H162" s="54"/>
      <c r="I162" s="55">
        <f t="shared" si="207"/>
        <v>0</v>
      </c>
      <c r="J162" s="53"/>
      <c r="K162" s="54"/>
      <c r="L162" s="55">
        <f t="shared" si="208"/>
        <v>0</v>
      </c>
      <c r="M162" s="53"/>
      <c r="N162" s="54"/>
      <c r="O162" s="55">
        <f t="shared" si="209"/>
        <v>0</v>
      </c>
      <c r="P162" s="57"/>
      <c r="R162" s="409"/>
      <c r="S162" s="409"/>
      <c r="U162" s="409"/>
    </row>
    <row r="163" spans="1:21" ht="12" hidden="1" customHeight="1" x14ac:dyDescent="0.25">
      <c r="A163" s="186">
        <v>2390</v>
      </c>
      <c r="B163" s="138" t="s">
        <v>180</v>
      </c>
      <c r="C163" s="143">
        <f t="shared" si="193"/>
        <v>0</v>
      </c>
      <c r="D163" s="202"/>
      <c r="E163" s="203"/>
      <c r="F163" s="141">
        <f t="shared" si="206"/>
        <v>0</v>
      </c>
      <c r="G163" s="144"/>
      <c r="H163" s="145"/>
      <c r="I163" s="141">
        <f t="shared" si="207"/>
        <v>0</v>
      </c>
      <c r="J163" s="144"/>
      <c r="K163" s="145"/>
      <c r="L163" s="141">
        <f t="shared" si="208"/>
        <v>0</v>
      </c>
      <c r="M163" s="144"/>
      <c r="N163" s="145"/>
      <c r="O163" s="141">
        <f t="shared" si="209"/>
        <v>0</v>
      </c>
      <c r="P163" s="129"/>
      <c r="R163" s="409"/>
      <c r="S163" s="409"/>
      <c r="U163" s="409"/>
    </row>
    <row r="164" spans="1:21" ht="12" hidden="1" customHeight="1" x14ac:dyDescent="0.25">
      <c r="A164" s="69">
        <v>2400</v>
      </c>
      <c r="B164" s="183" t="s">
        <v>181</v>
      </c>
      <c r="C164" s="70">
        <f t="shared" si="193"/>
        <v>0</v>
      </c>
      <c r="D164" s="204"/>
      <c r="E164" s="205"/>
      <c r="F164" s="73">
        <f t="shared" si="206"/>
        <v>0</v>
      </c>
      <c r="G164" s="71"/>
      <c r="H164" s="72"/>
      <c r="I164" s="73">
        <f t="shared" si="207"/>
        <v>0</v>
      </c>
      <c r="J164" s="71"/>
      <c r="K164" s="72"/>
      <c r="L164" s="73">
        <f t="shared" si="208"/>
        <v>0</v>
      </c>
      <c r="M164" s="71"/>
      <c r="N164" s="72"/>
      <c r="O164" s="73">
        <f t="shared" si="209"/>
        <v>0</v>
      </c>
      <c r="P164" s="77"/>
      <c r="R164" s="409"/>
      <c r="S164" s="409"/>
      <c r="U164" s="409"/>
    </row>
    <row r="165" spans="1:21"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c r="R165" s="409"/>
      <c r="S165" s="409"/>
      <c r="U165" s="409"/>
    </row>
    <row r="166" spans="1:21" ht="16.5" hidden="1" customHeight="1" x14ac:dyDescent="0.25">
      <c r="A166" s="546">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c r="R166" s="409"/>
      <c r="S166" s="409"/>
      <c r="U166" s="409"/>
    </row>
    <row r="167" spans="1:21" ht="24" hidden="1" customHeight="1" x14ac:dyDescent="0.25">
      <c r="A167" s="51">
        <v>2512</v>
      </c>
      <c r="B167" s="89" t="s">
        <v>184</v>
      </c>
      <c r="C167" s="90">
        <f t="shared" si="193"/>
        <v>0</v>
      </c>
      <c r="D167" s="196"/>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409"/>
      <c r="S167" s="409"/>
      <c r="U167" s="409"/>
    </row>
    <row r="168" spans="1:21" ht="36" hidden="1" customHeight="1" x14ac:dyDescent="0.25">
      <c r="A168" s="51">
        <v>2513</v>
      </c>
      <c r="B168" s="89" t="s">
        <v>185</v>
      </c>
      <c r="C168" s="90">
        <f t="shared" si="193"/>
        <v>0</v>
      </c>
      <c r="D168" s="196"/>
      <c r="E168" s="197"/>
      <c r="F168" s="55">
        <f t="shared" si="212"/>
        <v>0</v>
      </c>
      <c r="G168" s="53"/>
      <c r="H168" s="54"/>
      <c r="I168" s="55">
        <f t="shared" si="213"/>
        <v>0</v>
      </c>
      <c r="J168" s="53"/>
      <c r="K168" s="54"/>
      <c r="L168" s="55">
        <f t="shared" si="214"/>
        <v>0</v>
      </c>
      <c r="M168" s="53"/>
      <c r="N168" s="54"/>
      <c r="O168" s="55">
        <f t="shared" si="215"/>
        <v>0</v>
      </c>
      <c r="P168" s="57"/>
      <c r="R168" s="409"/>
      <c r="S168" s="409"/>
      <c r="U168" s="409"/>
    </row>
    <row r="169" spans="1:21" ht="24" hidden="1" customHeight="1" x14ac:dyDescent="0.25">
      <c r="A169" s="51">
        <v>2515</v>
      </c>
      <c r="B169" s="89" t="s">
        <v>186</v>
      </c>
      <c r="C169" s="90">
        <f t="shared" si="193"/>
        <v>0</v>
      </c>
      <c r="D169" s="196"/>
      <c r="E169" s="197"/>
      <c r="F169" s="55">
        <f t="shared" si="212"/>
        <v>0</v>
      </c>
      <c r="G169" s="53"/>
      <c r="H169" s="54"/>
      <c r="I169" s="55">
        <f t="shared" si="213"/>
        <v>0</v>
      </c>
      <c r="J169" s="53"/>
      <c r="K169" s="54"/>
      <c r="L169" s="55">
        <f t="shared" si="214"/>
        <v>0</v>
      </c>
      <c r="M169" s="53"/>
      <c r="N169" s="54"/>
      <c r="O169" s="55">
        <f t="shared" si="215"/>
        <v>0</v>
      </c>
      <c r="P169" s="57"/>
      <c r="R169" s="409"/>
      <c r="S169" s="409"/>
      <c r="U169" s="409"/>
    </row>
    <row r="170" spans="1:21" ht="24" hidden="1" customHeight="1" x14ac:dyDescent="0.25">
      <c r="A170" s="51">
        <v>2519</v>
      </c>
      <c r="B170" s="89" t="s">
        <v>187</v>
      </c>
      <c r="C170" s="90">
        <f t="shared" si="193"/>
        <v>0</v>
      </c>
      <c r="D170" s="196"/>
      <c r="E170" s="197"/>
      <c r="F170" s="55">
        <f t="shared" si="212"/>
        <v>0</v>
      </c>
      <c r="G170" s="53"/>
      <c r="H170" s="54"/>
      <c r="I170" s="55">
        <f t="shared" si="213"/>
        <v>0</v>
      </c>
      <c r="J170" s="53"/>
      <c r="K170" s="54"/>
      <c r="L170" s="55">
        <f t="shared" si="214"/>
        <v>0</v>
      </c>
      <c r="M170" s="53"/>
      <c r="N170" s="54"/>
      <c r="O170" s="55">
        <f t="shared" si="215"/>
        <v>0</v>
      </c>
      <c r="P170" s="57"/>
      <c r="R170" s="409"/>
      <c r="S170" s="409"/>
      <c r="U170" s="409"/>
    </row>
    <row r="171" spans="1:21" ht="24" hidden="1" customHeight="1" x14ac:dyDescent="0.25">
      <c r="A171" s="189">
        <v>2520</v>
      </c>
      <c r="B171" s="89" t="s">
        <v>188</v>
      </c>
      <c r="C171" s="90">
        <f t="shared" si="193"/>
        <v>0</v>
      </c>
      <c r="D171" s="196"/>
      <c r="E171" s="197"/>
      <c r="F171" s="55">
        <f t="shared" si="212"/>
        <v>0</v>
      </c>
      <c r="G171" s="53"/>
      <c r="H171" s="54"/>
      <c r="I171" s="55">
        <f t="shared" si="213"/>
        <v>0</v>
      </c>
      <c r="J171" s="53"/>
      <c r="K171" s="54"/>
      <c r="L171" s="55">
        <f t="shared" si="214"/>
        <v>0</v>
      </c>
      <c r="M171" s="53"/>
      <c r="N171" s="54"/>
      <c r="O171" s="55">
        <f t="shared" si="215"/>
        <v>0</v>
      </c>
      <c r="P171" s="57"/>
      <c r="R171" s="409"/>
      <c r="S171" s="409"/>
      <c r="U171" s="409"/>
    </row>
    <row r="172" spans="1:21" s="206" customFormat="1" ht="36" hidden="1" customHeight="1" x14ac:dyDescent="0.25">
      <c r="A172" s="23">
        <v>2800</v>
      </c>
      <c r="B172" s="82" t="s">
        <v>189</v>
      </c>
      <c r="C172" s="83">
        <f t="shared" si="193"/>
        <v>0</v>
      </c>
      <c r="D172" s="46"/>
      <c r="E172" s="47"/>
      <c r="F172" s="134">
        <f t="shared" si="212"/>
        <v>0</v>
      </c>
      <c r="G172" s="46"/>
      <c r="H172" s="47"/>
      <c r="I172" s="134">
        <f t="shared" si="213"/>
        <v>0</v>
      </c>
      <c r="J172" s="46"/>
      <c r="K172" s="47"/>
      <c r="L172" s="134">
        <f t="shared" si="214"/>
        <v>0</v>
      </c>
      <c r="M172" s="46"/>
      <c r="N172" s="47"/>
      <c r="O172" s="134">
        <f t="shared" si="215"/>
        <v>0</v>
      </c>
      <c r="P172" s="49"/>
      <c r="R172" s="409"/>
      <c r="S172" s="409"/>
      <c r="U172" s="409"/>
    </row>
    <row r="173" spans="1:21"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c r="R173" s="409"/>
      <c r="S173" s="409"/>
      <c r="U173" s="409"/>
    </row>
    <row r="174" spans="1:21"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c r="R174" s="409"/>
      <c r="S174" s="409"/>
      <c r="U174" s="409"/>
    </row>
    <row r="175" spans="1:21" ht="36" hidden="1" x14ac:dyDescent="0.25">
      <c r="A175" s="546">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c r="R175" s="409"/>
      <c r="S175" s="409"/>
      <c r="U175" s="409"/>
    </row>
    <row r="176" spans="1:21" ht="24" hidden="1" customHeight="1" x14ac:dyDescent="0.25">
      <c r="A176" s="51">
        <v>3261</v>
      </c>
      <c r="B176" s="89" t="s">
        <v>193</v>
      </c>
      <c r="C176" s="90">
        <f t="shared" si="193"/>
        <v>0</v>
      </c>
      <c r="D176" s="196"/>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409"/>
      <c r="S176" s="409"/>
      <c r="U176" s="409"/>
    </row>
    <row r="177" spans="1:21" ht="36" hidden="1" customHeight="1" x14ac:dyDescent="0.25">
      <c r="A177" s="51">
        <v>3262</v>
      </c>
      <c r="B177" s="89" t="s">
        <v>194</v>
      </c>
      <c r="C177" s="90">
        <f t="shared" si="193"/>
        <v>0</v>
      </c>
      <c r="D177" s="196"/>
      <c r="E177" s="197"/>
      <c r="F177" s="55">
        <f t="shared" si="225"/>
        <v>0</v>
      </c>
      <c r="G177" s="53"/>
      <c r="H177" s="54"/>
      <c r="I177" s="55">
        <f t="shared" si="226"/>
        <v>0</v>
      </c>
      <c r="J177" s="53"/>
      <c r="K177" s="54"/>
      <c r="L177" s="55">
        <f t="shared" si="227"/>
        <v>0</v>
      </c>
      <c r="M177" s="53"/>
      <c r="N177" s="54"/>
      <c r="O177" s="55">
        <f t="shared" si="228"/>
        <v>0</v>
      </c>
      <c r="P177" s="57"/>
      <c r="R177" s="409"/>
      <c r="S177" s="409"/>
      <c r="U177" s="409"/>
    </row>
    <row r="178" spans="1:21" ht="24" hidden="1" customHeight="1" x14ac:dyDescent="0.25">
      <c r="A178" s="51">
        <v>3263</v>
      </c>
      <c r="B178" s="89" t="s">
        <v>195</v>
      </c>
      <c r="C178" s="90">
        <f t="shared" si="193"/>
        <v>0</v>
      </c>
      <c r="D178" s="196"/>
      <c r="E178" s="197"/>
      <c r="F178" s="55">
        <f t="shared" si="225"/>
        <v>0</v>
      </c>
      <c r="G178" s="53"/>
      <c r="H178" s="54"/>
      <c r="I178" s="55">
        <f t="shared" si="226"/>
        <v>0</v>
      </c>
      <c r="J178" s="53"/>
      <c r="K178" s="54"/>
      <c r="L178" s="55">
        <f t="shared" si="227"/>
        <v>0</v>
      </c>
      <c r="M178" s="53"/>
      <c r="N178" s="54"/>
      <c r="O178" s="55">
        <f t="shared" si="228"/>
        <v>0</v>
      </c>
      <c r="P178" s="57"/>
      <c r="R178" s="409"/>
      <c r="S178" s="409"/>
      <c r="U178" s="409"/>
    </row>
    <row r="179" spans="1:21" ht="84" hidden="1" x14ac:dyDescent="0.25">
      <c r="A179" s="546">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c r="R179" s="409"/>
      <c r="S179" s="409"/>
      <c r="U179" s="409"/>
    </row>
    <row r="180" spans="1:21" ht="72" hidden="1" customHeight="1" x14ac:dyDescent="0.25">
      <c r="A180" s="51">
        <v>3291</v>
      </c>
      <c r="B180" s="89" t="s">
        <v>197</v>
      </c>
      <c r="C180" s="90">
        <f t="shared" si="193"/>
        <v>0</v>
      </c>
      <c r="D180" s="196"/>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409"/>
      <c r="S180" s="409"/>
      <c r="U180" s="409"/>
    </row>
    <row r="181" spans="1:21" ht="72" hidden="1" customHeight="1" x14ac:dyDescent="0.25">
      <c r="A181" s="51">
        <v>3292</v>
      </c>
      <c r="B181" s="89" t="s">
        <v>198</v>
      </c>
      <c r="C181" s="90">
        <f t="shared" si="193"/>
        <v>0</v>
      </c>
      <c r="D181" s="196"/>
      <c r="E181" s="197"/>
      <c r="F181" s="55">
        <f t="shared" si="230"/>
        <v>0</v>
      </c>
      <c r="G181" s="53"/>
      <c r="H181" s="54"/>
      <c r="I181" s="55">
        <f t="shared" si="231"/>
        <v>0</v>
      </c>
      <c r="J181" s="53"/>
      <c r="K181" s="54"/>
      <c r="L181" s="55">
        <f t="shared" si="232"/>
        <v>0</v>
      </c>
      <c r="M181" s="53"/>
      <c r="N181" s="54"/>
      <c r="O181" s="55">
        <f t="shared" si="233"/>
        <v>0</v>
      </c>
      <c r="P181" s="57"/>
      <c r="R181" s="409"/>
      <c r="S181" s="409"/>
      <c r="U181" s="409"/>
    </row>
    <row r="182" spans="1:21" ht="72" hidden="1" customHeight="1" x14ac:dyDescent="0.25">
      <c r="A182" s="51">
        <v>3293</v>
      </c>
      <c r="B182" s="89" t="s">
        <v>199</v>
      </c>
      <c r="C182" s="90">
        <f t="shared" si="193"/>
        <v>0</v>
      </c>
      <c r="D182" s="196"/>
      <c r="E182" s="197"/>
      <c r="F182" s="55">
        <f t="shared" si="230"/>
        <v>0</v>
      </c>
      <c r="G182" s="53"/>
      <c r="H182" s="54"/>
      <c r="I182" s="55">
        <f t="shared" si="231"/>
        <v>0</v>
      </c>
      <c r="J182" s="53"/>
      <c r="K182" s="54"/>
      <c r="L182" s="55">
        <f t="shared" si="232"/>
        <v>0</v>
      </c>
      <c r="M182" s="53"/>
      <c r="N182" s="54"/>
      <c r="O182" s="55">
        <f t="shared" si="233"/>
        <v>0</v>
      </c>
      <c r="P182" s="57"/>
      <c r="R182" s="409"/>
      <c r="S182" s="409"/>
      <c r="U182" s="409"/>
    </row>
    <row r="183" spans="1:21" ht="60" hidden="1" customHeight="1" x14ac:dyDescent="0.25">
      <c r="A183" s="209">
        <v>3294</v>
      </c>
      <c r="B183" s="89"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c r="R183" s="409"/>
      <c r="S183" s="409"/>
      <c r="U183" s="409"/>
    </row>
    <row r="184" spans="1:21"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c r="R184" s="409"/>
      <c r="S184" s="409"/>
      <c r="U184" s="409"/>
    </row>
    <row r="185" spans="1:21" ht="48" hidden="1" customHeight="1" x14ac:dyDescent="0.25">
      <c r="A185" s="137">
        <v>3310</v>
      </c>
      <c r="B185" s="138" t="s">
        <v>202</v>
      </c>
      <c r="C185" s="143">
        <f t="shared" si="193"/>
        <v>0</v>
      </c>
      <c r="D185" s="202"/>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c r="R185" s="409"/>
      <c r="S185" s="409"/>
      <c r="U185" s="409"/>
    </row>
    <row r="186" spans="1:21" ht="48.75" hidden="1" customHeight="1" x14ac:dyDescent="0.25">
      <c r="A186" s="44">
        <v>3320</v>
      </c>
      <c r="B186" s="82" t="s">
        <v>203</v>
      </c>
      <c r="C186" s="83">
        <f t="shared" si="193"/>
        <v>0</v>
      </c>
      <c r="D186" s="198"/>
      <c r="E186" s="199"/>
      <c r="F186" s="134">
        <f t="shared" si="235"/>
        <v>0</v>
      </c>
      <c r="G186" s="46"/>
      <c r="H186" s="47"/>
      <c r="I186" s="134">
        <f t="shared" si="236"/>
        <v>0</v>
      </c>
      <c r="J186" s="46"/>
      <c r="K186" s="47"/>
      <c r="L186" s="134">
        <f t="shared" si="237"/>
        <v>0</v>
      </c>
      <c r="M186" s="46"/>
      <c r="N186" s="47"/>
      <c r="O186" s="134">
        <f t="shared" si="238"/>
        <v>0</v>
      </c>
      <c r="P186" s="49"/>
      <c r="R186" s="409"/>
      <c r="S186" s="409"/>
      <c r="U186" s="409"/>
    </row>
    <row r="187" spans="1:21"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c r="R187" s="409"/>
      <c r="S187" s="409"/>
      <c r="U187" s="409"/>
    </row>
    <row r="188" spans="1:21"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c r="R188" s="409"/>
      <c r="S188" s="409"/>
      <c r="U188" s="409"/>
    </row>
    <row r="189" spans="1:21" ht="36" hidden="1" customHeight="1" x14ac:dyDescent="0.25">
      <c r="A189" s="546">
        <v>4240</v>
      </c>
      <c r="B189" s="82" t="s">
        <v>206</v>
      </c>
      <c r="C189" s="83">
        <f t="shared" si="193"/>
        <v>0</v>
      </c>
      <c r="D189" s="198"/>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c r="R189" s="409"/>
      <c r="S189" s="409"/>
      <c r="U189" s="409"/>
    </row>
    <row r="190" spans="1:21" ht="24" hidden="1" customHeight="1" x14ac:dyDescent="0.25">
      <c r="A190" s="189">
        <v>4250</v>
      </c>
      <c r="B190" s="89" t="s">
        <v>207</v>
      </c>
      <c r="C190" s="90">
        <f t="shared" si="193"/>
        <v>0</v>
      </c>
      <c r="D190" s="196"/>
      <c r="E190" s="197"/>
      <c r="F190" s="55">
        <f t="shared" si="247"/>
        <v>0</v>
      </c>
      <c r="G190" s="53"/>
      <c r="H190" s="54"/>
      <c r="I190" s="55">
        <f t="shared" si="248"/>
        <v>0</v>
      </c>
      <c r="J190" s="53"/>
      <c r="K190" s="54"/>
      <c r="L190" s="55">
        <f t="shared" si="249"/>
        <v>0</v>
      </c>
      <c r="M190" s="53"/>
      <c r="N190" s="54"/>
      <c r="O190" s="55">
        <f t="shared" si="250"/>
        <v>0</v>
      </c>
      <c r="P190" s="57"/>
      <c r="R190" s="409"/>
      <c r="S190" s="409"/>
      <c r="U190" s="409"/>
    </row>
    <row r="191" spans="1:21"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c r="R191" s="409"/>
      <c r="S191" s="409"/>
      <c r="U191" s="409"/>
    </row>
    <row r="192" spans="1:21" ht="24" hidden="1" x14ac:dyDescent="0.25">
      <c r="A192" s="546">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c r="R192" s="409"/>
      <c r="S192" s="409"/>
      <c r="U192" s="409"/>
    </row>
    <row r="193" spans="1:21" ht="36" hidden="1" customHeight="1" x14ac:dyDescent="0.25">
      <c r="A193" s="51">
        <v>4311</v>
      </c>
      <c r="B193" s="89" t="s">
        <v>210</v>
      </c>
      <c r="C193" s="90">
        <f t="shared" si="193"/>
        <v>0</v>
      </c>
      <c r="D193" s="196"/>
      <c r="E193" s="197"/>
      <c r="F193" s="55">
        <f>D193+E193</f>
        <v>0</v>
      </c>
      <c r="G193" s="53"/>
      <c r="H193" s="54"/>
      <c r="I193" s="55">
        <f>G193+H193</f>
        <v>0</v>
      </c>
      <c r="J193" s="53"/>
      <c r="K193" s="54"/>
      <c r="L193" s="55">
        <f>K193+J193</f>
        <v>0</v>
      </c>
      <c r="M193" s="53"/>
      <c r="N193" s="54"/>
      <c r="O193" s="55">
        <f>N193+M193</f>
        <v>0</v>
      </c>
      <c r="P193" s="57"/>
      <c r="R193" s="409"/>
      <c r="S193" s="409"/>
      <c r="U193" s="409"/>
    </row>
    <row r="194" spans="1:21" s="28" customFormat="1" ht="24" hidden="1" x14ac:dyDescent="0.25">
      <c r="A194" s="224"/>
      <c r="B194" s="23" t="s">
        <v>211</v>
      </c>
      <c r="C194" s="172">
        <f t="shared" si="193"/>
        <v>0</v>
      </c>
      <c r="D194" s="173">
        <f t="shared" ref="D194:O194" si="259">SUM(D195,D230,D269,D283)</f>
        <v>0</v>
      </c>
      <c r="E194" s="174">
        <f t="shared" si="259"/>
        <v>0</v>
      </c>
      <c r="F194" s="175">
        <f t="shared" si="259"/>
        <v>0</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c r="R194" s="409"/>
      <c r="S194" s="409"/>
      <c r="U194" s="409"/>
    </row>
    <row r="195" spans="1:21" hidden="1" x14ac:dyDescent="0.25">
      <c r="A195" s="177">
        <v>5000</v>
      </c>
      <c r="B195" s="177" t="s">
        <v>212</v>
      </c>
      <c r="C195" s="178">
        <f t="shared" si="193"/>
        <v>0</v>
      </c>
      <c r="D195" s="179">
        <f>D196+D204</f>
        <v>0</v>
      </c>
      <c r="E195" s="180">
        <f t="shared" ref="E195:F195" si="260">E196+E204</f>
        <v>0</v>
      </c>
      <c r="F195" s="181">
        <f t="shared" si="260"/>
        <v>0</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c r="R195" s="409"/>
      <c r="S195" s="409"/>
      <c r="U195" s="409"/>
    </row>
    <row r="196" spans="1:21"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c r="R196" s="409"/>
      <c r="S196" s="409"/>
      <c r="U196" s="409"/>
    </row>
    <row r="197" spans="1:21" ht="12" hidden="1" customHeight="1" x14ac:dyDescent="0.25">
      <c r="A197" s="546">
        <v>5110</v>
      </c>
      <c r="B197" s="82" t="s">
        <v>214</v>
      </c>
      <c r="C197" s="83">
        <f t="shared" si="193"/>
        <v>0</v>
      </c>
      <c r="D197" s="198"/>
      <c r="E197" s="199"/>
      <c r="F197" s="134">
        <f>D197+E197</f>
        <v>0</v>
      </c>
      <c r="G197" s="46"/>
      <c r="H197" s="47"/>
      <c r="I197" s="134">
        <f>G197+H197</f>
        <v>0</v>
      </c>
      <c r="J197" s="46"/>
      <c r="K197" s="47"/>
      <c r="L197" s="134">
        <f>K197+J197</f>
        <v>0</v>
      </c>
      <c r="M197" s="46"/>
      <c r="N197" s="47"/>
      <c r="O197" s="134">
        <f>N197+M197</f>
        <v>0</v>
      </c>
      <c r="P197" s="49"/>
      <c r="R197" s="409"/>
      <c r="S197" s="409"/>
      <c r="U197" s="409"/>
    </row>
    <row r="198" spans="1:21"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c r="R198" s="409"/>
      <c r="S198" s="409"/>
      <c r="U198" s="409"/>
    </row>
    <row r="199" spans="1:21" ht="12" hidden="1" customHeight="1" x14ac:dyDescent="0.25">
      <c r="A199" s="51">
        <v>5121</v>
      </c>
      <c r="B199" s="89" t="s">
        <v>216</v>
      </c>
      <c r="C199" s="90">
        <f t="shared" si="193"/>
        <v>0</v>
      </c>
      <c r="D199" s="196"/>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409"/>
      <c r="S199" s="409"/>
      <c r="U199" s="409"/>
    </row>
    <row r="200" spans="1:21" ht="24" hidden="1" customHeight="1" x14ac:dyDescent="0.25">
      <c r="A200" s="51">
        <v>5129</v>
      </c>
      <c r="B200" s="89" t="s">
        <v>217</v>
      </c>
      <c r="C200" s="90">
        <f t="shared" si="193"/>
        <v>0</v>
      </c>
      <c r="D200" s="196"/>
      <c r="E200" s="197"/>
      <c r="F200" s="55">
        <f t="shared" si="272"/>
        <v>0</v>
      </c>
      <c r="G200" s="53"/>
      <c r="H200" s="54"/>
      <c r="I200" s="55">
        <f t="shared" si="273"/>
        <v>0</v>
      </c>
      <c r="J200" s="53"/>
      <c r="K200" s="54"/>
      <c r="L200" s="55">
        <f t="shared" si="274"/>
        <v>0</v>
      </c>
      <c r="M200" s="53"/>
      <c r="N200" s="54"/>
      <c r="O200" s="55">
        <f t="shared" si="275"/>
        <v>0</v>
      </c>
      <c r="P200" s="57"/>
      <c r="R200" s="409"/>
      <c r="S200" s="409"/>
      <c r="U200" s="409"/>
    </row>
    <row r="201" spans="1:21" ht="12" hidden="1" customHeight="1" x14ac:dyDescent="0.25">
      <c r="A201" s="189">
        <v>5130</v>
      </c>
      <c r="B201" s="89" t="s">
        <v>218</v>
      </c>
      <c r="C201" s="90">
        <f t="shared" si="193"/>
        <v>0</v>
      </c>
      <c r="D201" s="196"/>
      <c r="E201" s="197"/>
      <c r="F201" s="55">
        <f t="shared" si="272"/>
        <v>0</v>
      </c>
      <c r="G201" s="53"/>
      <c r="H201" s="54"/>
      <c r="I201" s="55">
        <f t="shared" si="273"/>
        <v>0</v>
      </c>
      <c r="J201" s="53"/>
      <c r="K201" s="54"/>
      <c r="L201" s="55">
        <f t="shared" si="274"/>
        <v>0</v>
      </c>
      <c r="M201" s="53"/>
      <c r="N201" s="54"/>
      <c r="O201" s="55">
        <f t="shared" si="275"/>
        <v>0</v>
      </c>
      <c r="P201" s="57"/>
      <c r="R201" s="409"/>
      <c r="S201" s="409"/>
      <c r="U201" s="409"/>
    </row>
    <row r="202" spans="1:21" ht="12" hidden="1" customHeight="1" x14ac:dyDescent="0.25">
      <c r="A202" s="189">
        <v>5140</v>
      </c>
      <c r="B202" s="89" t="s">
        <v>219</v>
      </c>
      <c r="C202" s="90">
        <f t="shared" si="193"/>
        <v>0</v>
      </c>
      <c r="D202" s="196"/>
      <c r="E202" s="197"/>
      <c r="F202" s="55">
        <f t="shared" si="272"/>
        <v>0</v>
      </c>
      <c r="G202" s="53"/>
      <c r="H202" s="54"/>
      <c r="I202" s="55">
        <f t="shared" si="273"/>
        <v>0</v>
      </c>
      <c r="J202" s="53"/>
      <c r="K202" s="54"/>
      <c r="L202" s="55">
        <f t="shared" si="274"/>
        <v>0</v>
      </c>
      <c r="M202" s="53"/>
      <c r="N202" s="54"/>
      <c r="O202" s="55">
        <f t="shared" si="275"/>
        <v>0</v>
      </c>
      <c r="P202" s="57"/>
      <c r="R202" s="409"/>
      <c r="S202" s="409"/>
      <c r="U202" s="409"/>
    </row>
    <row r="203" spans="1:21" ht="24" hidden="1" customHeight="1" x14ac:dyDescent="0.25">
      <c r="A203" s="189">
        <v>5170</v>
      </c>
      <c r="B203" s="89" t="s">
        <v>220</v>
      </c>
      <c r="C203" s="90">
        <f t="shared" si="193"/>
        <v>0</v>
      </c>
      <c r="D203" s="196"/>
      <c r="E203" s="197"/>
      <c r="F203" s="55">
        <f t="shared" si="272"/>
        <v>0</v>
      </c>
      <c r="G203" s="53"/>
      <c r="H203" s="54"/>
      <c r="I203" s="55">
        <f t="shared" si="273"/>
        <v>0</v>
      </c>
      <c r="J203" s="53"/>
      <c r="K203" s="54"/>
      <c r="L203" s="55">
        <f t="shared" si="274"/>
        <v>0</v>
      </c>
      <c r="M203" s="53"/>
      <c r="N203" s="54"/>
      <c r="O203" s="55">
        <f t="shared" si="275"/>
        <v>0</v>
      </c>
      <c r="P203" s="57"/>
      <c r="R203" s="409"/>
      <c r="S203" s="409"/>
      <c r="U203" s="409"/>
    </row>
    <row r="204" spans="1:21" hidden="1" x14ac:dyDescent="0.25">
      <c r="A204" s="69">
        <v>5200</v>
      </c>
      <c r="B204" s="183" t="s">
        <v>221</v>
      </c>
      <c r="C204" s="70">
        <f t="shared" si="193"/>
        <v>0</v>
      </c>
      <c r="D204" s="184">
        <f>D205+D215+D216+D225+D226+D227+D229</f>
        <v>0</v>
      </c>
      <c r="E204" s="185">
        <f t="shared" ref="E204:F204" si="276">E205+E215+E216+E225+E226+E227+E229</f>
        <v>0</v>
      </c>
      <c r="F204" s="73">
        <f t="shared" si="276"/>
        <v>0</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c r="R204" s="409"/>
      <c r="S204" s="409"/>
      <c r="U204" s="409"/>
    </row>
    <row r="205" spans="1:21"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c r="R205" s="409"/>
      <c r="S205" s="409"/>
      <c r="U205" s="409"/>
    </row>
    <row r="206" spans="1:21" ht="12" hidden="1" customHeight="1" x14ac:dyDescent="0.25">
      <c r="A206" s="44">
        <v>5211</v>
      </c>
      <c r="B206" s="82" t="s">
        <v>223</v>
      </c>
      <c r="C206" s="83">
        <f t="shared" si="193"/>
        <v>0</v>
      </c>
      <c r="D206" s="198"/>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c r="R206" s="409"/>
      <c r="S206" s="409"/>
      <c r="U206" s="409"/>
    </row>
    <row r="207" spans="1:21" ht="12" hidden="1" customHeight="1" x14ac:dyDescent="0.25">
      <c r="A207" s="51">
        <v>5212</v>
      </c>
      <c r="B207" s="89" t="s">
        <v>224</v>
      </c>
      <c r="C207" s="90">
        <f t="shared" si="193"/>
        <v>0</v>
      </c>
      <c r="D207" s="196"/>
      <c r="E207" s="197"/>
      <c r="F207" s="55">
        <f t="shared" si="284"/>
        <v>0</v>
      </c>
      <c r="G207" s="53"/>
      <c r="H207" s="54"/>
      <c r="I207" s="55">
        <f t="shared" si="285"/>
        <v>0</v>
      </c>
      <c r="J207" s="53"/>
      <c r="K207" s="54"/>
      <c r="L207" s="55">
        <f t="shared" si="286"/>
        <v>0</v>
      </c>
      <c r="M207" s="53"/>
      <c r="N207" s="54"/>
      <c r="O207" s="55">
        <f t="shared" si="287"/>
        <v>0</v>
      </c>
      <c r="P207" s="57"/>
      <c r="R207" s="409"/>
      <c r="S207" s="409"/>
      <c r="U207" s="409"/>
    </row>
    <row r="208" spans="1:21" ht="12" hidden="1" customHeight="1" x14ac:dyDescent="0.25">
      <c r="A208" s="51">
        <v>5213</v>
      </c>
      <c r="B208" s="89" t="s">
        <v>225</v>
      </c>
      <c r="C208" s="90">
        <f t="shared" si="193"/>
        <v>0</v>
      </c>
      <c r="D208" s="196"/>
      <c r="E208" s="197"/>
      <c r="F208" s="55">
        <f t="shared" si="284"/>
        <v>0</v>
      </c>
      <c r="G208" s="53"/>
      <c r="H208" s="54"/>
      <c r="I208" s="55">
        <f t="shared" si="285"/>
        <v>0</v>
      </c>
      <c r="J208" s="53"/>
      <c r="K208" s="54"/>
      <c r="L208" s="55">
        <f t="shared" si="286"/>
        <v>0</v>
      </c>
      <c r="M208" s="53"/>
      <c r="N208" s="54"/>
      <c r="O208" s="55">
        <f t="shared" si="287"/>
        <v>0</v>
      </c>
      <c r="P208" s="57"/>
      <c r="R208" s="409"/>
      <c r="S208" s="409"/>
      <c r="U208" s="409"/>
    </row>
    <row r="209" spans="1:21" ht="12" hidden="1" customHeight="1" x14ac:dyDescent="0.25">
      <c r="A209" s="51">
        <v>5214</v>
      </c>
      <c r="B209" s="89" t="s">
        <v>226</v>
      </c>
      <c r="C209" s="90">
        <f t="shared" si="193"/>
        <v>0</v>
      </c>
      <c r="D209" s="196"/>
      <c r="E209" s="197"/>
      <c r="F209" s="55">
        <f t="shared" si="284"/>
        <v>0</v>
      </c>
      <c r="G209" s="53"/>
      <c r="H209" s="54"/>
      <c r="I209" s="55">
        <f t="shared" si="285"/>
        <v>0</v>
      </c>
      <c r="J209" s="53"/>
      <c r="K209" s="54"/>
      <c r="L209" s="55">
        <f t="shared" si="286"/>
        <v>0</v>
      </c>
      <c r="M209" s="53"/>
      <c r="N209" s="54"/>
      <c r="O209" s="55">
        <f t="shared" si="287"/>
        <v>0</v>
      </c>
      <c r="P209" s="57"/>
      <c r="R209" s="409"/>
      <c r="S209" s="409"/>
      <c r="U209" s="409"/>
    </row>
    <row r="210" spans="1:21" ht="12" hidden="1" customHeight="1" x14ac:dyDescent="0.25">
      <c r="A210" s="51">
        <v>5215</v>
      </c>
      <c r="B210" s="89" t="s">
        <v>227</v>
      </c>
      <c r="C210" s="90">
        <f t="shared" si="193"/>
        <v>0</v>
      </c>
      <c r="D210" s="196"/>
      <c r="E210" s="197"/>
      <c r="F210" s="55">
        <f t="shared" si="284"/>
        <v>0</v>
      </c>
      <c r="G210" s="53"/>
      <c r="H210" s="54"/>
      <c r="I210" s="55">
        <f t="shared" si="285"/>
        <v>0</v>
      </c>
      <c r="J210" s="53"/>
      <c r="K210" s="54"/>
      <c r="L210" s="55">
        <f t="shared" si="286"/>
        <v>0</v>
      </c>
      <c r="M210" s="53"/>
      <c r="N210" s="54"/>
      <c r="O210" s="55">
        <f t="shared" si="287"/>
        <v>0</v>
      </c>
      <c r="P210" s="57"/>
      <c r="R210" s="409"/>
      <c r="S210" s="409"/>
      <c r="U210" s="409"/>
    </row>
    <row r="211" spans="1:21" ht="14.25" hidden="1" customHeight="1" x14ac:dyDescent="0.25">
      <c r="A211" s="51">
        <v>5216</v>
      </c>
      <c r="B211" s="89" t="s">
        <v>228</v>
      </c>
      <c r="C211" s="90">
        <f t="shared" si="193"/>
        <v>0</v>
      </c>
      <c r="D211" s="196"/>
      <c r="E211" s="197"/>
      <c r="F211" s="55">
        <f t="shared" si="284"/>
        <v>0</v>
      </c>
      <c r="G211" s="53"/>
      <c r="H211" s="54"/>
      <c r="I211" s="55">
        <f t="shared" si="285"/>
        <v>0</v>
      </c>
      <c r="J211" s="53"/>
      <c r="K211" s="54"/>
      <c r="L211" s="55">
        <f t="shared" si="286"/>
        <v>0</v>
      </c>
      <c r="M211" s="53"/>
      <c r="N211" s="54"/>
      <c r="O211" s="55">
        <f t="shared" si="287"/>
        <v>0</v>
      </c>
      <c r="P211" s="57"/>
      <c r="R211" s="409"/>
      <c r="S211" s="409"/>
      <c r="U211" s="409"/>
    </row>
    <row r="212" spans="1:21" ht="12" hidden="1" customHeight="1" x14ac:dyDescent="0.25">
      <c r="A212" s="51">
        <v>5217</v>
      </c>
      <c r="B212" s="89" t="s">
        <v>229</v>
      </c>
      <c r="C212" s="90">
        <f t="shared" ref="C212:C275" si="288">F212+I212+L212+O212</f>
        <v>0</v>
      </c>
      <c r="D212" s="196"/>
      <c r="E212" s="197"/>
      <c r="F212" s="55">
        <f t="shared" si="284"/>
        <v>0</v>
      </c>
      <c r="G212" s="53"/>
      <c r="H212" s="54"/>
      <c r="I212" s="55">
        <f t="shared" si="285"/>
        <v>0</v>
      </c>
      <c r="J212" s="53"/>
      <c r="K212" s="54"/>
      <c r="L212" s="55">
        <f t="shared" si="286"/>
        <v>0</v>
      </c>
      <c r="M212" s="53"/>
      <c r="N212" s="54"/>
      <c r="O212" s="55">
        <f t="shared" si="287"/>
        <v>0</v>
      </c>
      <c r="P212" s="57"/>
      <c r="R212" s="409"/>
      <c r="S212" s="409"/>
      <c r="U212" s="409"/>
    </row>
    <row r="213" spans="1:21" ht="12" hidden="1" customHeight="1" x14ac:dyDescent="0.25">
      <c r="A213" s="51">
        <v>5218</v>
      </c>
      <c r="B213" s="89" t="s">
        <v>230</v>
      </c>
      <c r="C213" s="90">
        <f t="shared" si="288"/>
        <v>0</v>
      </c>
      <c r="D213" s="196"/>
      <c r="E213" s="197"/>
      <c r="F213" s="55">
        <f t="shared" si="284"/>
        <v>0</v>
      </c>
      <c r="G213" s="53"/>
      <c r="H213" s="54"/>
      <c r="I213" s="55">
        <f t="shared" si="285"/>
        <v>0</v>
      </c>
      <c r="J213" s="53"/>
      <c r="K213" s="54"/>
      <c r="L213" s="55">
        <f t="shared" si="286"/>
        <v>0</v>
      </c>
      <c r="M213" s="53"/>
      <c r="N213" s="54"/>
      <c r="O213" s="55">
        <f t="shared" si="287"/>
        <v>0</v>
      </c>
      <c r="P213" s="57"/>
      <c r="R213" s="409"/>
      <c r="S213" s="409"/>
      <c r="U213" s="409"/>
    </row>
    <row r="214" spans="1:21" ht="12" hidden="1" customHeight="1" x14ac:dyDescent="0.25">
      <c r="A214" s="51">
        <v>5219</v>
      </c>
      <c r="B214" s="89" t="s">
        <v>231</v>
      </c>
      <c r="C214" s="90">
        <f t="shared" si="288"/>
        <v>0</v>
      </c>
      <c r="D214" s="196"/>
      <c r="E214" s="197"/>
      <c r="F214" s="55">
        <f t="shared" si="284"/>
        <v>0</v>
      </c>
      <c r="G214" s="53"/>
      <c r="H214" s="54"/>
      <c r="I214" s="55">
        <f t="shared" si="285"/>
        <v>0</v>
      </c>
      <c r="J214" s="53"/>
      <c r="K214" s="54"/>
      <c r="L214" s="55">
        <f t="shared" si="286"/>
        <v>0</v>
      </c>
      <c r="M214" s="53"/>
      <c r="N214" s="54"/>
      <c r="O214" s="55">
        <f t="shared" si="287"/>
        <v>0</v>
      </c>
      <c r="P214" s="57"/>
      <c r="R214" s="409"/>
      <c r="S214" s="409"/>
      <c r="U214" s="409"/>
    </row>
    <row r="215" spans="1:21" ht="13.5" hidden="1" customHeight="1" x14ac:dyDescent="0.25">
      <c r="A215" s="189">
        <v>5220</v>
      </c>
      <c r="B215" s="89" t="s">
        <v>232</v>
      </c>
      <c r="C215" s="90">
        <f t="shared" si="288"/>
        <v>0</v>
      </c>
      <c r="D215" s="196"/>
      <c r="E215" s="197"/>
      <c r="F215" s="55">
        <f t="shared" si="284"/>
        <v>0</v>
      </c>
      <c r="G215" s="53"/>
      <c r="H215" s="54"/>
      <c r="I215" s="55">
        <f t="shared" si="285"/>
        <v>0</v>
      </c>
      <c r="J215" s="53"/>
      <c r="K215" s="54"/>
      <c r="L215" s="55">
        <f t="shared" si="286"/>
        <v>0</v>
      </c>
      <c r="M215" s="53"/>
      <c r="N215" s="54"/>
      <c r="O215" s="55">
        <f t="shared" si="287"/>
        <v>0</v>
      </c>
      <c r="P215" s="57"/>
      <c r="R215" s="409"/>
      <c r="S215" s="409"/>
      <c r="U215" s="409"/>
    </row>
    <row r="216" spans="1:21"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c r="R216" s="409"/>
      <c r="S216" s="409"/>
      <c r="U216" s="409"/>
    </row>
    <row r="217" spans="1:21" ht="12" hidden="1" customHeight="1" x14ac:dyDescent="0.25">
      <c r="A217" s="51">
        <v>5231</v>
      </c>
      <c r="B217" s="89" t="s">
        <v>234</v>
      </c>
      <c r="C217" s="90">
        <f t="shared" si="288"/>
        <v>0</v>
      </c>
      <c r="D217" s="196"/>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409"/>
      <c r="S217" s="409"/>
      <c r="U217" s="409"/>
    </row>
    <row r="218" spans="1:21" ht="12" hidden="1" customHeight="1" x14ac:dyDescent="0.25">
      <c r="A218" s="51">
        <v>5232</v>
      </c>
      <c r="B218" s="89" t="s">
        <v>235</v>
      </c>
      <c r="C218" s="90">
        <f t="shared" si="288"/>
        <v>0</v>
      </c>
      <c r="D218" s="196"/>
      <c r="E218" s="197"/>
      <c r="F218" s="55">
        <f t="shared" si="293"/>
        <v>0</v>
      </c>
      <c r="G218" s="53"/>
      <c r="H218" s="54"/>
      <c r="I218" s="55">
        <f t="shared" si="294"/>
        <v>0</v>
      </c>
      <c r="J218" s="53"/>
      <c r="K218" s="54"/>
      <c r="L218" s="55">
        <f t="shared" si="295"/>
        <v>0</v>
      </c>
      <c r="M218" s="53"/>
      <c r="N218" s="54"/>
      <c r="O218" s="55">
        <f t="shared" si="296"/>
        <v>0</v>
      </c>
      <c r="P218" s="57"/>
      <c r="R218" s="409"/>
      <c r="S218" s="409"/>
      <c r="U218" s="409"/>
    </row>
    <row r="219" spans="1:21" ht="12" hidden="1" customHeight="1" x14ac:dyDescent="0.25">
      <c r="A219" s="51">
        <v>5233</v>
      </c>
      <c r="B219" s="89" t="s">
        <v>236</v>
      </c>
      <c r="C219" s="90">
        <f t="shared" si="288"/>
        <v>0</v>
      </c>
      <c r="D219" s="196"/>
      <c r="E219" s="197"/>
      <c r="F219" s="55">
        <f t="shared" si="293"/>
        <v>0</v>
      </c>
      <c r="G219" s="53"/>
      <c r="H219" s="54"/>
      <c r="I219" s="55">
        <f t="shared" si="294"/>
        <v>0</v>
      </c>
      <c r="J219" s="53"/>
      <c r="K219" s="54"/>
      <c r="L219" s="55">
        <f t="shared" si="295"/>
        <v>0</v>
      </c>
      <c r="M219" s="53"/>
      <c r="N219" s="54"/>
      <c r="O219" s="55">
        <f t="shared" si="296"/>
        <v>0</v>
      </c>
      <c r="P219" s="57"/>
      <c r="R219" s="409"/>
      <c r="S219" s="409"/>
      <c r="U219" s="409"/>
    </row>
    <row r="220" spans="1:21" ht="24" hidden="1" customHeight="1" x14ac:dyDescent="0.25">
      <c r="A220" s="51">
        <v>5234</v>
      </c>
      <c r="B220" s="89" t="s">
        <v>237</v>
      </c>
      <c r="C220" s="90">
        <f t="shared" si="288"/>
        <v>0</v>
      </c>
      <c r="D220" s="196"/>
      <c r="E220" s="197"/>
      <c r="F220" s="55">
        <f t="shared" si="293"/>
        <v>0</v>
      </c>
      <c r="G220" s="53"/>
      <c r="H220" s="54"/>
      <c r="I220" s="55">
        <f t="shared" si="294"/>
        <v>0</v>
      </c>
      <c r="J220" s="53"/>
      <c r="K220" s="54"/>
      <c r="L220" s="55">
        <f t="shared" si="295"/>
        <v>0</v>
      </c>
      <c r="M220" s="53"/>
      <c r="N220" s="54"/>
      <c r="O220" s="55">
        <f t="shared" si="296"/>
        <v>0</v>
      </c>
      <c r="P220" s="57"/>
      <c r="R220" s="409"/>
      <c r="S220" s="409"/>
      <c r="U220" s="409"/>
    </row>
    <row r="221" spans="1:21" ht="14.25" hidden="1" customHeight="1" x14ac:dyDescent="0.25">
      <c r="A221" s="51">
        <v>5236</v>
      </c>
      <c r="B221" s="89" t="s">
        <v>238</v>
      </c>
      <c r="C221" s="90">
        <f t="shared" si="288"/>
        <v>0</v>
      </c>
      <c r="D221" s="196"/>
      <c r="E221" s="197"/>
      <c r="F221" s="55">
        <f t="shared" si="293"/>
        <v>0</v>
      </c>
      <c r="G221" s="53"/>
      <c r="H221" s="54"/>
      <c r="I221" s="55">
        <f t="shared" si="294"/>
        <v>0</v>
      </c>
      <c r="J221" s="53"/>
      <c r="K221" s="54"/>
      <c r="L221" s="55">
        <f t="shared" si="295"/>
        <v>0</v>
      </c>
      <c r="M221" s="53"/>
      <c r="N221" s="54"/>
      <c r="O221" s="55">
        <f t="shared" si="296"/>
        <v>0</v>
      </c>
      <c r="P221" s="57"/>
      <c r="R221" s="409"/>
      <c r="S221" s="409"/>
      <c r="U221" s="409"/>
    </row>
    <row r="222" spans="1:21" ht="14.25" hidden="1" customHeight="1" x14ac:dyDescent="0.25">
      <c r="A222" s="51">
        <v>5237</v>
      </c>
      <c r="B222" s="89" t="s">
        <v>239</v>
      </c>
      <c r="C222" s="90">
        <f t="shared" si="288"/>
        <v>0</v>
      </c>
      <c r="D222" s="196"/>
      <c r="E222" s="197"/>
      <c r="F222" s="55">
        <f t="shared" si="293"/>
        <v>0</v>
      </c>
      <c r="G222" s="53"/>
      <c r="H222" s="54"/>
      <c r="I222" s="55">
        <f t="shared" si="294"/>
        <v>0</v>
      </c>
      <c r="J222" s="53"/>
      <c r="K222" s="54"/>
      <c r="L222" s="55">
        <f t="shared" si="295"/>
        <v>0</v>
      </c>
      <c r="M222" s="53"/>
      <c r="N222" s="54"/>
      <c r="O222" s="55">
        <f t="shared" si="296"/>
        <v>0</v>
      </c>
      <c r="P222" s="57"/>
      <c r="R222" s="409"/>
      <c r="S222" s="409"/>
      <c r="U222" s="409"/>
    </row>
    <row r="223" spans="1:21" ht="24" hidden="1" customHeight="1" x14ac:dyDescent="0.25">
      <c r="A223" s="51">
        <v>5238</v>
      </c>
      <c r="B223" s="89" t="s">
        <v>240</v>
      </c>
      <c r="C223" s="90">
        <f t="shared" si="288"/>
        <v>0</v>
      </c>
      <c r="D223" s="196"/>
      <c r="E223" s="197"/>
      <c r="F223" s="55">
        <f t="shared" si="293"/>
        <v>0</v>
      </c>
      <c r="G223" s="53"/>
      <c r="H223" s="54"/>
      <c r="I223" s="55">
        <f t="shared" si="294"/>
        <v>0</v>
      </c>
      <c r="J223" s="53"/>
      <c r="K223" s="54"/>
      <c r="L223" s="55">
        <f t="shared" si="295"/>
        <v>0</v>
      </c>
      <c r="M223" s="53"/>
      <c r="N223" s="54"/>
      <c r="O223" s="55">
        <f t="shared" si="296"/>
        <v>0</v>
      </c>
      <c r="P223" s="57"/>
      <c r="R223" s="409"/>
      <c r="S223" s="409"/>
      <c r="U223" s="409"/>
    </row>
    <row r="224" spans="1:21" ht="24" hidden="1" customHeight="1" x14ac:dyDescent="0.25">
      <c r="A224" s="51">
        <v>5239</v>
      </c>
      <c r="B224" s="89" t="s">
        <v>241</v>
      </c>
      <c r="C224" s="90">
        <f t="shared" si="288"/>
        <v>0</v>
      </c>
      <c r="D224" s="196"/>
      <c r="E224" s="197"/>
      <c r="F224" s="55">
        <f t="shared" si="293"/>
        <v>0</v>
      </c>
      <c r="G224" s="53"/>
      <c r="H224" s="54"/>
      <c r="I224" s="55">
        <f t="shared" si="294"/>
        <v>0</v>
      </c>
      <c r="J224" s="53"/>
      <c r="K224" s="54"/>
      <c r="L224" s="55">
        <f t="shared" si="295"/>
        <v>0</v>
      </c>
      <c r="M224" s="53"/>
      <c r="N224" s="54"/>
      <c r="O224" s="55">
        <f t="shared" si="296"/>
        <v>0</v>
      </c>
      <c r="P224" s="57"/>
      <c r="R224" s="409"/>
      <c r="S224" s="409"/>
      <c r="U224" s="409"/>
    </row>
    <row r="225" spans="1:21" ht="24" hidden="1" customHeight="1" x14ac:dyDescent="0.25">
      <c r="A225" s="189">
        <v>5240</v>
      </c>
      <c r="B225" s="89" t="s">
        <v>242</v>
      </c>
      <c r="C225" s="90">
        <f t="shared" si="288"/>
        <v>0</v>
      </c>
      <c r="D225" s="196"/>
      <c r="E225" s="197"/>
      <c r="F225" s="55">
        <f t="shared" si="293"/>
        <v>0</v>
      </c>
      <c r="G225" s="53"/>
      <c r="H225" s="54"/>
      <c r="I225" s="55">
        <f t="shared" si="294"/>
        <v>0</v>
      </c>
      <c r="J225" s="53"/>
      <c r="K225" s="54"/>
      <c r="L225" s="55">
        <f t="shared" si="295"/>
        <v>0</v>
      </c>
      <c r="M225" s="53"/>
      <c r="N225" s="54"/>
      <c r="O225" s="55">
        <f t="shared" si="296"/>
        <v>0</v>
      </c>
      <c r="P225" s="57"/>
      <c r="R225" s="409"/>
      <c r="S225" s="409"/>
      <c r="U225" s="409"/>
    </row>
    <row r="226" spans="1:21" ht="12" hidden="1" customHeight="1" x14ac:dyDescent="0.25">
      <c r="A226" s="189">
        <v>5250</v>
      </c>
      <c r="B226" s="89" t="s">
        <v>243</v>
      </c>
      <c r="C226" s="90">
        <f t="shared" si="288"/>
        <v>0</v>
      </c>
      <c r="D226" s="196"/>
      <c r="E226" s="197"/>
      <c r="F226" s="55">
        <f t="shared" si="293"/>
        <v>0</v>
      </c>
      <c r="G226" s="53"/>
      <c r="H226" s="54"/>
      <c r="I226" s="55">
        <f t="shared" si="294"/>
        <v>0</v>
      </c>
      <c r="J226" s="53"/>
      <c r="K226" s="54"/>
      <c r="L226" s="55">
        <f t="shared" si="295"/>
        <v>0</v>
      </c>
      <c r="M226" s="53"/>
      <c r="N226" s="54"/>
      <c r="O226" s="55">
        <f t="shared" si="296"/>
        <v>0</v>
      </c>
      <c r="P226" s="57"/>
      <c r="R226" s="409"/>
      <c r="S226" s="409"/>
      <c r="U226" s="409"/>
    </row>
    <row r="227" spans="1:21"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c r="R227" s="409"/>
      <c r="S227" s="409"/>
      <c r="U227" s="409"/>
    </row>
    <row r="228" spans="1:21" ht="24" hidden="1" customHeight="1" x14ac:dyDescent="0.25">
      <c r="A228" s="51">
        <v>5269</v>
      </c>
      <c r="B228" s="89" t="s">
        <v>245</v>
      </c>
      <c r="C228" s="90">
        <f t="shared" si="288"/>
        <v>0</v>
      </c>
      <c r="D228" s="196"/>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409"/>
      <c r="S228" s="409"/>
      <c r="U228" s="409"/>
    </row>
    <row r="229" spans="1:21" ht="24" hidden="1" customHeight="1" x14ac:dyDescent="0.25">
      <c r="A229" s="186">
        <v>5270</v>
      </c>
      <c r="B229" s="138" t="s">
        <v>246</v>
      </c>
      <c r="C229" s="143">
        <f t="shared" si="288"/>
        <v>0</v>
      </c>
      <c r="D229" s="202"/>
      <c r="E229" s="203"/>
      <c r="F229" s="141">
        <f t="shared" si="301"/>
        <v>0</v>
      </c>
      <c r="G229" s="144"/>
      <c r="H229" s="145"/>
      <c r="I229" s="141">
        <f t="shared" si="302"/>
        <v>0</v>
      </c>
      <c r="J229" s="144"/>
      <c r="K229" s="145"/>
      <c r="L229" s="141">
        <f t="shared" si="303"/>
        <v>0</v>
      </c>
      <c r="M229" s="144"/>
      <c r="N229" s="145"/>
      <c r="O229" s="141">
        <f t="shared" si="304"/>
        <v>0</v>
      </c>
      <c r="P229" s="129"/>
      <c r="R229" s="409"/>
      <c r="S229" s="409"/>
      <c r="U229" s="409"/>
    </row>
    <row r="230" spans="1:21"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c r="R230" s="409"/>
      <c r="S230" s="409"/>
      <c r="U230" s="409"/>
    </row>
    <row r="231" spans="1:21"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c r="R231" s="409"/>
      <c r="S231" s="409"/>
      <c r="U231" s="409"/>
    </row>
    <row r="232" spans="1:21" ht="24" hidden="1" customHeight="1" x14ac:dyDescent="0.25">
      <c r="A232" s="546">
        <v>6220</v>
      </c>
      <c r="B232" s="82" t="s">
        <v>249</v>
      </c>
      <c r="C232" s="83">
        <f t="shared" si="288"/>
        <v>0</v>
      </c>
      <c r="D232" s="198"/>
      <c r="E232" s="199"/>
      <c r="F232" s="134">
        <f>D232+E232</f>
        <v>0</v>
      </c>
      <c r="G232" s="46"/>
      <c r="H232" s="47"/>
      <c r="I232" s="134">
        <f>G232+H232</f>
        <v>0</v>
      </c>
      <c r="J232" s="46"/>
      <c r="K232" s="47"/>
      <c r="L232" s="134">
        <f>K232+J232</f>
        <v>0</v>
      </c>
      <c r="M232" s="46"/>
      <c r="N232" s="47"/>
      <c r="O232" s="134">
        <f>N232+M232</f>
        <v>0</v>
      </c>
      <c r="P232" s="49"/>
      <c r="R232" s="409"/>
      <c r="S232" s="409"/>
      <c r="U232" s="409"/>
    </row>
    <row r="233" spans="1:21"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c r="R233" s="409"/>
      <c r="S233" s="409"/>
      <c r="U233" s="409"/>
    </row>
    <row r="234" spans="1:21" ht="24" hidden="1" customHeight="1" x14ac:dyDescent="0.25">
      <c r="A234" s="51">
        <v>6239</v>
      </c>
      <c r="B234" s="82" t="s">
        <v>251</v>
      </c>
      <c r="C234" s="90">
        <f t="shared" si="288"/>
        <v>0</v>
      </c>
      <c r="D234" s="198"/>
      <c r="E234" s="199"/>
      <c r="F234" s="134">
        <f>D234+E234</f>
        <v>0</v>
      </c>
      <c r="G234" s="46"/>
      <c r="H234" s="47"/>
      <c r="I234" s="134">
        <f>G234+H234</f>
        <v>0</v>
      </c>
      <c r="J234" s="46"/>
      <c r="K234" s="47"/>
      <c r="L234" s="134">
        <f>K234+J234</f>
        <v>0</v>
      </c>
      <c r="M234" s="46"/>
      <c r="N234" s="47"/>
      <c r="O234" s="134">
        <f>N234+M234</f>
        <v>0</v>
      </c>
      <c r="P234" s="49"/>
      <c r="R234" s="409"/>
      <c r="S234" s="409"/>
      <c r="U234" s="409"/>
    </row>
    <row r="235" spans="1:21"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c r="R235" s="409"/>
      <c r="S235" s="409"/>
      <c r="U235" s="409"/>
    </row>
    <row r="236" spans="1:21" ht="12" hidden="1" customHeight="1" x14ac:dyDescent="0.25">
      <c r="A236" s="51">
        <v>6241</v>
      </c>
      <c r="B236" s="89" t="s">
        <v>253</v>
      </c>
      <c r="C236" s="90">
        <f t="shared" si="288"/>
        <v>0</v>
      </c>
      <c r="D236" s="196"/>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409"/>
      <c r="S236" s="409"/>
      <c r="U236" s="409"/>
    </row>
    <row r="237" spans="1:21" ht="12" hidden="1" customHeight="1" x14ac:dyDescent="0.25">
      <c r="A237" s="51">
        <v>6242</v>
      </c>
      <c r="B237" s="89" t="s">
        <v>254</v>
      </c>
      <c r="C237" s="90">
        <f t="shared" si="288"/>
        <v>0</v>
      </c>
      <c r="D237" s="196"/>
      <c r="E237" s="197"/>
      <c r="F237" s="55">
        <f t="shared" si="318"/>
        <v>0</v>
      </c>
      <c r="G237" s="53"/>
      <c r="H237" s="54"/>
      <c r="I237" s="55">
        <f t="shared" si="319"/>
        <v>0</v>
      </c>
      <c r="J237" s="53"/>
      <c r="K237" s="54"/>
      <c r="L237" s="55">
        <f t="shared" si="320"/>
        <v>0</v>
      </c>
      <c r="M237" s="53"/>
      <c r="N237" s="54"/>
      <c r="O237" s="55">
        <f t="shared" si="321"/>
        <v>0</v>
      </c>
      <c r="P237" s="57"/>
      <c r="R237" s="409"/>
      <c r="S237" s="409"/>
      <c r="U237" s="409"/>
    </row>
    <row r="238" spans="1:21"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c r="R238" s="409"/>
      <c r="S238" s="409"/>
      <c r="U238" s="409"/>
    </row>
    <row r="239" spans="1:21" ht="14.25" hidden="1" customHeight="1" x14ac:dyDescent="0.25">
      <c r="A239" s="51">
        <v>6252</v>
      </c>
      <c r="B239" s="89" t="s">
        <v>256</v>
      </c>
      <c r="C239" s="90">
        <f t="shared" si="288"/>
        <v>0</v>
      </c>
      <c r="D239" s="196"/>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409"/>
      <c r="S239" s="409"/>
      <c r="U239" s="409"/>
    </row>
    <row r="240" spans="1:21" ht="14.25" hidden="1" customHeight="1" x14ac:dyDescent="0.25">
      <c r="A240" s="51">
        <v>6253</v>
      </c>
      <c r="B240" s="89" t="s">
        <v>257</v>
      </c>
      <c r="C240" s="90">
        <f t="shared" si="288"/>
        <v>0</v>
      </c>
      <c r="D240" s="196"/>
      <c r="E240" s="197"/>
      <c r="F240" s="55">
        <f t="shared" si="326"/>
        <v>0</v>
      </c>
      <c r="G240" s="53"/>
      <c r="H240" s="54"/>
      <c r="I240" s="55">
        <f t="shared" si="327"/>
        <v>0</v>
      </c>
      <c r="J240" s="53"/>
      <c r="K240" s="54"/>
      <c r="L240" s="55">
        <f t="shared" si="328"/>
        <v>0</v>
      </c>
      <c r="M240" s="53"/>
      <c r="N240" s="54"/>
      <c r="O240" s="55">
        <f t="shared" si="329"/>
        <v>0</v>
      </c>
      <c r="P240" s="57"/>
      <c r="R240" s="409"/>
      <c r="S240" s="409"/>
      <c r="U240" s="409"/>
    </row>
    <row r="241" spans="1:21" ht="24" hidden="1" customHeight="1" x14ac:dyDescent="0.25">
      <c r="A241" s="51">
        <v>6254</v>
      </c>
      <c r="B241" s="89" t="s">
        <v>258</v>
      </c>
      <c r="C241" s="90">
        <f t="shared" si="288"/>
        <v>0</v>
      </c>
      <c r="D241" s="196"/>
      <c r="E241" s="197"/>
      <c r="F241" s="55">
        <f t="shared" si="326"/>
        <v>0</v>
      </c>
      <c r="G241" s="53"/>
      <c r="H241" s="54"/>
      <c r="I241" s="55">
        <f t="shared" si="327"/>
        <v>0</v>
      </c>
      <c r="J241" s="53"/>
      <c r="K241" s="54"/>
      <c r="L241" s="55">
        <f t="shared" si="328"/>
        <v>0</v>
      </c>
      <c r="M241" s="53"/>
      <c r="N241" s="54"/>
      <c r="O241" s="55">
        <f t="shared" si="329"/>
        <v>0</v>
      </c>
      <c r="P241" s="57"/>
      <c r="R241" s="409"/>
      <c r="S241" s="409"/>
      <c r="U241" s="409"/>
    </row>
    <row r="242" spans="1:21" ht="24" hidden="1" customHeight="1" x14ac:dyDescent="0.25">
      <c r="A242" s="51">
        <v>6255</v>
      </c>
      <c r="B242" s="89" t="s">
        <v>259</v>
      </c>
      <c r="C242" s="90">
        <f t="shared" si="288"/>
        <v>0</v>
      </c>
      <c r="D242" s="196"/>
      <c r="E242" s="197"/>
      <c r="F242" s="55">
        <f t="shared" si="326"/>
        <v>0</v>
      </c>
      <c r="G242" s="53"/>
      <c r="H242" s="54"/>
      <c r="I242" s="55">
        <f t="shared" si="327"/>
        <v>0</v>
      </c>
      <c r="J242" s="53"/>
      <c r="K242" s="54"/>
      <c r="L242" s="55">
        <f t="shared" si="328"/>
        <v>0</v>
      </c>
      <c r="M242" s="53"/>
      <c r="N242" s="54"/>
      <c r="O242" s="55">
        <f t="shared" si="329"/>
        <v>0</v>
      </c>
      <c r="P242" s="57"/>
      <c r="R242" s="409"/>
      <c r="S242" s="409"/>
      <c r="U242" s="409"/>
    </row>
    <row r="243" spans="1:21" ht="12" hidden="1" customHeight="1" x14ac:dyDescent="0.25">
      <c r="A243" s="51">
        <v>6259</v>
      </c>
      <c r="B243" s="89" t="s">
        <v>260</v>
      </c>
      <c r="C243" s="90">
        <f t="shared" si="288"/>
        <v>0</v>
      </c>
      <c r="D243" s="196"/>
      <c r="E243" s="197"/>
      <c r="F243" s="55">
        <f t="shared" si="326"/>
        <v>0</v>
      </c>
      <c r="G243" s="53"/>
      <c r="H243" s="54"/>
      <c r="I243" s="55">
        <f t="shared" si="327"/>
        <v>0</v>
      </c>
      <c r="J243" s="53"/>
      <c r="K243" s="54"/>
      <c r="L243" s="55">
        <f t="shared" si="328"/>
        <v>0</v>
      </c>
      <c r="M243" s="53"/>
      <c r="N243" s="54"/>
      <c r="O243" s="55">
        <f t="shared" si="329"/>
        <v>0</v>
      </c>
      <c r="P243" s="57"/>
      <c r="R243" s="409"/>
      <c r="S243" s="409"/>
      <c r="U243" s="409"/>
    </row>
    <row r="244" spans="1:21" ht="24" hidden="1" customHeight="1" x14ac:dyDescent="0.25">
      <c r="A244" s="189">
        <v>6260</v>
      </c>
      <c r="B244" s="89" t="s">
        <v>261</v>
      </c>
      <c r="C244" s="90">
        <f t="shared" si="288"/>
        <v>0</v>
      </c>
      <c r="D244" s="196"/>
      <c r="E244" s="197"/>
      <c r="F244" s="55">
        <f t="shared" si="326"/>
        <v>0</v>
      </c>
      <c r="G244" s="53"/>
      <c r="H244" s="54"/>
      <c r="I244" s="55">
        <f t="shared" si="327"/>
        <v>0</v>
      </c>
      <c r="J244" s="53"/>
      <c r="K244" s="54"/>
      <c r="L244" s="55">
        <f t="shared" si="328"/>
        <v>0</v>
      </c>
      <c r="M244" s="53"/>
      <c r="N244" s="54"/>
      <c r="O244" s="55">
        <f t="shared" si="329"/>
        <v>0</v>
      </c>
      <c r="P244" s="57"/>
      <c r="R244" s="409"/>
      <c r="S244" s="409"/>
      <c r="U244" s="409"/>
    </row>
    <row r="245" spans="1:21" ht="12" hidden="1" customHeight="1" x14ac:dyDescent="0.25">
      <c r="A245" s="189">
        <v>6270</v>
      </c>
      <c r="B245" s="89" t="s">
        <v>262</v>
      </c>
      <c r="C245" s="90">
        <f t="shared" si="288"/>
        <v>0</v>
      </c>
      <c r="D245" s="196"/>
      <c r="E245" s="197"/>
      <c r="F245" s="55">
        <f t="shared" si="326"/>
        <v>0</v>
      </c>
      <c r="G245" s="53"/>
      <c r="H245" s="54"/>
      <c r="I245" s="55">
        <f t="shared" si="327"/>
        <v>0</v>
      </c>
      <c r="J245" s="53"/>
      <c r="K245" s="54"/>
      <c r="L245" s="55">
        <f t="shared" si="328"/>
        <v>0</v>
      </c>
      <c r="M245" s="53"/>
      <c r="N245" s="54"/>
      <c r="O245" s="55">
        <f t="shared" si="329"/>
        <v>0</v>
      </c>
      <c r="P245" s="57"/>
      <c r="R245" s="409"/>
      <c r="S245" s="409"/>
      <c r="U245" s="409"/>
    </row>
    <row r="246" spans="1:21" ht="24" hidden="1" x14ac:dyDescent="0.25">
      <c r="A246" s="546">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c r="R246" s="409"/>
      <c r="S246" s="409"/>
      <c r="U246" s="409"/>
    </row>
    <row r="247" spans="1:21" ht="12" hidden="1" customHeight="1" x14ac:dyDescent="0.25">
      <c r="A247" s="51">
        <v>6291</v>
      </c>
      <c r="B247" s="89" t="s">
        <v>264</v>
      </c>
      <c r="C247" s="90">
        <f t="shared" si="288"/>
        <v>0</v>
      </c>
      <c r="D247" s="196"/>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409"/>
      <c r="S247" s="409"/>
      <c r="U247" s="409"/>
    </row>
    <row r="248" spans="1:21" ht="12" hidden="1" customHeight="1" x14ac:dyDescent="0.25">
      <c r="A248" s="51">
        <v>6292</v>
      </c>
      <c r="B248" s="89" t="s">
        <v>265</v>
      </c>
      <c r="C248" s="90">
        <f t="shared" si="288"/>
        <v>0</v>
      </c>
      <c r="D248" s="196"/>
      <c r="E248" s="197"/>
      <c r="F248" s="55">
        <f t="shared" si="331"/>
        <v>0</v>
      </c>
      <c r="G248" s="53"/>
      <c r="H248" s="54"/>
      <c r="I248" s="55">
        <f t="shared" si="332"/>
        <v>0</v>
      </c>
      <c r="J248" s="53"/>
      <c r="K248" s="54"/>
      <c r="L248" s="55">
        <f t="shared" si="333"/>
        <v>0</v>
      </c>
      <c r="M248" s="53"/>
      <c r="N248" s="54"/>
      <c r="O248" s="55">
        <f t="shared" si="334"/>
        <v>0</v>
      </c>
      <c r="P248" s="57"/>
      <c r="R248" s="409"/>
      <c r="S248" s="409"/>
      <c r="U248" s="409"/>
    </row>
    <row r="249" spans="1:21" ht="72" hidden="1" customHeight="1" x14ac:dyDescent="0.25">
      <c r="A249" s="51">
        <v>6296</v>
      </c>
      <c r="B249" s="89" t="s">
        <v>266</v>
      </c>
      <c r="C249" s="90">
        <f t="shared" si="288"/>
        <v>0</v>
      </c>
      <c r="D249" s="196"/>
      <c r="E249" s="197"/>
      <c r="F249" s="55">
        <f t="shared" si="331"/>
        <v>0</v>
      </c>
      <c r="G249" s="53"/>
      <c r="H249" s="54"/>
      <c r="I249" s="55">
        <f t="shared" si="332"/>
        <v>0</v>
      </c>
      <c r="J249" s="53"/>
      <c r="K249" s="54"/>
      <c r="L249" s="55">
        <f t="shared" si="333"/>
        <v>0</v>
      </c>
      <c r="M249" s="53"/>
      <c r="N249" s="54"/>
      <c r="O249" s="55">
        <f t="shared" si="334"/>
        <v>0</v>
      </c>
      <c r="P249" s="57"/>
      <c r="R249" s="409"/>
      <c r="S249" s="409"/>
      <c r="U249" s="409"/>
    </row>
    <row r="250" spans="1:21" ht="39.75" hidden="1" customHeight="1" x14ac:dyDescent="0.25">
      <c r="A250" s="51">
        <v>6299</v>
      </c>
      <c r="B250" s="89" t="s">
        <v>267</v>
      </c>
      <c r="C250" s="90">
        <f t="shared" si="288"/>
        <v>0</v>
      </c>
      <c r="D250" s="196"/>
      <c r="E250" s="197"/>
      <c r="F250" s="55">
        <f t="shared" si="331"/>
        <v>0</v>
      </c>
      <c r="G250" s="53"/>
      <c r="H250" s="54"/>
      <c r="I250" s="55">
        <f t="shared" si="332"/>
        <v>0</v>
      </c>
      <c r="J250" s="53"/>
      <c r="K250" s="54"/>
      <c r="L250" s="55">
        <f t="shared" si="333"/>
        <v>0</v>
      </c>
      <c r="M250" s="53"/>
      <c r="N250" s="54"/>
      <c r="O250" s="55">
        <f t="shared" si="334"/>
        <v>0</v>
      </c>
      <c r="P250" s="57"/>
      <c r="R250" s="409"/>
      <c r="S250" s="409"/>
      <c r="U250" s="409"/>
    </row>
    <row r="251" spans="1:21"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c r="R251" s="409"/>
      <c r="S251" s="409"/>
      <c r="U251" s="409"/>
    </row>
    <row r="252" spans="1:21" ht="24" hidden="1" x14ac:dyDescent="0.25">
      <c r="A252" s="546">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c r="R252" s="409"/>
      <c r="S252" s="409"/>
      <c r="U252" s="409"/>
    </row>
    <row r="253" spans="1:21" ht="12" hidden="1" customHeight="1" x14ac:dyDescent="0.25">
      <c r="A253" s="51">
        <v>6322</v>
      </c>
      <c r="B253" s="89" t="s">
        <v>270</v>
      </c>
      <c r="C253" s="90">
        <f t="shared" si="288"/>
        <v>0</v>
      </c>
      <c r="D253" s="196"/>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409"/>
      <c r="S253" s="409"/>
      <c r="U253" s="409"/>
    </row>
    <row r="254" spans="1:21" ht="24" hidden="1" customHeight="1" x14ac:dyDescent="0.25">
      <c r="A254" s="51">
        <v>6323</v>
      </c>
      <c r="B254" s="89" t="s">
        <v>271</v>
      </c>
      <c r="C254" s="90">
        <f t="shared" si="288"/>
        <v>0</v>
      </c>
      <c r="D254" s="196"/>
      <c r="E254" s="197"/>
      <c r="F254" s="55">
        <f t="shared" si="337"/>
        <v>0</v>
      </c>
      <c r="G254" s="53"/>
      <c r="H254" s="54"/>
      <c r="I254" s="55">
        <f t="shared" si="338"/>
        <v>0</v>
      </c>
      <c r="J254" s="53"/>
      <c r="K254" s="54"/>
      <c r="L254" s="55">
        <f t="shared" si="339"/>
        <v>0</v>
      </c>
      <c r="M254" s="53"/>
      <c r="N254" s="54"/>
      <c r="O254" s="55">
        <f t="shared" si="340"/>
        <v>0</v>
      </c>
      <c r="P254" s="57"/>
      <c r="R254" s="409"/>
      <c r="S254" s="409"/>
      <c r="U254" s="409"/>
    </row>
    <row r="255" spans="1:21" ht="24" hidden="1" customHeight="1" x14ac:dyDescent="0.25">
      <c r="A255" s="51">
        <v>6324</v>
      </c>
      <c r="B255" s="89" t="s">
        <v>272</v>
      </c>
      <c r="C255" s="90">
        <f t="shared" si="288"/>
        <v>0</v>
      </c>
      <c r="D255" s="196"/>
      <c r="E255" s="197"/>
      <c r="F255" s="55">
        <f t="shared" si="337"/>
        <v>0</v>
      </c>
      <c r="G255" s="53"/>
      <c r="H255" s="54"/>
      <c r="I255" s="55">
        <f t="shared" si="338"/>
        <v>0</v>
      </c>
      <c r="J255" s="53"/>
      <c r="K255" s="54"/>
      <c r="L255" s="55">
        <f t="shared" si="339"/>
        <v>0</v>
      </c>
      <c r="M255" s="53"/>
      <c r="N255" s="54"/>
      <c r="O255" s="55">
        <f t="shared" si="340"/>
        <v>0</v>
      </c>
      <c r="P255" s="57"/>
      <c r="R255" s="409"/>
      <c r="S255" s="409"/>
      <c r="U255" s="409"/>
    </row>
    <row r="256" spans="1:21" ht="12" hidden="1" customHeight="1" x14ac:dyDescent="0.25">
      <c r="A256" s="44">
        <v>6329</v>
      </c>
      <c r="B256" s="82" t="s">
        <v>273</v>
      </c>
      <c r="C256" s="83">
        <f t="shared" si="288"/>
        <v>0</v>
      </c>
      <c r="D256" s="198"/>
      <c r="E256" s="199"/>
      <c r="F256" s="134">
        <f t="shared" si="337"/>
        <v>0</v>
      </c>
      <c r="G256" s="46"/>
      <c r="H256" s="47"/>
      <c r="I256" s="134">
        <f t="shared" si="338"/>
        <v>0</v>
      </c>
      <c r="J256" s="46"/>
      <c r="K256" s="47"/>
      <c r="L256" s="134">
        <f t="shared" si="339"/>
        <v>0</v>
      </c>
      <c r="M256" s="46"/>
      <c r="N256" s="47"/>
      <c r="O256" s="134">
        <f t="shared" si="340"/>
        <v>0</v>
      </c>
      <c r="P256" s="49"/>
      <c r="R256" s="409"/>
      <c r="S256" s="409"/>
      <c r="U256" s="409"/>
    </row>
    <row r="257" spans="1:21"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c r="R257" s="409"/>
      <c r="S257" s="409"/>
      <c r="U257" s="409"/>
    </row>
    <row r="258" spans="1:21" ht="12" hidden="1" customHeight="1" x14ac:dyDescent="0.25">
      <c r="A258" s="189">
        <v>6360</v>
      </c>
      <c r="B258" s="89" t="s">
        <v>275</v>
      </c>
      <c r="C258" s="90">
        <f t="shared" si="288"/>
        <v>0</v>
      </c>
      <c r="D258" s="196"/>
      <c r="E258" s="197"/>
      <c r="F258" s="55">
        <f t="shared" si="337"/>
        <v>0</v>
      </c>
      <c r="G258" s="53"/>
      <c r="H258" s="54"/>
      <c r="I258" s="55">
        <f t="shared" si="338"/>
        <v>0</v>
      </c>
      <c r="J258" s="53"/>
      <c r="K258" s="54"/>
      <c r="L258" s="55">
        <f t="shared" si="339"/>
        <v>0</v>
      </c>
      <c r="M258" s="53"/>
      <c r="N258" s="54"/>
      <c r="O258" s="55">
        <f t="shared" si="340"/>
        <v>0</v>
      </c>
      <c r="P258" s="57"/>
      <c r="R258" s="409"/>
      <c r="S258" s="409"/>
      <c r="U258" s="409"/>
    </row>
    <row r="259" spans="1:21"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c r="R259" s="409"/>
      <c r="S259" s="409"/>
      <c r="U259" s="409"/>
    </row>
    <row r="260" spans="1:21" ht="24" hidden="1" x14ac:dyDescent="0.25">
      <c r="A260" s="546">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c r="R260" s="409"/>
      <c r="S260" s="409"/>
      <c r="U260" s="409"/>
    </row>
    <row r="261" spans="1:21" ht="12" hidden="1" customHeight="1" x14ac:dyDescent="0.25">
      <c r="A261" s="51">
        <v>6411</v>
      </c>
      <c r="B261" s="200" t="s">
        <v>278</v>
      </c>
      <c r="C261" s="90">
        <f t="shared" si="288"/>
        <v>0</v>
      </c>
      <c r="D261" s="196"/>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409"/>
      <c r="S261" s="409"/>
      <c r="U261" s="409"/>
    </row>
    <row r="262" spans="1:21" ht="36" hidden="1" customHeight="1" x14ac:dyDescent="0.25">
      <c r="A262" s="51">
        <v>6412</v>
      </c>
      <c r="B262" s="89" t="s">
        <v>279</v>
      </c>
      <c r="C262" s="90">
        <f t="shared" si="288"/>
        <v>0</v>
      </c>
      <c r="D262" s="196"/>
      <c r="E262" s="197"/>
      <c r="F262" s="55">
        <f t="shared" si="343"/>
        <v>0</v>
      </c>
      <c r="G262" s="53"/>
      <c r="H262" s="54"/>
      <c r="I262" s="55">
        <f t="shared" si="344"/>
        <v>0</v>
      </c>
      <c r="J262" s="53"/>
      <c r="K262" s="54"/>
      <c r="L262" s="55">
        <f t="shared" si="345"/>
        <v>0</v>
      </c>
      <c r="M262" s="53"/>
      <c r="N262" s="54"/>
      <c r="O262" s="55">
        <f t="shared" si="346"/>
        <v>0</v>
      </c>
      <c r="P262" s="57"/>
      <c r="R262" s="409"/>
      <c r="S262" s="409"/>
      <c r="U262" s="409"/>
    </row>
    <row r="263" spans="1:21" ht="36" hidden="1" customHeight="1" x14ac:dyDescent="0.25">
      <c r="A263" s="51">
        <v>6419</v>
      </c>
      <c r="B263" s="89" t="s">
        <v>280</v>
      </c>
      <c r="C263" s="90">
        <f t="shared" si="288"/>
        <v>0</v>
      </c>
      <c r="D263" s="196"/>
      <c r="E263" s="197"/>
      <c r="F263" s="55">
        <f t="shared" si="343"/>
        <v>0</v>
      </c>
      <c r="G263" s="53"/>
      <c r="H263" s="54"/>
      <c r="I263" s="55">
        <f t="shared" si="344"/>
        <v>0</v>
      </c>
      <c r="J263" s="53"/>
      <c r="K263" s="54"/>
      <c r="L263" s="55">
        <f t="shared" si="345"/>
        <v>0</v>
      </c>
      <c r="M263" s="53"/>
      <c r="N263" s="54"/>
      <c r="O263" s="55">
        <f t="shared" si="346"/>
        <v>0</v>
      </c>
      <c r="P263" s="57"/>
      <c r="R263" s="409"/>
      <c r="S263" s="409"/>
      <c r="U263" s="409"/>
    </row>
    <row r="264" spans="1:21"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c r="R264" s="409"/>
      <c r="S264" s="409"/>
      <c r="U264" s="409"/>
    </row>
    <row r="265" spans="1:21" ht="36" hidden="1" customHeight="1" x14ac:dyDescent="0.25">
      <c r="A265" s="51">
        <v>6421</v>
      </c>
      <c r="B265" s="89" t="s">
        <v>282</v>
      </c>
      <c r="C265" s="90">
        <f t="shared" si="288"/>
        <v>0</v>
      </c>
      <c r="D265" s="196"/>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409"/>
      <c r="S265" s="409"/>
      <c r="U265" s="409"/>
    </row>
    <row r="266" spans="1:21" ht="12" hidden="1" customHeight="1" x14ac:dyDescent="0.25">
      <c r="A266" s="51">
        <v>6422</v>
      </c>
      <c r="B266" s="89" t="s">
        <v>283</v>
      </c>
      <c r="C266" s="90">
        <f t="shared" si="288"/>
        <v>0</v>
      </c>
      <c r="D266" s="196"/>
      <c r="E266" s="197"/>
      <c r="F266" s="55">
        <f t="shared" si="351"/>
        <v>0</v>
      </c>
      <c r="G266" s="53"/>
      <c r="H266" s="54"/>
      <c r="I266" s="55">
        <f t="shared" si="352"/>
        <v>0</v>
      </c>
      <c r="J266" s="53"/>
      <c r="K266" s="54"/>
      <c r="L266" s="55">
        <f t="shared" si="353"/>
        <v>0</v>
      </c>
      <c r="M266" s="53"/>
      <c r="N266" s="54"/>
      <c r="O266" s="55">
        <f t="shared" si="354"/>
        <v>0</v>
      </c>
      <c r="P266" s="57"/>
      <c r="R266" s="409"/>
      <c r="S266" s="409"/>
      <c r="U266" s="409"/>
    </row>
    <row r="267" spans="1:21" ht="13.5" hidden="1" customHeight="1" x14ac:dyDescent="0.25">
      <c r="A267" s="51">
        <v>6423</v>
      </c>
      <c r="B267" s="89" t="s">
        <v>284</v>
      </c>
      <c r="C267" s="90">
        <f t="shared" si="288"/>
        <v>0</v>
      </c>
      <c r="D267" s="196"/>
      <c r="E267" s="197"/>
      <c r="F267" s="55">
        <f t="shared" si="351"/>
        <v>0</v>
      </c>
      <c r="G267" s="53"/>
      <c r="H267" s="54"/>
      <c r="I267" s="55">
        <f t="shared" si="352"/>
        <v>0</v>
      </c>
      <c r="J267" s="53"/>
      <c r="K267" s="54"/>
      <c r="L267" s="55">
        <f t="shared" si="353"/>
        <v>0</v>
      </c>
      <c r="M267" s="53"/>
      <c r="N267" s="54"/>
      <c r="O267" s="55">
        <f t="shared" si="354"/>
        <v>0</v>
      </c>
      <c r="P267" s="57"/>
      <c r="R267" s="409"/>
      <c r="S267" s="409"/>
      <c r="U267" s="409"/>
    </row>
    <row r="268" spans="1:21" ht="36" hidden="1" customHeight="1" x14ac:dyDescent="0.25">
      <c r="A268" s="51">
        <v>6424</v>
      </c>
      <c r="B268" s="89" t="s">
        <v>285</v>
      </c>
      <c r="C268" s="90">
        <f t="shared" si="288"/>
        <v>0</v>
      </c>
      <c r="D268" s="196"/>
      <c r="E268" s="197"/>
      <c r="F268" s="55">
        <f t="shared" si="351"/>
        <v>0</v>
      </c>
      <c r="G268" s="53"/>
      <c r="H268" s="54"/>
      <c r="I268" s="55">
        <f t="shared" si="352"/>
        <v>0</v>
      </c>
      <c r="J268" s="53"/>
      <c r="K268" s="54"/>
      <c r="L268" s="55">
        <f t="shared" si="353"/>
        <v>0</v>
      </c>
      <c r="M268" s="53"/>
      <c r="N268" s="54"/>
      <c r="O268" s="55">
        <f t="shared" si="354"/>
        <v>0</v>
      </c>
      <c r="P268" s="57"/>
      <c r="R268" s="409"/>
      <c r="S268" s="409"/>
      <c r="U268" s="409"/>
    </row>
    <row r="269" spans="1:21"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c r="R269" s="409"/>
      <c r="S269" s="409"/>
      <c r="U269" s="409"/>
    </row>
    <row r="270" spans="1:21"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c r="R270" s="409"/>
      <c r="S270" s="409"/>
      <c r="U270" s="409"/>
    </row>
    <row r="271" spans="1:21" ht="24" hidden="1" customHeight="1" x14ac:dyDescent="0.25">
      <c r="A271" s="546">
        <v>7210</v>
      </c>
      <c r="B271" s="82" t="s">
        <v>288</v>
      </c>
      <c r="C271" s="83">
        <f t="shared" si="288"/>
        <v>0</v>
      </c>
      <c r="D271" s="198"/>
      <c r="E271" s="199"/>
      <c r="F271" s="134">
        <f>D271+E271</f>
        <v>0</v>
      </c>
      <c r="G271" s="46"/>
      <c r="H271" s="47"/>
      <c r="I271" s="134">
        <f>G271+H271</f>
        <v>0</v>
      </c>
      <c r="J271" s="46"/>
      <c r="K271" s="47"/>
      <c r="L271" s="134">
        <f>K271+J271</f>
        <v>0</v>
      </c>
      <c r="M271" s="46"/>
      <c r="N271" s="47"/>
      <c r="O271" s="134">
        <f>N271+M271</f>
        <v>0</v>
      </c>
      <c r="P271" s="49"/>
      <c r="R271" s="409"/>
      <c r="S271" s="409"/>
      <c r="U271" s="409"/>
    </row>
    <row r="272" spans="1:21"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c r="R272" s="409"/>
      <c r="S272" s="409"/>
      <c r="U272" s="409"/>
    </row>
    <row r="273" spans="1:21" s="233" customFormat="1" ht="36" hidden="1" customHeight="1" x14ac:dyDescent="0.25">
      <c r="A273" s="51">
        <v>7221</v>
      </c>
      <c r="B273" s="89" t="s">
        <v>290</v>
      </c>
      <c r="C273" s="90">
        <f t="shared" si="288"/>
        <v>0</v>
      </c>
      <c r="D273" s="196"/>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409"/>
      <c r="S273" s="409"/>
      <c r="U273" s="409"/>
    </row>
    <row r="274" spans="1:21" s="233" customFormat="1" ht="36" hidden="1" customHeight="1" x14ac:dyDescent="0.25">
      <c r="A274" s="51">
        <v>7222</v>
      </c>
      <c r="B274" s="89" t="s">
        <v>291</v>
      </c>
      <c r="C274" s="90">
        <f t="shared" si="288"/>
        <v>0</v>
      </c>
      <c r="D274" s="196"/>
      <c r="E274" s="197"/>
      <c r="F274" s="55">
        <f t="shared" si="367"/>
        <v>0</v>
      </c>
      <c r="G274" s="53"/>
      <c r="H274" s="54"/>
      <c r="I274" s="55">
        <f t="shared" si="368"/>
        <v>0</v>
      </c>
      <c r="J274" s="53"/>
      <c r="K274" s="54"/>
      <c r="L274" s="55">
        <f t="shared" si="369"/>
        <v>0</v>
      </c>
      <c r="M274" s="53"/>
      <c r="N274" s="54"/>
      <c r="O274" s="55">
        <f t="shared" si="370"/>
        <v>0</v>
      </c>
      <c r="P274" s="57"/>
      <c r="R274" s="409"/>
      <c r="S274" s="409"/>
      <c r="U274" s="409"/>
    </row>
    <row r="275" spans="1:21" ht="24" hidden="1" customHeight="1" x14ac:dyDescent="0.25">
      <c r="A275" s="189">
        <v>7230</v>
      </c>
      <c r="B275" s="89" t="s">
        <v>292</v>
      </c>
      <c r="C275" s="90">
        <f t="shared" si="288"/>
        <v>0</v>
      </c>
      <c r="D275" s="196"/>
      <c r="E275" s="197"/>
      <c r="F275" s="55">
        <f t="shared" si="367"/>
        <v>0</v>
      </c>
      <c r="G275" s="53"/>
      <c r="H275" s="54"/>
      <c r="I275" s="55">
        <f t="shared" si="368"/>
        <v>0</v>
      </c>
      <c r="J275" s="53"/>
      <c r="K275" s="54"/>
      <c r="L275" s="55">
        <f t="shared" si="369"/>
        <v>0</v>
      </c>
      <c r="M275" s="53"/>
      <c r="N275" s="54"/>
      <c r="O275" s="55">
        <f t="shared" si="370"/>
        <v>0</v>
      </c>
      <c r="P275" s="57"/>
      <c r="R275" s="409"/>
      <c r="S275" s="409"/>
      <c r="U275" s="409"/>
    </row>
    <row r="276" spans="1:21"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c r="R276" s="409"/>
      <c r="S276" s="409"/>
      <c r="U276" s="409"/>
    </row>
    <row r="277" spans="1:21" ht="48" hidden="1" customHeight="1" x14ac:dyDescent="0.25">
      <c r="A277" s="51">
        <v>7245</v>
      </c>
      <c r="B277" s="89" t="s">
        <v>294</v>
      </c>
      <c r="C277" s="90">
        <f t="shared" si="371"/>
        <v>0</v>
      </c>
      <c r="D277" s="196"/>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409"/>
      <c r="S277" s="409"/>
      <c r="U277" s="409"/>
    </row>
    <row r="278" spans="1:21" ht="84.75" hidden="1" customHeight="1" x14ac:dyDescent="0.25">
      <c r="A278" s="51">
        <v>7246</v>
      </c>
      <c r="B278" s="89" t="s">
        <v>295</v>
      </c>
      <c r="C278" s="90">
        <f t="shared" si="371"/>
        <v>0</v>
      </c>
      <c r="D278" s="196"/>
      <c r="E278" s="197"/>
      <c r="F278" s="55">
        <f t="shared" si="374"/>
        <v>0</v>
      </c>
      <c r="G278" s="53"/>
      <c r="H278" s="54"/>
      <c r="I278" s="55">
        <f t="shared" si="375"/>
        <v>0</v>
      </c>
      <c r="J278" s="53"/>
      <c r="K278" s="54"/>
      <c r="L278" s="55">
        <f t="shared" si="376"/>
        <v>0</v>
      </c>
      <c r="M278" s="53"/>
      <c r="N278" s="54"/>
      <c r="O278" s="55">
        <f t="shared" si="377"/>
        <v>0</v>
      </c>
      <c r="P278" s="57"/>
      <c r="R278" s="409"/>
      <c r="S278" s="409"/>
      <c r="U278" s="409"/>
    </row>
    <row r="279" spans="1:21" ht="36" hidden="1" customHeight="1" x14ac:dyDescent="0.25">
      <c r="A279" s="51">
        <v>7247</v>
      </c>
      <c r="B279" s="89" t="s">
        <v>296</v>
      </c>
      <c r="C279" s="90">
        <f t="shared" si="371"/>
        <v>0</v>
      </c>
      <c r="D279" s="196"/>
      <c r="E279" s="197"/>
      <c r="F279" s="55">
        <f t="shared" si="374"/>
        <v>0</v>
      </c>
      <c r="G279" s="53"/>
      <c r="H279" s="54"/>
      <c r="I279" s="55">
        <f t="shared" si="375"/>
        <v>0</v>
      </c>
      <c r="J279" s="53"/>
      <c r="K279" s="54"/>
      <c r="L279" s="55">
        <f t="shared" si="376"/>
        <v>0</v>
      </c>
      <c r="M279" s="53"/>
      <c r="N279" s="54"/>
      <c r="O279" s="55">
        <f t="shared" si="377"/>
        <v>0</v>
      </c>
      <c r="P279" s="57"/>
      <c r="R279" s="409"/>
      <c r="S279" s="409"/>
      <c r="U279" s="409"/>
    </row>
    <row r="280" spans="1:21" ht="24" hidden="1" customHeight="1" x14ac:dyDescent="0.25">
      <c r="A280" s="546">
        <v>7260</v>
      </c>
      <c r="B280" s="82" t="s">
        <v>297</v>
      </c>
      <c r="C280" s="83">
        <f t="shared" si="371"/>
        <v>0</v>
      </c>
      <c r="D280" s="198"/>
      <c r="E280" s="199"/>
      <c r="F280" s="134">
        <f t="shared" si="374"/>
        <v>0</v>
      </c>
      <c r="G280" s="46"/>
      <c r="H280" s="47"/>
      <c r="I280" s="134">
        <f t="shared" si="375"/>
        <v>0</v>
      </c>
      <c r="J280" s="46"/>
      <c r="K280" s="47"/>
      <c r="L280" s="134">
        <f t="shared" si="376"/>
        <v>0</v>
      </c>
      <c r="M280" s="46"/>
      <c r="N280" s="47"/>
      <c r="O280" s="134">
        <f t="shared" si="377"/>
        <v>0</v>
      </c>
      <c r="P280" s="49"/>
      <c r="R280" s="409"/>
      <c r="S280" s="409"/>
      <c r="U280" s="409"/>
    </row>
    <row r="281" spans="1:21"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c r="R281" s="409"/>
      <c r="S281" s="409"/>
      <c r="U281" s="409"/>
    </row>
    <row r="282" spans="1:21" ht="12" hidden="1" customHeight="1" x14ac:dyDescent="0.25">
      <c r="A282" s="186">
        <v>7720</v>
      </c>
      <c r="B282" s="82" t="s">
        <v>299</v>
      </c>
      <c r="C282" s="98">
        <f t="shared" si="371"/>
        <v>0</v>
      </c>
      <c r="D282" s="236"/>
      <c r="E282" s="237"/>
      <c r="F282" s="238">
        <f>D282+E282</f>
        <v>0</v>
      </c>
      <c r="G282" s="102"/>
      <c r="H282" s="103"/>
      <c r="I282" s="238">
        <f>G282+H282</f>
        <v>0</v>
      </c>
      <c r="J282" s="102"/>
      <c r="K282" s="103"/>
      <c r="L282" s="238">
        <f>K282+J282</f>
        <v>0</v>
      </c>
      <c r="M282" s="102"/>
      <c r="N282" s="103"/>
      <c r="O282" s="238">
        <f>N282+M282</f>
        <v>0</v>
      </c>
      <c r="P282" s="107"/>
      <c r="R282" s="409"/>
      <c r="S282" s="409"/>
      <c r="U282" s="409"/>
    </row>
    <row r="283" spans="1:21"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c r="R283" s="409"/>
      <c r="S283" s="409"/>
      <c r="U283" s="409"/>
    </row>
    <row r="284" spans="1:21"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c r="R284" s="409"/>
      <c r="S284" s="409"/>
      <c r="U284" s="409"/>
    </row>
    <row r="285" spans="1:21" ht="24" hidden="1" customHeight="1" x14ac:dyDescent="0.25">
      <c r="A285" s="247">
        <v>9230</v>
      </c>
      <c r="B285" s="89" t="s">
        <v>302</v>
      </c>
      <c r="C285" s="143">
        <f t="shared" si="371"/>
        <v>0</v>
      </c>
      <c r="D285" s="202"/>
      <c r="E285" s="203"/>
      <c r="F285" s="141">
        <f>D285+E285</f>
        <v>0</v>
      </c>
      <c r="G285" s="144"/>
      <c r="H285" s="145"/>
      <c r="I285" s="141">
        <f>G285+H285</f>
        <v>0</v>
      </c>
      <c r="J285" s="144"/>
      <c r="K285" s="145"/>
      <c r="L285" s="141">
        <f>K285+J285</f>
        <v>0</v>
      </c>
      <c r="M285" s="144"/>
      <c r="N285" s="145"/>
      <c r="O285" s="141">
        <f>N285+M285</f>
        <v>0</v>
      </c>
      <c r="P285" s="129"/>
      <c r="R285" s="409"/>
      <c r="S285" s="409"/>
      <c r="U285" s="409"/>
    </row>
    <row r="286" spans="1:21"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c r="R286" s="409"/>
      <c r="S286" s="409"/>
      <c r="U286" s="409"/>
    </row>
    <row r="287" spans="1:21" ht="12" hidden="1" customHeight="1" x14ac:dyDescent="0.25">
      <c r="A287" s="200" t="s">
        <v>304</v>
      </c>
      <c r="B287" s="51" t="s">
        <v>305</v>
      </c>
      <c r="C287" s="90">
        <f t="shared" si="371"/>
        <v>0</v>
      </c>
      <c r="D287" s="196"/>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409"/>
      <c r="S287" s="409"/>
      <c r="U287" s="409"/>
    </row>
    <row r="288" spans="1:21" ht="24" hidden="1" customHeight="1" x14ac:dyDescent="0.25">
      <c r="A288" s="200" t="s">
        <v>306</v>
      </c>
      <c r="B288" s="248" t="s">
        <v>307</v>
      </c>
      <c r="C288" s="83">
        <f t="shared" si="371"/>
        <v>0</v>
      </c>
      <c r="D288" s="198"/>
      <c r="E288" s="199"/>
      <c r="F288" s="134">
        <f t="shared" si="385"/>
        <v>0</v>
      </c>
      <c r="G288" s="46"/>
      <c r="H288" s="47"/>
      <c r="I288" s="134">
        <f t="shared" si="386"/>
        <v>0</v>
      </c>
      <c r="J288" s="46"/>
      <c r="K288" s="47"/>
      <c r="L288" s="134">
        <f t="shared" si="387"/>
        <v>0</v>
      </c>
      <c r="M288" s="46"/>
      <c r="N288" s="47"/>
      <c r="O288" s="134">
        <f t="shared" si="388"/>
        <v>0</v>
      </c>
      <c r="P288" s="49"/>
      <c r="R288" s="409"/>
      <c r="S288" s="409"/>
      <c r="U288" s="409"/>
    </row>
    <row r="289" spans="1:21" ht="12.75" thickBot="1" x14ac:dyDescent="0.3">
      <c r="A289" s="249"/>
      <c r="B289" s="249" t="s">
        <v>308</v>
      </c>
      <c r="C289" s="250">
        <f t="shared" si="371"/>
        <v>33187</v>
      </c>
      <c r="D289" s="251">
        <f t="shared" ref="D289:O289" si="389">SUM(D286,D269,D230,D195,D187,D173,D75,D53,D283)</f>
        <v>96845</v>
      </c>
      <c r="E289" s="252">
        <f t="shared" si="389"/>
        <v>-63658</v>
      </c>
      <c r="F289" s="253">
        <f t="shared" si="389"/>
        <v>33187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c r="R289" s="409"/>
      <c r="S289" s="409"/>
      <c r="U289" s="409"/>
    </row>
    <row r="290" spans="1:21"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c r="R290" s="409"/>
      <c r="S290" s="409"/>
      <c r="U290" s="409"/>
    </row>
    <row r="291" spans="1:21"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c r="R291" s="409"/>
      <c r="S291" s="409"/>
      <c r="U291" s="409"/>
    </row>
    <row r="292" spans="1:21"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c r="R292" s="409"/>
      <c r="S292" s="409"/>
      <c r="U292" s="409"/>
    </row>
    <row r="293" spans="1:21"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c r="R293" s="409"/>
      <c r="S293" s="409"/>
      <c r="U293" s="409"/>
    </row>
    <row r="294" spans="1:21"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c r="R294" s="409"/>
      <c r="S294" s="409"/>
      <c r="U294" s="409"/>
    </row>
    <row r="295" spans="1:21"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c r="R295" s="409"/>
      <c r="S295" s="409"/>
      <c r="U295" s="409"/>
    </row>
    <row r="296" spans="1:21"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c r="R296" s="409"/>
      <c r="S296" s="409"/>
      <c r="U296" s="409"/>
    </row>
    <row r="297" spans="1:21"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c r="R297" s="409"/>
      <c r="S297" s="409"/>
      <c r="U297" s="409"/>
    </row>
    <row r="298" spans="1:21"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c r="R298" s="409"/>
      <c r="S298" s="409"/>
      <c r="U298" s="409"/>
    </row>
    <row r="299" spans="1:21"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c r="R299" s="409"/>
      <c r="S299" s="409"/>
      <c r="U299" s="409"/>
    </row>
    <row r="300" spans="1:21"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c r="R300" s="409"/>
      <c r="S300" s="409"/>
      <c r="U300" s="409"/>
    </row>
    <row r="301" spans="1:21"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c r="R301" s="409"/>
      <c r="S301" s="409"/>
      <c r="U301" s="409"/>
    </row>
    <row r="302" spans="1:21" ht="12.75" thickTop="1" x14ac:dyDescent="0.25"/>
  </sheetData>
  <sheetProtection algorithmName="SHA-512" hashValue="5vavi1oUB3UnQl0r7QDUMWFpTh2eebXRlOcbeRb3PBUDsFT+I78PHVHCXOyGoj6Qu7E0QTn/xtrlPN7qyz0OBw==" saltValue="iPjUSFyTVBQOLMrGE2eyUA==" spinCount="100000" sheet="1" objects="1" scenarios="1" formatCells="0" formatColumns="0" formatRows="0" deleteColumns="0"/>
  <autoFilter ref="A18:P301">
    <filterColumn colId="2">
      <filters>
        <filter val="93 38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2019.gada 20.jūnija saistošajiem noteikumiem Nr.22
(protokols Nr.8, 2.punkts)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5" sqref="T3: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9</v>
      </c>
      <c r="D6" s="1416"/>
      <c r="E6" s="1416"/>
      <c r="F6" s="1416"/>
      <c r="G6" s="1416"/>
      <c r="H6" s="1416"/>
      <c r="I6" s="1416"/>
      <c r="J6" s="1416"/>
      <c r="K6" s="1416"/>
      <c r="L6" s="1416"/>
      <c r="M6" s="1416"/>
      <c r="N6" s="1416"/>
      <c r="O6" s="1416"/>
      <c r="P6" s="1417"/>
      <c r="Q6" s="278"/>
    </row>
    <row r="7" spans="1:17" ht="12" customHeight="1" x14ac:dyDescent="0.25">
      <c r="A7" s="7" t="s">
        <v>10</v>
      </c>
      <c r="B7" s="8"/>
      <c r="C7" s="1421" t="s">
        <v>11</v>
      </c>
      <c r="D7" s="1421"/>
      <c r="E7" s="1421"/>
      <c r="F7" s="1421"/>
      <c r="G7" s="1421"/>
      <c r="H7" s="1421"/>
      <c r="I7" s="1421"/>
      <c r="J7" s="1421"/>
      <c r="K7" s="1421"/>
      <c r="L7" s="1421"/>
      <c r="M7" s="1421"/>
      <c r="N7" s="1421"/>
      <c r="O7" s="1421"/>
      <c r="P7" s="1422"/>
      <c r="Q7" s="278"/>
    </row>
    <row r="8" spans="1:17" ht="12.75" customHeight="1" x14ac:dyDescent="0.25">
      <c r="A8" s="9" t="s">
        <v>12</v>
      </c>
      <c r="B8" s="8"/>
      <c r="C8" s="1423"/>
      <c r="D8" s="1423"/>
      <c r="E8" s="1423"/>
      <c r="F8" s="1423"/>
      <c r="G8" s="1423"/>
      <c r="H8" s="1423"/>
      <c r="I8" s="1423"/>
      <c r="J8" s="1423"/>
      <c r="K8" s="1423"/>
      <c r="L8" s="1423"/>
      <c r="M8" s="1423"/>
      <c r="N8" s="1423"/>
      <c r="O8" s="1423"/>
      <c r="P8" s="1424"/>
      <c r="Q8" s="278"/>
    </row>
    <row r="9" spans="1:17" ht="12.75" customHeight="1" x14ac:dyDescent="0.25">
      <c r="A9" s="7"/>
      <c r="B9" s="8" t="s">
        <v>13</v>
      </c>
      <c r="C9" s="1416" t="s">
        <v>14</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t="s">
        <v>18</v>
      </c>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2920768</v>
      </c>
      <c r="D20" s="32">
        <f>SUM(D21,D24,D25,D41,D43)</f>
        <v>2688194</v>
      </c>
      <c r="E20" s="33">
        <f t="shared" ref="E20:F20" si="1">SUM(E21,E24,E25,E41,E43)</f>
        <v>-5000</v>
      </c>
      <c r="F20" s="34">
        <f t="shared" si="1"/>
        <v>2683194</v>
      </c>
      <c r="G20" s="32">
        <f>SUM(G21,G24,G43)</f>
        <v>0</v>
      </c>
      <c r="H20" s="33">
        <f t="shared" ref="H20:I20" si="2">SUM(H21,H24,H43)</f>
        <v>0</v>
      </c>
      <c r="I20" s="34">
        <f t="shared" si="2"/>
        <v>0</v>
      </c>
      <c r="J20" s="32">
        <f>SUM(J21,J26,J43)</f>
        <v>237574</v>
      </c>
      <c r="K20" s="33">
        <f t="shared" ref="K20:L20" si="3">SUM(K21,K26,K43)</f>
        <v>0</v>
      </c>
      <c r="L20" s="34">
        <f t="shared" si="3"/>
        <v>237574</v>
      </c>
      <c r="M20" s="32">
        <f>SUM(M21,M45)</f>
        <v>0</v>
      </c>
      <c r="N20" s="33">
        <f t="shared" ref="N20:O20" si="4">SUM(N21,N45)</f>
        <v>0</v>
      </c>
      <c r="O20" s="34">
        <f t="shared" si="4"/>
        <v>0</v>
      </c>
      <c r="P20" s="35"/>
    </row>
    <row r="21" spans="1:16" ht="12.75" thickTop="1" x14ac:dyDescent="0.25">
      <c r="A21" s="36"/>
      <c r="B21" s="37" t="s">
        <v>40</v>
      </c>
      <c r="C21" s="38">
        <f t="shared" si="0"/>
        <v>68288</v>
      </c>
      <c r="D21" s="39">
        <f>SUM(D22:D23)</f>
        <v>0</v>
      </c>
      <c r="E21" s="40">
        <f t="shared" ref="E21:F21" si="5">SUM(E22:E23)</f>
        <v>0</v>
      </c>
      <c r="F21" s="41">
        <f t="shared" si="5"/>
        <v>0</v>
      </c>
      <c r="G21" s="39">
        <f>SUM(G22:G23)</f>
        <v>0</v>
      </c>
      <c r="H21" s="40">
        <f t="shared" ref="H21:I21" si="6">SUM(H22:H23)</f>
        <v>0</v>
      </c>
      <c r="I21" s="41">
        <f t="shared" si="6"/>
        <v>0</v>
      </c>
      <c r="J21" s="39">
        <f>SUM(J22:J23)</f>
        <v>68288</v>
      </c>
      <c r="K21" s="40">
        <f t="shared" ref="K21:L21" si="7">SUM(K22:K23)</f>
        <v>0</v>
      </c>
      <c r="L21" s="41">
        <f t="shared" si="7"/>
        <v>68288</v>
      </c>
      <c r="M21" s="39">
        <f>SUM(M22:M23)</f>
        <v>0</v>
      </c>
      <c r="N21" s="40">
        <f t="shared" ref="N21:O21" si="8">SUM(N22:N23)</f>
        <v>0</v>
      </c>
      <c r="O21" s="41">
        <f t="shared" si="8"/>
        <v>0</v>
      </c>
      <c r="P21" s="42"/>
    </row>
    <row r="22" spans="1:16" ht="12" customHeight="1" x14ac:dyDescent="0.25">
      <c r="A22" s="43"/>
      <c r="B22" s="44" t="s">
        <v>41</v>
      </c>
      <c r="C22" s="45">
        <f t="shared" si="0"/>
        <v>113</v>
      </c>
      <c r="D22" s="46"/>
      <c r="E22" s="47"/>
      <c r="F22" s="48">
        <f>D22+E22</f>
        <v>0</v>
      </c>
      <c r="G22" s="46"/>
      <c r="H22" s="47"/>
      <c r="I22" s="48">
        <f>G22+H22</f>
        <v>0</v>
      </c>
      <c r="J22" s="46">
        <v>113</v>
      </c>
      <c r="K22" s="47"/>
      <c r="L22" s="48">
        <f>K22+J22</f>
        <v>113</v>
      </c>
      <c r="M22" s="46"/>
      <c r="N22" s="47"/>
      <c r="O22" s="48">
        <f>N22+M22</f>
        <v>0</v>
      </c>
      <c r="P22" s="49"/>
    </row>
    <row r="23" spans="1:16" x14ac:dyDescent="0.25">
      <c r="A23" s="50"/>
      <c r="B23" s="51" t="s">
        <v>42</v>
      </c>
      <c r="C23" s="52">
        <f t="shared" si="0"/>
        <v>68175</v>
      </c>
      <c r="D23" s="53"/>
      <c r="E23" s="54"/>
      <c r="F23" s="55">
        <f t="shared" ref="F23:F25" si="9">D23+E23</f>
        <v>0</v>
      </c>
      <c r="G23" s="53"/>
      <c r="H23" s="54"/>
      <c r="I23" s="55">
        <f t="shared" ref="I23:I24" si="10">G23+H23</f>
        <v>0</v>
      </c>
      <c r="J23" s="53">
        <f>19307+48868</f>
        <v>68175</v>
      </c>
      <c r="K23" s="54"/>
      <c r="L23" s="56">
        <f>K23+J23</f>
        <v>68175</v>
      </c>
      <c r="M23" s="53"/>
      <c r="N23" s="54"/>
      <c r="O23" s="55">
        <f>N23+M23</f>
        <v>0</v>
      </c>
      <c r="P23" s="57"/>
    </row>
    <row r="24" spans="1:16" s="28" customFormat="1" ht="24.75" customHeight="1" thickBot="1" x14ac:dyDescent="0.3">
      <c r="A24" s="58">
        <v>19300</v>
      </c>
      <c r="B24" s="58" t="s">
        <v>43</v>
      </c>
      <c r="C24" s="59">
        <f>F24+I24</f>
        <v>2683194</v>
      </c>
      <c r="D24" s="60">
        <f>2669094+19100</f>
        <v>2688194</v>
      </c>
      <c r="E24" s="61">
        <v>-5000</v>
      </c>
      <c r="F24" s="62">
        <f t="shared" si="9"/>
        <v>2683194</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customHeight="1" thickTop="1" x14ac:dyDescent="0.25">
      <c r="A26" s="69">
        <v>21300</v>
      </c>
      <c r="B26" s="69" t="s">
        <v>46</v>
      </c>
      <c r="C26" s="70">
        <f>L26</f>
        <v>167906</v>
      </c>
      <c r="D26" s="74" t="s">
        <v>44</v>
      </c>
      <c r="E26" s="75" t="s">
        <v>44</v>
      </c>
      <c r="F26" s="76" t="s">
        <v>44</v>
      </c>
      <c r="G26" s="74" t="s">
        <v>44</v>
      </c>
      <c r="H26" s="75" t="s">
        <v>44</v>
      </c>
      <c r="I26" s="76" t="s">
        <v>44</v>
      </c>
      <c r="J26" s="78">
        <f>SUM(J27,J31,J33,J36)</f>
        <v>167906</v>
      </c>
      <c r="K26" s="79">
        <f t="shared" ref="K26:L26" si="11">SUM(K27,K31,K33,K36)</f>
        <v>0</v>
      </c>
      <c r="L26" s="80">
        <f t="shared" si="11"/>
        <v>167906</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customHeight="1" x14ac:dyDescent="0.25">
      <c r="A31" s="81">
        <v>21370</v>
      </c>
      <c r="B31" s="69" t="s">
        <v>51</v>
      </c>
      <c r="C31" s="70">
        <f>L31</f>
        <v>123445</v>
      </c>
      <c r="D31" s="74" t="s">
        <v>44</v>
      </c>
      <c r="E31" s="75" t="s">
        <v>44</v>
      </c>
      <c r="F31" s="76" t="s">
        <v>44</v>
      </c>
      <c r="G31" s="74" t="s">
        <v>44</v>
      </c>
      <c r="H31" s="75" t="s">
        <v>44</v>
      </c>
      <c r="I31" s="76" t="s">
        <v>44</v>
      </c>
      <c r="J31" s="78">
        <f>SUM(J32)</f>
        <v>123445</v>
      </c>
      <c r="K31" s="79">
        <f t="shared" ref="K31:L31" si="15">SUM(K32)</f>
        <v>0</v>
      </c>
      <c r="L31" s="80">
        <f t="shared" si="15"/>
        <v>123445</v>
      </c>
      <c r="M31" s="78" t="s">
        <v>44</v>
      </c>
      <c r="N31" s="79" t="s">
        <v>44</v>
      </c>
      <c r="O31" s="80" t="s">
        <v>44</v>
      </c>
      <c r="P31" s="77"/>
    </row>
    <row r="32" spans="1:16" ht="36" customHeight="1" x14ac:dyDescent="0.25">
      <c r="A32" s="96">
        <v>21379</v>
      </c>
      <c r="B32" s="97" t="s">
        <v>52</v>
      </c>
      <c r="C32" s="98">
        <f t="shared" ref="C32:C40" si="16">L32</f>
        <v>123445</v>
      </c>
      <c r="D32" s="99" t="s">
        <v>44</v>
      </c>
      <c r="E32" s="100" t="s">
        <v>44</v>
      </c>
      <c r="F32" s="101" t="s">
        <v>44</v>
      </c>
      <c r="G32" s="99" t="s">
        <v>44</v>
      </c>
      <c r="H32" s="100" t="s">
        <v>44</v>
      </c>
      <c r="I32" s="101" t="s">
        <v>44</v>
      </c>
      <c r="J32" s="102">
        <v>123445</v>
      </c>
      <c r="K32" s="103"/>
      <c r="L32" s="104">
        <f>K32+J32</f>
        <v>123445</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customHeight="1" x14ac:dyDescent="0.25">
      <c r="A36" s="81">
        <v>21390</v>
      </c>
      <c r="B36" s="69" t="s">
        <v>56</v>
      </c>
      <c r="C36" s="70">
        <f t="shared" si="16"/>
        <v>44461</v>
      </c>
      <c r="D36" s="74" t="s">
        <v>44</v>
      </c>
      <c r="E36" s="75" t="s">
        <v>44</v>
      </c>
      <c r="F36" s="76" t="s">
        <v>44</v>
      </c>
      <c r="G36" s="74" t="s">
        <v>44</v>
      </c>
      <c r="H36" s="75" t="s">
        <v>44</v>
      </c>
      <c r="I36" s="76" t="s">
        <v>44</v>
      </c>
      <c r="J36" s="78">
        <f>SUM(J37:J40)</f>
        <v>44461</v>
      </c>
      <c r="K36" s="79">
        <f t="shared" ref="K36:L36" si="19">SUM(K37:K40)</f>
        <v>0</v>
      </c>
      <c r="L36" s="80">
        <f t="shared" si="19"/>
        <v>44461</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customHeight="1" x14ac:dyDescent="0.25">
      <c r="A40" s="108">
        <v>21399</v>
      </c>
      <c r="B40" s="109" t="s">
        <v>60</v>
      </c>
      <c r="C40" s="110">
        <f t="shared" si="16"/>
        <v>44461</v>
      </c>
      <c r="D40" s="111" t="s">
        <v>44</v>
      </c>
      <c r="E40" s="112" t="s">
        <v>44</v>
      </c>
      <c r="F40" s="113" t="s">
        <v>44</v>
      </c>
      <c r="G40" s="111" t="s">
        <v>44</v>
      </c>
      <c r="H40" s="112" t="s">
        <v>44</v>
      </c>
      <c r="I40" s="113" t="s">
        <v>44</v>
      </c>
      <c r="J40" s="114">
        <v>44461</v>
      </c>
      <c r="K40" s="115"/>
      <c r="L40" s="116">
        <f t="shared" si="20"/>
        <v>44461</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 x14ac:dyDescent="0.25">
      <c r="A43" s="81">
        <v>21490</v>
      </c>
      <c r="B43" s="69" t="s">
        <v>63</v>
      </c>
      <c r="C43" s="132">
        <f>F43+I43+L43</f>
        <v>1380</v>
      </c>
      <c r="D43" s="78">
        <f>D44</f>
        <v>0</v>
      </c>
      <c r="E43" s="79">
        <f t="shared" ref="E43:L43" si="22">E44</f>
        <v>0</v>
      </c>
      <c r="F43" s="80">
        <f t="shared" si="22"/>
        <v>0</v>
      </c>
      <c r="G43" s="78">
        <f t="shared" si="22"/>
        <v>0</v>
      </c>
      <c r="H43" s="79">
        <f t="shared" si="22"/>
        <v>0</v>
      </c>
      <c r="I43" s="80">
        <f t="shared" si="22"/>
        <v>0</v>
      </c>
      <c r="J43" s="78">
        <f t="shared" si="22"/>
        <v>1380</v>
      </c>
      <c r="K43" s="79">
        <f t="shared" si="22"/>
        <v>0</v>
      </c>
      <c r="L43" s="80">
        <f t="shared" si="22"/>
        <v>1380</v>
      </c>
      <c r="M43" s="78" t="s">
        <v>44</v>
      </c>
      <c r="N43" s="79" t="s">
        <v>44</v>
      </c>
      <c r="O43" s="80" t="s">
        <v>44</v>
      </c>
      <c r="P43" s="77"/>
    </row>
    <row r="44" spans="1:16" s="28" customFormat="1" ht="24" customHeight="1" x14ac:dyDescent="0.25">
      <c r="A44" s="51">
        <v>21499</v>
      </c>
      <c r="B44" s="89" t="s">
        <v>64</v>
      </c>
      <c r="C44" s="133">
        <f>F44+I44+L44</f>
        <v>1380</v>
      </c>
      <c r="D44" s="46"/>
      <c r="E44" s="47"/>
      <c r="F44" s="134">
        <f>D44+E44</f>
        <v>0</v>
      </c>
      <c r="G44" s="46"/>
      <c r="H44" s="47"/>
      <c r="I44" s="134">
        <f>G44+H44</f>
        <v>0</v>
      </c>
      <c r="J44" s="46">
        <v>1380</v>
      </c>
      <c r="K44" s="47"/>
      <c r="L44" s="48">
        <f>K44+J44</f>
        <v>1380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2.75" thickBot="1" x14ac:dyDescent="0.3">
      <c r="A50" s="157"/>
      <c r="B50" s="29" t="s">
        <v>69</v>
      </c>
      <c r="C50" s="158">
        <f t="shared" si="0"/>
        <v>2920768</v>
      </c>
      <c r="D50" s="159">
        <f>SUM(D51,D286)</f>
        <v>2688194</v>
      </c>
      <c r="E50" s="160">
        <f t="shared" ref="E50:F50" si="26">SUM(E51,E286)</f>
        <v>-5000</v>
      </c>
      <c r="F50" s="161">
        <f t="shared" si="26"/>
        <v>2683194</v>
      </c>
      <c r="G50" s="159">
        <f>SUM(G51,G286)</f>
        <v>0</v>
      </c>
      <c r="H50" s="160">
        <f>SUM(H51,H286)</f>
        <v>0</v>
      </c>
      <c r="I50" s="161">
        <f t="shared" ref="I50" si="27">SUM(I51,I286)</f>
        <v>0</v>
      </c>
      <c r="J50" s="32">
        <f>SUM(J51,J286)</f>
        <v>237574</v>
      </c>
      <c r="K50" s="33">
        <f t="shared" ref="K50:L50" si="28">SUM(K51,K286)</f>
        <v>0</v>
      </c>
      <c r="L50" s="34">
        <f t="shared" si="28"/>
        <v>237574</v>
      </c>
      <c r="M50" s="32">
        <f>SUM(M51,M286)</f>
        <v>0</v>
      </c>
      <c r="N50" s="33">
        <f t="shared" ref="N50:O50" si="29">SUM(N51,N286)</f>
        <v>0</v>
      </c>
      <c r="O50" s="34">
        <f t="shared" si="29"/>
        <v>0</v>
      </c>
      <c r="P50" s="35"/>
    </row>
    <row r="51" spans="1:16" s="28" customFormat="1" ht="36.75" thickTop="1" x14ac:dyDescent="0.25">
      <c r="A51" s="162"/>
      <c r="B51" s="163" t="s">
        <v>70</v>
      </c>
      <c r="C51" s="164">
        <f t="shared" si="0"/>
        <v>2920768</v>
      </c>
      <c r="D51" s="165">
        <f>SUM(D52,D194)</f>
        <v>2688194</v>
      </c>
      <c r="E51" s="166">
        <f t="shared" ref="E51:F51" si="30">SUM(E52,E194)</f>
        <v>-5000</v>
      </c>
      <c r="F51" s="167">
        <f t="shared" si="30"/>
        <v>2683194</v>
      </c>
      <c r="G51" s="165">
        <f>SUM(G52,G194)</f>
        <v>0</v>
      </c>
      <c r="H51" s="166">
        <f t="shared" ref="H51:I51" si="31">SUM(H52,H194)</f>
        <v>0</v>
      </c>
      <c r="I51" s="167">
        <f t="shared" si="31"/>
        <v>0</v>
      </c>
      <c r="J51" s="168">
        <f>SUM(J52,J194)</f>
        <v>237574</v>
      </c>
      <c r="K51" s="169">
        <f t="shared" ref="K51:L51" si="32">SUM(K52,K194)</f>
        <v>0</v>
      </c>
      <c r="L51" s="170">
        <f t="shared" si="32"/>
        <v>237574</v>
      </c>
      <c r="M51" s="168">
        <f>SUM(M52,M194)</f>
        <v>0</v>
      </c>
      <c r="N51" s="169">
        <f t="shared" ref="N51:O51" si="33">SUM(N52,N194)</f>
        <v>0</v>
      </c>
      <c r="O51" s="170">
        <f t="shared" si="33"/>
        <v>0</v>
      </c>
      <c r="P51" s="171"/>
    </row>
    <row r="52" spans="1:16" s="28" customFormat="1" ht="24" x14ac:dyDescent="0.25">
      <c r="A52" s="24"/>
      <c r="B52" s="22" t="s">
        <v>71</v>
      </c>
      <c r="C52" s="172">
        <f t="shared" si="0"/>
        <v>2773791</v>
      </c>
      <c r="D52" s="173">
        <f>SUM(D53,D75,D173,D187)</f>
        <v>2566544</v>
      </c>
      <c r="E52" s="174">
        <f t="shared" ref="E52:F52" si="34">SUM(E53,E75,E173,E187)</f>
        <v>-5000</v>
      </c>
      <c r="F52" s="175">
        <f t="shared" si="34"/>
        <v>2561544</v>
      </c>
      <c r="G52" s="173">
        <f>SUM(G53,G75,G173,G187)</f>
        <v>0</v>
      </c>
      <c r="H52" s="174">
        <f t="shared" ref="H52:I52" si="35">SUM(H53,H75,H173,H187)</f>
        <v>0</v>
      </c>
      <c r="I52" s="175">
        <f t="shared" si="35"/>
        <v>0</v>
      </c>
      <c r="J52" s="173">
        <f>SUM(J53,J75,J173,J187)</f>
        <v>212247</v>
      </c>
      <c r="K52" s="174">
        <f t="shared" ref="K52:L52" si="36">SUM(K53,K75,K173,K187)</f>
        <v>0</v>
      </c>
      <c r="L52" s="175">
        <f t="shared" si="36"/>
        <v>212247</v>
      </c>
      <c r="M52" s="173">
        <f>SUM(M53,M75,M173,M187)</f>
        <v>0</v>
      </c>
      <c r="N52" s="174">
        <f t="shared" ref="N52:O52" si="37">SUM(N53,N75,N173,N187)</f>
        <v>0</v>
      </c>
      <c r="O52" s="175">
        <f t="shared" si="37"/>
        <v>0</v>
      </c>
      <c r="P52" s="176"/>
    </row>
    <row r="53" spans="1:16" s="28" customFormat="1" x14ac:dyDescent="0.25">
      <c r="A53" s="177">
        <v>1000</v>
      </c>
      <c r="B53" s="177" t="s">
        <v>72</v>
      </c>
      <c r="C53" s="178">
        <f t="shared" si="0"/>
        <v>2323031</v>
      </c>
      <c r="D53" s="179">
        <f>SUM(D54,D67)</f>
        <v>2328031</v>
      </c>
      <c r="E53" s="180">
        <f t="shared" ref="E53:F53" si="38">SUM(E54,E67)</f>
        <v>-5000</v>
      </c>
      <c r="F53" s="181">
        <f t="shared" si="38"/>
        <v>2323031</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x14ac:dyDescent="0.25">
      <c r="A54" s="69">
        <v>1100</v>
      </c>
      <c r="B54" s="183" t="s">
        <v>73</v>
      </c>
      <c r="C54" s="70">
        <f t="shared" si="0"/>
        <v>1769013</v>
      </c>
      <c r="D54" s="184">
        <f>SUM(D55,D58,D66)</f>
        <v>1774013</v>
      </c>
      <c r="E54" s="185">
        <f t="shared" ref="E54:F54" si="42">SUM(E55,E58,E66)</f>
        <v>-5000</v>
      </c>
      <c r="F54" s="73">
        <f t="shared" si="42"/>
        <v>1769013</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x14ac:dyDescent="0.25">
      <c r="A55" s="186">
        <v>1110</v>
      </c>
      <c r="B55" s="138" t="s">
        <v>74</v>
      </c>
      <c r="C55" s="143">
        <f t="shared" si="0"/>
        <v>1536731</v>
      </c>
      <c r="D55" s="187">
        <f>SUM(D56:D57)</f>
        <v>1536731</v>
      </c>
      <c r="E55" s="188">
        <f t="shared" ref="E55:F55" si="46">SUM(E56:E57)</f>
        <v>0</v>
      </c>
      <c r="F55" s="141">
        <f t="shared" si="46"/>
        <v>1536731</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customHeight="1" x14ac:dyDescent="0.25">
      <c r="A57" s="51">
        <v>1119</v>
      </c>
      <c r="B57" s="89" t="s">
        <v>76</v>
      </c>
      <c r="C57" s="90">
        <f t="shared" si="0"/>
        <v>1536731</v>
      </c>
      <c r="D57" s="53">
        <v>1536731</v>
      </c>
      <c r="E57" s="54"/>
      <c r="F57" s="55">
        <f t="shared" si="50"/>
        <v>1536731</v>
      </c>
      <c r="G57" s="53"/>
      <c r="H57" s="54"/>
      <c r="I57" s="55">
        <f t="shared" si="51"/>
        <v>0</v>
      </c>
      <c r="J57" s="53"/>
      <c r="K57" s="54"/>
      <c r="L57" s="55">
        <f t="shared" si="52"/>
        <v>0</v>
      </c>
      <c r="M57" s="53"/>
      <c r="N57" s="54"/>
      <c r="O57" s="55">
        <f t="shared" si="53"/>
        <v>0</v>
      </c>
      <c r="P57" s="57"/>
    </row>
    <row r="58" spans="1:16" x14ac:dyDescent="0.25">
      <c r="A58" s="189">
        <v>1140</v>
      </c>
      <c r="B58" s="89" t="s">
        <v>77</v>
      </c>
      <c r="C58" s="90">
        <f t="shared" si="0"/>
        <v>171839</v>
      </c>
      <c r="D58" s="190">
        <f>SUM(D59:D65)</f>
        <v>176839</v>
      </c>
      <c r="E58" s="191">
        <f>SUM(E59:E65)</f>
        <v>-5000</v>
      </c>
      <c r="F58" s="55">
        <f t="shared" ref="F58" si="54">SUM(F59:F65)</f>
        <v>171839</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customHeight="1" x14ac:dyDescent="0.25">
      <c r="A59" s="51">
        <v>1141</v>
      </c>
      <c r="B59" s="89" t="s">
        <v>78</v>
      </c>
      <c r="C59" s="90">
        <f t="shared" si="0"/>
        <v>5327</v>
      </c>
      <c r="D59" s="53">
        <v>5327</v>
      </c>
      <c r="E59" s="54"/>
      <c r="F59" s="55">
        <f t="shared" ref="F59:F66" si="58">D59+E59</f>
        <v>5327</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9" t="s">
        <v>79</v>
      </c>
      <c r="C60" s="90">
        <f t="shared" si="0"/>
        <v>6630</v>
      </c>
      <c r="D60" s="53">
        <v>6630</v>
      </c>
      <c r="E60" s="54"/>
      <c r="F60" s="55">
        <f t="shared" si="58"/>
        <v>6630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9" t="s">
        <v>81</v>
      </c>
      <c r="C62" s="90">
        <f t="shared" si="0"/>
        <v>23000</v>
      </c>
      <c r="D62" s="53">
        <v>23000</v>
      </c>
      <c r="E62" s="54"/>
      <c r="F62" s="55">
        <f t="shared" si="58"/>
        <v>23000</v>
      </c>
      <c r="G62" s="53"/>
      <c r="H62" s="54"/>
      <c r="I62" s="55">
        <f t="shared" si="59"/>
        <v>0</v>
      </c>
      <c r="J62" s="53"/>
      <c r="K62" s="54"/>
      <c r="L62" s="55">
        <f t="shared" si="60"/>
        <v>0</v>
      </c>
      <c r="M62" s="53"/>
      <c r="N62" s="54"/>
      <c r="O62" s="55">
        <f t="shared" si="61"/>
        <v>0</v>
      </c>
      <c r="P62" s="57"/>
    </row>
    <row r="63" spans="1:16" ht="12" customHeight="1" x14ac:dyDescent="0.25">
      <c r="A63" s="51">
        <v>1147</v>
      </c>
      <c r="B63" s="89" t="s">
        <v>82</v>
      </c>
      <c r="C63" s="90">
        <f t="shared" si="0"/>
        <v>33091</v>
      </c>
      <c r="D63" s="53">
        <v>38091</v>
      </c>
      <c r="E63" s="192">
        <v>-5000</v>
      </c>
      <c r="F63" s="55">
        <f t="shared" si="58"/>
        <v>33091</v>
      </c>
      <c r="G63" s="53"/>
      <c r="H63" s="54"/>
      <c r="I63" s="55">
        <f t="shared" si="59"/>
        <v>0</v>
      </c>
      <c r="J63" s="53"/>
      <c r="K63" s="54"/>
      <c r="L63" s="55">
        <f t="shared" si="60"/>
        <v>0</v>
      </c>
      <c r="M63" s="53"/>
      <c r="N63" s="54"/>
      <c r="O63" s="55">
        <f t="shared" si="61"/>
        <v>0</v>
      </c>
      <c r="P63" s="57"/>
    </row>
    <row r="64" spans="1:16" ht="12" customHeight="1" x14ac:dyDescent="0.25">
      <c r="A64" s="51">
        <v>1148</v>
      </c>
      <c r="B64" s="89" t="s">
        <v>83</v>
      </c>
      <c r="C64" s="90">
        <f t="shared" si="0"/>
        <v>103791</v>
      </c>
      <c r="D64" s="53">
        <v>103791</v>
      </c>
      <c r="E64" s="54"/>
      <c r="F64" s="55">
        <f t="shared" si="58"/>
        <v>103791</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6">
        <v>1150</v>
      </c>
      <c r="B66" s="138" t="s">
        <v>85</v>
      </c>
      <c r="C66" s="143">
        <f t="shared" si="0"/>
        <v>60443</v>
      </c>
      <c r="D66" s="144">
        <v>60443</v>
      </c>
      <c r="E66" s="145"/>
      <c r="F66" s="141">
        <f t="shared" si="58"/>
        <v>60443</v>
      </c>
      <c r="G66" s="144"/>
      <c r="H66" s="145"/>
      <c r="I66" s="141">
        <f t="shared" si="59"/>
        <v>0</v>
      </c>
      <c r="J66" s="144"/>
      <c r="K66" s="145"/>
      <c r="L66" s="141">
        <f t="shared" si="60"/>
        <v>0</v>
      </c>
      <c r="M66" s="144"/>
      <c r="N66" s="145"/>
      <c r="O66" s="141">
        <f t="shared" si="61"/>
        <v>0</v>
      </c>
      <c r="P66" s="129"/>
    </row>
    <row r="67" spans="1:16" ht="24" x14ac:dyDescent="0.25">
      <c r="A67" s="69">
        <v>1200</v>
      </c>
      <c r="B67" s="183" t="s">
        <v>86</v>
      </c>
      <c r="C67" s="70">
        <f t="shared" si="0"/>
        <v>554018</v>
      </c>
      <c r="D67" s="184">
        <f>SUM(D68:D69)</f>
        <v>554018</v>
      </c>
      <c r="E67" s="185">
        <f t="shared" ref="E67:F67" si="62">SUM(E68:E69)</f>
        <v>0</v>
      </c>
      <c r="F67" s="73">
        <f t="shared" si="62"/>
        <v>554018</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customHeight="1" x14ac:dyDescent="0.25">
      <c r="A68" s="193">
        <v>1210</v>
      </c>
      <c r="B68" s="82" t="s">
        <v>87</v>
      </c>
      <c r="C68" s="83">
        <f t="shared" si="0"/>
        <v>431688</v>
      </c>
      <c r="D68" s="46">
        <v>431688</v>
      </c>
      <c r="E68" s="47"/>
      <c r="F68" s="134">
        <f>D68+E68</f>
        <v>431688</v>
      </c>
      <c r="G68" s="46"/>
      <c r="H68" s="47"/>
      <c r="I68" s="134">
        <f>G68+H68</f>
        <v>0</v>
      </c>
      <c r="J68" s="46"/>
      <c r="K68" s="47"/>
      <c r="L68" s="134">
        <f>K68+J68</f>
        <v>0</v>
      </c>
      <c r="M68" s="46"/>
      <c r="N68" s="47"/>
      <c r="O68" s="134">
        <f>N68+M68</f>
        <v>0</v>
      </c>
      <c r="P68" s="49"/>
    </row>
    <row r="69" spans="1:16" ht="24" x14ac:dyDescent="0.25">
      <c r="A69" s="189">
        <v>1220</v>
      </c>
      <c r="B69" s="89" t="s">
        <v>88</v>
      </c>
      <c r="C69" s="90">
        <f t="shared" si="0"/>
        <v>122330</v>
      </c>
      <c r="D69" s="190">
        <f>SUM(D70:D74)</f>
        <v>122330</v>
      </c>
      <c r="E69" s="191">
        <f t="shared" ref="E69:F69" si="66">SUM(E70:E74)</f>
        <v>0</v>
      </c>
      <c r="F69" s="55">
        <f t="shared" si="66"/>
        <v>122330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customHeight="1" x14ac:dyDescent="0.25">
      <c r="A70" s="51">
        <v>1221</v>
      </c>
      <c r="B70" s="89" t="s">
        <v>89</v>
      </c>
      <c r="C70" s="90">
        <f t="shared" si="0"/>
        <v>93399</v>
      </c>
      <c r="D70" s="53">
        <v>93399</v>
      </c>
      <c r="E70" s="54"/>
      <c r="F70" s="55">
        <f t="shared" ref="F70:F74" si="70">D70+E70</f>
        <v>93399</v>
      </c>
      <c r="G70" s="53"/>
      <c r="H70" s="54"/>
      <c r="I70" s="55">
        <f t="shared" ref="I70:I74" si="71">G70+H70</f>
        <v>0</v>
      </c>
      <c r="J70" s="53"/>
      <c r="K70" s="54"/>
      <c r="L70" s="55">
        <f t="shared" ref="L70:L74" si="72">K70+J70</f>
        <v>0</v>
      </c>
      <c r="M70" s="53"/>
      <c r="N70" s="54"/>
      <c r="O70" s="55">
        <f t="shared" ref="O70:O74" si="73">N70+M70</f>
        <v>0</v>
      </c>
      <c r="P70" s="57"/>
    </row>
    <row r="71" spans="1:16" ht="12" customHeight="1" x14ac:dyDescent="0.25">
      <c r="A71" s="51">
        <v>1223</v>
      </c>
      <c r="B71" s="89" t="s">
        <v>90</v>
      </c>
      <c r="C71" s="90">
        <f t="shared" si="0"/>
        <v>800</v>
      </c>
      <c r="D71" s="53">
        <v>800</v>
      </c>
      <c r="E71" s="54"/>
      <c r="F71" s="55">
        <f t="shared" si="70"/>
        <v>800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9" t="s">
        <v>92</v>
      </c>
      <c r="C73" s="90">
        <f t="shared" si="0"/>
        <v>21343</v>
      </c>
      <c r="D73" s="53">
        <v>21343</v>
      </c>
      <c r="E73" s="54"/>
      <c r="F73" s="55">
        <f t="shared" si="70"/>
        <v>21343</v>
      </c>
      <c r="G73" s="53"/>
      <c r="H73" s="54"/>
      <c r="I73" s="55">
        <f t="shared" si="71"/>
        <v>0</v>
      </c>
      <c r="J73" s="53"/>
      <c r="K73" s="54"/>
      <c r="L73" s="55">
        <f t="shared" si="72"/>
        <v>0</v>
      </c>
      <c r="M73" s="53"/>
      <c r="N73" s="54"/>
      <c r="O73" s="55">
        <f t="shared" si="73"/>
        <v>0</v>
      </c>
      <c r="P73" s="57"/>
    </row>
    <row r="74" spans="1:16" ht="48" customHeight="1" x14ac:dyDescent="0.25">
      <c r="A74" s="51">
        <v>1228</v>
      </c>
      <c r="B74" s="89" t="s">
        <v>93</v>
      </c>
      <c r="C74" s="90">
        <f t="shared" si="0"/>
        <v>6788</v>
      </c>
      <c r="D74" s="53">
        <v>6788</v>
      </c>
      <c r="E74" s="54"/>
      <c r="F74" s="55">
        <f t="shared" si="70"/>
        <v>6788</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450760</v>
      </c>
      <c r="D75" s="179">
        <f>SUM(D76,D83,D130,D164,D165,D172)</f>
        <v>238513</v>
      </c>
      <c r="E75" s="180">
        <f t="shared" ref="E75:F75" si="74">SUM(E76,E83,E130,E164,E165,E172)</f>
        <v>0</v>
      </c>
      <c r="F75" s="181">
        <f t="shared" si="74"/>
        <v>238513</v>
      </c>
      <c r="G75" s="179">
        <f>SUM(G76,G83,G130,G164,G165,G172)</f>
        <v>0</v>
      </c>
      <c r="H75" s="180">
        <f t="shared" ref="H75:I75" si="75">SUM(H76,H83,H130,H164,H165,H172)</f>
        <v>0</v>
      </c>
      <c r="I75" s="181">
        <f t="shared" si="75"/>
        <v>0</v>
      </c>
      <c r="J75" s="179">
        <f>SUM(J76,J83,J130,J164,J165,J172)</f>
        <v>212247</v>
      </c>
      <c r="K75" s="180">
        <f t="shared" ref="K75:L75" si="76">SUM(K76,K83,K130,K164,K165,K172)</f>
        <v>0</v>
      </c>
      <c r="L75" s="181">
        <f t="shared" si="76"/>
        <v>212247</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193">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286278</v>
      </c>
      <c r="D83" s="184">
        <f>SUM(D84,D89,D95,D103,D112,D116,D122,D128)</f>
        <v>173793</v>
      </c>
      <c r="E83" s="185">
        <f t="shared" ref="E83:F83" si="98">SUM(E84,E89,E95,E103,E112,E116,E122,E128)</f>
        <v>0</v>
      </c>
      <c r="F83" s="73">
        <f t="shared" si="98"/>
        <v>173793</v>
      </c>
      <c r="G83" s="184">
        <f>SUM(G84,G89,G95,G103,G112,G116,G122,G128)</f>
        <v>0</v>
      </c>
      <c r="H83" s="185">
        <f t="shared" ref="H83:I83" si="99">SUM(H84,H89,H95,H103,H112,H116,H122,H128)</f>
        <v>0</v>
      </c>
      <c r="I83" s="73">
        <f t="shared" si="99"/>
        <v>0</v>
      </c>
      <c r="J83" s="184">
        <f>SUM(J84,J89,J95,J103,J112,J116,J122,J128)</f>
        <v>112485</v>
      </c>
      <c r="K83" s="185">
        <f t="shared" ref="K83:L83" si="100">SUM(K84,K89,K95,K103,K112,K116,K122,K128)</f>
        <v>0</v>
      </c>
      <c r="L83" s="73">
        <f t="shared" si="100"/>
        <v>112485</v>
      </c>
      <c r="M83" s="184">
        <f>SUM(M84,M89,M95,M103,M112,M116,M122,M128)</f>
        <v>0</v>
      </c>
      <c r="N83" s="185">
        <f t="shared" ref="N83:O83" si="101">SUM(N84,N89,N95,N103,N112,N116,N122,N128)</f>
        <v>0</v>
      </c>
      <c r="O83" s="73">
        <f t="shared" si="101"/>
        <v>0</v>
      </c>
      <c r="P83" s="77"/>
    </row>
    <row r="84" spans="1:16" x14ac:dyDescent="0.25">
      <c r="A84" s="186">
        <v>2210</v>
      </c>
      <c r="B84" s="138" t="s">
        <v>101</v>
      </c>
      <c r="C84" s="143">
        <f t="shared" ref="C84:C147" si="102">F84+I84+L84+O84</f>
        <v>41260</v>
      </c>
      <c r="D84" s="187">
        <f>SUM(D85:D88)</f>
        <v>17150</v>
      </c>
      <c r="E84" s="188">
        <f t="shared" ref="E84:F84" si="103">SUM(E85:E88)</f>
        <v>0</v>
      </c>
      <c r="F84" s="141">
        <f t="shared" si="103"/>
        <v>17150</v>
      </c>
      <c r="G84" s="187">
        <f>SUM(G85:G88)</f>
        <v>0</v>
      </c>
      <c r="H84" s="188">
        <f t="shared" ref="H84:I84" si="104">SUM(H85:H88)</f>
        <v>0</v>
      </c>
      <c r="I84" s="141">
        <f t="shared" si="104"/>
        <v>0</v>
      </c>
      <c r="J84" s="187">
        <f>SUM(J85:J88)</f>
        <v>24110</v>
      </c>
      <c r="K84" s="188">
        <f t="shared" ref="K84:L84" si="105">SUM(K85:K88)</f>
        <v>0</v>
      </c>
      <c r="L84" s="141">
        <f t="shared" si="105"/>
        <v>24110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customHeight="1" x14ac:dyDescent="0.25">
      <c r="A86" s="51">
        <v>2212</v>
      </c>
      <c r="B86" s="89" t="s">
        <v>103</v>
      </c>
      <c r="C86" s="90">
        <f t="shared" si="102"/>
        <v>14350</v>
      </c>
      <c r="D86" s="196">
        <v>2750</v>
      </c>
      <c r="E86" s="197"/>
      <c r="F86" s="55">
        <f t="shared" si="107"/>
        <v>2750</v>
      </c>
      <c r="G86" s="53"/>
      <c r="H86" s="54"/>
      <c r="I86" s="55">
        <f t="shared" si="108"/>
        <v>0</v>
      </c>
      <c r="J86" s="53">
        <v>11600</v>
      </c>
      <c r="K86" s="54"/>
      <c r="L86" s="55">
        <f t="shared" si="109"/>
        <v>11600</v>
      </c>
      <c r="M86" s="53"/>
      <c r="N86" s="54"/>
      <c r="O86" s="55">
        <f t="shared" si="110"/>
        <v>0</v>
      </c>
      <c r="P86" s="57"/>
    </row>
    <row r="87" spans="1:16" ht="24" customHeight="1" x14ac:dyDescent="0.25">
      <c r="A87" s="51">
        <v>2214</v>
      </c>
      <c r="B87" s="89" t="s">
        <v>104</v>
      </c>
      <c r="C87" s="90">
        <f t="shared" si="102"/>
        <v>26910</v>
      </c>
      <c r="D87" s="196">
        <v>14400</v>
      </c>
      <c r="E87" s="197"/>
      <c r="F87" s="55">
        <f t="shared" si="107"/>
        <v>14400</v>
      </c>
      <c r="G87" s="53"/>
      <c r="H87" s="54"/>
      <c r="I87" s="55">
        <f t="shared" si="108"/>
        <v>0</v>
      </c>
      <c r="J87" s="53">
        <v>12510</v>
      </c>
      <c r="K87" s="54"/>
      <c r="L87" s="55">
        <f t="shared" si="109"/>
        <v>12510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x14ac:dyDescent="0.25">
      <c r="A89" s="189">
        <v>2220</v>
      </c>
      <c r="B89" s="89" t="s">
        <v>106</v>
      </c>
      <c r="C89" s="90">
        <f t="shared" si="102"/>
        <v>124581</v>
      </c>
      <c r="D89" s="190">
        <f>SUM(D90:D94)</f>
        <v>62150</v>
      </c>
      <c r="E89" s="191">
        <f t="shared" ref="E89:F89" si="111">SUM(E90:E94)</f>
        <v>0</v>
      </c>
      <c r="F89" s="55">
        <f t="shared" si="111"/>
        <v>62150</v>
      </c>
      <c r="G89" s="190">
        <f>SUM(G90:G94)</f>
        <v>0</v>
      </c>
      <c r="H89" s="191">
        <f t="shared" ref="H89:I89" si="112">SUM(H90:H94)</f>
        <v>0</v>
      </c>
      <c r="I89" s="55">
        <f t="shared" si="112"/>
        <v>0</v>
      </c>
      <c r="J89" s="190">
        <f>SUM(J90:J94)</f>
        <v>62431</v>
      </c>
      <c r="K89" s="191">
        <f t="shared" ref="K89:L89" si="113">SUM(K90:K94)</f>
        <v>0</v>
      </c>
      <c r="L89" s="55">
        <f t="shared" si="113"/>
        <v>62431</v>
      </c>
      <c r="M89" s="190">
        <f>SUM(M90:M94)</f>
        <v>0</v>
      </c>
      <c r="N89" s="191">
        <f t="shared" ref="N89:O89" si="114">SUM(N90:N94)</f>
        <v>0</v>
      </c>
      <c r="O89" s="55">
        <f t="shared" si="114"/>
        <v>0</v>
      </c>
      <c r="P89" s="57"/>
    </row>
    <row r="90" spans="1:16" ht="24" customHeight="1" x14ac:dyDescent="0.25">
      <c r="A90" s="51">
        <v>2221</v>
      </c>
      <c r="B90" s="89" t="s">
        <v>107</v>
      </c>
      <c r="C90" s="90">
        <f t="shared" si="102"/>
        <v>49000</v>
      </c>
      <c r="D90" s="196">
        <v>20000</v>
      </c>
      <c r="E90" s="197"/>
      <c r="F90" s="55">
        <f t="shared" ref="F90:F94" si="115">D90+E90</f>
        <v>20000</v>
      </c>
      <c r="G90" s="53"/>
      <c r="H90" s="54"/>
      <c r="I90" s="55">
        <f t="shared" ref="I90:I94" si="116">G90+H90</f>
        <v>0</v>
      </c>
      <c r="J90" s="53">
        <f>25000+4000</f>
        <v>29000</v>
      </c>
      <c r="K90" s="54"/>
      <c r="L90" s="55">
        <f t="shared" ref="L90:L94" si="117">K90+J90</f>
        <v>29000</v>
      </c>
      <c r="M90" s="53"/>
      <c r="N90" s="54"/>
      <c r="O90" s="55">
        <f t="shared" ref="O90:O94" si="118">N90+M90</f>
        <v>0</v>
      </c>
      <c r="P90" s="57"/>
    </row>
    <row r="91" spans="1:16" ht="12" customHeight="1" x14ac:dyDescent="0.25">
      <c r="A91" s="51">
        <v>2222</v>
      </c>
      <c r="B91" s="89" t="s">
        <v>108</v>
      </c>
      <c r="C91" s="90">
        <f t="shared" si="102"/>
        <v>6350</v>
      </c>
      <c r="D91" s="196">
        <v>1350</v>
      </c>
      <c r="E91" s="197"/>
      <c r="F91" s="55">
        <f t="shared" si="115"/>
        <v>1350</v>
      </c>
      <c r="G91" s="53"/>
      <c r="H91" s="54"/>
      <c r="I91" s="55">
        <f t="shared" si="116"/>
        <v>0</v>
      </c>
      <c r="J91" s="53">
        <v>5000</v>
      </c>
      <c r="K91" s="54"/>
      <c r="L91" s="55">
        <f t="shared" si="117"/>
        <v>5000</v>
      </c>
      <c r="M91" s="53"/>
      <c r="N91" s="54"/>
      <c r="O91" s="55">
        <f t="shared" si="118"/>
        <v>0</v>
      </c>
      <c r="P91" s="57"/>
    </row>
    <row r="92" spans="1:16" ht="12" customHeight="1" x14ac:dyDescent="0.25">
      <c r="A92" s="51">
        <v>2223</v>
      </c>
      <c r="B92" s="89" t="s">
        <v>109</v>
      </c>
      <c r="C92" s="90">
        <f t="shared" si="102"/>
        <v>65300</v>
      </c>
      <c r="D92" s="196">
        <v>40000</v>
      </c>
      <c r="E92" s="197"/>
      <c r="F92" s="55">
        <f t="shared" si="115"/>
        <v>40000</v>
      </c>
      <c r="G92" s="53"/>
      <c r="H92" s="54"/>
      <c r="I92" s="55">
        <f t="shared" si="116"/>
        <v>0</v>
      </c>
      <c r="J92" s="53">
        <v>25300</v>
      </c>
      <c r="K92" s="54"/>
      <c r="L92" s="55">
        <f t="shared" si="117"/>
        <v>25300</v>
      </c>
      <c r="M92" s="53"/>
      <c r="N92" s="54"/>
      <c r="O92" s="55">
        <f t="shared" si="118"/>
        <v>0</v>
      </c>
      <c r="P92" s="57"/>
    </row>
    <row r="93" spans="1:16" ht="48" customHeight="1" x14ac:dyDescent="0.25">
      <c r="A93" s="51">
        <v>2224</v>
      </c>
      <c r="B93" s="89" t="s">
        <v>110</v>
      </c>
      <c r="C93" s="90">
        <f t="shared" si="102"/>
        <v>3931</v>
      </c>
      <c r="D93" s="196">
        <v>800</v>
      </c>
      <c r="E93" s="197"/>
      <c r="F93" s="55">
        <f t="shared" si="115"/>
        <v>800</v>
      </c>
      <c r="G93" s="53"/>
      <c r="H93" s="54"/>
      <c r="I93" s="55">
        <f t="shared" si="116"/>
        <v>0</v>
      </c>
      <c r="J93" s="53">
        <v>3131</v>
      </c>
      <c r="K93" s="54"/>
      <c r="L93" s="55">
        <f t="shared" si="117"/>
        <v>3131</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5200</v>
      </c>
      <c r="D95" s="190">
        <f>SUM(D96:D102)</f>
        <v>0</v>
      </c>
      <c r="E95" s="191">
        <f t="shared" ref="E95:F95" si="119">SUM(E96:E102)</f>
        <v>0</v>
      </c>
      <c r="F95" s="55">
        <f t="shared" si="119"/>
        <v>0</v>
      </c>
      <c r="G95" s="190">
        <f>SUM(G96:G102)</f>
        <v>0</v>
      </c>
      <c r="H95" s="191">
        <f t="shared" ref="H95:I95" si="120">SUM(H96:H102)</f>
        <v>0</v>
      </c>
      <c r="I95" s="55">
        <f t="shared" si="120"/>
        <v>0</v>
      </c>
      <c r="J95" s="190">
        <f>SUM(J96:J102)</f>
        <v>5200</v>
      </c>
      <c r="K95" s="191">
        <f t="shared" ref="K95:L95" si="121">SUM(K96:K102)</f>
        <v>0</v>
      </c>
      <c r="L95" s="55">
        <f t="shared" si="121"/>
        <v>5200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119</v>
      </c>
      <c r="C102" s="90">
        <f t="shared" si="102"/>
        <v>5200</v>
      </c>
      <c r="D102" s="196"/>
      <c r="E102" s="197"/>
      <c r="F102" s="55">
        <f t="shared" si="123"/>
        <v>0</v>
      </c>
      <c r="G102" s="53"/>
      <c r="H102" s="54"/>
      <c r="I102" s="55">
        <f t="shared" si="124"/>
        <v>0</v>
      </c>
      <c r="J102" s="53">
        <v>5200</v>
      </c>
      <c r="K102" s="54"/>
      <c r="L102" s="55">
        <f t="shared" si="125"/>
        <v>5200</v>
      </c>
      <c r="M102" s="53"/>
      <c r="N102" s="54"/>
      <c r="O102" s="55">
        <f t="shared" si="126"/>
        <v>0</v>
      </c>
      <c r="P102" s="57"/>
    </row>
    <row r="103" spans="1:16" ht="36" x14ac:dyDescent="0.25">
      <c r="A103" s="189">
        <v>2240</v>
      </c>
      <c r="B103" s="89" t="s">
        <v>120</v>
      </c>
      <c r="C103" s="90">
        <f t="shared" si="102"/>
        <v>109108</v>
      </c>
      <c r="D103" s="190">
        <f>SUM(D104:D111)</f>
        <v>90493</v>
      </c>
      <c r="E103" s="191">
        <f t="shared" ref="E103:F103" si="127">SUM(E104:E111)</f>
        <v>0</v>
      </c>
      <c r="F103" s="55">
        <f t="shared" si="127"/>
        <v>90493</v>
      </c>
      <c r="G103" s="190">
        <f>SUM(G104:G111)</f>
        <v>0</v>
      </c>
      <c r="H103" s="191">
        <f t="shared" ref="H103:I103" si="128">SUM(H104:H111)</f>
        <v>0</v>
      </c>
      <c r="I103" s="55">
        <f t="shared" si="128"/>
        <v>0</v>
      </c>
      <c r="J103" s="190">
        <f>SUM(J104:J111)</f>
        <v>18615</v>
      </c>
      <c r="K103" s="191">
        <f t="shared" ref="K103:L103" si="129">SUM(K104:K111)</f>
        <v>0</v>
      </c>
      <c r="L103" s="55">
        <f t="shared" si="129"/>
        <v>18615</v>
      </c>
      <c r="M103" s="190">
        <f>SUM(M104:M111)</f>
        <v>0</v>
      </c>
      <c r="N103" s="191">
        <f t="shared" ref="N103:O103" si="130">SUM(N104:N111)</f>
        <v>0</v>
      </c>
      <c r="O103" s="55">
        <f t="shared" si="130"/>
        <v>0</v>
      </c>
      <c r="P103" s="57"/>
    </row>
    <row r="104" spans="1:16" ht="12" hidden="1" customHeight="1" x14ac:dyDescent="0.25">
      <c r="A104" s="51">
        <v>2241</v>
      </c>
      <c r="B104" s="89" t="s">
        <v>121</v>
      </c>
      <c r="C104" s="90">
        <f t="shared" si="102"/>
        <v>0</v>
      </c>
      <c r="D104" s="196">
        <v>0</v>
      </c>
      <c r="E104" s="197"/>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9" t="s">
        <v>122</v>
      </c>
      <c r="C105" s="90">
        <f t="shared" si="102"/>
        <v>25561</v>
      </c>
      <c r="D105" s="196">
        <v>20000</v>
      </c>
      <c r="E105" s="197"/>
      <c r="F105" s="55">
        <f t="shared" si="131"/>
        <v>20000</v>
      </c>
      <c r="G105" s="53"/>
      <c r="H105" s="54"/>
      <c r="I105" s="55">
        <f t="shared" si="132"/>
        <v>0</v>
      </c>
      <c r="J105" s="53">
        <v>5561</v>
      </c>
      <c r="K105" s="54"/>
      <c r="L105" s="55">
        <f t="shared" si="133"/>
        <v>5561</v>
      </c>
      <c r="M105" s="53"/>
      <c r="N105" s="54"/>
      <c r="O105" s="55">
        <f t="shared" si="134"/>
        <v>0</v>
      </c>
      <c r="P105" s="57"/>
    </row>
    <row r="106" spans="1:16" ht="24" customHeight="1" x14ac:dyDescent="0.25">
      <c r="A106" s="51">
        <v>2243</v>
      </c>
      <c r="B106" s="89" t="s">
        <v>123</v>
      </c>
      <c r="C106" s="90">
        <f t="shared" si="102"/>
        <v>3500</v>
      </c>
      <c r="D106" s="196">
        <v>1000</v>
      </c>
      <c r="E106" s="197"/>
      <c r="F106" s="55">
        <f t="shared" si="131"/>
        <v>1000</v>
      </c>
      <c r="G106" s="53"/>
      <c r="H106" s="54"/>
      <c r="I106" s="55">
        <f t="shared" si="132"/>
        <v>0</v>
      </c>
      <c r="J106" s="53">
        <v>2500</v>
      </c>
      <c r="K106" s="54"/>
      <c r="L106" s="55">
        <f t="shared" si="133"/>
        <v>2500</v>
      </c>
      <c r="M106" s="53"/>
      <c r="N106" s="54"/>
      <c r="O106" s="55">
        <f t="shared" si="134"/>
        <v>0</v>
      </c>
      <c r="P106" s="57"/>
    </row>
    <row r="107" spans="1:16" ht="12" customHeight="1" x14ac:dyDescent="0.25">
      <c r="A107" s="51">
        <v>2244</v>
      </c>
      <c r="B107" s="89" t="s">
        <v>124</v>
      </c>
      <c r="C107" s="90">
        <f t="shared" si="102"/>
        <v>79997</v>
      </c>
      <c r="D107" s="196">
        <f>65543+3900</f>
        <v>69443</v>
      </c>
      <c r="E107" s="197"/>
      <c r="F107" s="55">
        <f t="shared" si="131"/>
        <v>69443</v>
      </c>
      <c r="G107" s="53"/>
      <c r="H107" s="54"/>
      <c r="I107" s="55">
        <f t="shared" si="132"/>
        <v>0</v>
      </c>
      <c r="J107" s="53">
        <v>10554</v>
      </c>
      <c r="K107" s="54"/>
      <c r="L107" s="55">
        <f t="shared" si="133"/>
        <v>10554</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9" t="s">
        <v>128</v>
      </c>
      <c r="C111" s="90">
        <f t="shared" si="102"/>
        <v>50</v>
      </c>
      <c r="D111" s="196">
        <v>50</v>
      </c>
      <c r="E111" s="197"/>
      <c r="F111" s="55">
        <f t="shared" si="131"/>
        <v>50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x14ac:dyDescent="0.25">
      <c r="A116" s="189">
        <v>2260</v>
      </c>
      <c r="B116" s="89" t="s">
        <v>133</v>
      </c>
      <c r="C116" s="90">
        <f t="shared" si="102"/>
        <v>1629</v>
      </c>
      <c r="D116" s="190">
        <f>SUM(D117:D121)</f>
        <v>1500</v>
      </c>
      <c r="E116" s="191">
        <f t="shared" ref="E116:F116" si="143">SUM(E117:E121)</f>
        <v>0</v>
      </c>
      <c r="F116" s="55">
        <f t="shared" si="143"/>
        <v>1500</v>
      </c>
      <c r="G116" s="190">
        <f>SUM(G117:G121)</f>
        <v>0</v>
      </c>
      <c r="H116" s="191">
        <f t="shared" ref="H116:I116" si="144">SUM(H117:H121)</f>
        <v>0</v>
      </c>
      <c r="I116" s="55">
        <f t="shared" si="144"/>
        <v>0</v>
      </c>
      <c r="J116" s="190">
        <f>SUM(J117:J121)</f>
        <v>129</v>
      </c>
      <c r="K116" s="191">
        <f t="shared" ref="K116:L116" si="145">SUM(K117:K121)</f>
        <v>0</v>
      </c>
      <c r="L116" s="55">
        <f t="shared" si="145"/>
        <v>129</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9" t="s">
        <v>135</v>
      </c>
      <c r="C118" s="90">
        <f t="shared" si="102"/>
        <v>1500</v>
      </c>
      <c r="D118" s="196">
        <v>1500</v>
      </c>
      <c r="E118" s="197"/>
      <c r="F118" s="55">
        <f t="shared" si="147"/>
        <v>1500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9" t="s">
        <v>138</v>
      </c>
      <c r="C121" s="90">
        <f t="shared" si="102"/>
        <v>129</v>
      </c>
      <c r="D121" s="196"/>
      <c r="E121" s="197"/>
      <c r="F121" s="55">
        <f t="shared" si="147"/>
        <v>0</v>
      </c>
      <c r="G121" s="53"/>
      <c r="H121" s="54"/>
      <c r="I121" s="55">
        <f t="shared" si="148"/>
        <v>0</v>
      </c>
      <c r="J121" s="53">
        <v>129</v>
      </c>
      <c r="K121" s="54"/>
      <c r="L121" s="55">
        <f t="shared" si="149"/>
        <v>129</v>
      </c>
      <c r="M121" s="53"/>
      <c r="N121" s="54"/>
      <c r="O121" s="55">
        <f t="shared" si="150"/>
        <v>0</v>
      </c>
      <c r="P121" s="57"/>
    </row>
    <row r="122" spans="1:16" x14ac:dyDescent="0.25">
      <c r="A122" s="189">
        <v>2270</v>
      </c>
      <c r="B122" s="89" t="s">
        <v>139</v>
      </c>
      <c r="C122" s="90">
        <f t="shared" si="102"/>
        <v>4500</v>
      </c>
      <c r="D122" s="190">
        <f>SUM(D123:D127)</f>
        <v>2500</v>
      </c>
      <c r="E122" s="191">
        <f t="shared" ref="E122:F122" si="151">SUM(E123:E127)</f>
        <v>0</v>
      </c>
      <c r="F122" s="55">
        <f t="shared" si="151"/>
        <v>2500</v>
      </c>
      <c r="G122" s="190">
        <f>SUM(G123:G127)</f>
        <v>0</v>
      </c>
      <c r="H122" s="191">
        <f t="shared" ref="H122:I122" si="152">SUM(H123:H127)</f>
        <v>0</v>
      </c>
      <c r="I122" s="55">
        <f t="shared" si="152"/>
        <v>0</v>
      </c>
      <c r="J122" s="190">
        <f>SUM(J123:J127)</f>
        <v>2000</v>
      </c>
      <c r="K122" s="191">
        <f t="shared" ref="K122:L122" si="153">SUM(K123:K127)</f>
        <v>0</v>
      </c>
      <c r="L122" s="55">
        <f t="shared" si="153"/>
        <v>2000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c r="E126" s="197"/>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9" t="s">
        <v>144</v>
      </c>
      <c r="C127" s="90">
        <f t="shared" si="102"/>
        <v>4500</v>
      </c>
      <c r="D127" s="196">
        <v>2500</v>
      </c>
      <c r="E127" s="197"/>
      <c r="F127" s="55">
        <f t="shared" si="155"/>
        <v>2500</v>
      </c>
      <c r="G127" s="53"/>
      <c r="H127" s="54"/>
      <c r="I127" s="55">
        <f t="shared" si="156"/>
        <v>0</v>
      </c>
      <c r="J127" s="53">
        <v>2000</v>
      </c>
      <c r="K127" s="54"/>
      <c r="L127" s="55">
        <f t="shared" si="157"/>
        <v>2000</v>
      </c>
      <c r="M127" s="53"/>
      <c r="N127" s="54"/>
      <c r="O127" s="55">
        <f t="shared" si="158"/>
        <v>0</v>
      </c>
      <c r="P127" s="57"/>
    </row>
    <row r="128" spans="1:16" ht="48" hidden="1" x14ac:dyDescent="0.25">
      <c r="A128" s="193">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customHeight="1" x14ac:dyDescent="0.25">
      <c r="A130" s="69">
        <v>2300</v>
      </c>
      <c r="B130" s="183" t="s">
        <v>147</v>
      </c>
      <c r="C130" s="70">
        <f t="shared" si="102"/>
        <v>122777</v>
      </c>
      <c r="D130" s="184">
        <f>SUM(D131,D136,D140,D141,D144,D151,D159,D160,D163)</f>
        <v>62620</v>
      </c>
      <c r="E130" s="185">
        <f t="shared" ref="E130:F130" si="160">SUM(E131,E136,E140,E141,E144,E151,E159,E160,E163)</f>
        <v>0</v>
      </c>
      <c r="F130" s="73">
        <f t="shared" si="160"/>
        <v>62620</v>
      </c>
      <c r="G130" s="184">
        <f>SUM(G131,G136,G140,G141,G144,G151,G159,G160,G163)</f>
        <v>0</v>
      </c>
      <c r="H130" s="185">
        <f t="shared" ref="H130:I130" si="161">SUM(H131,H136,H140,H141,H144,H151,H159,H160,H163)</f>
        <v>0</v>
      </c>
      <c r="I130" s="73">
        <f t="shared" si="161"/>
        <v>0</v>
      </c>
      <c r="J130" s="184">
        <f>SUM(J131,J136,J140,J141,J144,J151,J159,J160,J163)</f>
        <v>60157</v>
      </c>
      <c r="K130" s="185">
        <f t="shared" ref="K130:L130" si="162">SUM(K131,K136,K140,K141,K144,K151,K159,K160,K163)</f>
        <v>0</v>
      </c>
      <c r="L130" s="73">
        <f t="shared" si="162"/>
        <v>60157</v>
      </c>
      <c r="M130" s="184">
        <f>SUM(M131,M136,M140,M141,M144,M151,M159,M160,M163)</f>
        <v>0</v>
      </c>
      <c r="N130" s="185">
        <f t="shared" ref="N130:O130" si="163">SUM(N131,N136,N140,N141,N144,N151,N159,N160,N163)</f>
        <v>0</v>
      </c>
      <c r="O130" s="73">
        <f t="shared" si="163"/>
        <v>0</v>
      </c>
      <c r="P130" s="77"/>
    </row>
    <row r="131" spans="1:16" ht="24" x14ac:dyDescent="0.25">
      <c r="A131" s="193">
        <v>2310</v>
      </c>
      <c r="B131" s="82" t="s">
        <v>148</v>
      </c>
      <c r="C131" s="83">
        <f t="shared" si="102"/>
        <v>45600</v>
      </c>
      <c r="D131" s="194">
        <f t="shared" ref="D131:O131" si="164">SUM(D132:D135)</f>
        <v>15000</v>
      </c>
      <c r="E131" s="195">
        <f t="shared" si="164"/>
        <v>0</v>
      </c>
      <c r="F131" s="134">
        <f t="shared" si="164"/>
        <v>15000</v>
      </c>
      <c r="G131" s="194">
        <f t="shared" si="164"/>
        <v>0</v>
      </c>
      <c r="H131" s="195">
        <f t="shared" si="164"/>
        <v>0</v>
      </c>
      <c r="I131" s="134">
        <f t="shared" si="164"/>
        <v>0</v>
      </c>
      <c r="J131" s="194">
        <f t="shared" si="164"/>
        <v>30600</v>
      </c>
      <c r="K131" s="195">
        <f t="shared" si="164"/>
        <v>0</v>
      </c>
      <c r="L131" s="134">
        <f t="shared" si="164"/>
        <v>30600</v>
      </c>
      <c r="M131" s="194">
        <f t="shared" si="164"/>
        <v>0</v>
      </c>
      <c r="N131" s="195">
        <f t="shared" si="164"/>
        <v>0</v>
      </c>
      <c r="O131" s="134">
        <f t="shared" si="164"/>
        <v>0</v>
      </c>
      <c r="P131" s="49"/>
    </row>
    <row r="132" spans="1:16" ht="12" customHeight="1" x14ac:dyDescent="0.25">
      <c r="A132" s="51">
        <v>2311</v>
      </c>
      <c r="B132" s="89" t="s">
        <v>149</v>
      </c>
      <c r="C132" s="90">
        <f t="shared" si="102"/>
        <v>21500</v>
      </c>
      <c r="D132" s="196">
        <v>15000</v>
      </c>
      <c r="E132" s="197"/>
      <c r="F132" s="55">
        <f t="shared" ref="F132:F135" si="165">D132+E132</f>
        <v>15000</v>
      </c>
      <c r="G132" s="53"/>
      <c r="H132" s="54"/>
      <c r="I132" s="55">
        <f t="shared" ref="I132:I135" si="166">G132+H132</f>
        <v>0</v>
      </c>
      <c r="J132" s="53">
        <v>6500</v>
      </c>
      <c r="K132" s="54"/>
      <c r="L132" s="55">
        <f t="shared" ref="L132:L135" si="167">K132+J132</f>
        <v>6500</v>
      </c>
      <c r="M132" s="53"/>
      <c r="N132" s="54"/>
      <c r="O132" s="55">
        <f t="shared" ref="O132:O135" si="168">N132+M132</f>
        <v>0</v>
      </c>
      <c r="P132" s="57"/>
    </row>
    <row r="133" spans="1:16" ht="12" customHeight="1" x14ac:dyDescent="0.25">
      <c r="A133" s="51">
        <v>2312</v>
      </c>
      <c r="B133" s="89" t="s">
        <v>150</v>
      </c>
      <c r="C133" s="90">
        <f t="shared" si="102"/>
        <v>24000</v>
      </c>
      <c r="D133" s="196">
        <v>0</v>
      </c>
      <c r="E133" s="197"/>
      <c r="F133" s="55">
        <f t="shared" si="165"/>
        <v>0</v>
      </c>
      <c r="G133" s="53"/>
      <c r="H133" s="54"/>
      <c r="I133" s="55">
        <f t="shared" si="166"/>
        <v>0</v>
      </c>
      <c r="J133" s="53">
        <f>17000+7000</f>
        <v>24000</v>
      </c>
      <c r="K133" s="54"/>
      <c r="L133" s="55">
        <f t="shared" si="167"/>
        <v>24000</v>
      </c>
      <c r="M133" s="53"/>
      <c r="N133" s="54"/>
      <c r="O133" s="55">
        <f t="shared" si="168"/>
        <v>0</v>
      </c>
      <c r="P133" s="57"/>
    </row>
    <row r="134" spans="1:16" ht="12" customHeight="1" x14ac:dyDescent="0.25">
      <c r="A134" s="51">
        <v>2313</v>
      </c>
      <c r="B134" s="89" t="s">
        <v>151</v>
      </c>
      <c r="C134" s="90">
        <f t="shared" si="102"/>
        <v>100</v>
      </c>
      <c r="D134" s="196">
        <v>0</v>
      </c>
      <c r="E134" s="197"/>
      <c r="F134" s="55">
        <f t="shared" si="165"/>
        <v>0</v>
      </c>
      <c r="G134" s="53"/>
      <c r="H134" s="54"/>
      <c r="I134" s="55">
        <f t="shared" si="166"/>
        <v>0</v>
      </c>
      <c r="J134" s="53">
        <v>100</v>
      </c>
      <c r="K134" s="54"/>
      <c r="L134" s="55">
        <f t="shared" si="167"/>
        <v>100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x14ac:dyDescent="0.25">
      <c r="A136" s="189">
        <v>2320</v>
      </c>
      <c r="B136" s="89" t="s">
        <v>153</v>
      </c>
      <c r="C136" s="90">
        <f t="shared" si="102"/>
        <v>62000</v>
      </c>
      <c r="D136" s="190">
        <f>SUM(D137:D139)</f>
        <v>45000</v>
      </c>
      <c r="E136" s="191">
        <f t="shared" ref="E136:F136" si="169">SUM(E137:E139)</f>
        <v>0</v>
      </c>
      <c r="F136" s="55">
        <f t="shared" si="169"/>
        <v>45000</v>
      </c>
      <c r="G136" s="190">
        <f>SUM(G137:G139)</f>
        <v>0</v>
      </c>
      <c r="H136" s="191">
        <f t="shared" ref="H136:I136" si="170">SUM(H137:H139)</f>
        <v>0</v>
      </c>
      <c r="I136" s="55">
        <f t="shared" si="170"/>
        <v>0</v>
      </c>
      <c r="J136" s="190">
        <f>SUM(J137:J139)</f>
        <v>17000</v>
      </c>
      <c r="K136" s="191">
        <f t="shared" ref="K136:L136" si="171">SUM(K137:K139)</f>
        <v>0</v>
      </c>
      <c r="L136" s="55">
        <f t="shared" si="171"/>
        <v>17000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9" t="s">
        <v>155</v>
      </c>
      <c r="C138" s="90">
        <f t="shared" si="102"/>
        <v>62000</v>
      </c>
      <c r="D138" s="196">
        <v>45000</v>
      </c>
      <c r="E138" s="197"/>
      <c r="F138" s="55">
        <f t="shared" si="173"/>
        <v>45000</v>
      </c>
      <c r="G138" s="53"/>
      <c r="H138" s="54"/>
      <c r="I138" s="55">
        <f t="shared" si="174"/>
        <v>0</v>
      </c>
      <c r="J138" s="53">
        <v>17000</v>
      </c>
      <c r="K138" s="54"/>
      <c r="L138" s="55">
        <f t="shared" si="175"/>
        <v>17000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x14ac:dyDescent="0.25">
      <c r="A141" s="189">
        <v>2340</v>
      </c>
      <c r="B141" s="89" t="s">
        <v>158</v>
      </c>
      <c r="C141" s="90">
        <f t="shared" si="102"/>
        <v>50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50</v>
      </c>
      <c r="K141" s="191">
        <f t="shared" ref="K141:L141" si="179">SUM(K142:K143)</f>
        <v>0</v>
      </c>
      <c r="L141" s="55">
        <f t="shared" si="179"/>
        <v>50</v>
      </c>
      <c r="M141" s="190">
        <f>SUM(M142:M143)</f>
        <v>0</v>
      </c>
      <c r="N141" s="191">
        <f t="shared" ref="N141:O141" si="180">SUM(N142:N143)</f>
        <v>0</v>
      </c>
      <c r="O141" s="55">
        <f t="shared" si="180"/>
        <v>0</v>
      </c>
      <c r="P141" s="57"/>
    </row>
    <row r="142" spans="1:16" ht="12" customHeight="1" x14ac:dyDescent="0.25">
      <c r="A142" s="51">
        <v>2341</v>
      </c>
      <c r="B142" s="89" t="s">
        <v>159</v>
      </c>
      <c r="C142" s="90">
        <f t="shared" si="102"/>
        <v>50</v>
      </c>
      <c r="D142" s="196">
        <v>0</v>
      </c>
      <c r="E142" s="197"/>
      <c r="F142" s="55">
        <f t="shared" ref="F142:F143" si="181">D142+E142</f>
        <v>0</v>
      </c>
      <c r="G142" s="53"/>
      <c r="H142" s="54"/>
      <c r="I142" s="55">
        <f t="shared" ref="I142:I143" si="182">G142+H142</f>
        <v>0</v>
      </c>
      <c r="J142" s="53">
        <v>50</v>
      </c>
      <c r="K142" s="54"/>
      <c r="L142" s="55">
        <f t="shared" ref="L142:L143" si="183">K142+J142</f>
        <v>50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x14ac:dyDescent="0.25">
      <c r="A144" s="186">
        <v>2350</v>
      </c>
      <c r="B144" s="138" t="s">
        <v>161</v>
      </c>
      <c r="C144" s="143">
        <f t="shared" si="102"/>
        <v>15027</v>
      </c>
      <c r="D144" s="187">
        <f>SUM(D145:D150)</f>
        <v>2520</v>
      </c>
      <c r="E144" s="188">
        <f t="shared" ref="E144:F144" si="185">SUM(E145:E150)</f>
        <v>0</v>
      </c>
      <c r="F144" s="141">
        <f t="shared" si="185"/>
        <v>2520</v>
      </c>
      <c r="G144" s="187">
        <f>SUM(G145:G150)</f>
        <v>0</v>
      </c>
      <c r="H144" s="188">
        <f t="shared" ref="H144:I144" si="186">SUM(H145:H150)</f>
        <v>0</v>
      </c>
      <c r="I144" s="141">
        <f t="shared" si="186"/>
        <v>0</v>
      </c>
      <c r="J144" s="187">
        <f>SUM(J145:J150)</f>
        <v>12507</v>
      </c>
      <c r="K144" s="188">
        <f t="shared" ref="K144:L144" si="187">SUM(K145:K150)</f>
        <v>0</v>
      </c>
      <c r="L144" s="141">
        <f t="shared" si="187"/>
        <v>12507</v>
      </c>
      <c r="M144" s="187">
        <f>SUM(M145:M150)</f>
        <v>0</v>
      </c>
      <c r="N144" s="188">
        <f t="shared" ref="N144:O144" si="188">SUM(N145:N150)</f>
        <v>0</v>
      </c>
      <c r="O144" s="141">
        <f t="shared" si="188"/>
        <v>0</v>
      </c>
      <c r="P144" s="129"/>
    </row>
    <row r="145" spans="1:16" ht="12" customHeight="1" x14ac:dyDescent="0.25">
      <c r="A145" s="44">
        <v>2351</v>
      </c>
      <c r="B145" s="82" t="s">
        <v>162</v>
      </c>
      <c r="C145" s="83">
        <f t="shared" si="102"/>
        <v>300</v>
      </c>
      <c r="D145" s="198">
        <v>300</v>
      </c>
      <c r="E145" s="199"/>
      <c r="F145" s="134">
        <f t="shared" ref="F145:F150" si="189">D145+E145</f>
        <v>300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customHeight="1" x14ac:dyDescent="0.25">
      <c r="A146" s="51">
        <v>2352</v>
      </c>
      <c r="B146" s="89" t="s">
        <v>163</v>
      </c>
      <c r="C146" s="90">
        <f t="shared" si="102"/>
        <v>11007</v>
      </c>
      <c r="D146" s="196">
        <v>1200</v>
      </c>
      <c r="E146" s="197"/>
      <c r="F146" s="55">
        <f t="shared" si="189"/>
        <v>1200</v>
      </c>
      <c r="G146" s="53"/>
      <c r="H146" s="54"/>
      <c r="I146" s="55">
        <f t="shared" si="190"/>
        <v>0</v>
      </c>
      <c r="J146" s="53">
        <f>3000+6807</f>
        <v>9807</v>
      </c>
      <c r="K146" s="54"/>
      <c r="L146" s="55">
        <f t="shared" si="191"/>
        <v>9807</v>
      </c>
      <c r="M146" s="53"/>
      <c r="N146" s="54"/>
      <c r="O146" s="55">
        <f t="shared" si="192"/>
        <v>0</v>
      </c>
      <c r="P146" s="57"/>
    </row>
    <row r="147" spans="1:16" ht="24" customHeight="1" x14ac:dyDescent="0.25">
      <c r="A147" s="51">
        <v>2353</v>
      </c>
      <c r="B147" s="89" t="s">
        <v>164</v>
      </c>
      <c r="C147" s="90">
        <f t="shared" si="102"/>
        <v>650</v>
      </c>
      <c r="D147" s="196">
        <v>150</v>
      </c>
      <c r="E147" s="197"/>
      <c r="F147" s="55">
        <f t="shared" si="189"/>
        <v>150</v>
      </c>
      <c r="G147" s="53"/>
      <c r="H147" s="54"/>
      <c r="I147" s="55">
        <f t="shared" si="190"/>
        <v>0</v>
      </c>
      <c r="J147" s="53">
        <v>500</v>
      </c>
      <c r="K147" s="54"/>
      <c r="L147" s="55">
        <f t="shared" si="191"/>
        <v>500</v>
      </c>
      <c r="M147" s="53"/>
      <c r="N147" s="54"/>
      <c r="O147" s="55">
        <f t="shared" si="192"/>
        <v>0</v>
      </c>
      <c r="P147" s="57"/>
    </row>
    <row r="148" spans="1:16" ht="24" customHeight="1" x14ac:dyDescent="0.25">
      <c r="A148" s="51">
        <v>2354</v>
      </c>
      <c r="B148" s="89" t="s">
        <v>165</v>
      </c>
      <c r="C148" s="90">
        <f t="shared" ref="C148:C211" si="193">F148+I148+L148+O148</f>
        <v>3070</v>
      </c>
      <c r="D148" s="196">
        <v>870</v>
      </c>
      <c r="E148" s="197"/>
      <c r="F148" s="55">
        <f t="shared" si="189"/>
        <v>870</v>
      </c>
      <c r="G148" s="53"/>
      <c r="H148" s="54"/>
      <c r="I148" s="55">
        <f t="shared" si="190"/>
        <v>0</v>
      </c>
      <c r="J148" s="53">
        <v>2200</v>
      </c>
      <c r="K148" s="54"/>
      <c r="L148" s="55">
        <f t="shared" si="191"/>
        <v>2200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6">
        <v>2390</v>
      </c>
      <c r="B163" s="138" t="s">
        <v>180</v>
      </c>
      <c r="C163" s="143">
        <f t="shared" si="193"/>
        <v>100</v>
      </c>
      <c r="D163" s="202">
        <v>100</v>
      </c>
      <c r="E163" s="203"/>
      <c r="F163" s="141">
        <f t="shared" si="206"/>
        <v>100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x14ac:dyDescent="0.25">
      <c r="A165" s="69">
        <v>2500</v>
      </c>
      <c r="B165" s="183" t="s">
        <v>182</v>
      </c>
      <c r="C165" s="70">
        <f t="shared" si="193"/>
        <v>41705</v>
      </c>
      <c r="D165" s="184">
        <f>SUM(D166,D171)</f>
        <v>2100</v>
      </c>
      <c r="E165" s="185">
        <f t="shared" ref="E165:O165" si="210">SUM(E166,E171)</f>
        <v>0</v>
      </c>
      <c r="F165" s="73">
        <f t="shared" si="210"/>
        <v>2100</v>
      </c>
      <c r="G165" s="184">
        <f t="shared" si="210"/>
        <v>0</v>
      </c>
      <c r="H165" s="185">
        <f t="shared" si="210"/>
        <v>0</v>
      </c>
      <c r="I165" s="73">
        <f t="shared" si="210"/>
        <v>0</v>
      </c>
      <c r="J165" s="184">
        <f t="shared" si="210"/>
        <v>39605</v>
      </c>
      <c r="K165" s="185">
        <f t="shared" si="210"/>
        <v>0</v>
      </c>
      <c r="L165" s="73">
        <f t="shared" si="210"/>
        <v>39605</v>
      </c>
      <c r="M165" s="184">
        <f t="shared" si="210"/>
        <v>0</v>
      </c>
      <c r="N165" s="185">
        <f t="shared" si="210"/>
        <v>0</v>
      </c>
      <c r="O165" s="73">
        <f t="shared" si="210"/>
        <v>0</v>
      </c>
      <c r="P165" s="77"/>
    </row>
    <row r="166" spans="1:16" ht="24" x14ac:dyDescent="0.25">
      <c r="A166" s="193">
        <v>2510</v>
      </c>
      <c r="B166" s="82" t="s">
        <v>183</v>
      </c>
      <c r="C166" s="83">
        <f t="shared" si="193"/>
        <v>41605</v>
      </c>
      <c r="D166" s="194">
        <f>SUM(D167:D170)</f>
        <v>2000</v>
      </c>
      <c r="E166" s="195">
        <f t="shared" ref="E166:O166" si="211">SUM(E167:E170)</f>
        <v>0</v>
      </c>
      <c r="F166" s="134">
        <f t="shared" si="211"/>
        <v>2000</v>
      </c>
      <c r="G166" s="194">
        <f t="shared" si="211"/>
        <v>0</v>
      </c>
      <c r="H166" s="195">
        <f t="shared" si="211"/>
        <v>0</v>
      </c>
      <c r="I166" s="134">
        <f t="shared" si="211"/>
        <v>0</v>
      </c>
      <c r="J166" s="194">
        <f t="shared" si="211"/>
        <v>39605</v>
      </c>
      <c r="K166" s="195">
        <f t="shared" si="211"/>
        <v>0</v>
      </c>
      <c r="L166" s="134">
        <f t="shared" si="211"/>
        <v>39605</v>
      </c>
      <c r="M166" s="194">
        <f t="shared" si="211"/>
        <v>0</v>
      </c>
      <c r="N166" s="195">
        <f t="shared" si="211"/>
        <v>0</v>
      </c>
      <c r="O166" s="134">
        <f t="shared" si="211"/>
        <v>0</v>
      </c>
      <c r="P166" s="49"/>
    </row>
    <row r="167" spans="1:16" ht="24" customHeight="1" x14ac:dyDescent="0.25">
      <c r="A167" s="51">
        <v>2512</v>
      </c>
      <c r="B167" s="89" t="s">
        <v>184</v>
      </c>
      <c r="C167" s="90">
        <f t="shared" si="193"/>
        <v>39605</v>
      </c>
      <c r="D167" s="196">
        <v>0</v>
      </c>
      <c r="E167" s="197"/>
      <c r="F167" s="55">
        <f t="shared" ref="F167:F172" si="212">D167+E167</f>
        <v>0</v>
      </c>
      <c r="G167" s="53"/>
      <c r="H167" s="54"/>
      <c r="I167" s="55">
        <f t="shared" ref="I167:I172" si="213">G167+H167</f>
        <v>0</v>
      </c>
      <c r="J167" s="53">
        <v>39605</v>
      </c>
      <c r="K167" s="54"/>
      <c r="L167" s="55">
        <f t="shared" ref="L167:L172" si="214">K167+J167</f>
        <v>39605</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9" t="s">
        <v>187</v>
      </c>
      <c r="C170" s="90">
        <f t="shared" si="193"/>
        <v>2000</v>
      </c>
      <c r="D170" s="196">
        <v>2000</v>
      </c>
      <c r="E170" s="197"/>
      <c r="F170" s="55">
        <f t="shared" si="212"/>
        <v>2000</v>
      </c>
      <c r="G170" s="53"/>
      <c r="H170" s="54"/>
      <c r="I170" s="55">
        <f t="shared" si="213"/>
        <v>0</v>
      </c>
      <c r="J170" s="53"/>
      <c r="K170" s="54"/>
      <c r="L170" s="55">
        <f t="shared" si="214"/>
        <v>0</v>
      </c>
      <c r="M170" s="53"/>
      <c r="N170" s="54"/>
      <c r="O170" s="55">
        <f t="shared" si="215"/>
        <v>0</v>
      </c>
      <c r="P170" s="57"/>
    </row>
    <row r="171" spans="1:16" ht="24" customHeight="1" x14ac:dyDescent="0.25">
      <c r="A171" s="189">
        <v>2520</v>
      </c>
      <c r="B171" s="89" t="s">
        <v>188</v>
      </c>
      <c r="C171" s="90">
        <f t="shared" si="193"/>
        <v>100</v>
      </c>
      <c r="D171" s="196">
        <v>100</v>
      </c>
      <c r="E171" s="197"/>
      <c r="F171" s="55">
        <f t="shared" si="212"/>
        <v>100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193">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3">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193">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193">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146977</v>
      </c>
      <c r="D194" s="173">
        <f>SUM(D195,D230,D269,D283)</f>
        <v>121650</v>
      </c>
      <c r="E194" s="174">
        <f t="shared" ref="E194:O194" si="259">SUM(E195,E230,E269,E283)</f>
        <v>0</v>
      </c>
      <c r="F194" s="175">
        <f t="shared" si="259"/>
        <v>121650</v>
      </c>
      <c r="G194" s="173">
        <f t="shared" si="259"/>
        <v>0</v>
      </c>
      <c r="H194" s="174">
        <f t="shared" si="259"/>
        <v>0</v>
      </c>
      <c r="I194" s="175">
        <f t="shared" si="259"/>
        <v>0</v>
      </c>
      <c r="J194" s="173">
        <f t="shared" si="259"/>
        <v>25327</v>
      </c>
      <c r="K194" s="174">
        <f t="shared" si="259"/>
        <v>0</v>
      </c>
      <c r="L194" s="175">
        <f t="shared" si="259"/>
        <v>25327</v>
      </c>
      <c r="M194" s="173">
        <f t="shared" si="259"/>
        <v>0</v>
      </c>
      <c r="N194" s="174">
        <f t="shared" si="259"/>
        <v>0</v>
      </c>
      <c r="O194" s="175">
        <f t="shared" si="259"/>
        <v>0</v>
      </c>
      <c r="P194" s="176"/>
    </row>
    <row r="195" spans="1:16" x14ac:dyDescent="0.25">
      <c r="A195" s="177">
        <v>5000</v>
      </c>
      <c r="B195" s="177" t="s">
        <v>212</v>
      </c>
      <c r="C195" s="178">
        <f t="shared" si="193"/>
        <v>145754</v>
      </c>
      <c r="D195" s="179">
        <f>D196+D204</f>
        <v>121650</v>
      </c>
      <c r="E195" s="180">
        <f t="shared" ref="E195:F195" si="260">E196+E204</f>
        <v>0</v>
      </c>
      <c r="F195" s="181">
        <f t="shared" si="260"/>
        <v>121650</v>
      </c>
      <c r="G195" s="179">
        <f>G196+G204</f>
        <v>0</v>
      </c>
      <c r="H195" s="180">
        <f t="shared" ref="H195:I195" si="261">H196+H204</f>
        <v>0</v>
      </c>
      <c r="I195" s="181">
        <f t="shared" si="261"/>
        <v>0</v>
      </c>
      <c r="J195" s="179">
        <f>J196+J204</f>
        <v>24104</v>
      </c>
      <c r="K195" s="180">
        <f t="shared" ref="K195:L195" si="262">K196+K204</f>
        <v>0</v>
      </c>
      <c r="L195" s="181">
        <f t="shared" si="262"/>
        <v>24104</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193">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145754</v>
      </c>
      <c r="D204" s="184">
        <f>D205+D215+D216+D225+D226+D227+D229</f>
        <v>121650</v>
      </c>
      <c r="E204" s="185">
        <f t="shared" ref="E204:F204" si="276">E205+E215+E216+E225+E226+E227+E229</f>
        <v>0</v>
      </c>
      <c r="F204" s="73">
        <f t="shared" si="276"/>
        <v>121650</v>
      </c>
      <c r="G204" s="184">
        <f>G205+G215+G216+G225+G226+G227+G229</f>
        <v>0</v>
      </c>
      <c r="H204" s="185">
        <f t="shared" ref="H204:I204" si="277">H205+H215+H216+H225+H226+H227+H229</f>
        <v>0</v>
      </c>
      <c r="I204" s="73">
        <f t="shared" si="277"/>
        <v>0</v>
      </c>
      <c r="J204" s="184">
        <f>J205+J215+J216+J225+J226+J227+J229</f>
        <v>24104</v>
      </c>
      <c r="K204" s="185">
        <f t="shared" ref="K204:L204" si="278">K205+K215+K216+K225+K226+K227+K229</f>
        <v>0</v>
      </c>
      <c r="L204" s="73">
        <f t="shared" si="278"/>
        <v>24104</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x14ac:dyDescent="0.25">
      <c r="A216" s="189">
        <v>5230</v>
      </c>
      <c r="B216" s="89" t="s">
        <v>233</v>
      </c>
      <c r="C216" s="90">
        <f t="shared" si="288"/>
        <v>130554</v>
      </c>
      <c r="D216" s="190">
        <f>SUM(D217:D224)</f>
        <v>106450</v>
      </c>
      <c r="E216" s="191">
        <f t="shared" ref="E216:F216" si="289">SUM(E217:E224)</f>
        <v>0</v>
      </c>
      <c r="F216" s="55">
        <f t="shared" si="289"/>
        <v>106450</v>
      </c>
      <c r="G216" s="190">
        <f>SUM(G217:G224)</f>
        <v>0</v>
      </c>
      <c r="H216" s="191">
        <f t="shared" ref="H216:I216" si="290">SUM(H217:H224)</f>
        <v>0</v>
      </c>
      <c r="I216" s="55">
        <f t="shared" si="290"/>
        <v>0</v>
      </c>
      <c r="J216" s="190">
        <f>SUM(J217:J224)</f>
        <v>24104</v>
      </c>
      <c r="K216" s="191">
        <f t="shared" ref="K216:L216" si="291">SUM(K217:K224)</f>
        <v>0</v>
      </c>
      <c r="L216" s="55">
        <f t="shared" si="291"/>
        <v>24104</v>
      </c>
      <c r="M216" s="190">
        <f>SUM(M217:M224)</f>
        <v>0</v>
      </c>
      <c r="N216" s="191">
        <f t="shared" ref="N216:O216" si="292">SUM(N217:N224)</f>
        <v>0</v>
      </c>
      <c r="O216" s="55">
        <f t="shared" si="292"/>
        <v>0</v>
      </c>
      <c r="P216" s="57"/>
    </row>
    <row r="217" spans="1:16" ht="12" customHeight="1" x14ac:dyDescent="0.25">
      <c r="A217" s="51">
        <v>5231</v>
      </c>
      <c r="B217" s="89" t="s">
        <v>234</v>
      </c>
      <c r="C217" s="90">
        <f t="shared" si="288"/>
        <v>87000</v>
      </c>
      <c r="D217" s="196">
        <v>87000</v>
      </c>
      <c r="E217" s="197"/>
      <c r="F217" s="55">
        <f t="shared" ref="F217:F226" si="293">D217+E217</f>
        <v>87000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9" t="s">
        <v>235</v>
      </c>
      <c r="C218" s="90">
        <f t="shared" si="288"/>
        <v>32000</v>
      </c>
      <c r="D218" s="196">
        <v>9000</v>
      </c>
      <c r="E218" s="197"/>
      <c r="F218" s="55">
        <f t="shared" si="293"/>
        <v>9000</v>
      </c>
      <c r="G218" s="53"/>
      <c r="H218" s="54"/>
      <c r="I218" s="55">
        <f t="shared" si="294"/>
        <v>0</v>
      </c>
      <c r="J218" s="53">
        <v>23000</v>
      </c>
      <c r="K218" s="54"/>
      <c r="L218" s="55">
        <f t="shared" si="295"/>
        <v>23000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9" t="s">
        <v>241</v>
      </c>
      <c r="C224" s="90">
        <f t="shared" si="288"/>
        <v>11554</v>
      </c>
      <c r="D224" s="196">
        <v>10450</v>
      </c>
      <c r="E224" s="197"/>
      <c r="F224" s="55">
        <f t="shared" si="293"/>
        <v>10450</v>
      </c>
      <c r="G224" s="53"/>
      <c r="H224" s="54"/>
      <c r="I224" s="55">
        <f t="shared" si="294"/>
        <v>0</v>
      </c>
      <c r="J224" s="53">
        <v>1104</v>
      </c>
      <c r="K224" s="54"/>
      <c r="L224" s="55">
        <f t="shared" si="295"/>
        <v>1104</v>
      </c>
      <c r="M224" s="53"/>
      <c r="N224" s="54"/>
      <c r="O224" s="55">
        <f t="shared" si="296"/>
        <v>0</v>
      </c>
      <c r="P224" s="57"/>
    </row>
    <row r="225" spans="1:16" ht="24" hidden="1" customHeight="1" x14ac:dyDescent="0.25">
      <c r="A225" s="189">
        <v>5240</v>
      </c>
      <c r="B225" s="89" t="s">
        <v>242</v>
      </c>
      <c r="C225" s="90">
        <f t="shared" si="288"/>
        <v>0</v>
      </c>
      <c r="D225" s="196">
        <v>0</v>
      </c>
      <c r="E225" s="197"/>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243</v>
      </c>
      <c r="C226" s="90">
        <f t="shared" si="288"/>
        <v>15200</v>
      </c>
      <c r="D226" s="196">
        <v>15200</v>
      </c>
      <c r="E226" s="197"/>
      <c r="F226" s="55">
        <f t="shared" si="293"/>
        <v>15200</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3">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3">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193">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193">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1223</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1223</v>
      </c>
      <c r="K269" s="230">
        <f t="shared" ref="K269:L269" si="357">SUM(K270,K281)</f>
        <v>0</v>
      </c>
      <c r="L269" s="231">
        <f t="shared" si="357"/>
        <v>1223</v>
      </c>
      <c r="M269" s="229">
        <f>SUM(M270,M281)</f>
        <v>0</v>
      </c>
      <c r="N269" s="230">
        <f t="shared" ref="N269:O269" si="358">SUM(N270,N281)</f>
        <v>0</v>
      </c>
      <c r="O269" s="231">
        <f t="shared" si="358"/>
        <v>0</v>
      </c>
      <c r="P269" s="232"/>
    </row>
    <row r="270" spans="1:16" ht="24" x14ac:dyDescent="0.25">
      <c r="A270" s="69">
        <v>7200</v>
      </c>
      <c r="B270" s="183" t="s">
        <v>287</v>
      </c>
      <c r="C270" s="70">
        <f t="shared" si="288"/>
        <v>1223</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1223</v>
      </c>
      <c r="K270" s="185">
        <f t="shared" ref="K270:L270" si="361">SUM(K271,K272,K275,K276,K280)</f>
        <v>0</v>
      </c>
      <c r="L270" s="73">
        <f t="shared" si="361"/>
        <v>1223</v>
      </c>
      <c r="M270" s="184">
        <f>SUM(M271,M272,M275,M276,M280)</f>
        <v>0</v>
      </c>
      <c r="N270" s="185">
        <f t="shared" ref="N270:O270" si="362">SUM(N271,N272,N275,N276,N280)</f>
        <v>0</v>
      </c>
      <c r="O270" s="73">
        <f t="shared" si="362"/>
        <v>0</v>
      </c>
      <c r="P270" s="77"/>
    </row>
    <row r="271" spans="1:16" ht="24" hidden="1" customHeight="1" x14ac:dyDescent="0.25">
      <c r="A271" s="193">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9">
        <v>7230</v>
      </c>
      <c r="B275" s="89" t="s">
        <v>292</v>
      </c>
      <c r="C275" s="90">
        <f t="shared" si="288"/>
        <v>1223</v>
      </c>
      <c r="D275" s="196">
        <v>0</v>
      </c>
      <c r="E275" s="197"/>
      <c r="F275" s="55">
        <f t="shared" si="367"/>
        <v>0</v>
      </c>
      <c r="G275" s="53"/>
      <c r="H275" s="54"/>
      <c r="I275" s="55">
        <f t="shared" si="368"/>
        <v>0</v>
      </c>
      <c r="J275" s="53">
        <f>1110+113</f>
        <v>1223</v>
      </c>
      <c r="K275" s="54"/>
      <c r="L275" s="55">
        <f t="shared" si="369"/>
        <v>1223</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3">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2920768</v>
      </c>
      <c r="D289" s="251">
        <f t="shared" ref="D289:O289" si="389">SUM(D286,D269,D230,D195,D187,D173,D75,D53,D283)</f>
        <v>2688194</v>
      </c>
      <c r="E289" s="252">
        <f t="shared" si="389"/>
        <v>-5000</v>
      </c>
      <c r="F289" s="253">
        <f t="shared" si="389"/>
        <v>2683194</v>
      </c>
      <c r="G289" s="251">
        <f t="shared" si="389"/>
        <v>0</v>
      </c>
      <c r="H289" s="252">
        <f t="shared" si="389"/>
        <v>0</v>
      </c>
      <c r="I289" s="253">
        <f t="shared" si="389"/>
        <v>0</v>
      </c>
      <c r="J289" s="251">
        <f t="shared" si="389"/>
        <v>237574</v>
      </c>
      <c r="K289" s="252">
        <f t="shared" si="389"/>
        <v>0</v>
      </c>
      <c r="L289" s="253">
        <f t="shared" si="389"/>
        <v>237574</v>
      </c>
      <c r="M289" s="251">
        <f t="shared" si="389"/>
        <v>0</v>
      </c>
      <c r="N289" s="252">
        <f t="shared" si="389"/>
        <v>0</v>
      </c>
      <c r="O289" s="253">
        <f t="shared" si="389"/>
        <v>0</v>
      </c>
      <c r="P289" s="254"/>
    </row>
    <row r="290" spans="1:16" s="28" customFormat="1" ht="13.5" thickTop="1" thickBot="1" x14ac:dyDescent="0.3">
      <c r="A290" s="1389" t="s">
        <v>309</v>
      </c>
      <c r="B290" s="1390"/>
      <c r="C290" s="255">
        <f t="shared" si="371"/>
        <v>-68288</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-68288</v>
      </c>
      <c r="K290" s="257">
        <f t="shared" ref="K290:L290" si="392">(K26+K43)-K51</f>
        <v>0</v>
      </c>
      <c r="L290" s="258">
        <f t="shared" si="392"/>
        <v>-68288</v>
      </c>
      <c r="M290" s="256">
        <f>M45-M51</f>
        <v>0</v>
      </c>
      <c r="N290" s="257">
        <f t="shared" ref="N290:O290" si="393">N45-N51</f>
        <v>0</v>
      </c>
      <c r="O290" s="258">
        <f t="shared" si="393"/>
        <v>0</v>
      </c>
      <c r="P290" s="259"/>
    </row>
    <row r="291" spans="1:16" s="28" customFormat="1" ht="12.75" thickTop="1" x14ac:dyDescent="0.25">
      <c r="A291" s="1391" t="s">
        <v>310</v>
      </c>
      <c r="B291" s="1392"/>
      <c r="C291" s="260">
        <f t="shared" si="371"/>
        <v>68288</v>
      </c>
      <c r="D291" s="261">
        <f t="shared" ref="D291:O291" si="394">SUM(D292,D293)-D300+D301</f>
        <v>0</v>
      </c>
      <c r="E291" s="262">
        <f t="shared" si="394"/>
        <v>0</v>
      </c>
      <c r="F291" s="263">
        <f t="shared" si="394"/>
        <v>0</v>
      </c>
      <c r="G291" s="261">
        <f t="shared" si="394"/>
        <v>0</v>
      </c>
      <c r="H291" s="262">
        <f t="shared" si="394"/>
        <v>0</v>
      </c>
      <c r="I291" s="263">
        <f t="shared" si="394"/>
        <v>0</v>
      </c>
      <c r="J291" s="261">
        <f t="shared" si="394"/>
        <v>68288</v>
      </c>
      <c r="K291" s="262">
        <f t="shared" si="394"/>
        <v>0</v>
      </c>
      <c r="L291" s="263">
        <f t="shared" si="394"/>
        <v>68288</v>
      </c>
      <c r="M291" s="261">
        <f t="shared" si="394"/>
        <v>0</v>
      </c>
      <c r="N291" s="262">
        <f t="shared" si="394"/>
        <v>0</v>
      </c>
      <c r="O291" s="263">
        <f t="shared" si="394"/>
        <v>0</v>
      </c>
      <c r="P291" s="264"/>
    </row>
    <row r="292" spans="1:16" s="28" customFormat="1" ht="12.75" thickBot="1" x14ac:dyDescent="0.3">
      <c r="A292" s="157" t="s">
        <v>311</v>
      </c>
      <c r="B292" s="157" t="s">
        <v>312</v>
      </c>
      <c r="C292" s="158">
        <f t="shared" si="371"/>
        <v>68288</v>
      </c>
      <c r="D292" s="159">
        <f t="shared" ref="D292:O292" si="395">D21-D286</f>
        <v>0</v>
      </c>
      <c r="E292" s="160">
        <f t="shared" si="395"/>
        <v>0</v>
      </c>
      <c r="F292" s="161">
        <f t="shared" si="395"/>
        <v>0</v>
      </c>
      <c r="G292" s="159">
        <f t="shared" si="395"/>
        <v>0</v>
      </c>
      <c r="H292" s="160">
        <f t="shared" si="395"/>
        <v>0</v>
      </c>
      <c r="I292" s="161">
        <f t="shared" si="395"/>
        <v>0</v>
      </c>
      <c r="J292" s="159">
        <f t="shared" si="395"/>
        <v>68288</v>
      </c>
      <c r="K292" s="160">
        <f t="shared" si="395"/>
        <v>0</v>
      </c>
      <c r="L292" s="161">
        <f t="shared" si="395"/>
        <v>68288</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yb6E/W0oQ7rRqv670I9vy7d8YYHLleVz1pwvQxNxuhboqnfoRJ162XmBVCxiqXv/zc0VD8fS0OhVGwikLafIAQ==" saltValue="VQh7i0VIJVy7rD102HG7jA==" spinCount="100000" sheet="1" objects="1" scenarios="1" formatCells="0" formatColumns="0" formatRows="0" deleteColumns="0"/>
  <autoFilter ref="A18:P301">
    <filterColumn colId="2">
      <filters>
        <filter val="1 223"/>
        <filter val="1 380"/>
        <filter val="1 500"/>
        <filter val="1 536 731"/>
        <filter val="1 629"/>
        <filter val="1 769 013"/>
        <filter val="100"/>
        <filter val="103 791"/>
        <filter val="109 108"/>
        <filter val="11 007"/>
        <filter val="11 554"/>
        <filter val="113"/>
        <filter val="122 330"/>
        <filter val="122 777"/>
        <filter val="123 445"/>
        <filter val="124 581"/>
        <filter val="129"/>
        <filter val="130 554"/>
        <filter val="14 350"/>
        <filter val="145 754"/>
        <filter val="146 977"/>
        <filter val="15 027"/>
        <filter val="15 200"/>
        <filter val="167 906"/>
        <filter val="171 839"/>
        <filter val="2 000"/>
        <filter val="2 323 031"/>
        <filter val="2 683 194"/>
        <filter val="2 773 791"/>
        <filter val="2 920 768"/>
        <filter val="21 343"/>
        <filter val="21 500"/>
        <filter val="23 000"/>
        <filter val="24 000"/>
        <filter val="25 561"/>
        <filter val="26 910"/>
        <filter val="286 278"/>
        <filter val="3 070"/>
        <filter val="3 500"/>
        <filter val="3 931"/>
        <filter val="300"/>
        <filter val="32 000"/>
        <filter val="33 091"/>
        <filter val="39 605"/>
        <filter val="4 500"/>
        <filter val="41 260"/>
        <filter val="41 605"/>
        <filter val="41 705"/>
        <filter val="431 688"/>
        <filter val="44 461"/>
        <filter val="45 600"/>
        <filter val="450 760"/>
        <filter val="49 000"/>
        <filter val="5 200"/>
        <filter val="5 327"/>
        <filter val="50"/>
        <filter val="554 018"/>
        <filter val="6 350"/>
        <filter val="6 630"/>
        <filter val="6 788"/>
        <filter val="60 443"/>
        <filter val="62 000"/>
        <filter val="65 300"/>
        <filter val="650"/>
        <filter val="68 175"/>
        <filter val="68 288"/>
        <filter val="-68 288"/>
        <filter val="79 997"/>
        <filter val="800"/>
        <filter val="87 000"/>
        <filter val="93 3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10.pielikums Jūrmalas pilsētas domes
2019.gada 20.jūnija saistošajiem noteikumiem Nr.22
(protokols Nr.8, 2.punkts)</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6" sqref="S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959</v>
      </c>
      <c r="P1" s="1"/>
    </row>
    <row r="2" spans="1:17" ht="35.25" customHeight="1" x14ac:dyDescent="0.25">
      <c r="A2" s="1418" t="s">
        <v>1</v>
      </c>
      <c r="B2" s="1419"/>
      <c r="C2" s="1419"/>
      <c r="D2" s="1419"/>
      <c r="E2" s="1419"/>
      <c r="F2" s="1419"/>
      <c r="G2" s="1419"/>
      <c r="H2" s="1419"/>
      <c r="I2" s="1419"/>
      <c r="J2" s="1419"/>
      <c r="K2" s="1419"/>
      <c r="L2" s="1419"/>
      <c r="M2" s="1419"/>
      <c r="N2" s="1419"/>
      <c r="O2" s="1419"/>
      <c r="P2" s="1420"/>
      <c r="Q2" s="278"/>
    </row>
    <row r="3" spans="1:17" ht="12.75" customHeight="1" x14ac:dyDescent="0.25">
      <c r="A3" s="5" t="s">
        <v>2</v>
      </c>
      <c r="B3" s="6"/>
      <c r="C3" s="1421" t="s">
        <v>3</v>
      </c>
      <c r="D3" s="1421"/>
      <c r="E3" s="1421"/>
      <c r="F3" s="1421"/>
      <c r="G3" s="1421"/>
      <c r="H3" s="1421"/>
      <c r="I3" s="1421"/>
      <c r="J3" s="1421"/>
      <c r="K3" s="1421"/>
      <c r="L3" s="1421"/>
      <c r="M3" s="1421"/>
      <c r="N3" s="1421"/>
      <c r="O3" s="1421"/>
      <c r="P3" s="1422"/>
      <c r="Q3" s="278"/>
    </row>
    <row r="4" spans="1:17" ht="12.75" customHeight="1" x14ac:dyDescent="0.25">
      <c r="A4" s="5" t="s">
        <v>4</v>
      </c>
      <c r="B4" s="6"/>
      <c r="C4" s="1421" t="s">
        <v>5</v>
      </c>
      <c r="D4" s="1421"/>
      <c r="E4" s="1421"/>
      <c r="F4" s="1421"/>
      <c r="G4" s="1421"/>
      <c r="H4" s="1421"/>
      <c r="I4" s="1421"/>
      <c r="J4" s="1421"/>
      <c r="K4" s="1421"/>
      <c r="L4" s="1421"/>
      <c r="M4" s="1421"/>
      <c r="N4" s="1421"/>
      <c r="O4" s="1421"/>
      <c r="P4" s="1422"/>
      <c r="Q4" s="278"/>
    </row>
    <row r="5" spans="1:17" ht="12.75" customHeight="1" x14ac:dyDescent="0.25">
      <c r="A5" s="7" t="s">
        <v>6</v>
      </c>
      <c r="B5" s="8"/>
      <c r="C5" s="1416" t="s">
        <v>7</v>
      </c>
      <c r="D5" s="1416"/>
      <c r="E5" s="1416"/>
      <c r="F5" s="1416"/>
      <c r="G5" s="1416"/>
      <c r="H5" s="1416"/>
      <c r="I5" s="1416"/>
      <c r="J5" s="1416"/>
      <c r="K5" s="1416"/>
      <c r="L5" s="1416"/>
      <c r="M5" s="1416"/>
      <c r="N5" s="1416"/>
      <c r="O5" s="1416"/>
      <c r="P5" s="1417"/>
      <c r="Q5" s="278"/>
    </row>
    <row r="6" spans="1:17" ht="12.75" customHeight="1" x14ac:dyDescent="0.25">
      <c r="A6" s="7" t="s">
        <v>8</v>
      </c>
      <c r="B6" s="8"/>
      <c r="C6" s="1416" t="s">
        <v>9</v>
      </c>
      <c r="D6" s="1416"/>
      <c r="E6" s="1416"/>
      <c r="F6" s="1416"/>
      <c r="G6" s="1416"/>
      <c r="H6" s="1416"/>
      <c r="I6" s="1416"/>
      <c r="J6" s="1416"/>
      <c r="K6" s="1416"/>
      <c r="L6" s="1416"/>
      <c r="M6" s="1416"/>
      <c r="N6" s="1416"/>
      <c r="O6" s="1416"/>
      <c r="P6" s="1417"/>
      <c r="Q6" s="278"/>
    </row>
    <row r="7" spans="1:17" ht="26.25" customHeight="1" x14ac:dyDescent="0.25">
      <c r="A7" s="7" t="s">
        <v>10</v>
      </c>
      <c r="B7" s="8"/>
      <c r="C7" s="1421" t="s">
        <v>960</v>
      </c>
      <c r="D7" s="1421"/>
      <c r="E7" s="1421"/>
      <c r="F7" s="1421"/>
      <c r="G7" s="1421"/>
      <c r="H7" s="1421"/>
      <c r="I7" s="1421"/>
      <c r="J7" s="1421"/>
      <c r="K7" s="1421"/>
      <c r="L7" s="1421"/>
      <c r="M7" s="1421"/>
      <c r="N7" s="1421"/>
      <c r="O7" s="1421"/>
      <c r="P7" s="1422"/>
      <c r="Q7" s="278"/>
    </row>
    <row r="8" spans="1:17" ht="12.75" customHeight="1" x14ac:dyDescent="0.25">
      <c r="A8" s="9" t="s">
        <v>12</v>
      </c>
      <c r="B8" s="8"/>
      <c r="C8" s="1423" t="s">
        <v>961</v>
      </c>
      <c r="D8" s="1423"/>
      <c r="E8" s="1423"/>
      <c r="F8" s="1423"/>
      <c r="G8" s="1423"/>
      <c r="H8" s="1423"/>
      <c r="I8" s="1423"/>
      <c r="J8" s="1423"/>
      <c r="K8" s="1423"/>
      <c r="L8" s="1423"/>
      <c r="M8" s="1423"/>
      <c r="N8" s="1423"/>
      <c r="O8" s="1423"/>
      <c r="P8" s="1424"/>
      <c r="Q8" s="278"/>
    </row>
    <row r="9" spans="1:17" ht="12.75" customHeight="1" x14ac:dyDescent="0.25">
      <c r="A9" s="7"/>
      <c r="B9" s="8" t="s">
        <v>13</v>
      </c>
      <c r="C9" s="1416" t="s">
        <v>392</v>
      </c>
      <c r="D9" s="1416"/>
      <c r="E9" s="1416"/>
      <c r="F9" s="1416"/>
      <c r="G9" s="1416"/>
      <c r="H9" s="1416"/>
      <c r="I9" s="1416"/>
      <c r="J9" s="1416"/>
      <c r="K9" s="1416"/>
      <c r="L9" s="1416"/>
      <c r="M9" s="1416"/>
      <c r="N9" s="1416"/>
      <c r="O9" s="1416"/>
      <c r="P9" s="1417"/>
      <c r="Q9" s="278"/>
    </row>
    <row r="10" spans="1:17" ht="12.75" customHeight="1" x14ac:dyDescent="0.25">
      <c r="A10" s="7"/>
      <c r="B10" s="8" t="s">
        <v>15</v>
      </c>
      <c r="C10" s="1416"/>
      <c r="D10" s="1416"/>
      <c r="E10" s="1416"/>
      <c r="F10" s="1416"/>
      <c r="G10" s="1416"/>
      <c r="H10" s="1416"/>
      <c r="I10" s="1416"/>
      <c r="J10" s="1416"/>
      <c r="K10" s="1416"/>
      <c r="L10" s="1416"/>
      <c r="M10" s="1416"/>
      <c r="N10" s="1416"/>
      <c r="O10" s="1416"/>
      <c r="P10" s="1417"/>
      <c r="Q10" s="278"/>
    </row>
    <row r="11" spans="1:17" ht="12.75" customHeight="1" x14ac:dyDescent="0.25">
      <c r="A11" s="7"/>
      <c r="B11" s="8" t="s">
        <v>16</v>
      </c>
      <c r="C11" s="1423"/>
      <c r="D11" s="1423"/>
      <c r="E11" s="1423"/>
      <c r="F11" s="1423"/>
      <c r="G11" s="1423"/>
      <c r="H11" s="1423"/>
      <c r="I11" s="1423"/>
      <c r="J11" s="1423"/>
      <c r="K11" s="1423"/>
      <c r="L11" s="1423"/>
      <c r="M11" s="1423"/>
      <c r="N11" s="1423"/>
      <c r="O11" s="1423"/>
      <c r="P11" s="1424"/>
      <c r="Q11" s="278"/>
    </row>
    <row r="12" spans="1:17" ht="12.75" customHeight="1" x14ac:dyDescent="0.25">
      <c r="A12" s="7"/>
      <c r="B12" s="8" t="s">
        <v>17</v>
      </c>
      <c r="C12" s="1416"/>
      <c r="D12" s="1416"/>
      <c r="E12" s="1416"/>
      <c r="F12" s="1416"/>
      <c r="G12" s="1416"/>
      <c r="H12" s="1416"/>
      <c r="I12" s="1416"/>
      <c r="J12" s="1416"/>
      <c r="K12" s="1416"/>
      <c r="L12" s="1416"/>
      <c r="M12" s="1416"/>
      <c r="N12" s="1416"/>
      <c r="O12" s="1416"/>
      <c r="P12" s="1417"/>
      <c r="Q12" s="278"/>
    </row>
    <row r="13" spans="1:17" ht="12.75" customHeight="1" x14ac:dyDescent="0.25">
      <c r="A13" s="7"/>
      <c r="B13" s="8" t="s">
        <v>19</v>
      </c>
      <c r="C13" s="1416"/>
      <c r="D13" s="1416"/>
      <c r="E13" s="1416"/>
      <c r="F13" s="1416"/>
      <c r="G13" s="1416"/>
      <c r="H13" s="1416"/>
      <c r="I13" s="1416"/>
      <c r="J13" s="1416"/>
      <c r="K13" s="1416"/>
      <c r="L13" s="1416"/>
      <c r="M13" s="1416"/>
      <c r="N13" s="1416"/>
      <c r="O13" s="1416"/>
      <c r="P13" s="1417"/>
      <c r="Q13" s="278"/>
    </row>
    <row r="14" spans="1:17" ht="12.75" customHeight="1" x14ac:dyDescent="0.25">
      <c r="A14" s="10"/>
      <c r="B14" s="11"/>
      <c r="C14" s="1396"/>
      <c r="D14" s="1396"/>
      <c r="E14" s="1396"/>
      <c r="F14" s="1396"/>
      <c r="G14" s="1396"/>
      <c r="H14" s="1396"/>
      <c r="I14" s="1396"/>
      <c r="J14" s="1396"/>
      <c r="K14" s="1396"/>
      <c r="L14" s="1396"/>
      <c r="M14" s="1396"/>
      <c r="N14" s="1396"/>
      <c r="O14" s="1396"/>
      <c r="P14" s="1397"/>
      <c r="Q14" s="278"/>
    </row>
    <row r="15" spans="1:17" s="12" customFormat="1" ht="12.75" customHeight="1" x14ac:dyDescent="0.25">
      <c r="A15" s="1398" t="s">
        <v>20</v>
      </c>
      <c r="B15" s="1401" t="s">
        <v>21</v>
      </c>
      <c r="C15" s="1403" t="s">
        <v>22</v>
      </c>
      <c r="D15" s="1404"/>
      <c r="E15" s="1404"/>
      <c r="F15" s="1404"/>
      <c r="G15" s="1404"/>
      <c r="H15" s="1404"/>
      <c r="I15" s="1404"/>
      <c r="J15" s="1404"/>
      <c r="K15" s="1404"/>
      <c r="L15" s="1404"/>
      <c r="M15" s="1404"/>
      <c r="N15" s="1404"/>
      <c r="O15" s="1404"/>
      <c r="P15" s="1405"/>
      <c r="Q15" s="277"/>
    </row>
    <row r="16" spans="1:17" s="12" customFormat="1" ht="12.75" customHeight="1" x14ac:dyDescent="0.25">
      <c r="A16" s="1399"/>
      <c r="B16" s="1402"/>
      <c r="C16" s="1406" t="s">
        <v>23</v>
      </c>
      <c r="D16" s="1408" t="s">
        <v>24</v>
      </c>
      <c r="E16" s="1410" t="s">
        <v>25</v>
      </c>
      <c r="F16" s="1412" t="s">
        <v>26</v>
      </c>
      <c r="G16" s="1394" t="s">
        <v>27</v>
      </c>
      <c r="H16" s="1395" t="s">
        <v>28</v>
      </c>
      <c r="I16" s="1393" t="s">
        <v>29</v>
      </c>
      <c r="J16" s="1394" t="s">
        <v>30</v>
      </c>
      <c r="K16" s="1395" t="s">
        <v>31</v>
      </c>
      <c r="L16" s="1393" t="s">
        <v>32</v>
      </c>
      <c r="M16" s="1394" t="s">
        <v>33</v>
      </c>
      <c r="N16" s="1395" t="s">
        <v>34</v>
      </c>
      <c r="O16" s="1393" t="s">
        <v>35</v>
      </c>
      <c r="P16" s="1414" t="s">
        <v>36</v>
      </c>
    </row>
    <row r="17" spans="1:16" s="13" customFormat="1" ht="70.5" customHeight="1" thickBot="1" x14ac:dyDescent="0.3">
      <c r="A17" s="1400"/>
      <c r="B17" s="1402"/>
      <c r="C17" s="1407"/>
      <c r="D17" s="1409"/>
      <c r="E17" s="1411"/>
      <c r="F17" s="1413"/>
      <c r="G17" s="1394"/>
      <c r="H17" s="1395"/>
      <c r="I17" s="1393"/>
      <c r="J17" s="1394"/>
      <c r="K17" s="1395"/>
      <c r="L17" s="1393"/>
      <c r="M17" s="1394"/>
      <c r="N17" s="1395"/>
      <c r="O17" s="1393"/>
      <c r="P17" s="141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698655</v>
      </c>
      <c r="D20" s="32">
        <f>SUM(D21,D24,D25,D41,D43)</f>
        <v>697179</v>
      </c>
      <c r="E20" s="33">
        <f t="shared" ref="E20:F20" si="1">SUM(E21,E24,E25,E41,E43)</f>
        <v>1476</v>
      </c>
      <c r="F20" s="34">
        <f t="shared" si="1"/>
        <v>698655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698655</v>
      </c>
      <c r="D24" s="60">
        <f>D51</f>
        <v>697179</v>
      </c>
      <c r="E24" s="61">
        <f>-18599+20075</f>
        <v>1476</v>
      </c>
      <c r="F24" s="62">
        <f>D24+E24</f>
        <v>698655</v>
      </c>
      <c r="G24" s="60"/>
      <c r="H24" s="63"/>
      <c r="I24" s="62">
        <f t="shared" si="10"/>
        <v>0</v>
      </c>
      <c r="J24" s="64" t="s">
        <v>44</v>
      </c>
      <c r="K24" s="65" t="s">
        <v>44</v>
      </c>
      <c r="L24" s="66" t="s">
        <v>44</v>
      </c>
      <c r="M24" s="64" t="s">
        <v>44</v>
      </c>
      <c r="N24" s="65" t="s">
        <v>44</v>
      </c>
      <c r="O24" s="66" t="s">
        <v>44</v>
      </c>
      <c r="P24" s="67"/>
    </row>
    <row r="25" spans="1:16" s="28" customFormat="1" ht="24.75" hidden="1" customHeight="1" thickTop="1" x14ac:dyDescent="0.25">
      <c r="A25" s="68"/>
      <c r="B25" s="69" t="s">
        <v>45</v>
      </c>
      <c r="C25" s="70">
        <f>F25</f>
        <v>0</v>
      </c>
      <c r="D25" s="71"/>
      <c r="E25" s="72"/>
      <c r="F25" s="73">
        <f t="shared" si="9"/>
        <v>0</v>
      </c>
      <c r="G25" s="74" t="s">
        <v>44</v>
      </c>
      <c r="H25" s="75" t="s">
        <v>44</v>
      </c>
      <c r="I25" s="76" t="s">
        <v>44</v>
      </c>
      <c r="J25" s="74" t="s">
        <v>44</v>
      </c>
      <c r="K25" s="75" t="s">
        <v>44</v>
      </c>
      <c r="L25" s="76" t="s">
        <v>44</v>
      </c>
      <c r="M25" s="74" t="s">
        <v>44</v>
      </c>
      <c r="N25" s="75" t="s">
        <v>44</v>
      </c>
      <c r="O25" s="76" t="s">
        <v>44</v>
      </c>
      <c r="P25" s="77"/>
    </row>
    <row r="26" spans="1:16" s="28" customFormat="1" ht="36" hidden="1" customHeight="1" x14ac:dyDescent="0.25">
      <c r="A26" s="69">
        <v>21300</v>
      </c>
      <c r="B26" s="69" t="s">
        <v>46</v>
      </c>
      <c r="C26" s="70">
        <f>L26</f>
        <v>0</v>
      </c>
      <c r="D26" s="74" t="s">
        <v>44</v>
      </c>
      <c r="E26" s="75" t="s">
        <v>44</v>
      </c>
      <c r="F26" s="76" t="s">
        <v>44</v>
      </c>
      <c r="G26" s="74" t="s">
        <v>44</v>
      </c>
      <c r="H26" s="75" t="s">
        <v>44</v>
      </c>
      <c r="I26" s="76" t="s">
        <v>44</v>
      </c>
      <c r="J26" s="78">
        <f>SUM(J27,J31,J33,J36)</f>
        <v>0</v>
      </c>
      <c r="K26" s="79">
        <f t="shared" ref="K26:L26" si="11">SUM(K27,K31,K33,K36)</f>
        <v>0</v>
      </c>
      <c r="L26" s="80">
        <f t="shared" si="11"/>
        <v>0</v>
      </c>
      <c r="M26" s="78" t="s">
        <v>44</v>
      </c>
      <c r="N26" s="79" t="s">
        <v>44</v>
      </c>
      <c r="O26" s="80" t="s">
        <v>44</v>
      </c>
      <c r="P26" s="77"/>
    </row>
    <row r="27" spans="1:16" s="28" customFormat="1" ht="24" hidden="1" customHeight="1" x14ac:dyDescent="0.25">
      <c r="A27" s="81">
        <v>21350</v>
      </c>
      <c r="B27" s="69" t="s">
        <v>47</v>
      </c>
      <c r="C27" s="70">
        <f t="shared" ref="C27:C30" si="12">L27</f>
        <v>0</v>
      </c>
      <c r="D27" s="74" t="s">
        <v>44</v>
      </c>
      <c r="E27" s="75" t="s">
        <v>44</v>
      </c>
      <c r="F27" s="76" t="s">
        <v>44</v>
      </c>
      <c r="G27" s="74" t="s">
        <v>44</v>
      </c>
      <c r="H27" s="75" t="s">
        <v>44</v>
      </c>
      <c r="I27" s="76" t="s">
        <v>44</v>
      </c>
      <c r="J27" s="78">
        <f>SUM(J28:J30)</f>
        <v>0</v>
      </c>
      <c r="K27" s="79">
        <f t="shared" ref="K27:L27" si="13">SUM(K28:K30)</f>
        <v>0</v>
      </c>
      <c r="L27" s="80">
        <f t="shared" si="13"/>
        <v>0</v>
      </c>
      <c r="M27" s="78" t="s">
        <v>44</v>
      </c>
      <c r="N27" s="79" t="s">
        <v>44</v>
      </c>
      <c r="O27" s="80" t="s">
        <v>44</v>
      </c>
      <c r="P27" s="77"/>
    </row>
    <row r="28" spans="1:16" ht="12" hidden="1" customHeight="1" x14ac:dyDescent="0.25">
      <c r="A28" s="43">
        <v>21351</v>
      </c>
      <c r="B28" s="82" t="s">
        <v>48</v>
      </c>
      <c r="C28" s="83">
        <f t="shared" si="12"/>
        <v>0</v>
      </c>
      <c r="D28" s="84" t="s">
        <v>44</v>
      </c>
      <c r="E28" s="85" t="s">
        <v>44</v>
      </c>
      <c r="F28" s="86" t="s">
        <v>44</v>
      </c>
      <c r="G28" s="84" t="s">
        <v>44</v>
      </c>
      <c r="H28" s="85" t="s">
        <v>44</v>
      </c>
      <c r="I28" s="86" t="s">
        <v>44</v>
      </c>
      <c r="J28" s="46"/>
      <c r="K28" s="47"/>
      <c r="L28" s="48">
        <f t="shared" ref="L28:L30" si="14">K28+J28</f>
        <v>0</v>
      </c>
      <c r="M28" s="87" t="s">
        <v>44</v>
      </c>
      <c r="N28" s="88" t="s">
        <v>44</v>
      </c>
      <c r="O28" s="48" t="s">
        <v>44</v>
      </c>
      <c r="P28" s="49"/>
    </row>
    <row r="29" spans="1:16" ht="12" hidden="1" customHeight="1" x14ac:dyDescent="0.25">
      <c r="A29" s="50">
        <v>21352</v>
      </c>
      <c r="B29" s="89" t="s">
        <v>49</v>
      </c>
      <c r="C29" s="90">
        <f t="shared" si="12"/>
        <v>0</v>
      </c>
      <c r="D29" s="91" t="s">
        <v>44</v>
      </c>
      <c r="E29" s="92" t="s">
        <v>44</v>
      </c>
      <c r="F29" s="93" t="s">
        <v>44</v>
      </c>
      <c r="G29" s="91" t="s">
        <v>44</v>
      </c>
      <c r="H29" s="92" t="s">
        <v>44</v>
      </c>
      <c r="I29" s="93" t="s">
        <v>44</v>
      </c>
      <c r="J29" s="53"/>
      <c r="K29" s="54"/>
      <c r="L29" s="56">
        <f t="shared" si="14"/>
        <v>0</v>
      </c>
      <c r="M29" s="94" t="s">
        <v>44</v>
      </c>
      <c r="N29" s="95" t="s">
        <v>44</v>
      </c>
      <c r="O29" s="56" t="s">
        <v>44</v>
      </c>
      <c r="P29" s="57"/>
    </row>
    <row r="30" spans="1:16" ht="24" hidden="1" customHeight="1" x14ac:dyDescent="0.25">
      <c r="A30" s="50">
        <v>21359</v>
      </c>
      <c r="B30" s="89" t="s">
        <v>50</v>
      </c>
      <c r="C30" s="90">
        <f t="shared" si="12"/>
        <v>0</v>
      </c>
      <c r="D30" s="91" t="s">
        <v>44</v>
      </c>
      <c r="E30" s="92" t="s">
        <v>44</v>
      </c>
      <c r="F30" s="93" t="s">
        <v>44</v>
      </c>
      <c r="G30" s="91" t="s">
        <v>44</v>
      </c>
      <c r="H30" s="92" t="s">
        <v>44</v>
      </c>
      <c r="I30" s="93" t="s">
        <v>44</v>
      </c>
      <c r="J30" s="53"/>
      <c r="K30" s="54"/>
      <c r="L30" s="56">
        <f t="shared" si="14"/>
        <v>0</v>
      </c>
      <c r="M30" s="94" t="s">
        <v>44</v>
      </c>
      <c r="N30" s="95" t="s">
        <v>44</v>
      </c>
      <c r="O30" s="56" t="s">
        <v>44</v>
      </c>
      <c r="P30" s="57"/>
    </row>
    <row r="31" spans="1:16" s="28" customFormat="1" ht="36" hidden="1" customHeight="1" x14ac:dyDescent="0.25">
      <c r="A31" s="81">
        <v>21370</v>
      </c>
      <c r="B31" s="69" t="s">
        <v>51</v>
      </c>
      <c r="C31" s="70">
        <f>L31</f>
        <v>0</v>
      </c>
      <c r="D31" s="74" t="s">
        <v>44</v>
      </c>
      <c r="E31" s="75" t="s">
        <v>44</v>
      </c>
      <c r="F31" s="76" t="s">
        <v>44</v>
      </c>
      <c r="G31" s="74" t="s">
        <v>44</v>
      </c>
      <c r="H31" s="75" t="s">
        <v>44</v>
      </c>
      <c r="I31" s="76" t="s">
        <v>44</v>
      </c>
      <c r="J31" s="78">
        <f>SUM(J32)</f>
        <v>0</v>
      </c>
      <c r="K31" s="79">
        <f t="shared" ref="K31:L31" si="15">SUM(K32)</f>
        <v>0</v>
      </c>
      <c r="L31" s="80">
        <f t="shared" si="15"/>
        <v>0</v>
      </c>
      <c r="M31" s="78" t="s">
        <v>44</v>
      </c>
      <c r="N31" s="79" t="s">
        <v>44</v>
      </c>
      <c r="O31" s="80" t="s">
        <v>44</v>
      </c>
      <c r="P31" s="77"/>
    </row>
    <row r="32" spans="1:16" ht="36" hidden="1" customHeight="1" x14ac:dyDescent="0.25">
      <c r="A32" s="96">
        <v>21379</v>
      </c>
      <c r="B32" s="97" t="s">
        <v>52</v>
      </c>
      <c r="C32" s="98">
        <f t="shared" ref="C32:C40" si="16">L32</f>
        <v>0</v>
      </c>
      <c r="D32" s="99" t="s">
        <v>44</v>
      </c>
      <c r="E32" s="100" t="s">
        <v>44</v>
      </c>
      <c r="F32" s="101" t="s">
        <v>44</v>
      </c>
      <c r="G32" s="99" t="s">
        <v>44</v>
      </c>
      <c r="H32" s="100" t="s">
        <v>44</v>
      </c>
      <c r="I32" s="101" t="s">
        <v>44</v>
      </c>
      <c r="J32" s="102"/>
      <c r="K32" s="103"/>
      <c r="L32" s="104">
        <f>K32+J32</f>
        <v>0</v>
      </c>
      <c r="M32" s="105" t="s">
        <v>44</v>
      </c>
      <c r="N32" s="106" t="s">
        <v>44</v>
      </c>
      <c r="O32" s="104" t="s">
        <v>44</v>
      </c>
      <c r="P32" s="107"/>
    </row>
    <row r="33" spans="1:16" s="28" customFormat="1" ht="12" hidden="1" customHeight="1" x14ac:dyDescent="0.25">
      <c r="A33" s="81">
        <v>21380</v>
      </c>
      <c r="B33" s="69" t="s">
        <v>53</v>
      </c>
      <c r="C33" s="70">
        <f t="shared" si="16"/>
        <v>0</v>
      </c>
      <c r="D33" s="74" t="s">
        <v>44</v>
      </c>
      <c r="E33" s="75" t="s">
        <v>44</v>
      </c>
      <c r="F33" s="76" t="s">
        <v>44</v>
      </c>
      <c r="G33" s="74" t="s">
        <v>44</v>
      </c>
      <c r="H33" s="75" t="s">
        <v>44</v>
      </c>
      <c r="I33" s="76" t="s">
        <v>44</v>
      </c>
      <c r="J33" s="78">
        <f>SUM(J34:J35)</f>
        <v>0</v>
      </c>
      <c r="K33" s="79">
        <f t="shared" ref="K33:L33" si="17">SUM(K34:K35)</f>
        <v>0</v>
      </c>
      <c r="L33" s="80">
        <f t="shared" si="17"/>
        <v>0</v>
      </c>
      <c r="M33" s="78" t="s">
        <v>44</v>
      </c>
      <c r="N33" s="79" t="s">
        <v>44</v>
      </c>
      <c r="O33" s="80" t="s">
        <v>44</v>
      </c>
      <c r="P33" s="77"/>
    </row>
    <row r="34" spans="1:16" ht="12" hidden="1" customHeight="1" x14ac:dyDescent="0.25">
      <c r="A34" s="44">
        <v>21381</v>
      </c>
      <c r="B34" s="82" t="s">
        <v>54</v>
      </c>
      <c r="C34" s="83">
        <f t="shared" si="16"/>
        <v>0</v>
      </c>
      <c r="D34" s="84" t="s">
        <v>44</v>
      </c>
      <c r="E34" s="85" t="s">
        <v>44</v>
      </c>
      <c r="F34" s="86" t="s">
        <v>44</v>
      </c>
      <c r="G34" s="84" t="s">
        <v>44</v>
      </c>
      <c r="H34" s="85" t="s">
        <v>44</v>
      </c>
      <c r="I34" s="86" t="s">
        <v>44</v>
      </c>
      <c r="J34" s="46"/>
      <c r="K34" s="47"/>
      <c r="L34" s="48">
        <f t="shared" ref="L34:L35" si="18">K34+J34</f>
        <v>0</v>
      </c>
      <c r="M34" s="87" t="s">
        <v>44</v>
      </c>
      <c r="N34" s="88" t="s">
        <v>44</v>
      </c>
      <c r="O34" s="48" t="s">
        <v>44</v>
      </c>
      <c r="P34" s="49"/>
    </row>
    <row r="35" spans="1:16" ht="24" hidden="1" customHeight="1" x14ac:dyDescent="0.25">
      <c r="A35" s="51">
        <v>21383</v>
      </c>
      <c r="B35" s="89" t="s">
        <v>55</v>
      </c>
      <c r="C35" s="90">
        <f t="shared" si="16"/>
        <v>0</v>
      </c>
      <c r="D35" s="91" t="s">
        <v>44</v>
      </c>
      <c r="E35" s="92" t="s">
        <v>44</v>
      </c>
      <c r="F35" s="93" t="s">
        <v>44</v>
      </c>
      <c r="G35" s="91" t="s">
        <v>44</v>
      </c>
      <c r="H35" s="92" t="s">
        <v>44</v>
      </c>
      <c r="I35" s="93" t="s">
        <v>44</v>
      </c>
      <c r="J35" s="53"/>
      <c r="K35" s="54"/>
      <c r="L35" s="56">
        <f t="shared" si="18"/>
        <v>0</v>
      </c>
      <c r="M35" s="94" t="s">
        <v>44</v>
      </c>
      <c r="N35" s="95" t="s">
        <v>44</v>
      </c>
      <c r="O35" s="56" t="s">
        <v>44</v>
      </c>
      <c r="P35" s="57"/>
    </row>
    <row r="36" spans="1:16" s="28" customFormat="1" ht="25.5" hidden="1" customHeight="1" x14ac:dyDescent="0.25">
      <c r="A36" s="81">
        <v>21390</v>
      </c>
      <c r="B36" s="69" t="s">
        <v>56</v>
      </c>
      <c r="C36" s="70">
        <f t="shared" si="16"/>
        <v>0</v>
      </c>
      <c r="D36" s="74" t="s">
        <v>44</v>
      </c>
      <c r="E36" s="75" t="s">
        <v>44</v>
      </c>
      <c r="F36" s="76" t="s">
        <v>44</v>
      </c>
      <c r="G36" s="74" t="s">
        <v>44</v>
      </c>
      <c r="H36" s="75" t="s">
        <v>44</v>
      </c>
      <c r="I36" s="76" t="s">
        <v>44</v>
      </c>
      <c r="J36" s="78">
        <f>SUM(J37:J40)</f>
        <v>0</v>
      </c>
      <c r="K36" s="79">
        <f t="shared" ref="K36:L36" si="19">SUM(K37:K40)</f>
        <v>0</v>
      </c>
      <c r="L36" s="80">
        <f t="shared" si="19"/>
        <v>0</v>
      </c>
      <c r="M36" s="78" t="s">
        <v>44</v>
      </c>
      <c r="N36" s="79" t="s">
        <v>44</v>
      </c>
      <c r="O36" s="80" t="s">
        <v>44</v>
      </c>
      <c r="P36" s="77"/>
    </row>
    <row r="37" spans="1:16" ht="24" hidden="1" customHeight="1" x14ac:dyDescent="0.25">
      <c r="A37" s="44">
        <v>21391</v>
      </c>
      <c r="B37" s="82" t="s">
        <v>57</v>
      </c>
      <c r="C37" s="83">
        <f t="shared" si="16"/>
        <v>0</v>
      </c>
      <c r="D37" s="84" t="s">
        <v>44</v>
      </c>
      <c r="E37" s="85" t="s">
        <v>44</v>
      </c>
      <c r="F37" s="86" t="s">
        <v>44</v>
      </c>
      <c r="G37" s="84" t="s">
        <v>44</v>
      </c>
      <c r="H37" s="85" t="s">
        <v>44</v>
      </c>
      <c r="I37" s="86" t="s">
        <v>44</v>
      </c>
      <c r="J37" s="46"/>
      <c r="K37" s="47"/>
      <c r="L37" s="48">
        <f t="shared" ref="L37:L40" si="20">K37+J37</f>
        <v>0</v>
      </c>
      <c r="M37" s="87" t="s">
        <v>44</v>
      </c>
      <c r="N37" s="88" t="s">
        <v>44</v>
      </c>
      <c r="O37" s="48" t="s">
        <v>44</v>
      </c>
      <c r="P37" s="49"/>
    </row>
    <row r="38" spans="1:16" ht="12" hidden="1" customHeight="1" x14ac:dyDescent="0.25">
      <c r="A38" s="51">
        <v>21393</v>
      </c>
      <c r="B38" s="89" t="s">
        <v>58</v>
      </c>
      <c r="C38" s="90">
        <f t="shared" si="16"/>
        <v>0</v>
      </c>
      <c r="D38" s="91" t="s">
        <v>44</v>
      </c>
      <c r="E38" s="92" t="s">
        <v>44</v>
      </c>
      <c r="F38" s="93" t="s">
        <v>44</v>
      </c>
      <c r="G38" s="91" t="s">
        <v>44</v>
      </c>
      <c r="H38" s="92" t="s">
        <v>44</v>
      </c>
      <c r="I38" s="93" t="s">
        <v>44</v>
      </c>
      <c r="J38" s="53"/>
      <c r="K38" s="54"/>
      <c r="L38" s="56">
        <f t="shared" si="20"/>
        <v>0</v>
      </c>
      <c r="M38" s="94" t="s">
        <v>44</v>
      </c>
      <c r="N38" s="95" t="s">
        <v>44</v>
      </c>
      <c r="O38" s="56" t="s">
        <v>44</v>
      </c>
      <c r="P38" s="57"/>
    </row>
    <row r="39" spans="1:16" ht="12" hidden="1" customHeight="1" x14ac:dyDescent="0.25">
      <c r="A39" s="51">
        <v>21395</v>
      </c>
      <c r="B39" s="89" t="s">
        <v>59</v>
      </c>
      <c r="C39" s="90">
        <f t="shared" si="16"/>
        <v>0</v>
      </c>
      <c r="D39" s="91" t="s">
        <v>44</v>
      </c>
      <c r="E39" s="92" t="s">
        <v>44</v>
      </c>
      <c r="F39" s="93" t="s">
        <v>44</v>
      </c>
      <c r="G39" s="91" t="s">
        <v>44</v>
      </c>
      <c r="H39" s="92" t="s">
        <v>44</v>
      </c>
      <c r="I39" s="93" t="s">
        <v>44</v>
      </c>
      <c r="J39" s="53"/>
      <c r="K39" s="54"/>
      <c r="L39" s="56">
        <f t="shared" si="20"/>
        <v>0</v>
      </c>
      <c r="M39" s="94" t="s">
        <v>44</v>
      </c>
      <c r="N39" s="95" t="s">
        <v>44</v>
      </c>
      <c r="O39" s="56" t="s">
        <v>44</v>
      </c>
      <c r="P39" s="57"/>
    </row>
    <row r="40" spans="1:16" ht="24" hidden="1" customHeight="1" x14ac:dyDescent="0.25">
      <c r="A40" s="108">
        <v>21399</v>
      </c>
      <c r="B40" s="109" t="s">
        <v>60</v>
      </c>
      <c r="C40" s="110">
        <f t="shared" si="16"/>
        <v>0</v>
      </c>
      <c r="D40" s="111" t="s">
        <v>44</v>
      </c>
      <c r="E40" s="112" t="s">
        <v>44</v>
      </c>
      <c r="F40" s="113" t="s">
        <v>44</v>
      </c>
      <c r="G40" s="111" t="s">
        <v>44</v>
      </c>
      <c r="H40" s="112" t="s">
        <v>44</v>
      </c>
      <c r="I40" s="113" t="s">
        <v>44</v>
      </c>
      <c r="J40" s="114"/>
      <c r="K40" s="115"/>
      <c r="L40" s="116">
        <f t="shared" si="20"/>
        <v>0</v>
      </c>
      <c r="M40" s="117" t="s">
        <v>44</v>
      </c>
      <c r="N40" s="118" t="s">
        <v>44</v>
      </c>
      <c r="O40" s="116" t="s">
        <v>44</v>
      </c>
      <c r="P40" s="119"/>
    </row>
    <row r="41" spans="1:16" s="28" customFormat="1" ht="26.25" hidden="1" customHeight="1" x14ac:dyDescent="0.25">
      <c r="A41" s="120">
        <v>21420</v>
      </c>
      <c r="B41" s="121" t="s">
        <v>61</v>
      </c>
      <c r="C41" s="122">
        <f>F41</f>
        <v>0</v>
      </c>
      <c r="D41" s="123">
        <f>SUM(D42)</f>
        <v>0</v>
      </c>
      <c r="E41" s="124">
        <f t="shared" ref="E41:F41" si="21">SUM(E42)</f>
        <v>0</v>
      </c>
      <c r="F41" s="125">
        <f t="shared" si="21"/>
        <v>0</v>
      </c>
      <c r="G41" s="126" t="s">
        <v>44</v>
      </c>
      <c r="H41" s="127" t="s">
        <v>44</v>
      </c>
      <c r="I41" s="128" t="s">
        <v>44</v>
      </c>
      <c r="J41" s="126" t="s">
        <v>44</v>
      </c>
      <c r="K41" s="127" t="s">
        <v>44</v>
      </c>
      <c r="L41" s="128" t="s">
        <v>44</v>
      </c>
      <c r="M41" s="126" t="s">
        <v>44</v>
      </c>
      <c r="N41" s="127" t="s">
        <v>44</v>
      </c>
      <c r="O41" s="128" t="s">
        <v>44</v>
      </c>
      <c r="P41" s="129"/>
    </row>
    <row r="42" spans="1:16" s="28" customFormat="1" ht="26.25" hidden="1" customHeight="1" x14ac:dyDescent="0.25">
      <c r="A42" s="108">
        <v>21429</v>
      </c>
      <c r="B42" s="109" t="s">
        <v>62</v>
      </c>
      <c r="C42" s="130">
        <f>F42</f>
        <v>0</v>
      </c>
      <c r="D42" s="114"/>
      <c r="E42" s="115"/>
      <c r="F42" s="131">
        <f>D42+E42</f>
        <v>0</v>
      </c>
      <c r="G42" s="111" t="s">
        <v>44</v>
      </c>
      <c r="H42" s="112" t="s">
        <v>44</v>
      </c>
      <c r="I42" s="113" t="s">
        <v>44</v>
      </c>
      <c r="J42" s="111" t="s">
        <v>44</v>
      </c>
      <c r="K42" s="112" t="s">
        <v>44</v>
      </c>
      <c r="L42" s="113" t="s">
        <v>44</v>
      </c>
      <c r="M42" s="111" t="s">
        <v>44</v>
      </c>
      <c r="N42" s="112" t="s">
        <v>44</v>
      </c>
      <c r="O42" s="113" t="s">
        <v>44</v>
      </c>
      <c r="P42" s="119"/>
    </row>
    <row r="43" spans="1:16" s="28" customFormat="1" ht="24.75" hidden="1" thickTop="1" x14ac:dyDescent="0.25">
      <c r="A43" s="81">
        <v>21490</v>
      </c>
      <c r="B43" s="69" t="s">
        <v>63</v>
      </c>
      <c r="C43" s="132">
        <f>F43+I43+L43</f>
        <v>0</v>
      </c>
      <c r="D43" s="78">
        <f>D44</f>
        <v>0</v>
      </c>
      <c r="E43" s="79">
        <f t="shared" ref="E43:L43" si="22">E44</f>
        <v>0</v>
      </c>
      <c r="F43" s="80">
        <f t="shared" si="22"/>
        <v>0</v>
      </c>
      <c r="G43" s="78">
        <f t="shared" si="22"/>
        <v>0</v>
      </c>
      <c r="H43" s="79">
        <f t="shared" si="22"/>
        <v>0</v>
      </c>
      <c r="I43" s="80">
        <f t="shared" si="22"/>
        <v>0</v>
      </c>
      <c r="J43" s="78">
        <f t="shared" si="22"/>
        <v>0</v>
      </c>
      <c r="K43" s="79">
        <f t="shared" si="22"/>
        <v>0</v>
      </c>
      <c r="L43" s="80">
        <f t="shared" si="22"/>
        <v>0</v>
      </c>
      <c r="M43" s="78" t="s">
        <v>44</v>
      </c>
      <c r="N43" s="79" t="s">
        <v>44</v>
      </c>
      <c r="O43" s="80" t="s">
        <v>44</v>
      </c>
      <c r="P43" s="77"/>
    </row>
    <row r="44" spans="1:16" s="28" customFormat="1" ht="24" hidden="1" customHeight="1" x14ac:dyDescent="0.25">
      <c r="A44" s="51">
        <v>21499</v>
      </c>
      <c r="B44" s="89" t="s">
        <v>64</v>
      </c>
      <c r="C44" s="133">
        <f>F44+I44+L44</f>
        <v>0</v>
      </c>
      <c r="D44" s="46"/>
      <c r="E44" s="47"/>
      <c r="F44" s="134">
        <f>D44+E44</f>
        <v>0</v>
      </c>
      <c r="G44" s="46"/>
      <c r="H44" s="47"/>
      <c r="I44" s="134">
        <f>G44+H44</f>
        <v>0</v>
      </c>
      <c r="J44" s="46"/>
      <c r="K44" s="47"/>
      <c r="L44" s="48">
        <f>K44+J44</f>
        <v>0</v>
      </c>
      <c r="M44" s="87" t="s">
        <v>44</v>
      </c>
      <c r="N44" s="88" t="s">
        <v>44</v>
      </c>
      <c r="O44" s="48" t="s">
        <v>44</v>
      </c>
      <c r="P44" s="49"/>
    </row>
    <row r="45" spans="1:16" ht="12.75" hidden="1" customHeight="1" x14ac:dyDescent="0.25">
      <c r="A45" s="135">
        <v>23000</v>
      </c>
      <c r="B45" s="136" t="s">
        <v>65</v>
      </c>
      <c r="C45" s="132">
        <f>O45</f>
        <v>0</v>
      </c>
      <c r="D45" s="111" t="s">
        <v>44</v>
      </c>
      <c r="E45" s="112" t="s">
        <v>44</v>
      </c>
      <c r="F45" s="113" t="s">
        <v>44</v>
      </c>
      <c r="G45" s="111" t="s">
        <v>44</v>
      </c>
      <c r="H45" s="112" t="s">
        <v>44</v>
      </c>
      <c r="I45" s="113" t="s">
        <v>44</v>
      </c>
      <c r="J45" s="117" t="s">
        <v>44</v>
      </c>
      <c r="K45" s="118" t="s">
        <v>44</v>
      </c>
      <c r="L45" s="116" t="s">
        <v>44</v>
      </c>
      <c r="M45" s="117">
        <f>SUM(M46:M47)</f>
        <v>0</v>
      </c>
      <c r="N45" s="118">
        <f t="shared" ref="N45:O45" si="23">SUM(N46:N47)</f>
        <v>0</v>
      </c>
      <c r="O45" s="116">
        <f t="shared" si="23"/>
        <v>0</v>
      </c>
      <c r="P45" s="119"/>
    </row>
    <row r="46" spans="1:16" ht="24" hidden="1" customHeight="1" x14ac:dyDescent="0.25">
      <c r="A46" s="137">
        <v>23410</v>
      </c>
      <c r="B46" s="138" t="s">
        <v>66</v>
      </c>
      <c r="C46" s="122">
        <f t="shared" ref="C46:C47" si="24">O46</f>
        <v>0</v>
      </c>
      <c r="D46" s="126" t="s">
        <v>44</v>
      </c>
      <c r="E46" s="127" t="s">
        <v>44</v>
      </c>
      <c r="F46" s="128" t="s">
        <v>44</v>
      </c>
      <c r="G46" s="126" t="s">
        <v>44</v>
      </c>
      <c r="H46" s="127" t="s">
        <v>44</v>
      </c>
      <c r="I46" s="128" t="s">
        <v>44</v>
      </c>
      <c r="J46" s="126" t="s">
        <v>44</v>
      </c>
      <c r="K46" s="127" t="s">
        <v>44</v>
      </c>
      <c r="L46" s="128" t="s">
        <v>44</v>
      </c>
      <c r="M46" s="139"/>
      <c r="N46" s="140"/>
      <c r="O46" s="141">
        <f t="shared" ref="O46:O47" si="25">N46+M46</f>
        <v>0</v>
      </c>
      <c r="P46" s="129"/>
    </row>
    <row r="47" spans="1:16" ht="24" hidden="1" customHeight="1" x14ac:dyDescent="0.25">
      <c r="A47" s="137">
        <v>23510</v>
      </c>
      <c r="B47" s="138" t="s">
        <v>67</v>
      </c>
      <c r="C47" s="122">
        <f t="shared" si="24"/>
        <v>0</v>
      </c>
      <c r="D47" s="126" t="s">
        <v>44</v>
      </c>
      <c r="E47" s="127" t="s">
        <v>44</v>
      </c>
      <c r="F47" s="128" t="s">
        <v>44</v>
      </c>
      <c r="G47" s="126" t="s">
        <v>44</v>
      </c>
      <c r="H47" s="127" t="s">
        <v>44</v>
      </c>
      <c r="I47" s="128" t="s">
        <v>44</v>
      </c>
      <c r="J47" s="126" t="s">
        <v>44</v>
      </c>
      <c r="K47" s="127" t="s">
        <v>44</v>
      </c>
      <c r="L47" s="128" t="s">
        <v>44</v>
      </c>
      <c r="M47" s="139"/>
      <c r="N47" s="140"/>
      <c r="O47" s="141">
        <f t="shared" si="25"/>
        <v>0</v>
      </c>
      <c r="P47" s="129"/>
    </row>
    <row r="48" spans="1:16" ht="12" hidden="1" customHeight="1" x14ac:dyDescent="0.25">
      <c r="A48" s="142"/>
      <c r="B48" s="138"/>
      <c r="C48" s="143"/>
      <c r="D48" s="144"/>
      <c r="E48" s="145"/>
      <c r="F48" s="141"/>
      <c r="G48" s="144"/>
      <c r="H48" s="145"/>
      <c r="I48" s="141"/>
      <c r="J48" s="144"/>
      <c r="K48" s="145"/>
      <c r="L48" s="125"/>
      <c r="M48" s="144"/>
      <c r="N48" s="145"/>
      <c r="O48" s="141"/>
      <c r="P48" s="129"/>
    </row>
    <row r="49" spans="1:16" s="28" customFormat="1" ht="12" hidden="1" customHeight="1" x14ac:dyDescent="0.25">
      <c r="A49" s="146"/>
      <c r="B49" s="147" t="s">
        <v>68</v>
      </c>
      <c r="C49" s="148"/>
      <c r="D49" s="149"/>
      <c r="E49" s="150"/>
      <c r="F49" s="151"/>
      <c r="G49" s="152"/>
      <c r="H49" s="153"/>
      <c r="I49" s="154"/>
      <c r="J49" s="152"/>
      <c r="K49" s="153"/>
      <c r="L49" s="155"/>
      <c r="M49" s="152"/>
      <c r="N49" s="153"/>
      <c r="O49" s="154"/>
      <c r="P49" s="156"/>
    </row>
    <row r="50" spans="1:16" s="28" customFormat="1" ht="13.5" thickTop="1" thickBot="1" x14ac:dyDescent="0.3">
      <c r="A50" s="157"/>
      <c r="B50" s="29" t="s">
        <v>69</v>
      </c>
      <c r="C50" s="158">
        <f t="shared" si="0"/>
        <v>698655</v>
      </c>
      <c r="D50" s="159">
        <f>SUM(D51,D286)</f>
        <v>697179</v>
      </c>
      <c r="E50" s="160">
        <f t="shared" ref="E50:F50" si="26">SUM(E51,E286)</f>
        <v>1476</v>
      </c>
      <c r="F50" s="161">
        <f t="shared" si="26"/>
        <v>698655</v>
      </c>
      <c r="G50" s="159">
        <f>SUM(G51,G286)</f>
        <v>0</v>
      </c>
      <c r="H50" s="160">
        <f>SUM(H51,H286)</f>
        <v>0</v>
      </c>
      <c r="I50" s="161">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2"/>
      <c r="B51" s="163" t="s">
        <v>70</v>
      </c>
      <c r="C51" s="164">
        <f t="shared" si="0"/>
        <v>698655</v>
      </c>
      <c r="D51" s="165">
        <f>SUM(D52,D194)</f>
        <v>697179</v>
      </c>
      <c r="E51" s="166">
        <f t="shared" ref="E51:F51" si="30">SUM(E52,E194)</f>
        <v>1476</v>
      </c>
      <c r="F51" s="167">
        <f t="shared" si="30"/>
        <v>698655</v>
      </c>
      <c r="G51" s="165">
        <f>SUM(G52,G194)</f>
        <v>0</v>
      </c>
      <c r="H51" s="166">
        <f t="shared" ref="H51:I51" si="31">SUM(H52,H194)</f>
        <v>0</v>
      </c>
      <c r="I51" s="167">
        <f t="shared" si="31"/>
        <v>0</v>
      </c>
      <c r="J51" s="168">
        <f>SUM(J52,J194)</f>
        <v>0</v>
      </c>
      <c r="K51" s="169">
        <f t="shared" ref="K51:L51" si="32">SUM(K52,K194)</f>
        <v>0</v>
      </c>
      <c r="L51" s="170">
        <f t="shared" si="32"/>
        <v>0</v>
      </c>
      <c r="M51" s="168">
        <f>SUM(M52,M194)</f>
        <v>0</v>
      </c>
      <c r="N51" s="169">
        <f t="shared" ref="N51:O51" si="33">SUM(N52,N194)</f>
        <v>0</v>
      </c>
      <c r="O51" s="170">
        <f t="shared" si="33"/>
        <v>0</v>
      </c>
      <c r="P51" s="171"/>
    </row>
    <row r="52" spans="1:16" s="28" customFormat="1" ht="24" x14ac:dyDescent="0.25">
      <c r="A52" s="24"/>
      <c r="B52" s="22" t="s">
        <v>71</v>
      </c>
      <c r="C52" s="172">
        <f t="shared" si="0"/>
        <v>152619</v>
      </c>
      <c r="D52" s="173">
        <f>SUM(D53,D75,D173,D187)</f>
        <v>152619</v>
      </c>
      <c r="E52" s="174">
        <f t="shared" ref="E52:F52" si="34">SUM(E53,E75,E173,E187)</f>
        <v>0</v>
      </c>
      <c r="F52" s="175">
        <f t="shared" si="34"/>
        <v>152619</v>
      </c>
      <c r="G52" s="173">
        <f>SUM(G53,G75,G173,G187)</f>
        <v>0</v>
      </c>
      <c r="H52" s="174">
        <f t="shared" ref="H52:I52" si="35">SUM(H53,H75,H173,H187)</f>
        <v>0</v>
      </c>
      <c r="I52" s="175">
        <f t="shared" si="35"/>
        <v>0</v>
      </c>
      <c r="J52" s="173">
        <f>SUM(J53,J75,J173,J187)</f>
        <v>0</v>
      </c>
      <c r="K52" s="174">
        <f t="shared" ref="K52:L52" si="36">SUM(K53,K75,K173,K187)</f>
        <v>0</v>
      </c>
      <c r="L52" s="175">
        <f t="shared" si="36"/>
        <v>0</v>
      </c>
      <c r="M52" s="173">
        <f>SUM(M53,M75,M173,M187)</f>
        <v>0</v>
      </c>
      <c r="N52" s="174">
        <f t="shared" ref="N52:O52" si="37">SUM(N53,N75,N173,N187)</f>
        <v>0</v>
      </c>
      <c r="O52" s="175">
        <f t="shared" si="37"/>
        <v>0</v>
      </c>
      <c r="P52" s="176"/>
    </row>
    <row r="53" spans="1:16" s="28" customFormat="1" hidden="1" x14ac:dyDescent="0.25">
      <c r="A53" s="177">
        <v>1000</v>
      </c>
      <c r="B53" s="177" t="s">
        <v>72</v>
      </c>
      <c r="C53" s="178">
        <f t="shared" si="0"/>
        <v>0</v>
      </c>
      <c r="D53" s="179">
        <f>SUM(D54,D67)</f>
        <v>0</v>
      </c>
      <c r="E53" s="180">
        <f t="shared" ref="E53:F53" si="38">SUM(E54,E67)</f>
        <v>0</v>
      </c>
      <c r="F53" s="181">
        <f t="shared" si="38"/>
        <v>0</v>
      </c>
      <c r="G53" s="179">
        <f>SUM(G54,G67)</f>
        <v>0</v>
      </c>
      <c r="H53" s="180">
        <f t="shared" ref="H53:I53" si="39">SUM(H54,H67)</f>
        <v>0</v>
      </c>
      <c r="I53" s="181">
        <f t="shared" si="39"/>
        <v>0</v>
      </c>
      <c r="J53" s="179">
        <f>SUM(J54,J67)</f>
        <v>0</v>
      </c>
      <c r="K53" s="180">
        <f t="shared" ref="K53:L53" si="40">SUM(K54,K67)</f>
        <v>0</v>
      </c>
      <c r="L53" s="181">
        <f t="shared" si="40"/>
        <v>0</v>
      </c>
      <c r="M53" s="179">
        <f>SUM(M54,M67)</f>
        <v>0</v>
      </c>
      <c r="N53" s="180">
        <f t="shared" ref="N53:O53" si="41">SUM(N54,N67)</f>
        <v>0</v>
      </c>
      <c r="O53" s="181">
        <f t="shared" si="41"/>
        <v>0</v>
      </c>
      <c r="P53" s="182"/>
    </row>
    <row r="54" spans="1:16" hidden="1" x14ac:dyDescent="0.25">
      <c r="A54" s="69">
        <v>1100</v>
      </c>
      <c r="B54" s="183" t="s">
        <v>73</v>
      </c>
      <c r="C54" s="70">
        <f t="shared" si="0"/>
        <v>0</v>
      </c>
      <c r="D54" s="184">
        <f>SUM(D55,D58,D66)</f>
        <v>0</v>
      </c>
      <c r="E54" s="185">
        <f t="shared" ref="E54:F54" si="42">SUM(E55,E58,E66)</f>
        <v>0</v>
      </c>
      <c r="F54" s="73">
        <f t="shared" si="42"/>
        <v>0</v>
      </c>
      <c r="G54" s="184">
        <f>SUM(G55,G58,G66)</f>
        <v>0</v>
      </c>
      <c r="H54" s="185">
        <f t="shared" ref="H54:I54" si="43">SUM(H55,H58,H66)</f>
        <v>0</v>
      </c>
      <c r="I54" s="73">
        <f t="shared" si="43"/>
        <v>0</v>
      </c>
      <c r="J54" s="184">
        <f>SUM(J55,J58,J66)</f>
        <v>0</v>
      </c>
      <c r="K54" s="185">
        <f t="shared" ref="K54:L54" si="44">SUM(K55,K58,K66)</f>
        <v>0</v>
      </c>
      <c r="L54" s="73">
        <f t="shared" si="44"/>
        <v>0</v>
      </c>
      <c r="M54" s="184">
        <f>SUM(M55,M58,M66)</f>
        <v>0</v>
      </c>
      <c r="N54" s="185">
        <f t="shared" ref="N54:O54" si="45">SUM(N55,N58,N66)</f>
        <v>0</v>
      </c>
      <c r="O54" s="73">
        <f t="shared" si="45"/>
        <v>0</v>
      </c>
      <c r="P54" s="77"/>
    </row>
    <row r="55" spans="1:16" hidden="1" x14ac:dyDescent="0.25">
      <c r="A55" s="186">
        <v>1110</v>
      </c>
      <c r="B55" s="138" t="s">
        <v>74</v>
      </c>
      <c r="C55" s="143">
        <f t="shared" si="0"/>
        <v>0</v>
      </c>
      <c r="D55" s="187">
        <f>SUM(D56:D57)</f>
        <v>0</v>
      </c>
      <c r="E55" s="188">
        <f t="shared" ref="E55:F55" si="46">SUM(E56:E57)</f>
        <v>0</v>
      </c>
      <c r="F55" s="141">
        <f t="shared" si="46"/>
        <v>0</v>
      </c>
      <c r="G55" s="187">
        <f>SUM(G56:G57)</f>
        <v>0</v>
      </c>
      <c r="H55" s="188">
        <f t="shared" ref="H55:I55" si="47">SUM(H56:H57)</f>
        <v>0</v>
      </c>
      <c r="I55" s="141">
        <f t="shared" si="47"/>
        <v>0</v>
      </c>
      <c r="J55" s="187">
        <f>SUM(J56:J57)</f>
        <v>0</v>
      </c>
      <c r="K55" s="188">
        <f t="shared" ref="K55:L55" si="48">SUM(K56:K57)</f>
        <v>0</v>
      </c>
      <c r="L55" s="141">
        <f t="shared" si="48"/>
        <v>0</v>
      </c>
      <c r="M55" s="187">
        <f>SUM(M56:M57)</f>
        <v>0</v>
      </c>
      <c r="N55" s="188">
        <f t="shared" ref="N55:O55" si="49">SUM(N56:N57)</f>
        <v>0</v>
      </c>
      <c r="O55" s="141">
        <f t="shared" si="49"/>
        <v>0</v>
      </c>
      <c r="P55" s="129"/>
    </row>
    <row r="56" spans="1:16" ht="12" hidden="1" customHeight="1" x14ac:dyDescent="0.25">
      <c r="A56" s="44">
        <v>1111</v>
      </c>
      <c r="B56" s="82" t="s">
        <v>75</v>
      </c>
      <c r="C56" s="83">
        <f t="shared" si="0"/>
        <v>0</v>
      </c>
      <c r="D56" s="46">
        <v>0</v>
      </c>
      <c r="E56" s="47"/>
      <c r="F56" s="134">
        <f t="shared" ref="F56:F57" si="50">D56+E56</f>
        <v>0</v>
      </c>
      <c r="G56" s="46"/>
      <c r="H56" s="47"/>
      <c r="I56" s="134">
        <f t="shared" ref="I56:I57" si="51">G56+H56</f>
        <v>0</v>
      </c>
      <c r="J56" s="46"/>
      <c r="K56" s="47"/>
      <c r="L56" s="134">
        <f t="shared" ref="L56:L57" si="52">K56+J56</f>
        <v>0</v>
      </c>
      <c r="M56" s="46"/>
      <c r="N56" s="47"/>
      <c r="O56" s="134">
        <f t="shared" ref="O56:O57" si="53">N56+M56</f>
        <v>0</v>
      </c>
      <c r="P56" s="49"/>
    </row>
    <row r="57" spans="1:16" ht="24" hidden="1" customHeight="1" x14ac:dyDescent="0.25">
      <c r="A57" s="51">
        <v>1119</v>
      </c>
      <c r="B57" s="89" t="s">
        <v>76</v>
      </c>
      <c r="C57" s="90">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9">
        <v>1140</v>
      </c>
      <c r="B58" s="89" t="s">
        <v>77</v>
      </c>
      <c r="C58" s="90">
        <f t="shared" si="0"/>
        <v>0</v>
      </c>
      <c r="D58" s="190">
        <f>SUM(D59:D65)</f>
        <v>0</v>
      </c>
      <c r="E58" s="191">
        <f>SUM(E59:E65)</f>
        <v>0</v>
      </c>
      <c r="F58" s="55">
        <f t="shared" ref="F58" si="54">SUM(F59:F65)</f>
        <v>0</v>
      </c>
      <c r="G58" s="190">
        <f>SUM(G59:G65)</f>
        <v>0</v>
      </c>
      <c r="H58" s="191">
        <f t="shared" ref="H58:I58" si="55">SUM(H59:H65)</f>
        <v>0</v>
      </c>
      <c r="I58" s="55">
        <f t="shared" si="55"/>
        <v>0</v>
      </c>
      <c r="J58" s="190">
        <f>SUM(J59:J65)</f>
        <v>0</v>
      </c>
      <c r="K58" s="191">
        <f t="shared" ref="K58:L58" si="56">SUM(K59:K65)</f>
        <v>0</v>
      </c>
      <c r="L58" s="55">
        <f t="shared" si="56"/>
        <v>0</v>
      </c>
      <c r="M58" s="190">
        <f>SUM(M59:M65)</f>
        <v>0</v>
      </c>
      <c r="N58" s="191">
        <f t="shared" ref="N58:O58" si="57">SUM(N59:N65)</f>
        <v>0</v>
      </c>
      <c r="O58" s="55">
        <f t="shared" si="57"/>
        <v>0</v>
      </c>
      <c r="P58" s="57"/>
    </row>
    <row r="59" spans="1:16" ht="12" hidden="1" customHeight="1" x14ac:dyDescent="0.25">
      <c r="A59" s="51">
        <v>1141</v>
      </c>
      <c r="B59" s="89" t="s">
        <v>78</v>
      </c>
      <c r="C59" s="90">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9" t="s">
        <v>79</v>
      </c>
      <c r="C60" s="90">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9" t="s">
        <v>80</v>
      </c>
      <c r="C61" s="90">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9" t="s">
        <v>81</v>
      </c>
      <c r="C62" s="90">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9" t="s">
        <v>82</v>
      </c>
      <c r="C63" s="90">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9" t="s">
        <v>83</v>
      </c>
      <c r="C64" s="90">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9" t="s">
        <v>84</v>
      </c>
      <c r="C65" s="90">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6">
        <v>1150</v>
      </c>
      <c r="B66" s="138" t="s">
        <v>85</v>
      </c>
      <c r="C66" s="143">
        <f t="shared" si="0"/>
        <v>0</v>
      </c>
      <c r="D66" s="144">
        <v>0</v>
      </c>
      <c r="E66" s="145"/>
      <c r="F66" s="141">
        <f t="shared" si="58"/>
        <v>0</v>
      </c>
      <c r="G66" s="144"/>
      <c r="H66" s="145"/>
      <c r="I66" s="141">
        <f t="shared" si="59"/>
        <v>0</v>
      </c>
      <c r="J66" s="144"/>
      <c r="K66" s="145"/>
      <c r="L66" s="141">
        <f t="shared" si="60"/>
        <v>0</v>
      </c>
      <c r="M66" s="144"/>
      <c r="N66" s="145"/>
      <c r="O66" s="141">
        <f t="shared" si="61"/>
        <v>0</v>
      </c>
      <c r="P66" s="129"/>
    </row>
    <row r="67" spans="1:16" ht="24" hidden="1" x14ac:dyDescent="0.25">
      <c r="A67" s="69">
        <v>1200</v>
      </c>
      <c r="B67" s="183" t="s">
        <v>86</v>
      </c>
      <c r="C67" s="70">
        <f t="shared" si="0"/>
        <v>0</v>
      </c>
      <c r="D67" s="184">
        <f>SUM(D68:D69)</f>
        <v>0</v>
      </c>
      <c r="E67" s="185">
        <f t="shared" ref="E67:F67" si="62">SUM(E68:E69)</f>
        <v>0</v>
      </c>
      <c r="F67" s="73">
        <f t="shared" si="62"/>
        <v>0</v>
      </c>
      <c r="G67" s="184">
        <f>SUM(G68:G69)</f>
        <v>0</v>
      </c>
      <c r="H67" s="185">
        <f t="shared" ref="H67:I67" si="63">SUM(H68:H69)</f>
        <v>0</v>
      </c>
      <c r="I67" s="73">
        <f t="shared" si="63"/>
        <v>0</v>
      </c>
      <c r="J67" s="184">
        <f>SUM(J68:J69)</f>
        <v>0</v>
      </c>
      <c r="K67" s="185">
        <f t="shared" ref="K67:L67" si="64">SUM(K68:K69)</f>
        <v>0</v>
      </c>
      <c r="L67" s="73">
        <f t="shared" si="64"/>
        <v>0</v>
      </c>
      <c r="M67" s="184">
        <f>SUM(M68:M69)</f>
        <v>0</v>
      </c>
      <c r="N67" s="185">
        <f t="shared" ref="N67:O67" si="65">SUM(N68:N69)</f>
        <v>0</v>
      </c>
      <c r="O67" s="73">
        <f t="shared" si="65"/>
        <v>0</v>
      </c>
      <c r="P67" s="77"/>
    </row>
    <row r="68" spans="1:16" ht="24" hidden="1" customHeight="1" x14ac:dyDescent="0.25">
      <c r="A68" s="667">
        <v>1210</v>
      </c>
      <c r="B68" s="82" t="s">
        <v>87</v>
      </c>
      <c r="C68" s="83">
        <f t="shared" si="0"/>
        <v>0</v>
      </c>
      <c r="D68" s="46">
        <v>0</v>
      </c>
      <c r="E68" s="47"/>
      <c r="F68" s="134">
        <f>D68+E68</f>
        <v>0</v>
      </c>
      <c r="G68" s="46"/>
      <c r="H68" s="47"/>
      <c r="I68" s="134">
        <f>G68+H68</f>
        <v>0</v>
      </c>
      <c r="J68" s="46"/>
      <c r="K68" s="47"/>
      <c r="L68" s="134">
        <f>K68+J68</f>
        <v>0</v>
      </c>
      <c r="M68" s="46"/>
      <c r="N68" s="47"/>
      <c r="O68" s="134">
        <f>N68+M68</f>
        <v>0</v>
      </c>
      <c r="P68" s="49"/>
    </row>
    <row r="69" spans="1:16" ht="24" hidden="1" x14ac:dyDescent="0.25">
      <c r="A69" s="189">
        <v>1220</v>
      </c>
      <c r="B69" s="89" t="s">
        <v>88</v>
      </c>
      <c r="C69" s="90">
        <f t="shared" si="0"/>
        <v>0</v>
      </c>
      <c r="D69" s="190">
        <f>SUM(D70:D74)</f>
        <v>0</v>
      </c>
      <c r="E69" s="191">
        <f t="shared" ref="E69:F69" si="66">SUM(E70:E74)</f>
        <v>0</v>
      </c>
      <c r="F69" s="55">
        <f t="shared" si="66"/>
        <v>0</v>
      </c>
      <c r="G69" s="190">
        <f>SUM(G70:G74)</f>
        <v>0</v>
      </c>
      <c r="H69" s="191">
        <f t="shared" ref="H69:I69" si="67">SUM(H70:H74)</f>
        <v>0</v>
      </c>
      <c r="I69" s="55">
        <f t="shared" si="67"/>
        <v>0</v>
      </c>
      <c r="J69" s="190">
        <f>SUM(J70:J74)</f>
        <v>0</v>
      </c>
      <c r="K69" s="191">
        <f t="shared" ref="K69:L69" si="68">SUM(K70:K74)</f>
        <v>0</v>
      </c>
      <c r="L69" s="55">
        <f t="shared" si="68"/>
        <v>0</v>
      </c>
      <c r="M69" s="190">
        <f>SUM(M70:M74)</f>
        <v>0</v>
      </c>
      <c r="N69" s="191">
        <f t="shared" ref="N69:O69" si="69">SUM(N70:N74)</f>
        <v>0</v>
      </c>
      <c r="O69" s="55">
        <f t="shared" si="69"/>
        <v>0</v>
      </c>
      <c r="P69" s="57"/>
    </row>
    <row r="70" spans="1:16" ht="48" hidden="1" customHeight="1" x14ac:dyDescent="0.25">
      <c r="A70" s="51">
        <v>1221</v>
      </c>
      <c r="B70" s="89" t="s">
        <v>89</v>
      </c>
      <c r="C70" s="90">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9" t="s">
        <v>90</v>
      </c>
      <c r="C71" s="90">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9" t="s">
        <v>91</v>
      </c>
      <c r="C72" s="90">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9" t="s">
        <v>92</v>
      </c>
      <c r="C73" s="90">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9" t="s">
        <v>93</v>
      </c>
      <c r="C74" s="90">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7">
        <v>2000</v>
      </c>
      <c r="B75" s="177" t="s">
        <v>94</v>
      </c>
      <c r="C75" s="178">
        <f t="shared" si="0"/>
        <v>152619</v>
      </c>
      <c r="D75" s="179">
        <f>SUM(D76,D83,D130,D164,D165,D172)</f>
        <v>152619</v>
      </c>
      <c r="E75" s="180">
        <f t="shared" ref="E75:F75" si="74">SUM(E76,E83,E130,E164,E165,E172)</f>
        <v>0</v>
      </c>
      <c r="F75" s="181">
        <f t="shared" si="74"/>
        <v>152619</v>
      </c>
      <c r="G75" s="179">
        <f>SUM(G76,G83,G130,G164,G165,G172)</f>
        <v>0</v>
      </c>
      <c r="H75" s="180">
        <f t="shared" ref="H75:I75" si="75">SUM(H76,H83,H130,H164,H165,H172)</f>
        <v>0</v>
      </c>
      <c r="I75" s="181">
        <f t="shared" si="75"/>
        <v>0</v>
      </c>
      <c r="J75" s="179">
        <f>SUM(J76,J83,J130,J164,J165,J172)</f>
        <v>0</v>
      </c>
      <c r="K75" s="180">
        <f t="shared" ref="K75:L75" si="76">SUM(K76,K83,K130,K164,K165,K172)</f>
        <v>0</v>
      </c>
      <c r="L75" s="181">
        <f t="shared" si="76"/>
        <v>0</v>
      </c>
      <c r="M75" s="179">
        <f>SUM(M76,M83,M130,M164,M165,M172)</f>
        <v>0</v>
      </c>
      <c r="N75" s="180">
        <f t="shared" ref="N75:O75" si="77">SUM(N76,N83,N130,N164,N165,N172)</f>
        <v>0</v>
      </c>
      <c r="O75" s="181">
        <f t="shared" si="77"/>
        <v>0</v>
      </c>
      <c r="P75" s="182"/>
    </row>
    <row r="76" spans="1:16" ht="24" hidden="1" x14ac:dyDescent="0.25">
      <c r="A76" s="69">
        <v>2100</v>
      </c>
      <c r="B76" s="183" t="s">
        <v>95</v>
      </c>
      <c r="C76" s="70">
        <f t="shared" si="0"/>
        <v>0</v>
      </c>
      <c r="D76" s="184">
        <f>SUM(D77,D80)</f>
        <v>0</v>
      </c>
      <c r="E76" s="185">
        <f t="shared" ref="E76:F76" si="78">SUM(E77,E80)</f>
        <v>0</v>
      </c>
      <c r="F76" s="73">
        <f t="shared" si="78"/>
        <v>0</v>
      </c>
      <c r="G76" s="184">
        <f>SUM(G77,G80)</f>
        <v>0</v>
      </c>
      <c r="H76" s="185">
        <f t="shared" ref="H76:I76" si="79">SUM(H77,H80)</f>
        <v>0</v>
      </c>
      <c r="I76" s="73">
        <f t="shared" si="79"/>
        <v>0</v>
      </c>
      <c r="J76" s="184">
        <f>SUM(J77,J80)</f>
        <v>0</v>
      </c>
      <c r="K76" s="185">
        <f t="shared" ref="K76:L76" si="80">SUM(K77,K80)</f>
        <v>0</v>
      </c>
      <c r="L76" s="73">
        <f t="shared" si="80"/>
        <v>0</v>
      </c>
      <c r="M76" s="184">
        <f>SUM(M77,M80)</f>
        <v>0</v>
      </c>
      <c r="N76" s="185">
        <f t="shared" ref="N76:O76" si="81">SUM(N77,N80)</f>
        <v>0</v>
      </c>
      <c r="O76" s="73">
        <f t="shared" si="81"/>
        <v>0</v>
      </c>
      <c r="P76" s="77"/>
    </row>
    <row r="77" spans="1:16" ht="24" hidden="1" x14ac:dyDescent="0.25">
      <c r="A77" s="667">
        <v>2110</v>
      </c>
      <c r="B77" s="82" t="s">
        <v>96</v>
      </c>
      <c r="C77" s="83">
        <f t="shared" si="0"/>
        <v>0</v>
      </c>
      <c r="D77" s="194">
        <f>SUM(D78:D79)</f>
        <v>0</v>
      </c>
      <c r="E77" s="195">
        <f t="shared" ref="E77:F77" si="82">SUM(E78:E79)</f>
        <v>0</v>
      </c>
      <c r="F77" s="134">
        <f t="shared" si="82"/>
        <v>0</v>
      </c>
      <c r="G77" s="194">
        <f>SUM(G78:G79)</f>
        <v>0</v>
      </c>
      <c r="H77" s="195">
        <f t="shared" ref="H77:I77" si="83">SUM(H78:H79)</f>
        <v>0</v>
      </c>
      <c r="I77" s="134">
        <f t="shared" si="83"/>
        <v>0</v>
      </c>
      <c r="J77" s="194">
        <f>SUM(J78:J79)</f>
        <v>0</v>
      </c>
      <c r="K77" s="195">
        <f t="shared" ref="K77:L77" si="84">SUM(K78:K79)</f>
        <v>0</v>
      </c>
      <c r="L77" s="134">
        <f t="shared" si="84"/>
        <v>0</v>
      </c>
      <c r="M77" s="194">
        <f>SUM(M78:M79)</f>
        <v>0</v>
      </c>
      <c r="N77" s="195">
        <f t="shared" ref="N77:O77" si="85">SUM(N78:N79)</f>
        <v>0</v>
      </c>
      <c r="O77" s="134">
        <f t="shared" si="85"/>
        <v>0</v>
      </c>
      <c r="P77" s="49"/>
    </row>
    <row r="78" spans="1:16" ht="12" hidden="1" customHeight="1" x14ac:dyDescent="0.25">
      <c r="A78" s="51">
        <v>2111</v>
      </c>
      <c r="B78" s="89" t="s">
        <v>97</v>
      </c>
      <c r="C78" s="90">
        <f t="shared" si="0"/>
        <v>0</v>
      </c>
      <c r="D78" s="196">
        <v>0</v>
      </c>
      <c r="E78" s="197"/>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9" t="s">
        <v>98</v>
      </c>
      <c r="C79" s="90">
        <f t="shared" si="0"/>
        <v>0</v>
      </c>
      <c r="D79" s="196">
        <v>0</v>
      </c>
      <c r="E79" s="197"/>
      <c r="F79" s="55">
        <f t="shared" si="86"/>
        <v>0</v>
      </c>
      <c r="G79" s="53"/>
      <c r="H79" s="54"/>
      <c r="I79" s="55">
        <f t="shared" si="87"/>
        <v>0</v>
      </c>
      <c r="J79" s="53"/>
      <c r="K79" s="54"/>
      <c r="L79" s="55">
        <f t="shared" si="88"/>
        <v>0</v>
      </c>
      <c r="M79" s="53"/>
      <c r="N79" s="54"/>
      <c r="O79" s="55">
        <f t="shared" si="89"/>
        <v>0</v>
      </c>
      <c r="P79" s="57"/>
    </row>
    <row r="80" spans="1:16" ht="24" hidden="1" x14ac:dyDescent="0.25">
      <c r="A80" s="189">
        <v>2120</v>
      </c>
      <c r="B80" s="89" t="s">
        <v>99</v>
      </c>
      <c r="C80" s="90">
        <f t="shared" si="0"/>
        <v>0</v>
      </c>
      <c r="D80" s="190">
        <f>SUM(D81:D82)</f>
        <v>0</v>
      </c>
      <c r="E80" s="191">
        <f t="shared" ref="E80:F80" si="90">SUM(E81:E82)</f>
        <v>0</v>
      </c>
      <c r="F80" s="55">
        <f t="shared" si="90"/>
        <v>0</v>
      </c>
      <c r="G80" s="190">
        <f>SUM(G81:G82)</f>
        <v>0</v>
      </c>
      <c r="H80" s="191">
        <f t="shared" ref="H80:I80" si="91">SUM(H81:H82)</f>
        <v>0</v>
      </c>
      <c r="I80" s="55">
        <f t="shared" si="91"/>
        <v>0</v>
      </c>
      <c r="J80" s="190">
        <f>SUM(J81:J82)</f>
        <v>0</v>
      </c>
      <c r="K80" s="191">
        <f t="shared" ref="K80:L80" si="92">SUM(K81:K82)</f>
        <v>0</v>
      </c>
      <c r="L80" s="55">
        <f t="shared" si="92"/>
        <v>0</v>
      </c>
      <c r="M80" s="190">
        <f>SUM(M81:M82)</f>
        <v>0</v>
      </c>
      <c r="N80" s="191">
        <f t="shared" ref="N80:O80" si="93">SUM(N81:N82)</f>
        <v>0</v>
      </c>
      <c r="O80" s="55">
        <f t="shared" si="93"/>
        <v>0</v>
      </c>
      <c r="P80" s="57"/>
    </row>
    <row r="81" spans="1:16" ht="12" hidden="1" customHeight="1" x14ac:dyDescent="0.25">
      <c r="A81" s="51">
        <v>2121</v>
      </c>
      <c r="B81" s="89" t="s">
        <v>97</v>
      </c>
      <c r="C81" s="90">
        <f t="shared" si="0"/>
        <v>0</v>
      </c>
      <c r="D81" s="196">
        <v>0</v>
      </c>
      <c r="E81" s="197"/>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9" t="s">
        <v>98</v>
      </c>
      <c r="C82" s="90">
        <f t="shared" si="0"/>
        <v>0</v>
      </c>
      <c r="D82" s="196">
        <v>0</v>
      </c>
      <c r="E82" s="197"/>
      <c r="F82" s="55">
        <f t="shared" si="94"/>
        <v>0</v>
      </c>
      <c r="G82" s="53"/>
      <c r="H82" s="54"/>
      <c r="I82" s="55">
        <f t="shared" si="95"/>
        <v>0</v>
      </c>
      <c r="J82" s="53"/>
      <c r="K82" s="54"/>
      <c r="L82" s="55">
        <f t="shared" si="96"/>
        <v>0</v>
      </c>
      <c r="M82" s="53"/>
      <c r="N82" s="54"/>
      <c r="O82" s="55">
        <f t="shared" si="97"/>
        <v>0</v>
      </c>
      <c r="P82" s="57"/>
    </row>
    <row r="83" spans="1:16" x14ac:dyDescent="0.25">
      <c r="A83" s="69">
        <v>2200</v>
      </c>
      <c r="B83" s="183" t="s">
        <v>100</v>
      </c>
      <c r="C83" s="70">
        <f t="shared" si="0"/>
        <v>152619</v>
      </c>
      <c r="D83" s="184">
        <f>SUM(D84,D89,D95,D103,D112,D116,D122,D128)</f>
        <v>152619</v>
      </c>
      <c r="E83" s="185">
        <f t="shared" ref="E83:F83" si="98">SUM(E84,E89,E95,E103,E112,E116,E122,E128)</f>
        <v>0</v>
      </c>
      <c r="F83" s="73">
        <f t="shared" si="98"/>
        <v>152619</v>
      </c>
      <c r="G83" s="184">
        <f>SUM(G84,G89,G95,G103,G112,G116,G122,G128)</f>
        <v>0</v>
      </c>
      <c r="H83" s="185">
        <f t="shared" ref="H83:I83" si="99">SUM(H84,H89,H95,H103,H112,H116,H122,H128)</f>
        <v>0</v>
      </c>
      <c r="I83" s="73">
        <f t="shared" si="99"/>
        <v>0</v>
      </c>
      <c r="J83" s="184">
        <f>SUM(J84,J89,J95,J103,J112,J116,J122,J128)</f>
        <v>0</v>
      </c>
      <c r="K83" s="185">
        <f t="shared" ref="K83:L83" si="100">SUM(K84,K89,K95,K103,K112,K116,K122,K128)</f>
        <v>0</v>
      </c>
      <c r="L83" s="73">
        <f t="shared" si="100"/>
        <v>0</v>
      </c>
      <c r="M83" s="184">
        <f>SUM(M84,M89,M95,M103,M112,M116,M122,M128)</f>
        <v>0</v>
      </c>
      <c r="N83" s="185">
        <f t="shared" ref="N83:O83" si="101">SUM(N84,N89,N95,N103,N112,N116,N122,N128)</f>
        <v>0</v>
      </c>
      <c r="O83" s="73">
        <f t="shared" si="101"/>
        <v>0</v>
      </c>
      <c r="P83" s="77"/>
    </row>
    <row r="84" spans="1:16" hidden="1" x14ac:dyDescent="0.25">
      <c r="A84" s="186">
        <v>2210</v>
      </c>
      <c r="B84" s="138" t="s">
        <v>101</v>
      </c>
      <c r="C84" s="143">
        <f t="shared" ref="C84:C147" si="102">F84+I84+L84+O84</f>
        <v>0</v>
      </c>
      <c r="D84" s="187">
        <f>SUM(D85:D88)</f>
        <v>0</v>
      </c>
      <c r="E84" s="188">
        <f t="shared" ref="E84:F84" si="103">SUM(E85:E88)</f>
        <v>0</v>
      </c>
      <c r="F84" s="141">
        <f t="shared" si="103"/>
        <v>0</v>
      </c>
      <c r="G84" s="187">
        <f>SUM(G85:G88)</f>
        <v>0</v>
      </c>
      <c r="H84" s="188">
        <f t="shared" ref="H84:I84" si="104">SUM(H85:H88)</f>
        <v>0</v>
      </c>
      <c r="I84" s="141">
        <f t="shared" si="104"/>
        <v>0</v>
      </c>
      <c r="J84" s="187">
        <f>SUM(J85:J88)</f>
        <v>0</v>
      </c>
      <c r="K84" s="188">
        <f t="shared" ref="K84:L84" si="105">SUM(K85:K88)</f>
        <v>0</v>
      </c>
      <c r="L84" s="141">
        <f t="shared" si="105"/>
        <v>0</v>
      </c>
      <c r="M84" s="187">
        <f>SUM(M85:M88)</f>
        <v>0</v>
      </c>
      <c r="N84" s="188">
        <f t="shared" ref="N84:O84" si="106">SUM(N85:N88)</f>
        <v>0</v>
      </c>
      <c r="O84" s="141">
        <f t="shared" si="106"/>
        <v>0</v>
      </c>
      <c r="P84" s="129"/>
    </row>
    <row r="85" spans="1:16" ht="24" hidden="1" customHeight="1" x14ac:dyDescent="0.25">
      <c r="A85" s="44">
        <v>2211</v>
      </c>
      <c r="B85" s="82" t="s">
        <v>102</v>
      </c>
      <c r="C85" s="83">
        <f t="shared" si="102"/>
        <v>0</v>
      </c>
      <c r="D85" s="198">
        <v>0</v>
      </c>
      <c r="E85" s="199"/>
      <c r="F85" s="134">
        <f t="shared" ref="F85:F88" si="107">D85+E85</f>
        <v>0</v>
      </c>
      <c r="G85" s="46"/>
      <c r="H85" s="47"/>
      <c r="I85" s="134">
        <f t="shared" ref="I85:I88" si="108">G85+H85</f>
        <v>0</v>
      </c>
      <c r="J85" s="46"/>
      <c r="K85" s="47"/>
      <c r="L85" s="134">
        <f t="shared" ref="L85:L88" si="109">K85+J85</f>
        <v>0</v>
      </c>
      <c r="M85" s="46"/>
      <c r="N85" s="47"/>
      <c r="O85" s="134">
        <f t="shared" ref="O85:O88" si="110">N85+M85</f>
        <v>0</v>
      </c>
      <c r="P85" s="49"/>
    </row>
    <row r="86" spans="1:16" ht="36" hidden="1" customHeight="1" x14ac:dyDescent="0.25">
      <c r="A86" s="51">
        <v>2212</v>
      </c>
      <c r="B86" s="89" t="s">
        <v>103</v>
      </c>
      <c r="C86" s="90">
        <f t="shared" si="102"/>
        <v>0</v>
      </c>
      <c r="D86" s="196">
        <v>0</v>
      </c>
      <c r="E86" s="197"/>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9" t="s">
        <v>104</v>
      </c>
      <c r="C87" s="90">
        <f t="shared" si="102"/>
        <v>0</v>
      </c>
      <c r="D87" s="196">
        <v>0</v>
      </c>
      <c r="E87" s="197"/>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9" t="s">
        <v>105</v>
      </c>
      <c r="C88" s="90">
        <f t="shared" si="102"/>
        <v>0</v>
      </c>
      <c r="D88" s="196">
        <v>0</v>
      </c>
      <c r="E88" s="197"/>
      <c r="F88" s="55">
        <f t="shared" si="107"/>
        <v>0</v>
      </c>
      <c r="G88" s="53"/>
      <c r="H88" s="54"/>
      <c r="I88" s="55">
        <f t="shared" si="108"/>
        <v>0</v>
      </c>
      <c r="J88" s="53"/>
      <c r="K88" s="54"/>
      <c r="L88" s="55">
        <f t="shared" si="109"/>
        <v>0</v>
      </c>
      <c r="M88" s="53"/>
      <c r="N88" s="54"/>
      <c r="O88" s="55">
        <f t="shared" si="110"/>
        <v>0</v>
      </c>
      <c r="P88" s="57"/>
    </row>
    <row r="89" spans="1:16" ht="24" hidden="1" x14ac:dyDescent="0.25">
      <c r="A89" s="189">
        <v>2220</v>
      </c>
      <c r="B89" s="89" t="s">
        <v>106</v>
      </c>
      <c r="C89" s="90">
        <f t="shared" si="102"/>
        <v>0</v>
      </c>
      <c r="D89" s="190">
        <f>SUM(D90:D94)</f>
        <v>0</v>
      </c>
      <c r="E89" s="191">
        <f t="shared" ref="E89:F89" si="111">SUM(E90:E94)</f>
        <v>0</v>
      </c>
      <c r="F89" s="55">
        <f t="shared" si="111"/>
        <v>0</v>
      </c>
      <c r="G89" s="190">
        <f>SUM(G90:G94)</f>
        <v>0</v>
      </c>
      <c r="H89" s="191">
        <f t="shared" ref="H89:I89" si="112">SUM(H90:H94)</f>
        <v>0</v>
      </c>
      <c r="I89" s="55">
        <f t="shared" si="112"/>
        <v>0</v>
      </c>
      <c r="J89" s="190">
        <f>SUM(J90:J94)</f>
        <v>0</v>
      </c>
      <c r="K89" s="191">
        <f t="shared" ref="K89:L89" si="113">SUM(K90:K94)</f>
        <v>0</v>
      </c>
      <c r="L89" s="55">
        <f t="shared" si="113"/>
        <v>0</v>
      </c>
      <c r="M89" s="190">
        <f>SUM(M90:M94)</f>
        <v>0</v>
      </c>
      <c r="N89" s="191">
        <f t="shared" ref="N89:O89" si="114">SUM(N90:N94)</f>
        <v>0</v>
      </c>
      <c r="O89" s="55">
        <f t="shared" si="114"/>
        <v>0</v>
      </c>
      <c r="P89" s="57"/>
    </row>
    <row r="90" spans="1:16" ht="24" hidden="1" customHeight="1" x14ac:dyDescent="0.25">
      <c r="A90" s="51">
        <v>2221</v>
      </c>
      <c r="B90" s="89" t="s">
        <v>107</v>
      </c>
      <c r="C90" s="90">
        <f t="shared" si="102"/>
        <v>0</v>
      </c>
      <c r="D90" s="196">
        <v>0</v>
      </c>
      <c r="E90" s="197"/>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9" t="s">
        <v>108</v>
      </c>
      <c r="C91" s="90">
        <f t="shared" si="102"/>
        <v>0</v>
      </c>
      <c r="D91" s="196">
        <v>0</v>
      </c>
      <c r="E91" s="197"/>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9" t="s">
        <v>109</v>
      </c>
      <c r="C92" s="90">
        <f t="shared" si="102"/>
        <v>0</v>
      </c>
      <c r="D92" s="196">
        <v>0</v>
      </c>
      <c r="E92" s="197"/>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9" t="s">
        <v>110</v>
      </c>
      <c r="C93" s="90">
        <f t="shared" si="102"/>
        <v>0</v>
      </c>
      <c r="D93" s="196">
        <v>0</v>
      </c>
      <c r="E93" s="197"/>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9" t="s">
        <v>111</v>
      </c>
      <c r="C94" s="90">
        <f t="shared" si="102"/>
        <v>0</v>
      </c>
      <c r="D94" s="196">
        <v>0</v>
      </c>
      <c r="E94" s="197"/>
      <c r="F94" s="55">
        <f t="shared" si="115"/>
        <v>0</v>
      </c>
      <c r="G94" s="53"/>
      <c r="H94" s="54"/>
      <c r="I94" s="55">
        <f t="shared" si="116"/>
        <v>0</v>
      </c>
      <c r="J94" s="53"/>
      <c r="K94" s="54"/>
      <c r="L94" s="55">
        <f t="shared" si="117"/>
        <v>0</v>
      </c>
      <c r="M94" s="53"/>
      <c r="N94" s="54"/>
      <c r="O94" s="55">
        <f t="shared" si="118"/>
        <v>0</v>
      </c>
      <c r="P94" s="57"/>
    </row>
    <row r="95" spans="1:16" ht="36" x14ac:dyDescent="0.25">
      <c r="A95" s="189">
        <v>2230</v>
      </c>
      <c r="B95" s="89" t="s">
        <v>112</v>
      </c>
      <c r="C95" s="90">
        <f t="shared" si="102"/>
        <v>8852</v>
      </c>
      <c r="D95" s="190">
        <f>SUM(D96:D102)</f>
        <v>8852</v>
      </c>
      <c r="E95" s="191">
        <f t="shared" ref="E95:F95" si="119">SUM(E96:E102)</f>
        <v>0</v>
      </c>
      <c r="F95" s="55">
        <f t="shared" si="119"/>
        <v>8852</v>
      </c>
      <c r="G95" s="190">
        <f>SUM(G96:G102)</f>
        <v>0</v>
      </c>
      <c r="H95" s="191">
        <f t="shared" ref="H95:I95" si="120">SUM(H96:H102)</f>
        <v>0</v>
      </c>
      <c r="I95" s="55">
        <f t="shared" si="120"/>
        <v>0</v>
      </c>
      <c r="J95" s="190">
        <f>SUM(J96:J102)</f>
        <v>0</v>
      </c>
      <c r="K95" s="191">
        <f t="shared" ref="K95:L95" si="121">SUM(K96:K102)</f>
        <v>0</v>
      </c>
      <c r="L95" s="55">
        <f t="shared" si="121"/>
        <v>0</v>
      </c>
      <c r="M95" s="190">
        <f>SUM(M96:M102)</f>
        <v>0</v>
      </c>
      <c r="N95" s="191">
        <f t="shared" ref="N95:O95" si="122">SUM(N96:N102)</f>
        <v>0</v>
      </c>
      <c r="O95" s="55">
        <f t="shared" si="122"/>
        <v>0</v>
      </c>
      <c r="P95" s="57"/>
    </row>
    <row r="96" spans="1:16" ht="24" hidden="1" customHeight="1" x14ac:dyDescent="0.25">
      <c r="A96" s="51">
        <v>2231</v>
      </c>
      <c r="B96" s="89" t="s">
        <v>113</v>
      </c>
      <c r="C96" s="90">
        <f t="shared" si="102"/>
        <v>0</v>
      </c>
      <c r="D96" s="196">
        <v>0</v>
      </c>
      <c r="E96" s="197"/>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9" t="s">
        <v>114</v>
      </c>
      <c r="C97" s="90">
        <f t="shared" si="102"/>
        <v>0</v>
      </c>
      <c r="D97" s="196">
        <v>0</v>
      </c>
      <c r="E97" s="197"/>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2" t="s">
        <v>115</v>
      </c>
      <c r="C98" s="83">
        <f t="shared" si="102"/>
        <v>0</v>
      </c>
      <c r="D98" s="198">
        <v>0</v>
      </c>
      <c r="E98" s="199"/>
      <c r="F98" s="134">
        <f t="shared" si="123"/>
        <v>0</v>
      </c>
      <c r="G98" s="46"/>
      <c r="H98" s="47"/>
      <c r="I98" s="134">
        <f t="shared" si="124"/>
        <v>0</v>
      </c>
      <c r="J98" s="46"/>
      <c r="K98" s="47"/>
      <c r="L98" s="134">
        <f t="shared" si="125"/>
        <v>0</v>
      </c>
      <c r="M98" s="46"/>
      <c r="N98" s="47"/>
      <c r="O98" s="134">
        <f t="shared" si="126"/>
        <v>0</v>
      </c>
      <c r="P98" s="49"/>
    </row>
    <row r="99" spans="1:16" ht="36" hidden="1" customHeight="1" x14ac:dyDescent="0.25">
      <c r="A99" s="51">
        <v>2234</v>
      </c>
      <c r="B99" s="89" t="s">
        <v>116</v>
      </c>
      <c r="C99" s="90">
        <f t="shared" si="102"/>
        <v>0</v>
      </c>
      <c r="D99" s="196">
        <v>0</v>
      </c>
      <c r="E99" s="197"/>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9" t="s">
        <v>117</v>
      </c>
      <c r="C100" s="90">
        <f t="shared" si="102"/>
        <v>0</v>
      </c>
      <c r="D100" s="196">
        <v>0</v>
      </c>
      <c r="E100" s="197"/>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9" t="s">
        <v>118</v>
      </c>
      <c r="C101" s="90">
        <f t="shared" si="102"/>
        <v>0</v>
      </c>
      <c r="D101" s="196">
        <v>0</v>
      </c>
      <c r="E101" s="197"/>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9" t="s">
        <v>119</v>
      </c>
      <c r="C102" s="90">
        <f t="shared" si="102"/>
        <v>8852</v>
      </c>
      <c r="D102" s="196">
        <v>8852</v>
      </c>
      <c r="E102" s="197"/>
      <c r="F102" s="55">
        <f t="shared" si="123"/>
        <v>8852</v>
      </c>
      <c r="G102" s="53"/>
      <c r="H102" s="54"/>
      <c r="I102" s="55">
        <f t="shared" si="124"/>
        <v>0</v>
      </c>
      <c r="J102" s="53"/>
      <c r="K102" s="54"/>
      <c r="L102" s="55">
        <f t="shared" si="125"/>
        <v>0</v>
      </c>
      <c r="M102" s="53"/>
      <c r="N102" s="54"/>
      <c r="O102" s="55">
        <f t="shared" si="126"/>
        <v>0</v>
      </c>
      <c r="P102" s="57"/>
    </row>
    <row r="103" spans="1:16" ht="36" x14ac:dyDescent="0.25">
      <c r="A103" s="189">
        <v>2240</v>
      </c>
      <c r="B103" s="89" t="s">
        <v>120</v>
      </c>
      <c r="C103" s="90">
        <f t="shared" si="102"/>
        <v>143767</v>
      </c>
      <c r="D103" s="190">
        <f>SUM(D104:D111)</f>
        <v>143767</v>
      </c>
      <c r="E103" s="191">
        <f t="shared" ref="E103:F103" si="127">SUM(E104:E111)</f>
        <v>0</v>
      </c>
      <c r="F103" s="55">
        <f t="shared" si="127"/>
        <v>143767</v>
      </c>
      <c r="G103" s="190">
        <f>SUM(G104:G111)</f>
        <v>0</v>
      </c>
      <c r="H103" s="191">
        <f t="shared" ref="H103:I103" si="128">SUM(H104:H111)</f>
        <v>0</v>
      </c>
      <c r="I103" s="55">
        <f t="shared" si="128"/>
        <v>0</v>
      </c>
      <c r="J103" s="190">
        <f>SUM(J104:J111)</f>
        <v>0</v>
      </c>
      <c r="K103" s="191">
        <f t="shared" ref="K103:L103" si="129">SUM(K104:K111)</f>
        <v>0</v>
      </c>
      <c r="L103" s="55">
        <f t="shared" si="129"/>
        <v>0</v>
      </c>
      <c r="M103" s="190">
        <f>SUM(M104:M111)</f>
        <v>0</v>
      </c>
      <c r="N103" s="191">
        <f t="shared" ref="N103:O103" si="130">SUM(N104:N111)</f>
        <v>0</v>
      </c>
      <c r="O103" s="55">
        <f t="shared" si="130"/>
        <v>0</v>
      </c>
      <c r="P103" s="57"/>
    </row>
    <row r="104" spans="1:16" ht="12" customHeight="1" x14ac:dyDescent="0.25">
      <c r="A104" s="51">
        <v>2241</v>
      </c>
      <c r="B104" s="89" t="s">
        <v>121</v>
      </c>
      <c r="C104" s="90">
        <f t="shared" si="102"/>
        <v>136883</v>
      </c>
      <c r="D104" s="196">
        <v>136883</v>
      </c>
      <c r="E104" s="197"/>
      <c r="F104" s="55">
        <f t="shared" ref="F104:F111" si="131">D104+E104</f>
        <v>136883</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9" t="s">
        <v>122</v>
      </c>
      <c r="C105" s="90">
        <f t="shared" si="102"/>
        <v>0</v>
      </c>
      <c r="D105" s="196">
        <v>0</v>
      </c>
      <c r="E105" s="197"/>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9" t="s">
        <v>123</v>
      </c>
      <c r="C106" s="90">
        <f t="shared" si="102"/>
        <v>0</v>
      </c>
      <c r="D106" s="196">
        <v>0</v>
      </c>
      <c r="E106" s="197"/>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9" t="s">
        <v>124</v>
      </c>
      <c r="C107" s="90">
        <f t="shared" si="102"/>
        <v>6884</v>
      </c>
      <c r="D107" s="196">
        <v>6884</v>
      </c>
      <c r="E107" s="197"/>
      <c r="F107" s="55">
        <f t="shared" si="131"/>
        <v>6884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9" t="s">
        <v>125</v>
      </c>
      <c r="C108" s="90">
        <f t="shared" si="102"/>
        <v>0</v>
      </c>
      <c r="D108" s="196">
        <v>0</v>
      </c>
      <c r="E108" s="197"/>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9" t="s">
        <v>126</v>
      </c>
      <c r="C109" s="90">
        <f t="shared" si="102"/>
        <v>0</v>
      </c>
      <c r="D109" s="196">
        <v>0</v>
      </c>
      <c r="E109" s="197"/>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9" t="s">
        <v>127</v>
      </c>
      <c r="C110" s="90">
        <f t="shared" si="102"/>
        <v>0</v>
      </c>
      <c r="D110" s="196">
        <v>0</v>
      </c>
      <c r="E110" s="197"/>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9" t="s">
        <v>128</v>
      </c>
      <c r="C111" s="90">
        <f t="shared" si="102"/>
        <v>0</v>
      </c>
      <c r="D111" s="196">
        <v>0</v>
      </c>
      <c r="E111" s="197"/>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9">
        <v>2250</v>
      </c>
      <c r="B112" s="89" t="s">
        <v>129</v>
      </c>
      <c r="C112" s="90">
        <f t="shared" si="102"/>
        <v>0</v>
      </c>
      <c r="D112" s="190">
        <f>SUM(D113:D115)</f>
        <v>0</v>
      </c>
      <c r="E112" s="191">
        <f t="shared" ref="E112:F112" si="135">SUM(E113:E115)</f>
        <v>0</v>
      </c>
      <c r="F112" s="55">
        <f t="shared" si="135"/>
        <v>0</v>
      </c>
      <c r="G112" s="190">
        <f>SUM(G113:G115)</f>
        <v>0</v>
      </c>
      <c r="H112" s="191">
        <f t="shared" ref="H112:I112" si="136">SUM(H113:H115)</f>
        <v>0</v>
      </c>
      <c r="I112" s="55">
        <f t="shared" si="136"/>
        <v>0</v>
      </c>
      <c r="J112" s="190">
        <f>SUM(J113:J115)</f>
        <v>0</v>
      </c>
      <c r="K112" s="191">
        <f t="shared" ref="K112:L112" si="137">SUM(K113:K115)</f>
        <v>0</v>
      </c>
      <c r="L112" s="55">
        <f t="shared" si="137"/>
        <v>0</v>
      </c>
      <c r="M112" s="190">
        <f>SUM(M113:M115)</f>
        <v>0</v>
      </c>
      <c r="N112" s="191">
        <f t="shared" ref="N112:O112" si="138">SUM(N113:N115)</f>
        <v>0</v>
      </c>
      <c r="O112" s="55">
        <f t="shared" si="138"/>
        <v>0</v>
      </c>
      <c r="P112" s="57"/>
    </row>
    <row r="113" spans="1:16" ht="12" hidden="1" customHeight="1" x14ac:dyDescent="0.25">
      <c r="A113" s="51">
        <v>2251</v>
      </c>
      <c r="B113" s="89" t="s">
        <v>130</v>
      </c>
      <c r="C113" s="90">
        <f t="shared" si="102"/>
        <v>0</v>
      </c>
      <c r="D113" s="196">
        <v>0</v>
      </c>
      <c r="E113" s="197"/>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9" t="s">
        <v>131</v>
      </c>
      <c r="C114" s="90">
        <f t="shared" si="102"/>
        <v>0</v>
      </c>
      <c r="D114" s="196">
        <v>0</v>
      </c>
      <c r="E114" s="197"/>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9" t="s">
        <v>132</v>
      </c>
      <c r="C115" s="90">
        <f t="shared" si="102"/>
        <v>0</v>
      </c>
      <c r="D115" s="196">
        <v>0</v>
      </c>
      <c r="E115" s="197"/>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9">
        <v>2260</v>
      </c>
      <c r="B116" s="89" t="s">
        <v>133</v>
      </c>
      <c r="C116" s="90">
        <f t="shared" si="102"/>
        <v>0</v>
      </c>
      <c r="D116" s="190">
        <f>SUM(D117:D121)</f>
        <v>0</v>
      </c>
      <c r="E116" s="191">
        <f t="shared" ref="E116:F116" si="143">SUM(E117:E121)</f>
        <v>0</v>
      </c>
      <c r="F116" s="55">
        <f t="shared" si="143"/>
        <v>0</v>
      </c>
      <c r="G116" s="190">
        <f>SUM(G117:G121)</f>
        <v>0</v>
      </c>
      <c r="H116" s="191">
        <f t="shared" ref="H116:I116" si="144">SUM(H117:H121)</f>
        <v>0</v>
      </c>
      <c r="I116" s="55">
        <f t="shared" si="144"/>
        <v>0</v>
      </c>
      <c r="J116" s="190">
        <f>SUM(J117:J121)</f>
        <v>0</v>
      </c>
      <c r="K116" s="191">
        <f t="shared" ref="K116:L116" si="145">SUM(K117:K121)</f>
        <v>0</v>
      </c>
      <c r="L116" s="55">
        <f t="shared" si="145"/>
        <v>0</v>
      </c>
      <c r="M116" s="190">
        <f>SUM(M117:M121)</f>
        <v>0</v>
      </c>
      <c r="N116" s="191">
        <f t="shared" ref="N116:O116" si="146">SUM(N117:N121)</f>
        <v>0</v>
      </c>
      <c r="O116" s="55">
        <f t="shared" si="146"/>
        <v>0</v>
      </c>
      <c r="P116" s="57"/>
    </row>
    <row r="117" spans="1:16" ht="12" hidden="1" customHeight="1" x14ac:dyDescent="0.25">
      <c r="A117" s="51">
        <v>2261</v>
      </c>
      <c r="B117" s="89" t="s">
        <v>134</v>
      </c>
      <c r="C117" s="90">
        <f t="shared" si="102"/>
        <v>0</v>
      </c>
      <c r="D117" s="196">
        <v>0</v>
      </c>
      <c r="E117" s="197"/>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9" t="s">
        <v>135</v>
      </c>
      <c r="C118" s="90">
        <f t="shared" si="102"/>
        <v>0</v>
      </c>
      <c r="D118" s="196">
        <v>0</v>
      </c>
      <c r="E118" s="197"/>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9" t="s">
        <v>136</v>
      </c>
      <c r="C119" s="90">
        <f t="shared" si="102"/>
        <v>0</v>
      </c>
      <c r="D119" s="196">
        <v>0</v>
      </c>
      <c r="E119" s="197"/>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9" t="s">
        <v>137</v>
      </c>
      <c r="C120" s="90">
        <f t="shared" si="102"/>
        <v>0</v>
      </c>
      <c r="D120" s="196">
        <v>0</v>
      </c>
      <c r="E120" s="197"/>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9" t="s">
        <v>138</v>
      </c>
      <c r="C121" s="90">
        <f t="shared" si="102"/>
        <v>0</v>
      </c>
      <c r="D121" s="196">
        <v>0</v>
      </c>
      <c r="E121" s="197"/>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9">
        <v>2270</v>
      </c>
      <c r="B122" s="89" t="s">
        <v>139</v>
      </c>
      <c r="C122" s="90">
        <f t="shared" si="102"/>
        <v>0</v>
      </c>
      <c r="D122" s="190">
        <f>SUM(D123:D127)</f>
        <v>0</v>
      </c>
      <c r="E122" s="191">
        <f t="shared" ref="E122:F122" si="151">SUM(E123:E127)</f>
        <v>0</v>
      </c>
      <c r="F122" s="55">
        <f t="shared" si="151"/>
        <v>0</v>
      </c>
      <c r="G122" s="190">
        <f>SUM(G123:G127)</f>
        <v>0</v>
      </c>
      <c r="H122" s="191">
        <f t="shared" ref="H122:I122" si="152">SUM(H123:H127)</f>
        <v>0</v>
      </c>
      <c r="I122" s="55">
        <f t="shared" si="152"/>
        <v>0</v>
      </c>
      <c r="J122" s="190">
        <f>SUM(J123:J127)</f>
        <v>0</v>
      </c>
      <c r="K122" s="191">
        <f t="shared" ref="K122:L122" si="153">SUM(K123:K127)</f>
        <v>0</v>
      </c>
      <c r="L122" s="55">
        <f t="shared" si="153"/>
        <v>0</v>
      </c>
      <c r="M122" s="190">
        <f>SUM(M123:M127)</f>
        <v>0</v>
      </c>
      <c r="N122" s="191">
        <f t="shared" ref="N122:O122" si="154">SUM(N123:N127)</f>
        <v>0</v>
      </c>
      <c r="O122" s="55">
        <f t="shared" si="154"/>
        <v>0</v>
      </c>
      <c r="P122" s="57"/>
    </row>
    <row r="123" spans="1:16" ht="12" hidden="1" customHeight="1" x14ac:dyDescent="0.25">
      <c r="A123" s="51">
        <v>2272</v>
      </c>
      <c r="B123" s="200" t="s">
        <v>140</v>
      </c>
      <c r="C123" s="90">
        <f t="shared" si="102"/>
        <v>0</v>
      </c>
      <c r="D123" s="196">
        <v>0</v>
      </c>
      <c r="E123" s="197"/>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1" t="s">
        <v>141</v>
      </c>
      <c r="C124" s="90">
        <f t="shared" si="102"/>
        <v>0</v>
      </c>
      <c r="D124" s="196">
        <v>0</v>
      </c>
      <c r="E124" s="197"/>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9" t="s">
        <v>142</v>
      </c>
      <c r="C125" s="90">
        <f t="shared" si="102"/>
        <v>0</v>
      </c>
      <c r="D125" s="196">
        <v>0</v>
      </c>
      <c r="E125" s="197"/>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9" t="s">
        <v>143</v>
      </c>
      <c r="C126" s="90">
        <f t="shared" si="102"/>
        <v>0</v>
      </c>
      <c r="D126" s="196">
        <v>0</v>
      </c>
      <c r="E126" s="197"/>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9" t="s">
        <v>144</v>
      </c>
      <c r="C127" s="90">
        <f t="shared" si="102"/>
        <v>0</v>
      </c>
      <c r="D127" s="196">
        <v>0</v>
      </c>
      <c r="E127" s="197"/>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667">
        <v>2280</v>
      </c>
      <c r="B128" s="82" t="s">
        <v>145</v>
      </c>
      <c r="C128" s="83">
        <f t="shared" si="102"/>
        <v>0</v>
      </c>
      <c r="D128" s="194">
        <f t="shared" ref="D128:O128" si="159">SUM(D129)</f>
        <v>0</v>
      </c>
      <c r="E128" s="195">
        <f t="shared" si="159"/>
        <v>0</v>
      </c>
      <c r="F128" s="134">
        <f t="shared" si="159"/>
        <v>0</v>
      </c>
      <c r="G128" s="194">
        <f t="shared" si="159"/>
        <v>0</v>
      </c>
      <c r="H128" s="195">
        <f t="shared" si="159"/>
        <v>0</v>
      </c>
      <c r="I128" s="134">
        <f t="shared" si="159"/>
        <v>0</v>
      </c>
      <c r="J128" s="194">
        <f t="shared" si="159"/>
        <v>0</v>
      </c>
      <c r="K128" s="195">
        <f t="shared" si="159"/>
        <v>0</v>
      </c>
      <c r="L128" s="134">
        <f t="shared" si="159"/>
        <v>0</v>
      </c>
      <c r="M128" s="194">
        <f t="shared" si="159"/>
        <v>0</v>
      </c>
      <c r="N128" s="195">
        <f t="shared" si="159"/>
        <v>0</v>
      </c>
      <c r="O128" s="134">
        <f t="shared" si="159"/>
        <v>0</v>
      </c>
      <c r="P128" s="49"/>
    </row>
    <row r="129" spans="1:16" ht="24" hidden="1" customHeight="1" x14ac:dyDescent="0.25">
      <c r="A129" s="51">
        <v>2283</v>
      </c>
      <c r="B129" s="89" t="s">
        <v>146</v>
      </c>
      <c r="C129" s="90">
        <f t="shared" si="102"/>
        <v>0</v>
      </c>
      <c r="D129" s="196">
        <v>0</v>
      </c>
      <c r="E129" s="197"/>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9">
        <v>2300</v>
      </c>
      <c r="B130" s="183" t="s">
        <v>147</v>
      </c>
      <c r="C130" s="70">
        <f t="shared" si="102"/>
        <v>0</v>
      </c>
      <c r="D130" s="184">
        <f>SUM(D131,D136,D140,D141,D144,D151,D159,D160,D163)</f>
        <v>0</v>
      </c>
      <c r="E130" s="185">
        <f t="shared" ref="E130:F130" si="160">SUM(E131,E136,E140,E141,E144,E151,E159,E160,E163)</f>
        <v>0</v>
      </c>
      <c r="F130" s="73">
        <f t="shared" si="160"/>
        <v>0</v>
      </c>
      <c r="G130" s="184">
        <f>SUM(G131,G136,G140,G141,G144,G151,G159,G160,G163)</f>
        <v>0</v>
      </c>
      <c r="H130" s="185">
        <f t="shared" ref="H130:I130" si="161">SUM(H131,H136,H140,H141,H144,H151,H159,H160,H163)</f>
        <v>0</v>
      </c>
      <c r="I130" s="73">
        <f t="shared" si="161"/>
        <v>0</v>
      </c>
      <c r="J130" s="184">
        <f>SUM(J131,J136,J140,J141,J144,J151,J159,J160,J163)</f>
        <v>0</v>
      </c>
      <c r="K130" s="185">
        <f t="shared" ref="K130:L130" si="162">SUM(K131,K136,K140,K141,K144,K151,K159,K160,K163)</f>
        <v>0</v>
      </c>
      <c r="L130" s="73">
        <f t="shared" si="162"/>
        <v>0</v>
      </c>
      <c r="M130" s="184">
        <f>SUM(M131,M136,M140,M141,M144,M151,M159,M160,M163)</f>
        <v>0</v>
      </c>
      <c r="N130" s="185">
        <f t="shared" ref="N130:O130" si="163">SUM(N131,N136,N140,N141,N144,N151,N159,N160,N163)</f>
        <v>0</v>
      </c>
      <c r="O130" s="73">
        <f t="shared" si="163"/>
        <v>0</v>
      </c>
      <c r="P130" s="77"/>
    </row>
    <row r="131" spans="1:16" ht="24" hidden="1" x14ac:dyDescent="0.25">
      <c r="A131" s="667">
        <v>2310</v>
      </c>
      <c r="B131" s="82" t="s">
        <v>148</v>
      </c>
      <c r="C131" s="83">
        <f t="shared" si="102"/>
        <v>0</v>
      </c>
      <c r="D131" s="194">
        <f t="shared" ref="D131:O131" si="164">SUM(D132:D135)</f>
        <v>0</v>
      </c>
      <c r="E131" s="195">
        <f t="shared" si="164"/>
        <v>0</v>
      </c>
      <c r="F131" s="134">
        <f t="shared" si="164"/>
        <v>0</v>
      </c>
      <c r="G131" s="194">
        <f t="shared" si="164"/>
        <v>0</v>
      </c>
      <c r="H131" s="195">
        <f t="shared" si="164"/>
        <v>0</v>
      </c>
      <c r="I131" s="134">
        <f t="shared" si="164"/>
        <v>0</v>
      </c>
      <c r="J131" s="194">
        <f t="shared" si="164"/>
        <v>0</v>
      </c>
      <c r="K131" s="195">
        <f t="shared" si="164"/>
        <v>0</v>
      </c>
      <c r="L131" s="134">
        <f t="shared" si="164"/>
        <v>0</v>
      </c>
      <c r="M131" s="194">
        <f t="shared" si="164"/>
        <v>0</v>
      </c>
      <c r="N131" s="195">
        <f t="shared" si="164"/>
        <v>0</v>
      </c>
      <c r="O131" s="134">
        <f t="shared" si="164"/>
        <v>0</v>
      </c>
      <c r="P131" s="49"/>
    </row>
    <row r="132" spans="1:16" ht="12" hidden="1" customHeight="1" x14ac:dyDescent="0.25">
      <c r="A132" s="51">
        <v>2311</v>
      </c>
      <c r="B132" s="89" t="s">
        <v>149</v>
      </c>
      <c r="C132" s="90">
        <f t="shared" si="102"/>
        <v>0</v>
      </c>
      <c r="D132" s="196">
        <v>0</v>
      </c>
      <c r="E132" s="197"/>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9" t="s">
        <v>150</v>
      </c>
      <c r="C133" s="90">
        <f t="shared" si="102"/>
        <v>0</v>
      </c>
      <c r="D133" s="196">
        <v>0</v>
      </c>
      <c r="E133" s="197"/>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9" t="s">
        <v>151</v>
      </c>
      <c r="C134" s="90">
        <f t="shared" si="102"/>
        <v>0</v>
      </c>
      <c r="D134" s="196">
        <v>0</v>
      </c>
      <c r="E134" s="197"/>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9" t="s">
        <v>152</v>
      </c>
      <c r="C135" s="90">
        <f t="shared" si="102"/>
        <v>0</v>
      </c>
      <c r="D135" s="196">
        <v>0</v>
      </c>
      <c r="E135" s="197"/>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9">
        <v>2320</v>
      </c>
      <c r="B136" s="89" t="s">
        <v>153</v>
      </c>
      <c r="C136" s="90">
        <f t="shared" si="102"/>
        <v>0</v>
      </c>
      <c r="D136" s="190">
        <f>SUM(D137:D139)</f>
        <v>0</v>
      </c>
      <c r="E136" s="191">
        <f t="shared" ref="E136:F136" si="169">SUM(E137:E139)</f>
        <v>0</v>
      </c>
      <c r="F136" s="55">
        <f t="shared" si="169"/>
        <v>0</v>
      </c>
      <c r="G136" s="190">
        <f>SUM(G137:G139)</f>
        <v>0</v>
      </c>
      <c r="H136" s="191">
        <f t="shared" ref="H136:I136" si="170">SUM(H137:H139)</f>
        <v>0</v>
      </c>
      <c r="I136" s="55">
        <f t="shared" si="170"/>
        <v>0</v>
      </c>
      <c r="J136" s="190">
        <f>SUM(J137:J139)</f>
        <v>0</v>
      </c>
      <c r="K136" s="191">
        <f t="shared" ref="K136:L136" si="171">SUM(K137:K139)</f>
        <v>0</v>
      </c>
      <c r="L136" s="55">
        <f t="shared" si="171"/>
        <v>0</v>
      </c>
      <c r="M136" s="190">
        <f>SUM(M137:M139)</f>
        <v>0</v>
      </c>
      <c r="N136" s="191">
        <f t="shared" ref="N136:O136" si="172">SUM(N137:N139)</f>
        <v>0</v>
      </c>
      <c r="O136" s="55">
        <f t="shared" si="172"/>
        <v>0</v>
      </c>
      <c r="P136" s="57"/>
    </row>
    <row r="137" spans="1:16" ht="12" hidden="1" customHeight="1" x14ac:dyDescent="0.25">
      <c r="A137" s="51">
        <v>2321</v>
      </c>
      <c r="B137" s="89" t="s">
        <v>154</v>
      </c>
      <c r="C137" s="90">
        <f t="shared" si="102"/>
        <v>0</v>
      </c>
      <c r="D137" s="196">
        <v>0</v>
      </c>
      <c r="E137" s="197"/>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9" t="s">
        <v>155</v>
      </c>
      <c r="C138" s="90">
        <f t="shared" si="102"/>
        <v>0</v>
      </c>
      <c r="D138" s="196">
        <v>0</v>
      </c>
      <c r="E138" s="197"/>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9" t="s">
        <v>156</v>
      </c>
      <c r="C139" s="90">
        <f t="shared" si="102"/>
        <v>0</v>
      </c>
      <c r="D139" s="196">
        <v>0</v>
      </c>
      <c r="E139" s="197"/>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9">
        <v>2330</v>
      </c>
      <c r="B140" s="89" t="s">
        <v>157</v>
      </c>
      <c r="C140" s="90">
        <f t="shared" si="102"/>
        <v>0</v>
      </c>
      <c r="D140" s="196">
        <v>0</v>
      </c>
      <c r="E140" s="197"/>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9">
        <v>2340</v>
      </c>
      <c r="B141" s="89" t="s">
        <v>158</v>
      </c>
      <c r="C141" s="90">
        <f t="shared" si="102"/>
        <v>0</v>
      </c>
      <c r="D141" s="190">
        <f>SUM(D142:D143)</f>
        <v>0</v>
      </c>
      <c r="E141" s="191">
        <f t="shared" ref="E141:F141" si="177">SUM(E142:E143)</f>
        <v>0</v>
      </c>
      <c r="F141" s="55">
        <f t="shared" si="177"/>
        <v>0</v>
      </c>
      <c r="G141" s="190">
        <f>SUM(G142:G143)</f>
        <v>0</v>
      </c>
      <c r="H141" s="191">
        <f t="shared" ref="H141:I141" si="178">SUM(H142:H143)</f>
        <v>0</v>
      </c>
      <c r="I141" s="55">
        <f t="shared" si="178"/>
        <v>0</v>
      </c>
      <c r="J141" s="190">
        <f>SUM(J142:J143)</f>
        <v>0</v>
      </c>
      <c r="K141" s="191">
        <f t="shared" ref="K141:L141" si="179">SUM(K142:K143)</f>
        <v>0</v>
      </c>
      <c r="L141" s="55">
        <f t="shared" si="179"/>
        <v>0</v>
      </c>
      <c r="M141" s="190">
        <f>SUM(M142:M143)</f>
        <v>0</v>
      </c>
      <c r="N141" s="191">
        <f t="shared" ref="N141:O141" si="180">SUM(N142:N143)</f>
        <v>0</v>
      </c>
      <c r="O141" s="55">
        <f t="shared" si="180"/>
        <v>0</v>
      </c>
      <c r="P141" s="57"/>
    </row>
    <row r="142" spans="1:16" ht="12" hidden="1" customHeight="1" x14ac:dyDescent="0.25">
      <c r="A142" s="51">
        <v>2341</v>
      </c>
      <c r="B142" s="89" t="s">
        <v>159</v>
      </c>
      <c r="C142" s="90">
        <f t="shared" si="102"/>
        <v>0</v>
      </c>
      <c r="D142" s="196">
        <v>0</v>
      </c>
      <c r="E142" s="197"/>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9" t="s">
        <v>160</v>
      </c>
      <c r="C143" s="90">
        <f t="shared" si="102"/>
        <v>0</v>
      </c>
      <c r="D143" s="196">
        <v>0</v>
      </c>
      <c r="E143" s="197"/>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6">
        <v>2350</v>
      </c>
      <c r="B144" s="138" t="s">
        <v>161</v>
      </c>
      <c r="C144" s="143">
        <f t="shared" si="102"/>
        <v>0</v>
      </c>
      <c r="D144" s="187">
        <f>SUM(D145:D150)</f>
        <v>0</v>
      </c>
      <c r="E144" s="188">
        <f t="shared" ref="E144:F144" si="185">SUM(E145:E150)</f>
        <v>0</v>
      </c>
      <c r="F144" s="141">
        <f t="shared" si="185"/>
        <v>0</v>
      </c>
      <c r="G144" s="187">
        <f>SUM(G145:G150)</f>
        <v>0</v>
      </c>
      <c r="H144" s="188">
        <f t="shared" ref="H144:I144" si="186">SUM(H145:H150)</f>
        <v>0</v>
      </c>
      <c r="I144" s="141">
        <f t="shared" si="186"/>
        <v>0</v>
      </c>
      <c r="J144" s="187">
        <f>SUM(J145:J150)</f>
        <v>0</v>
      </c>
      <c r="K144" s="188">
        <f t="shared" ref="K144:L144" si="187">SUM(K145:K150)</f>
        <v>0</v>
      </c>
      <c r="L144" s="141">
        <f t="shared" si="187"/>
        <v>0</v>
      </c>
      <c r="M144" s="187">
        <f>SUM(M145:M150)</f>
        <v>0</v>
      </c>
      <c r="N144" s="188">
        <f t="shared" ref="N144:O144" si="188">SUM(N145:N150)</f>
        <v>0</v>
      </c>
      <c r="O144" s="141">
        <f t="shared" si="188"/>
        <v>0</v>
      </c>
      <c r="P144" s="129"/>
    </row>
    <row r="145" spans="1:16" ht="12" hidden="1" customHeight="1" x14ac:dyDescent="0.25">
      <c r="A145" s="44">
        <v>2351</v>
      </c>
      <c r="B145" s="82" t="s">
        <v>162</v>
      </c>
      <c r="C145" s="83">
        <f t="shared" si="102"/>
        <v>0</v>
      </c>
      <c r="D145" s="198">
        <v>0</v>
      </c>
      <c r="E145" s="199"/>
      <c r="F145" s="134">
        <f t="shared" ref="F145:F150" si="189">D145+E145</f>
        <v>0</v>
      </c>
      <c r="G145" s="46"/>
      <c r="H145" s="47"/>
      <c r="I145" s="134">
        <f t="shared" ref="I145:I150" si="190">G145+H145</f>
        <v>0</v>
      </c>
      <c r="J145" s="46"/>
      <c r="K145" s="47"/>
      <c r="L145" s="134">
        <f t="shared" ref="L145:L150" si="191">K145+J145</f>
        <v>0</v>
      </c>
      <c r="M145" s="46"/>
      <c r="N145" s="47"/>
      <c r="O145" s="134">
        <f t="shared" ref="O145:O150" si="192">N145+M145</f>
        <v>0</v>
      </c>
      <c r="P145" s="49"/>
    </row>
    <row r="146" spans="1:16" ht="12" hidden="1" customHeight="1" x14ac:dyDescent="0.25">
      <c r="A146" s="51">
        <v>2352</v>
      </c>
      <c r="B146" s="89" t="s">
        <v>163</v>
      </c>
      <c r="C146" s="90">
        <f t="shared" si="102"/>
        <v>0</v>
      </c>
      <c r="D146" s="196">
        <v>0</v>
      </c>
      <c r="E146" s="197"/>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9" t="s">
        <v>164</v>
      </c>
      <c r="C147" s="90">
        <f t="shared" si="102"/>
        <v>0</v>
      </c>
      <c r="D147" s="196">
        <v>0</v>
      </c>
      <c r="E147" s="197"/>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9" t="s">
        <v>165</v>
      </c>
      <c r="C148" s="90">
        <f t="shared" ref="C148:C211" si="193">F148+I148+L148+O148</f>
        <v>0</v>
      </c>
      <c r="D148" s="196">
        <v>0</v>
      </c>
      <c r="E148" s="197"/>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9" t="s">
        <v>166</v>
      </c>
      <c r="C149" s="90">
        <f t="shared" si="193"/>
        <v>0</v>
      </c>
      <c r="D149" s="196">
        <v>0</v>
      </c>
      <c r="E149" s="197"/>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9" t="s">
        <v>167</v>
      </c>
      <c r="C150" s="90">
        <f t="shared" si="193"/>
        <v>0</v>
      </c>
      <c r="D150" s="196">
        <v>0</v>
      </c>
      <c r="E150" s="197"/>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9">
        <v>2360</v>
      </c>
      <c r="B151" s="89" t="s">
        <v>168</v>
      </c>
      <c r="C151" s="90">
        <f t="shared" si="193"/>
        <v>0</v>
      </c>
      <c r="D151" s="190">
        <f>SUM(D152:D158)</f>
        <v>0</v>
      </c>
      <c r="E151" s="191">
        <f t="shared" ref="E151:F151" si="194">SUM(E152:E158)</f>
        <v>0</v>
      </c>
      <c r="F151" s="55">
        <f t="shared" si="194"/>
        <v>0</v>
      </c>
      <c r="G151" s="190">
        <f>SUM(G152:G158)</f>
        <v>0</v>
      </c>
      <c r="H151" s="191">
        <f t="shared" ref="H151:I151" si="195">SUM(H152:H158)</f>
        <v>0</v>
      </c>
      <c r="I151" s="55">
        <f t="shared" si="195"/>
        <v>0</v>
      </c>
      <c r="J151" s="190">
        <f>SUM(J152:J158)</f>
        <v>0</v>
      </c>
      <c r="K151" s="191">
        <f t="shared" ref="K151:L151" si="196">SUM(K152:K158)</f>
        <v>0</v>
      </c>
      <c r="L151" s="55">
        <f t="shared" si="196"/>
        <v>0</v>
      </c>
      <c r="M151" s="190">
        <f>SUM(M152:M158)</f>
        <v>0</v>
      </c>
      <c r="N151" s="191">
        <f t="shared" ref="N151:O151" si="197">SUM(N152:N158)</f>
        <v>0</v>
      </c>
      <c r="O151" s="55">
        <f t="shared" si="197"/>
        <v>0</v>
      </c>
      <c r="P151" s="57"/>
    </row>
    <row r="152" spans="1:16" ht="12" hidden="1" customHeight="1" x14ac:dyDescent="0.25">
      <c r="A152" s="50">
        <v>2361</v>
      </c>
      <c r="B152" s="89" t="s">
        <v>169</v>
      </c>
      <c r="C152" s="90">
        <f t="shared" si="193"/>
        <v>0</v>
      </c>
      <c r="D152" s="196">
        <v>0</v>
      </c>
      <c r="E152" s="197"/>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9" t="s">
        <v>170</v>
      </c>
      <c r="C153" s="90">
        <f t="shared" si="193"/>
        <v>0</v>
      </c>
      <c r="D153" s="196">
        <v>0</v>
      </c>
      <c r="E153" s="197"/>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9" t="s">
        <v>171</v>
      </c>
      <c r="C154" s="90">
        <f t="shared" si="193"/>
        <v>0</v>
      </c>
      <c r="D154" s="196">
        <v>0</v>
      </c>
      <c r="E154" s="197"/>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9" t="s">
        <v>172</v>
      </c>
      <c r="C155" s="90">
        <f t="shared" si="193"/>
        <v>0</v>
      </c>
      <c r="D155" s="196">
        <v>0</v>
      </c>
      <c r="E155" s="197"/>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9" t="s">
        <v>173</v>
      </c>
      <c r="C156" s="90">
        <f t="shared" si="193"/>
        <v>0</v>
      </c>
      <c r="D156" s="196">
        <v>0</v>
      </c>
      <c r="E156" s="197"/>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9" t="s">
        <v>174</v>
      </c>
      <c r="C157" s="90">
        <f t="shared" si="193"/>
        <v>0</v>
      </c>
      <c r="D157" s="196">
        <v>0</v>
      </c>
      <c r="E157" s="197"/>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9" t="s">
        <v>175</v>
      </c>
      <c r="C158" s="90">
        <f t="shared" si="193"/>
        <v>0</v>
      </c>
      <c r="D158" s="196">
        <v>0</v>
      </c>
      <c r="E158" s="197"/>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6">
        <v>2370</v>
      </c>
      <c r="B159" s="138" t="s">
        <v>176</v>
      </c>
      <c r="C159" s="143">
        <f t="shared" si="193"/>
        <v>0</v>
      </c>
      <c r="D159" s="202">
        <v>0</v>
      </c>
      <c r="E159" s="203"/>
      <c r="F159" s="141">
        <f t="shared" si="198"/>
        <v>0</v>
      </c>
      <c r="G159" s="144"/>
      <c r="H159" s="145"/>
      <c r="I159" s="141">
        <f t="shared" si="199"/>
        <v>0</v>
      </c>
      <c r="J159" s="144"/>
      <c r="K159" s="145"/>
      <c r="L159" s="141">
        <f t="shared" si="200"/>
        <v>0</v>
      </c>
      <c r="M159" s="144"/>
      <c r="N159" s="145"/>
      <c r="O159" s="141">
        <f t="shared" si="201"/>
        <v>0</v>
      </c>
      <c r="P159" s="129"/>
    </row>
    <row r="160" spans="1:16" hidden="1" x14ac:dyDescent="0.25">
      <c r="A160" s="186">
        <v>2380</v>
      </c>
      <c r="B160" s="138" t="s">
        <v>177</v>
      </c>
      <c r="C160" s="143">
        <f t="shared" si="193"/>
        <v>0</v>
      </c>
      <c r="D160" s="187">
        <f>SUM(D161:D162)</f>
        <v>0</v>
      </c>
      <c r="E160" s="188">
        <f t="shared" ref="E160:F160" si="202">SUM(E161:E162)</f>
        <v>0</v>
      </c>
      <c r="F160" s="141">
        <f t="shared" si="202"/>
        <v>0</v>
      </c>
      <c r="G160" s="187">
        <f>SUM(G161:G162)</f>
        <v>0</v>
      </c>
      <c r="H160" s="188">
        <f t="shared" ref="H160:I160" si="203">SUM(H161:H162)</f>
        <v>0</v>
      </c>
      <c r="I160" s="141">
        <f t="shared" si="203"/>
        <v>0</v>
      </c>
      <c r="J160" s="187">
        <f>SUM(J161:J162)</f>
        <v>0</v>
      </c>
      <c r="K160" s="188">
        <f t="shared" ref="K160:L160" si="204">SUM(K161:K162)</f>
        <v>0</v>
      </c>
      <c r="L160" s="141">
        <f t="shared" si="204"/>
        <v>0</v>
      </c>
      <c r="M160" s="187">
        <f>SUM(M161:M162)</f>
        <v>0</v>
      </c>
      <c r="N160" s="188">
        <f t="shared" ref="N160:O160" si="205">SUM(N161:N162)</f>
        <v>0</v>
      </c>
      <c r="O160" s="141">
        <f t="shared" si="205"/>
        <v>0</v>
      </c>
      <c r="P160" s="129"/>
    </row>
    <row r="161" spans="1:16" ht="12" hidden="1" customHeight="1" x14ac:dyDescent="0.25">
      <c r="A161" s="43">
        <v>2381</v>
      </c>
      <c r="B161" s="82" t="s">
        <v>178</v>
      </c>
      <c r="C161" s="83">
        <f t="shared" si="193"/>
        <v>0</v>
      </c>
      <c r="D161" s="198">
        <v>0</v>
      </c>
      <c r="E161" s="199"/>
      <c r="F161" s="134">
        <f t="shared" ref="F161:F164" si="206">D161+E161</f>
        <v>0</v>
      </c>
      <c r="G161" s="46"/>
      <c r="H161" s="47"/>
      <c r="I161" s="134">
        <f t="shared" ref="I161:I164" si="207">G161+H161</f>
        <v>0</v>
      </c>
      <c r="J161" s="46"/>
      <c r="K161" s="47"/>
      <c r="L161" s="134">
        <f t="shared" ref="L161:L164" si="208">K161+J161</f>
        <v>0</v>
      </c>
      <c r="M161" s="46"/>
      <c r="N161" s="47"/>
      <c r="O161" s="134">
        <f t="shared" ref="O161:O164" si="209">N161+M161</f>
        <v>0</v>
      </c>
      <c r="P161" s="49"/>
    </row>
    <row r="162" spans="1:16" ht="24" hidden="1" customHeight="1" x14ac:dyDescent="0.25">
      <c r="A162" s="50">
        <v>2389</v>
      </c>
      <c r="B162" s="89" t="s">
        <v>179</v>
      </c>
      <c r="C162" s="90">
        <f t="shared" si="193"/>
        <v>0</v>
      </c>
      <c r="D162" s="196">
        <v>0</v>
      </c>
      <c r="E162" s="197"/>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6">
        <v>2390</v>
      </c>
      <c r="B163" s="138" t="s">
        <v>180</v>
      </c>
      <c r="C163" s="143">
        <f t="shared" si="193"/>
        <v>0</v>
      </c>
      <c r="D163" s="202">
        <v>0</v>
      </c>
      <c r="E163" s="203"/>
      <c r="F163" s="141">
        <f t="shared" si="206"/>
        <v>0</v>
      </c>
      <c r="G163" s="144"/>
      <c r="H163" s="145"/>
      <c r="I163" s="141">
        <f t="shared" si="207"/>
        <v>0</v>
      </c>
      <c r="J163" s="144"/>
      <c r="K163" s="145"/>
      <c r="L163" s="141">
        <f t="shared" si="208"/>
        <v>0</v>
      </c>
      <c r="M163" s="144"/>
      <c r="N163" s="145"/>
      <c r="O163" s="141">
        <f t="shared" si="209"/>
        <v>0</v>
      </c>
      <c r="P163" s="129"/>
    </row>
    <row r="164" spans="1:16" ht="12" hidden="1" customHeight="1" x14ac:dyDescent="0.25">
      <c r="A164" s="69">
        <v>2400</v>
      </c>
      <c r="B164" s="183" t="s">
        <v>181</v>
      </c>
      <c r="C164" s="70">
        <f t="shared" si="193"/>
        <v>0</v>
      </c>
      <c r="D164" s="204">
        <v>0</v>
      </c>
      <c r="E164" s="205"/>
      <c r="F164" s="73">
        <f t="shared" si="206"/>
        <v>0</v>
      </c>
      <c r="G164" s="71"/>
      <c r="H164" s="72"/>
      <c r="I164" s="73">
        <f t="shared" si="207"/>
        <v>0</v>
      </c>
      <c r="J164" s="71"/>
      <c r="K164" s="72"/>
      <c r="L164" s="73">
        <f t="shared" si="208"/>
        <v>0</v>
      </c>
      <c r="M164" s="71"/>
      <c r="N164" s="72"/>
      <c r="O164" s="73">
        <f t="shared" si="209"/>
        <v>0</v>
      </c>
      <c r="P164" s="77"/>
    </row>
    <row r="165" spans="1:16" ht="24" hidden="1" x14ac:dyDescent="0.25">
      <c r="A165" s="69">
        <v>2500</v>
      </c>
      <c r="B165" s="183" t="s">
        <v>182</v>
      </c>
      <c r="C165" s="70">
        <f t="shared" si="193"/>
        <v>0</v>
      </c>
      <c r="D165" s="184">
        <f>SUM(D166,D171)</f>
        <v>0</v>
      </c>
      <c r="E165" s="185">
        <f t="shared" ref="E165:O165" si="210">SUM(E166,E171)</f>
        <v>0</v>
      </c>
      <c r="F165" s="73">
        <f t="shared" si="210"/>
        <v>0</v>
      </c>
      <c r="G165" s="184">
        <f t="shared" si="210"/>
        <v>0</v>
      </c>
      <c r="H165" s="185">
        <f t="shared" si="210"/>
        <v>0</v>
      </c>
      <c r="I165" s="73">
        <f t="shared" si="210"/>
        <v>0</v>
      </c>
      <c r="J165" s="184">
        <f t="shared" si="210"/>
        <v>0</v>
      </c>
      <c r="K165" s="185">
        <f t="shared" si="210"/>
        <v>0</v>
      </c>
      <c r="L165" s="73">
        <f t="shared" si="210"/>
        <v>0</v>
      </c>
      <c r="M165" s="184">
        <f t="shared" si="210"/>
        <v>0</v>
      </c>
      <c r="N165" s="185">
        <f t="shared" si="210"/>
        <v>0</v>
      </c>
      <c r="O165" s="73">
        <f t="shared" si="210"/>
        <v>0</v>
      </c>
      <c r="P165" s="77"/>
    </row>
    <row r="166" spans="1:16" ht="16.5" hidden="1" customHeight="1" x14ac:dyDescent="0.25">
      <c r="A166" s="667">
        <v>2510</v>
      </c>
      <c r="B166" s="82" t="s">
        <v>183</v>
      </c>
      <c r="C166" s="83">
        <f t="shared" si="193"/>
        <v>0</v>
      </c>
      <c r="D166" s="194">
        <f>SUM(D167:D170)</f>
        <v>0</v>
      </c>
      <c r="E166" s="195">
        <f t="shared" ref="E166:O166" si="211">SUM(E167:E170)</f>
        <v>0</v>
      </c>
      <c r="F166" s="134">
        <f t="shared" si="211"/>
        <v>0</v>
      </c>
      <c r="G166" s="194">
        <f t="shared" si="211"/>
        <v>0</v>
      </c>
      <c r="H166" s="195">
        <f t="shared" si="211"/>
        <v>0</v>
      </c>
      <c r="I166" s="134">
        <f t="shared" si="211"/>
        <v>0</v>
      </c>
      <c r="J166" s="194">
        <f t="shared" si="211"/>
        <v>0</v>
      </c>
      <c r="K166" s="195">
        <f t="shared" si="211"/>
        <v>0</v>
      </c>
      <c r="L166" s="134">
        <f t="shared" si="211"/>
        <v>0</v>
      </c>
      <c r="M166" s="194">
        <f t="shared" si="211"/>
        <v>0</v>
      </c>
      <c r="N166" s="195">
        <f t="shared" si="211"/>
        <v>0</v>
      </c>
      <c r="O166" s="134">
        <f t="shared" si="211"/>
        <v>0</v>
      </c>
      <c r="P166" s="49"/>
    </row>
    <row r="167" spans="1:16" ht="24" hidden="1" customHeight="1" x14ac:dyDescent="0.25">
      <c r="A167" s="51">
        <v>2512</v>
      </c>
      <c r="B167" s="89" t="s">
        <v>184</v>
      </c>
      <c r="C167" s="90">
        <f t="shared" si="193"/>
        <v>0</v>
      </c>
      <c r="D167" s="196">
        <v>0</v>
      </c>
      <c r="E167" s="197"/>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9" t="s">
        <v>185</v>
      </c>
      <c r="C168" s="90">
        <f t="shared" si="193"/>
        <v>0</v>
      </c>
      <c r="D168" s="196">
        <v>0</v>
      </c>
      <c r="E168" s="197"/>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9" t="s">
        <v>186</v>
      </c>
      <c r="C169" s="90">
        <f t="shared" si="193"/>
        <v>0</v>
      </c>
      <c r="D169" s="196">
        <v>0</v>
      </c>
      <c r="E169" s="197"/>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9" t="s">
        <v>187</v>
      </c>
      <c r="C170" s="90">
        <f t="shared" si="193"/>
        <v>0</v>
      </c>
      <c r="D170" s="196">
        <v>0</v>
      </c>
      <c r="E170" s="197"/>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9">
        <v>2520</v>
      </c>
      <c r="B171" s="89" t="s">
        <v>188</v>
      </c>
      <c r="C171" s="90">
        <f t="shared" si="193"/>
        <v>0</v>
      </c>
      <c r="D171" s="196">
        <v>0</v>
      </c>
      <c r="E171" s="197"/>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2" t="s">
        <v>189</v>
      </c>
      <c r="C172" s="83">
        <f t="shared" si="193"/>
        <v>0</v>
      </c>
      <c r="D172" s="46">
        <v>0</v>
      </c>
      <c r="E172" s="47"/>
      <c r="F172" s="134">
        <f t="shared" si="212"/>
        <v>0</v>
      </c>
      <c r="G172" s="46"/>
      <c r="H172" s="47"/>
      <c r="I172" s="134">
        <f t="shared" si="213"/>
        <v>0</v>
      </c>
      <c r="J172" s="46"/>
      <c r="K172" s="47"/>
      <c r="L172" s="134">
        <f t="shared" si="214"/>
        <v>0</v>
      </c>
      <c r="M172" s="46"/>
      <c r="N172" s="47"/>
      <c r="O172" s="134">
        <f t="shared" si="215"/>
        <v>0</v>
      </c>
      <c r="P172" s="49"/>
    </row>
    <row r="173" spans="1:16" hidden="1" x14ac:dyDescent="0.25">
      <c r="A173" s="177">
        <v>3000</v>
      </c>
      <c r="B173" s="177" t="s">
        <v>190</v>
      </c>
      <c r="C173" s="178">
        <f t="shared" si="193"/>
        <v>0</v>
      </c>
      <c r="D173" s="179">
        <f>SUM(D174,D184)</f>
        <v>0</v>
      </c>
      <c r="E173" s="180">
        <f t="shared" ref="E173:F173" si="216">SUM(E174,E184)</f>
        <v>0</v>
      </c>
      <c r="F173" s="181">
        <f t="shared" si="216"/>
        <v>0</v>
      </c>
      <c r="G173" s="179">
        <f>SUM(G174,G184)</f>
        <v>0</v>
      </c>
      <c r="H173" s="180">
        <f t="shared" ref="H173:I173" si="217">SUM(H174,H184)</f>
        <v>0</v>
      </c>
      <c r="I173" s="181">
        <f t="shared" si="217"/>
        <v>0</v>
      </c>
      <c r="J173" s="179">
        <f>SUM(J174,J184)</f>
        <v>0</v>
      </c>
      <c r="K173" s="180">
        <f t="shared" ref="K173:L173" si="218">SUM(K174,K184)</f>
        <v>0</v>
      </c>
      <c r="L173" s="181">
        <f t="shared" si="218"/>
        <v>0</v>
      </c>
      <c r="M173" s="179">
        <f>SUM(M174,M184)</f>
        <v>0</v>
      </c>
      <c r="N173" s="180">
        <f t="shared" ref="N173:O173" si="219">SUM(N174,N184)</f>
        <v>0</v>
      </c>
      <c r="O173" s="181">
        <f t="shared" si="219"/>
        <v>0</v>
      </c>
      <c r="P173" s="182"/>
    </row>
    <row r="174" spans="1:16" ht="24" hidden="1" x14ac:dyDescent="0.25">
      <c r="A174" s="69">
        <v>3200</v>
      </c>
      <c r="B174" s="207" t="s">
        <v>191</v>
      </c>
      <c r="C174" s="70">
        <f t="shared" si="193"/>
        <v>0</v>
      </c>
      <c r="D174" s="184">
        <f>SUM(D175,D179)</f>
        <v>0</v>
      </c>
      <c r="E174" s="185">
        <f t="shared" ref="E174:O174" si="220">SUM(E175,E179)</f>
        <v>0</v>
      </c>
      <c r="F174" s="73">
        <f t="shared" si="220"/>
        <v>0</v>
      </c>
      <c r="G174" s="184">
        <f t="shared" si="220"/>
        <v>0</v>
      </c>
      <c r="H174" s="185">
        <f t="shared" si="220"/>
        <v>0</v>
      </c>
      <c r="I174" s="73">
        <f t="shared" si="220"/>
        <v>0</v>
      </c>
      <c r="J174" s="184">
        <f t="shared" si="220"/>
        <v>0</v>
      </c>
      <c r="K174" s="185">
        <f t="shared" si="220"/>
        <v>0</v>
      </c>
      <c r="L174" s="73">
        <f t="shared" si="220"/>
        <v>0</v>
      </c>
      <c r="M174" s="184">
        <f t="shared" si="220"/>
        <v>0</v>
      </c>
      <c r="N174" s="185">
        <f t="shared" si="220"/>
        <v>0</v>
      </c>
      <c r="O174" s="73">
        <f t="shared" si="220"/>
        <v>0</v>
      </c>
      <c r="P174" s="77"/>
    </row>
    <row r="175" spans="1:16" ht="36" hidden="1" x14ac:dyDescent="0.25">
      <c r="A175" s="667">
        <v>3260</v>
      </c>
      <c r="B175" s="82" t="s">
        <v>192</v>
      </c>
      <c r="C175" s="83">
        <f t="shared" si="193"/>
        <v>0</v>
      </c>
      <c r="D175" s="194">
        <f>SUM(D176:D178)</f>
        <v>0</v>
      </c>
      <c r="E175" s="195">
        <f t="shared" ref="E175:F175" si="221">SUM(E176:E178)</f>
        <v>0</v>
      </c>
      <c r="F175" s="134">
        <f t="shared" si="221"/>
        <v>0</v>
      </c>
      <c r="G175" s="194">
        <f>SUM(G176:G178)</f>
        <v>0</v>
      </c>
      <c r="H175" s="195">
        <f t="shared" ref="H175:I175" si="222">SUM(H176:H178)</f>
        <v>0</v>
      </c>
      <c r="I175" s="134">
        <f t="shared" si="222"/>
        <v>0</v>
      </c>
      <c r="J175" s="194">
        <f>SUM(J176:J178)</f>
        <v>0</v>
      </c>
      <c r="K175" s="195">
        <f t="shared" ref="K175:L175" si="223">SUM(K176:K178)</f>
        <v>0</v>
      </c>
      <c r="L175" s="134">
        <f t="shared" si="223"/>
        <v>0</v>
      </c>
      <c r="M175" s="194">
        <f>SUM(M176:M178)</f>
        <v>0</v>
      </c>
      <c r="N175" s="195">
        <f t="shared" ref="N175:O175" si="224">SUM(N176:N178)</f>
        <v>0</v>
      </c>
      <c r="O175" s="134">
        <f t="shared" si="224"/>
        <v>0</v>
      </c>
      <c r="P175" s="49"/>
    </row>
    <row r="176" spans="1:16" ht="24" hidden="1" customHeight="1" x14ac:dyDescent="0.25">
      <c r="A176" s="51">
        <v>3261</v>
      </c>
      <c r="B176" s="89" t="s">
        <v>193</v>
      </c>
      <c r="C176" s="90">
        <f t="shared" si="193"/>
        <v>0</v>
      </c>
      <c r="D176" s="196">
        <v>0</v>
      </c>
      <c r="E176" s="197"/>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9" t="s">
        <v>194</v>
      </c>
      <c r="C177" s="90">
        <f t="shared" si="193"/>
        <v>0</v>
      </c>
      <c r="D177" s="196">
        <v>0</v>
      </c>
      <c r="E177" s="197"/>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9" t="s">
        <v>195</v>
      </c>
      <c r="C178" s="90">
        <f t="shared" si="193"/>
        <v>0</v>
      </c>
      <c r="D178" s="196">
        <v>0</v>
      </c>
      <c r="E178" s="197"/>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667">
        <v>3290</v>
      </c>
      <c r="B179" s="82" t="s">
        <v>196</v>
      </c>
      <c r="C179" s="208">
        <f t="shared" si="193"/>
        <v>0</v>
      </c>
      <c r="D179" s="194">
        <f>SUM(D180:D183)</f>
        <v>0</v>
      </c>
      <c r="E179" s="195">
        <f t="shared" ref="E179:O179" si="229">SUM(E180:E183)</f>
        <v>0</v>
      </c>
      <c r="F179" s="134">
        <f t="shared" si="229"/>
        <v>0</v>
      </c>
      <c r="G179" s="194">
        <f t="shared" si="229"/>
        <v>0</v>
      </c>
      <c r="H179" s="195">
        <f t="shared" si="229"/>
        <v>0</v>
      </c>
      <c r="I179" s="134">
        <f t="shared" si="229"/>
        <v>0</v>
      </c>
      <c r="J179" s="194">
        <f t="shared" si="229"/>
        <v>0</v>
      </c>
      <c r="K179" s="195">
        <f t="shared" si="229"/>
        <v>0</v>
      </c>
      <c r="L179" s="134">
        <f t="shared" si="229"/>
        <v>0</v>
      </c>
      <c r="M179" s="194">
        <f t="shared" si="229"/>
        <v>0</v>
      </c>
      <c r="N179" s="195">
        <f t="shared" si="229"/>
        <v>0</v>
      </c>
      <c r="O179" s="134">
        <f t="shared" si="229"/>
        <v>0</v>
      </c>
      <c r="P179" s="49"/>
    </row>
    <row r="180" spans="1:16" ht="72" hidden="1" customHeight="1" x14ac:dyDescent="0.25">
      <c r="A180" s="51">
        <v>3291</v>
      </c>
      <c r="B180" s="89" t="s">
        <v>197</v>
      </c>
      <c r="C180" s="90">
        <f t="shared" si="193"/>
        <v>0</v>
      </c>
      <c r="D180" s="196">
        <v>0</v>
      </c>
      <c r="E180" s="197"/>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9" t="s">
        <v>198</v>
      </c>
      <c r="C181" s="90">
        <f t="shared" si="193"/>
        <v>0</v>
      </c>
      <c r="D181" s="196">
        <v>0</v>
      </c>
      <c r="E181" s="197"/>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9" t="s">
        <v>199</v>
      </c>
      <c r="C182" s="90">
        <f t="shared" si="193"/>
        <v>0</v>
      </c>
      <c r="D182" s="196">
        <v>0</v>
      </c>
      <c r="E182" s="197"/>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9"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7">
        <v>3310</v>
      </c>
      <c r="B185" s="138" t="s">
        <v>202</v>
      </c>
      <c r="C185" s="143">
        <f t="shared" si="193"/>
        <v>0</v>
      </c>
      <c r="D185" s="202">
        <v>0</v>
      </c>
      <c r="E185" s="203"/>
      <c r="F185" s="141">
        <f t="shared" ref="F185:F186" si="235">D185+E185</f>
        <v>0</v>
      </c>
      <c r="G185" s="144"/>
      <c r="H185" s="145"/>
      <c r="I185" s="141">
        <f t="shared" ref="I185:I186" si="236">G185+H185</f>
        <v>0</v>
      </c>
      <c r="J185" s="144"/>
      <c r="K185" s="145"/>
      <c r="L185" s="141">
        <f t="shared" ref="L185:L186" si="237">K185+J185</f>
        <v>0</v>
      </c>
      <c r="M185" s="144"/>
      <c r="N185" s="145"/>
      <c r="O185" s="141">
        <f t="shared" ref="O185:O186" si="238">N185+M185</f>
        <v>0</v>
      </c>
      <c r="P185" s="129"/>
    </row>
    <row r="186" spans="1:16" ht="48.75" hidden="1" customHeight="1" x14ac:dyDescent="0.25">
      <c r="A186" s="44">
        <v>3320</v>
      </c>
      <c r="B186" s="82" t="s">
        <v>203</v>
      </c>
      <c r="C186" s="83">
        <f t="shared" si="193"/>
        <v>0</v>
      </c>
      <c r="D186" s="198">
        <v>0</v>
      </c>
      <c r="E186" s="199"/>
      <c r="F186" s="134">
        <f t="shared" si="235"/>
        <v>0</v>
      </c>
      <c r="G186" s="46"/>
      <c r="H186" s="47"/>
      <c r="I186" s="134">
        <f t="shared" si="236"/>
        <v>0</v>
      </c>
      <c r="J186" s="46"/>
      <c r="K186" s="47"/>
      <c r="L186" s="134">
        <f t="shared" si="237"/>
        <v>0</v>
      </c>
      <c r="M186" s="46"/>
      <c r="N186" s="47"/>
      <c r="O186" s="134">
        <f t="shared" si="238"/>
        <v>0</v>
      </c>
      <c r="P186" s="49"/>
    </row>
    <row r="187" spans="1:16" hidden="1" x14ac:dyDescent="0.25">
      <c r="A187" s="222">
        <v>4000</v>
      </c>
      <c r="B187" s="177" t="s">
        <v>204</v>
      </c>
      <c r="C187" s="178">
        <f t="shared" si="193"/>
        <v>0</v>
      </c>
      <c r="D187" s="179">
        <f>SUM(D188,D191)</f>
        <v>0</v>
      </c>
      <c r="E187" s="180">
        <f t="shared" ref="E187:F187" si="239">SUM(E188,E191)</f>
        <v>0</v>
      </c>
      <c r="F187" s="181">
        <f t="shared" si="239"/>
        <v>0</v>
      </c>
      <c r="G187" s="179">
        <f>SUM(G188,G191)</f>
        <v>0</v>
      </c>
      <c r="H187" s="180">
        <f t="shared" ref="H187:I187" si="240">SUM(H188,H191)</f>
        <v>0</v>
      </c>
      <c r="I187" s="181">
        <f t="shared" si="240"/>
        <v>0</v>
      </c>
      <c r="J187" s="179">
        <f>SUM(J188,J191)</f>
        <v>0</v>
      </c>
      <c r="K187" s="180">
        <f t="shared" ref="K187:L187" si="241">SUM(K188,K191)</f>
        <v>0</v>
      </c>
      <c r="L187" s="181">
        <f t="shared" si="241"/>
        <v>0</v>
      </c>
      <c r="M187" s="179">
        <f>SUM(M188,M191)</f>
        <v>0</v>
      </c>
      <c r="N187" s="180">
        <f t="shared" ref="N187:O187" si="242">SUM(N188,N191)</f>
        <v>0</v>
      </c>
      <c r="O187" s="181">
        <f t="shared" si="242"/>
        <v>0</v>
      </c>
      <c r="P187" s="182"/>
    </row>
    <row r="188" spans="1:16" ht="24" hidden="1" x14ac:dyDescent="0.25">
      <c r="A188" s="223">
        <v>4200</v>
      </c>
      <c r="B188" s="183" t="s">
        <v>205</v>
      </c>
      <c r="C188" s="70">
        <f t="shared" si="193"/>
        <v>0</v>
      </c>
      <c r="D188" s="184">
        <f>SUM(D189,D190)</f>
        <v>0</v>
      </c>
      <c r="E188" s="185">
        <f t="shared" ref="E188:F188" si="243">SUM(E189,E190)</f>
        <v>0</v>
      </c>
      <c r="F188" s="73">
        <f t="shared" si="243"/>
        <v>0</v>
      </c>
      <c r="G188" s="184">
        <f>SUM(G189,G190)</f>
        <v>0</v>
      </c>
      <c r="H188" s="185">
        <f t="shared" ref="H188:I188" si="244">SUM(H189,H190)</f>
        <v>0</v>
      </c>
      <c r="I188" s="73">
        <f t="shared" si="244"/>
        <v>0</v>
      </c>
      <c r="J188" s="184">
        <f>SUM(J189,J190)</f>
        <v>0</v>
      </c>
      <c r="K188" s="185">
        <f t="shared" ref="K188:L188" si="245">SUM(K189,K190)</f>
        <v>0</v>
      </c>
      <c r="L188" s="73">
        <f t="shared" si="245"/>
        <v>0</v>
      </c>
      <c r="M188" s="184">
        <f>SUM(M189,M190)</f>
        <v>0</v>
      </c>
      <c r="N188" s="185">
        <f t="shared" ref="N188:O188" si="246">SUM(N189,N190)</f>
        <v>0</v>
      </c>
      <c r="O188" s="73">
        <f t="shared" si="246"/>
        <v>0</v>
      </c>
      <c r="P188" s="77"/>
    </row>
    <row r="189" spans="1:16" ht="36" hidden="1" customHeight="1" x14ac:dyDescent="0.25">
      <c r="A189" s="667">
        <v>4240</v>
      </c>
      <c r="B189" s="82" t="s">
        <v>206</v>
      </c>
      <c r="C189" s="83">
        <f t="shared" si="193"/>
        <v>0</v>
      </c>
      <c r="D189" s="198">
        <v>0</v>
      </c>
      <c r="E189" s="199"/>
      <c r="F189" s="134">
        <f t="shared" ref="F189:F190" si="247">D189+E189</f>
        <v>0</v>
      </c>
      <c r="G189" s="46"/>
      <c r="H189" s="47"/>
      <c r="I189" s="134">
        <f t="shared" ref="I189:I190" si="248">G189+H189</f>
        <v>0</v>
      </c>
      <c r="J189" s="46"/>
      <c r="K189" s="47"/>
      <c r="L189" s="134">
        <f t="shared" ref="L189:L190" si="249">K189+J189</f>
        <v>0</v>
      </c>
      <c r="M189" s="46"/>
      <c r="N189" s="47"/>
      <c r="O189" s="134">
        <f t="shared" ref="O189:O190" si="250">N189+M189</f>
        <v>0</v>
      </c>
      <c r="P189" s="49"/>
    </row>
    <row r="190" spans="1:16" ht="24" hidden="1" customHeight="1" x14ac:dyDescent="0.25">
      <c r="A190" s="189">
        <v>4250</v>
      </c>
      <c r="B190" s="89" t="s">
        <v>207</v>
      </c>
      <c r="C190" s="90">
        <f t="shared" si="193"/>
        <v>0</v>
      </c>
      <c r="D190" s="196">
        <v>0</v>
      </c>
      <c r="E190" s="197"/>
      <c r="F190" s="55">
        <f t="shared" si="247"/>
        <v>0</v>
      </c>
      <c r="G190" s="53"/>
      <c r="H190" s="54"/>
      <c r="I190" s="55">
        <f t="shared" si="248"/>
        <v>0</v>
      </c>
      <c r="J190" s="53"/>
      <c r="K190" s="54"/>
      <c r="L190" s="55">
        <f t="shared" si="249"/>
        <v>0</v>
      </c>
      <c r="M190" s="53"/>
      <c r="N190" s="54"/>
      <c r="O190" s="55">
        <f t="shared" si="250"/>
        <v>0</v>
      </c>
      <c r="P190" s="57"/>
    </row>
    <row r="191" spans="1:16" hidden="1" x14ac:dyDescent="0.25">
      <c r="A191" s="69">
        <v>4300</v>
      </c>
      <c r="B191" s="183" t="s">
        <v>208</v>
      </c>
      <c r="C191" s="70">
        <f t="shared" si="193"/>
        <v>0</v>
      </c>
      <c r="D191" s="184">
        <f>SUM(D192)</f>
        <v>0</v>
      </c>
      <c r="E191" s="185">
        <f t="shared" ref="E191:F191" si="251">SUM(E192)</f>
        <v>0</v>
      </c>
      <c r="F191" s="73">
        <f t="shared" si="251"/>
        <v>0</v>
      </c>
      <c r="G191" s="184">
        <f>SUM(G192)</f>
        <v>0</v>
      </c>
      <c r="H191" s="185">
        <f t="shared" ref="H191:I191" si="252">SUM(H192)</f>
        <v>0</v>
      </c>
      <c r="I191" s="73">
        <f t="shared" si="252"/>
        <v>0</v>
      </c>
      <c r="J191" s="184">
        <f>SUM(J192)</f>
        <v>0</v>
      </c>
      <c r="K191" s="185">
        <f t="shared" ref="K191:L191" si="253">SUM(K192)</f>
        <v>0</v>
      </c>
      <c r="L191" s="73">
        <f t="shared" si="253"/>
        <v>0</v>
      </c>
      <c r="M191" s="184">
        <f>SUM(M192)</f>
        <v>0</v>
      </c>
      <c r="N191" s="185">
        <f t="shared" ref="N191:O191" si="254">SUM(N192)</f>
        <v>0</v>
      </c>
      <c r="O191" s="73">
        <f t="shared" si="254"/>
        <v>0</v>
      </c>
      <c r="P191" s="77"/>
    </row>
    <row r="192" spans="1:16" ht="24" hidden="1" x14ac:dyDescent="0.25">
      <c r="A192" s="667">
        <v>4310</v>
      </c>
      <c r="B192" s="82" t="s">
        <v>209</v>
      </c>
      <c r="C192" s="83">
        <f t="shared" si="193"/>
        <v>0</v>
      </c>
      <c r="D192" s="194">
        <f>SUM(D193:D193)</f>
        <v>0</v>
      </c>
      <c r="E192" s="195">
        <f t="shared" ref="E192:F192" si="255">SUM(E193:E193)</f>
        <v>0</v>
      </c>
      <c r="F192" s="134">
        <f t="shared" si="255"/>
        <v>0</v>
      </c>
      <c r="G192" s="194">
        <f>SUM(G193:G193)</f>
        <v>0</v>
      </c>
      <c r="H192" s="195">
        <f t="shared" ref="H192:I192" si="256">SUM(H193:H193)</f>
        <v>0</v>
      </c>
      <c r="I192" s="134">
        <f t="shared" si="256"/>
        <v>0</v>
      </c>
      <c r="J192" s="194">
        <f>SUM(J193:J193)</f>
        <v>0</v>
      </c>
      <c r="K192" s="195">
        <f t="shared" ref="K192:L192" si="257">SUM(K193:K193)</f>
        <v>0</v>
      </c>
      <c r="L192" s="134">
        <f t="shared" si="257"/>
        <v>0</v>
      </c>
      <c r="M192" s="194">
        <f>SUM(M193:M193)</f>
        <v>0</v>
      </c>
      <c r="N192" s="195">
        <f t="shared" ref="N192:O192" si="258">SUM(N193:N193)</f>
        <v>0</v>
      </c>
      <c r="O192" s="134">
        <f t="shared" si="258"/>
        <v>0</v>
      </c>
      <c r="P192" s="49"/>
    </row>
    <row r="193" spans="1:16" ht="36" hidden="1" customHeight="1" x14ac:dyDescent="0.25">
      <c r="A193" s="51">
        <v>4311</v>
      </c>
      <c r="B193" s="89" t="s">
        <v>210</v>
      </c>
      <c r="C193" s="90">
        <f t="shared" si="193"/>
        <v>0</v>
      </c>
      <c r="D193" s="196">
        <v>0</v>
      </c>
      <c r="E193" s="197"/>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2">
        <f t="shared" si="193"/>
        <v>546036</v>
      </c>
      <c r="D194" s="173">
        <f>SUM(D195,D230,D269,D283)</f>
        <v>544560</v>
      </c>
      <c r="E194" s="174">
        <f t="shared" ref="E194:O194" si="259">SUM(E195,E230,E269,E283)</f>
        <v>1476</v>
      </c>
      <c r="F194" s="175">
        <f t="shared" si="259"/>
        <v>546036</v>
      </c>
      <c r="G194" s="173">
        <f t="shared" si="259"/>
        <v>0</v>
      </c>
      <c r="H194" s="174">
        <f t="shared" si="259"/>
        <v>0</v>
      </c>
      <c r="I194" s="175">
        <f t="shared" si="259"/>
        <v>0</v>
      </c>
      <c r="J194" s="173">
        <f t="shared" si="259"/>
        <v>0</v>
      </c>
      <c r="K194" s="174">
        <f t="shared" si="259"/>
        <v>0</v>
      </c>
      <c r="L194" s="175">
        <f t="shared" si="259"/>
        <v>0</v>
      </c>
      <c r="M194" s="173">
        <f t="shared" si="259"/>
        <v>0</v>
      </c>
      <c r="N194" s="174">
        <f t="shared" si="259"/>
        <v>0</v>
      </c>
      <c r="O194" s="175">
        <f t="shared" si="259"/>
        <v>0</v>
      </c>
      <c r="P194" s="176"/>
    </row>
    <row r="195" spans="1:16" x14ac:dyDescent="0.25">
      <c r="A195" s="177">
        <v>5000</v>
      </c>
      <c r="B195" s="177" t="s">
        <v>212</v>
      </c>
      <c r="C195" s="178">
        <f t="shared" si="193"/>
        <v>546036</v>
      </c>
      <c r="D195" s="179">
        <f>D196+D204</f>
        <v>544560</v>
      </c>
      <c r="E195" s="180">
        <f t="shared" ref="E195:F195" si="260">E196+E204</f>
        <v>1476</v>
      </c>
      <c r="F195" s="181">
        <f t="shared" si="260"/>
        <v>546036</v>
      </c>
      <c r="G195" s="179">
        <f>G196+G204</f>
        <v>0</v>
      </c>
      <c r="H195" s="180">
        <f t="shared" ref="H195:I195" si="261">H196+H204</f>
        <v>0</v>
      </c>
      <c r="I195" s="181">
        <f t="shared" si="261"/>
        <v>0</v>
      </c>
      <c r="J195" s="179">
        <f>J196+J204</f>
        <v>0</v>
      </c>
      <c r="K195" s="180">
        <f t="shared" ref="K195:L195" si="262">K196+K204</f>
        <v>0</v>
      </c>
      <c r="L195" s="181">
        <f t="shared" si="262"/>
        <v>0</v>
      </c>
      <c r="M195" s="179">
        <f>M196+M204</f>
        <v>0</v>
      </c>
      <c r="N195" s="180">
        <f t="shared" ref="N195:O195" si="263">N196+N204</f>
        <v>0</v>
      </c>
      <c r="O195" s="181">
        <f t="shared" si="263"/>
        <v>0</v>
      </c>
      <c r="P195" s="182"/>
    </row>
    <row r="196" spans="1:16" hidden="1" x14ac:dyDescent="0.25">
      <c r="A196" s="69">
        <v>5100</v>
      </c>
      <c r="B196" s="183" t="s">
        <v>213</v>
      </c>
      <c r="C196" s="70">
        <f t="shared" si="193"/>
        <v>0</v>
      </c>
      <c r="D196" s="184">
        <f>D197+D198+D201+D202+D203</f>
        <v>0</v>
      </c>
      <c r="E196" s="185">
        <f t="shared" ref="E196:F196" si="264">E197+E198+E201+E202+E203</f>
        <v>0</v>
      </c>
      <c r="F196" s="73">
        <f t="shared" si="264"/>
        <v>0</v>
      </c>
      <c r="G196" s="184">
        <f>G197+G198+G201+G202+G203</f>
        <v>0</v>
      </c>
      <c r="H196" s="185">
        <f t="shared" ref="H196:I196" si="265">H197+H198+H201+H202+H203</f>
        <v>0</v>
      </c>
      <c r="I196" s="73">
        <f t="shared" si="265"/>
        <v>0</v>
      </c>
      <c r="J196" s="184">
        <f>J197+J198+J201+J202+J203</f>
        <v>0</v>
      </c>
      <c r="K196" s="185">
        <f t="shared" ref="K196:L196" si="266">K197+K198+K201+K202+K203</f>
        <v>0</v>
      </c>
      <c r="L196" s="73">
        <f t="shared" si="266"/>
        <v>0</v>
      </c>
      <c r="M196" s="184">
        <f>M197+M198+M201+M202+M203</f>
        <v>0</v>
      </c>
      <c r="N196" s="185">
        <f t="shared" ref="N196:O196" si="267">N197+N198+N201+N202+N203</f>
        <v>0</v>
      </c>
      <c r="O196" s="73">
        <f t="shared" si="267"/>
        <v>0</v>
      </c>
      <c r="P196" s="77"/>
    </row>
    <row r="197" spans="1:16" ht="12" hidden="1" customHeight="1" x14ac:dyDescent="0.25">
      <c r="A197" s="667">
        <v>5110</v>
      </c>
      <c r="B197" s="82" t="s">
        <v>214</v>
      </c>
      <c r="C197" s="83">
        <f t="shared" si="193"/>
        <v>0</v>
      </c>
      <c r="D197" s="198">
        <v>0</v>
      </c>
      <c r="E197" s="199"/>
      <c r="F197" s="134">
        <f>D197+E197</f>
        <v>0</v>
      </c>
      <c r="G197" s="46"/>
      <c r="H197" s="47"/>
      <c r="I197" s="134">
        <f>G197+H197</f>
        <v>0</v>
      </c>
      <c r="J197" s="46"/>
      <c r="K197" s="47"/>
      <c r="L197" s="134">
        <f>K197+J197</f>
        <v>0</v>
      </c>
      <c r="M197" s="46"/>
      <c r="N197" s="47"/>
      <c r="O197" s="134">
        <f>N197+M197</f>
        <v>0</v>
      </c>
      <c r="P197" s="49"/>
    </row>
    <row r="198" spans="1:16" ht="24" hidden="1" x14ac:dyDescent="0.25">
      <c r="A198" s="189">
        <v>5120</v>
      </c>
      <c r="B198" s="89" t="s">
        <v>215</v>
      </c>
      <c r="C198" s="90">
        <f t="shared" si="193"/>
        <v>0</v>
      </c>
      <c r="D198" s="190">
        <f>D199+D200</f>
        <v>0</v>
      </c>
      <c r="E198" s="191">
        <f t="shared" ref="E198:F198" si="268">E199+E200</f>
        <v>0</v>
      </c>
      <c r="F198" s="55">
        <f t="shared" si="268"/>
        <v>0</v>
      </c>
      <c r="G198" s="190">
        <f>G199+G200</f>
        <v>0</v>
      </c>
      <c r="H198" s="191">
        <f t="shared" ref="H198:I198" si="269">H199+H200</f>
        <v>0</v>
      </c>
      <c r="I198" s="55">
        <f t="shared" si="269"/>
        <v>0</v>
      </c>
      <c r="J198" s="190">
        <f>J199+J200</f>
        <v>0</v>
      </c>
      <c r="K198" s="191">
        <f t="shared" ref="K198:L198" si="270">K199+K200</f>
        <v>0</v>
      </c>
      <c r="L198" s="55">
        <f t="shared" si="270"/>
        <v>0</v>
      </c>
      <c r="M198" s="190">
        <f>M199+M200</f>
        <v>0</v>
      </c>
      <c r="N198" s="191">
        <f t="shared" ref="N198:O198" si="271">N199+N200</f>
        <v>0</v>
      </c>
      <c r="O198" s="55">
        <f t="shared" si="271"/>
        <v>0</v>
      </c>
      <c r="P198" s="57"/>
    </row>
    <row r="199" spans="1:16" ht="12" hidden="1" customHeight="1" x14ac:dyDescent="0.25">
      <c r="A199" s="51">
        <v>5121</v>
      </c>
      <c r="B199" s="89" t="s">
        <v>216</v>
      </c>
      <c r="C199" s="90">
        <f t="shared" si="193"/>
        <v>0</v>
      </c>
      <c r="D199" s="196">
        <v>0</v>
      </c>
      <c r="E199" s="197"/>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9" t="s">
        <v>217</v>
      </c>
      <c r="C200" s="90">
        <f t="shared" si="193"/>
        <v>0</v>
      </c>
      <c r="D200" s="196">
        <v>0</v>
      </c>
      <c r="E200" s="197"/>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9">
        <v>5130</v>
      </c>
      <c r="B201" s="89" t="s">
        <v>218</v>
      </c>
      <c r="C201" s="90">
        <f t="shared" si="193"/>
        <v>0</v>
      </c>
      <c r="D201" s="196">
        <v>0</v>
      </c>
      <c r="E201" s="197"/>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9">
        <v>5140</v>
      </c>
      <c r="B202" s="89" t="s">
        <v>219</v>
      </c>
      <c r="C202" s="90">
        <f t="shared" si="193"/>
        <v>0</v>
      </c>
      <c r="D202" s="196">
        <v>0</v>
      </c>
      <c r="E202" s="197"/>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9">
        <v>5170</v>
      </c>
      <c r="B203" s="89" t="s">
        <v>220</v>
      </c>
      <c r="C203" s="90">
        <f t="shared" si="193"/>
        <v>0</v>
      </c>
      <c r="D203" s="196">
        <v>0</v>
      </c>
      <c r="E203" s="197"/>
      <c r="F203" s="55">
        <f t="shared" si="272"/>
        <v>0</v>
      </c>
      <c r="G203" s="53"/>
      <c r="H203" s="54"/>
      <c r="I203" s="55">
        <f t="shared" si="273"/>
        <v>0</v>
      </c>
      <c r="J203" s="53"/>
      <c r="K203" s="54"/>
      <c r="L203" s="55">
        <f t="shared" si="274"/>
        <v>0</v>
      </c>
      <c r="M203" s="53"/>
      <c r="N203" s="54"/>
      <c r="O203" s="55">
        <f t="shared" si="275"/>
        <v>0</v>
      </c>
      <c r="P203" s="57"/>
    </row>
    <row r="204" spans="1:16" x14ac:dyDescent="0.25">
      <c r="A204" s="69">
        <v>5200</v>
      </c>
      <c r="B204" s="183" t="s">
        <v>221</v>
      </c>
      <c r="C204" s="70">
        <f t="shared" si="193"/>
        <v>546036</v>
      </c>
      <c r="D204" s="184">
        <f>D205+D215+D216+D225+D226+D227+D229</f>
        <v>544560</v>
      </c>
      <c r="E204" s="185">
        <f t="shared" ref="E204:F204" si="276">E205+E215+E216+E225+E226+E227+E229</f>
        <v>1476</v>
      </c>
      <c r="F204" s="73">
        <f t="shared" si="276"/>
        <v>546036</v>
      </c>
      <c r="G204" s="184">
        <f>G205+G215+G216+G225+G226+G227+G229</f>
        <v>0</v>
      </c>
      <c r="H204" s="185">
        <f t="shared" ref="H204:I204" si="277">H205+H215+H216+H225+H226+H227+H229</f>
        <v>0</v>
      </c>
      <c r="I204" s="73">
        <f t="shared" si="277"/>
        <v>0</v>
      </c>
      <c r="J204" s="184">
        <f>J205+J215+J216+J225+J226+J227+J229</f>
        <v>0</v>
      </c>
      <c r="K204" s="185">
        <f t="shared" ref="K204:L204" si="278">K205+K215+K216+K225+K226+K227+K229</f>
        <v>0</v>
      </c>
      <c r="L204" s="73">
        <f t="shared" si="278"/>
        <v>0</v>
      </c>
      <c r="M204" s="184">
        <f>M205+M215+M216+M225+M226+M227+M229</f>
        <v>0</v>
      </c>
      <c r="N204" s="185">
        <f t="shared" ref="N204:O204" si="279">N205+N215+N216+N225+N226+N227+N229</f>
        <v>0</v>
      </c>
      <c r="O204" s="73">
        <f t="shared" si="279"/>
        <v>0</v>
      </c>
      <c r="P204" s="77"/>
    </row>
    <row r="205" spans="1:16" hidden="1" x14ac:dyDescent="0.25">
      <c r="A205" s="186">
        <v>5210</v>
      </c>
      <c r="B205" s="138" t="s">
        <v>222</v>
      </c>
      <c r="C205" s="143">
        <f t="shared" si="193"/>
        <v>0</v>
      </c>
      <c r="D205" s="187">
        <f>SUM(D206:D214)</f>
        <v>0</v>
      </c>
      <c r="E205" s="188">
        <f t="shared" ref="E205:F205" si="280">SUM(E206:E214)</f>
        <v>0</v>
      </c>
      <c r="F205" s="141">
        <f t="shared" si="280"/>
        <v>0</v>
      </c>
      <c r="G205" s="187">
        <f>SUM(G206:G214)</f>
        <v>0</v>
      </c>
      <c r="H205" s="188">
        <f t="shared" ref="H205:I205" si="281">SUM(H206:H214)</f>
        <v>0</v>
      </c>
      <c r="I205" s="141">
        <f t="shared" si="281"/>
        <v>0</v>
      </c>
      <c r="J205" s="187">
        <f>SUM(J206:J214)</f>
        <v>0</v>
      </c>
      <c r="K205" s="188">
        <f t="shared" ref="K205:L205" si="282">SUM(K206:K214)</f>
        <v>0</v>
      </c>
      <c r="L205" s="141">
        <f t="shared" si="282"/>
        <v>0</v>
      </c>
      <c r="M205" s="187">
        <f>SUM(M206:M214)</f>
        <v>0</v>
      </c>
      <c r="N205" s="188">
        <f t="shared" ref="N205:O205" si="283">SUM(N206:N214)</f>
        <v>0</v>
      </c>
      <c r="O205" s="141">
        <f t="shared" si="283"/>
        <v>0</v>
      </c>
      <c r="P205" s="129"/>
    </row>
    <row r="206" spans="1:16" ht="12" hidden="1" customHeight="1" x14ac:dyDescent="0.25">
      <c r="A206" s="44">
        <v>5211</v>
      </c>
      <c r="B206" s="82" t="s">
        <v>223</v>
      </c>
      <c r="C206" s="83">
        <f t="shared" si="193"/>
        <v>0</v>
      </c>
      <c r="D206" s="198">
        <v>0</v>
      </c>
      <c r="E206" s="199"/>
      <c r="F206" s="134">
        <f t="shared" ref="F206:F215" si="284">D206+E206</f>
        <v>0</v>
      </c>
      <c r="G206" s="46"/>
      <c r="H206" s="47"/>
      <c r="I206" s="134">
        <f t="shared" ref="I206:I215" si="285">G206+H206</f>
        <v>0</v>
      </c>
      <c r="J206" s="46"/>
      <c r="K206" s="47"/>
      <c r="L206" s="134">
        <f t="shared" ref="L206:L215" si="286">K206+J206</f>
        <v>0</v>
      </c>
      <c r="M206" s="46"/>
      <c r="N206" s="47"/>
      <c r="O206" s="134">
        <f t="shared" ref="O206:O215" si="287">N206+M206</f>
        <v>0</v>
      </c>
      <c r="P206" s="49"/>
    </row>
    <row r="207" spans="1:16" ht="12" hidden="1" customHeight="1" x14ac:dyDescent="0.25">
      <c r="A207" s="51">
        <v>5212</v>
      </c>
      <c r="B207" s="89" t="s">
        <v>224</v>
      </c>
      <c r="C207" s="90">
        <f t="shared" si="193"/>
        <v>0</v>
      </c>
      <c r="D207" s="196">
        <v>0</v>
      </c>
      <c r="E207" s="197"/>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9" t="s">
        <v>225</v>
      </c>
      <c r="C208" s="90">
        <f t="shared" si="193"/>
        <v>0</v>
      </c>
      <c r="D208" s="196">
        <v>0</v>
      </c>
      <c r="E208" s="197"/>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9" t="s">
        <v>226</v>
      </c>
      <c r="C209" s="90">
        <f t="shared" si="193"/>
        <v>0</v>
      </c>
      <c r="D209" s="196">
        <v>0</v>
      </c>
      <c r="E209" s="197"/>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9" t="s">
        <v>227</v>
      </c>
      <c r="C210" s="90">
        <f t="shared" si="193"/>
        <v>0</v>
      </c>
      <c r="D210" s="196">
        <v>0</v>
      </c>
      <c r="E210" s="197"/>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9" t="s">
        <v>228</v>
      </c>
      <c r="C211" s="90">
        <f t="shared" si="193"/>
        <v>0</v>
      </c>
      <c r="D211" s="196">
        <v>0</v>
      </c>
      <c r="E211" s="197"/>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9" t="s">
        <v>229</v>
      </c>
      <c r="C212" s="90">
        <f t="shared" ref="C212:C275" si="288">F212+I212+L212+O212</f>
        <v>0</v>
      </c>
      <c r="D212" s="196">
        <v>0</v>
      </c>
      <c r="E212" s="197"/>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9" t="s">
        <v>230</v>
      </c>
      <c r="C213" s="90">
        <f t="shared" si="288"/>
        <v>0</v>
      </c>
      <c r="D213" s="196">
        <v>0</v>
      </c>
      <c r="E213" s="197"/>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9" t="s">
        <v>231</v>
      </c>
      <c r="C214" s="90">
        <f t="shared" si="288"/>
        <v>0</v>
      </c>
      <c r="D214" s="196">
        <v>0</v>
      </c>
      <c r="E214" s="197"/>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9">
        <v>5220</v>
      </c>
      <c r="B215" s="89" t="s">
        <v>232</v>
      </c>
      <c r="C215" s="90">
        <f t="shared" si="288"/>
        <v>0</v>
      </c>
      <c r="D215" s="196">
        <v>0</v>
      </c>
      <c r="E215" s="197"/>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9">
        <v>5230</v>
      </c>
      <c r="B216" s="89" t="s">
        <v>233</v>
      </c>
      <c r="C216" s="90">
        <f t="shared" si="288"/>
        <v>0</v>
      </c>
      <c r="D216" s="190">
        <f>SUM(D217:D224)</f>
        <v>0</v>
      </c>
      <c r="E216" s="191">
        <f t="shared" ref="E216:F216" si="289">SUM(E217:E224)</f>
        <v>0</v>
      </c>
      <c r="F216" s="55">
        <f t="shared" si="289"/>
        <v>0</v>
      </c>
      <c r="G216" s="190">
        <f>SUM(G217:G224)</f>
        <v>0</v>
      </c>
      <c r="H216" s="191">
        <f t="shared" ref="H216:I216" si="290">SUM(H217:H224)</f>
        <v>0</v>
      </c>
      <c r="I216" s="55">
        <f t="shared" si="290"/>
        <v>0</v>
      </c>
      <c r="J216" s="190">
        <f>SUM(J217:J224)</f>
        <v>0</v>
      </c>
      <c r="K216" s="191">
        <f t="shared" ref="K216:L216" si="291">SUM(K217:K224)</f>
        <v>0</v>
      </c>
      <c r="L216" s="55">
        <f t="shared" si="291"/>
        <v>0</v>
      </c>
      <c r="M216" s="190">
        <f>SUM(M217:M224)</f>
        <v>0</v>
      </c>
      <c r="N216" s="191">
        <f t="shared" ref="N216:O216" si="292">SUM(N217:N224)</f>
        <v>0</v>
      </c>
      <c r="O216" s="55">
        <f t="shared" si="292"/>
        <v>0</v>
      </c>
      <c r="P216" s="57"/>
    </row>
    <row r="217" spans="1:16" ht="12" hidden="1" customHeight="1" x14ac:dyDescent="0.25">
      <c r="A217" s="51">
        <v>5231</v>
      </c>
      <c r="B217" s="89" t="s">
        <v>234</v>
      </c>
      <c r="C217" s="90">
        <f t="shared" si="288"/>
        <v>0</v>
      </c>
      <c r="D217" s="196">
        <v>0</v>
      </c>
      <c r="E217" s="197"/>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9" t="s">
        <v>235</v>
      </c>
      <c r="C218" s="90">
        <f t="shared" si="288"/>
        <v>0</v>
      </c>
      <c r="D218" s="196">
        <v>0</v>
      </c>
      <c r="E218" s="197"/>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9" t="s">
        <v>236</v>
      </c>
      <c r="C219" s="90">
        <f t="shared" si="288"/>
        <v>0</v>
      </c>
      <c r="D219" s="196">
        <v>0</v>
      </c>
      <c r="E219" s="197"/>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9" t="s">
        <v>237</v>
      </c>
      <c r="C220" s="90">
        <f t="shared" si="288"/>
        <v>0</v>
      </c>
      <c r="D220" s="196">
        <v>0</v>
      </c>
      <c r="E220" s="197"/>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9" t="s">
        <v>238</v>
      </c>
      <c r="C221" s="90">
        <f t="shared" si="288"/>
        <v>0</v>
      </c>
      <c r="D221" s="196">
        <v>0</v>
      </c>
      <c r="E221" s="197"/>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9" t="s">
        <v>239</v>
      </c>
      <c r="C222" s="90">
        <f t="shared" si="288"/>
        <v>0</v>
      </c>
      <c r="D222" s="196">
        <v>0</v>
      </c>
      <c r="E222" s="197"/>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9" t="s">
        <v>240</v>
      </c>
      <c r="C223" s="90">
        <f t="shared" si="288"/>
        <v>0</v>
      </c>
      <c r="D223" s="196">
        <v>0</v>
      </c>
      <c r="E223" s="197"/>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9" t="s">
        <v>241</v>
      </c>
      <c r="C224" s="90">
        <f t="shared" si="288"/>
        <v>0</v>
      </c>
      <c r="D224" s="196">
        <v>0</v>
      </c>
      <c r="E224" s="197"/>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9">
        <v>5240</v>
      </c>
      <c r="B225" s="89" t="s">
        <v>242</v>
      </c>
      <c r="C225" s="90">
        <f t="shared" si="288"/>
        <v>264609</v>
      </c>
      <c r="D225" s="196">
        <v>244534</v>
      </c>
      <c r="E225" s="569">
        <v>20075</v>
      </c>
      <c r="F225" s="55">
        <f t="shared" si="293"/>
        <v>264609</v>
      </c>
      <c r="G225" s="53"/>
      <c r="H225" s="54"/>
      <c r="I225" s="55">
        <f t="shared" si="294"/>
        <v>0</v>
      </c>
      <c r="J225" s="53"/>
      <c r="K225" s="54"/>
      <c r="L225" s="55">
        <f t="shared" si="295"/>
        <v>0</v>
      </c>
      <c r="M225" s="53"/>
      <c r="N225" s="54"/>
      <c r="O225" s="55">
        <f t="shared" si="296"/>
        <v>0</v>
      </c>
      <c r="P225" s="57"/>
    </row>
    <row r="226" spans="1:16" ht="12" customHeight="1" x14ac:dyDescent="0.25">
      <c r="A226" s="189">
        <v>5250</v>
      </c>
      <c r="B226" s="89" t="s">
        <v>243</v>
      </c>
      <c r="C226" s="90">
        <f t="shared" si="288"/>
        <v>281427</v>
      </c>
      <c r="D226" s="196">
        <v>300026</v>
      </c>
      <c r="E226" s="569">
        <v>-18599</v>
      </c>
      <c r="F226" s="55">
        <f t="shared" si="293"/>
        <v>281427</v>
      </c>
      <c r="G226" s="53"/>
      <c r="H226" s="54"/>
      <c r="I226" s="55">
        <f t="shared" si="294"/>
        <v>0</v>
      </c>
      <c r="J226" s="53"/>
      <c r="K226" s="54"/>
      <c r="L226" s="55">
        <f t="shared" si="295"/>
        <v>0</v>
      </c>
      <c r="M226" s="53"/>
      <c r="N226" s="54"/>
      <c r="O226" s="55">
        <f t="shared" si="296"/>
        <v>0</v>
      </c>
      <c r="P226" s="57"/>
    </row>
    <row r="227" spans="1:16" hidden="1" x14ac:dyDescent="0.25">
      <c r="A227" s="189">
        <v>5260</v>
      </c>
      <c r="B227" s="89" t="s">
        <v>244</v>
      </c>
      <c r="C227" s="90">
        <f t="shared" si="288"/>
        <v>0</v>
      </c>
      <c r="D227" s="190">
        <f>SUM(D228)</f>
        <v>0</v>
      </c>
      <c r="E227" s="191">
        <f t="shared" ref="E227:F227" si="297">SUM(E228)</f>
        <v>0</v>
      </c>
      <c r="F227" s="55">
        <f t="shared" si="297"/>
        <v>0</v>
      </c>
      <c r="G227" s="190">
        <f>SUM(G228)</f>
        <v>0</v>
      </c>
      <c r="H227" s="191">
        <f t="shared" ref="H227:I227" si="298">SUM(H228)</f>
        <v>0</v>
      </c>
      <c r="I227" s="55">
        <f t="shared" si="298"/>
        <v>0</v>
      </c>
      <c r="J227" s="190">
        <f>SUM(J228)</f>
        <v>0</v>
      </c>
      <c r="K227" s="191">
        <f t="shared" ref="K227:L227" si="299">SUM(K228)</f>
        <v>0</v>
      </c>
      <c r="L227" s="55">
        <f t="shared" si="299"/>
        <v>0</v>
      </c>
      <c r="M227" s="190">
        <f>SUM(M228)</f>
        <v>0</v>
      </c>
      <c r="N227" s="191">
        <f t="shared" ref="N227:O227" si="300">SUM(N228)</f>
        <v>0</v>
      </c>
      <c r="O227" s="55">
        <f t="shared" si="300"/>
        <v>0</v>
      </c>
      <c r="P227" s="57"/>
    </row>
    <row r="228" spans="1:16" ht="24" hidden="1" customHeight="1" x14ac:dyDescent="0.25">
      <c r="A228" s="51">
        <v>5269</v>
      </c>
      <c r="B228" s="89" t="s">
        <v>245</v>
      </c>
      <c r="C228" s="90">
        <f t="shared" si="288"/>
        <v>0</v>
      </c>
      <c r="D228" s="196">
        <v>0</v>
      </c>
      <c r="E228" s="197"/>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6">
        <v>5270</v>
      </c>
      <c r="B229" s="138" t="s">
        <v>246</v>
      </c>
      <c r="C229" s="143">
        <f t="shared" si="288"/>
        <v>0</v>
      </c>
      <c r="D229" s="202">
        <v>0</v>
      </c>
      <c r="E229" s="203"/>
      <c r="F229" s="141">
        <f t="shared" si="301"/>
        <v>0</v>
      </c>
      <c r="G229" s="144"/>
      <c r="H229" s="145"/>
      <c r="I229" s="141">
        <f t="shared" si="302"/>
        <v>0</v>
      </c>
      <c r="J229" s="144"/>
      <c r="K229" s="145"/>
      <c r="L229" s="141">
        <f t="shared" si="303"/>
        <v>0</v>
      </c>
      <c r="M229" s="144"/>
      <c r="N229" s="145"/>
      <c r="O229" s="141">
        <f t="shared" si="304"/>
        <v>0</v>
      </c>
      <c r="P229" s="129"/>
    </row>
    <row r="230" spans="1:16" hidden="1" x14ac:dyDescent="0.25">
      <c r="A230" s="177">
        <v>6000</v>
      </c>
      <c r="B230" s="177" t="s">
        <v>247</v>
      </c>
      <c r="C230" s="178">
        <f t="shared" si="288"/>
        <v>0</v>
      </c>
      <c r="D230" s="179">
        <f>D231+D251+D259</f>
        <v>0</v>
      </c>
      <c r="E230" s="180">
        <f t="shared" ref="E230:F230" si="305">E231+E251+E259</f>
        <v>0</v>
      </c>
      <c r="F230" s="181">
        <f t="shared" si="305"/>
        <v>0</v>
      </c>
      <c r="G230" s="179">
        <f>G231+G251+G259</f>
        <v>0</v>
      </c>
      <c r="H230" s="180">
        <f t="shared" ref="H230:I230" si="306">H231+H251+H259</f>
        <v>0</v>
      </c>
      <c r="I230" s="181">
        <f t="shared" si="306"/>
        <v>0</v>
      </c>
      <c r="J230" s="179">
        <f>J231+J251+J259</f>
        <v>0</v>
      </c>
      <c r="K230" s="180">
        <f t="shared" ref="K230:L230" si="307">K231+K251+K259</f>
        <v>0</v>
      </c>
      <c r="L230" s="181">
        <f t="shared" si="307"/>
        <v>0</v>
      </c>
      <c r="M230" s="179">
        <f>M231+M251+M259</f>
        <v>0</v>
      </c>
      <c r="N230" s="180">
        <f t="shared" ref="N230:O230" si="308">N231+N251+N259</f>
        <v>0</v>
      </c>
      <c r="O230" s="181">
        <f t="shared" si="308"/>
        <v>0</v>
      </c>
      <c r="P230" s="182"/>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667">
        <v>6220</v>
      </c>
      <c r="B232" s="82" t="s">
        <v>249</v>
      </c>
      <c r="C232" s="83">
        <f t="shared" si="288"/>
        <v>0</v>
      </c>
      <c r="D232" s="198">
        <v>0</v>
      </c>
      <c r="E232" s="199"/>
      <c r="F232" s="134">
        <f>D232+E232</f>
        <v>0</v>
      </c>
      <c r="G232" s="46"/>
      <c r="H232" s="47"/>
      <c r="I232" s="134">
        <f>G232+H232</f>
        <v>0</v>
      </c>
      <c r="J232" s="46"/>
      <c r="K232" s="47"/>
      <c r="L232" s="134">
        <f>K232+J232</f>
        <v>0</v>
      </c>
      <c r="M232" s="46"/>
      <c r="N232" s="47"/>
      <c r="O232" s="134">
        <f>N232+M232</f>
        <v>0</v>
      </c>
      <c r="P232" s="49"/>
    </row>
    <row r="233" spans="1:16" hidden="1" x14ac:dyDescent="0.25">
      <c r="A233" s="189">
        <v>6230</v>
      </c>
      <c r="B233" s="89" t="s">
        <v>250</v>
      </c>
      <c r="C233" s="90">
        <f t="shared" si="288"/>
        <v>0</v>
      </c>
      <c r="D233" s="190">
        <f t="shared" ref="D233:O233" si="313">SUM(D234)</f>
        <v>0</v>
      </c>
      <c r="E233" s="191">
        <f t="shared" si="313"/>
        <v>0</v>
      </c>
      <c r="F233" s="55">
        <f t="shared" si="313"/>
        <v>0</v>
      </c>
      <c r="G233" s="190">
        <f t="shared" si="313"/>
        <v>0</v>
      </c>
      <c r="H233" s="191">
        <f t="shared" si="313"/>
        <v>0</v>
      </c>
      <c r="I233" s="55">
        <f t="shared" si="313"/>
        <v>0</v>
      </c>
      <c r="J233" s="190">
        <f t="shared" si="313"/>
        <v>0</v>
      </c>
      <c r="K233" s="191">
        <f t="shared" si="313"/>
        <v>0</v>
      </c>
      <c r="L233" s="55">
        <f t="shared" si="313"/>
        <v>0</v>
      </c>
      <c r="M233" s="190">
        <f t="shared" si="313"/>
        <v>0</v>
      </c>
      <c r="N233" s="191">
        <f t="shared" si="313"/>
        <v>0</v>
      </c>
      <c r="O233" s="55">
        <f t="shared" si="313"/>
        <v>0</v>
      </c>
      <c r="P233" s="57"/>
    </row>
    <row r="234" spans="1:16" ht="24" hidden="1" customHeight="1" x14ac:dyDescent="0.25">
      <c r="A234" s="51">
        <v>6239</v>
      </c>
      <c r="B234" s="82" t="s">
        <v>251</v>
      </c>
      <c r="C234" s="90">
        <f t="shared" si="288"/>
        <v>0</v>
      </c>
      <c r="D234" s="198">
        <v>0</v>
      </c>
      <c r="E234" s="199"/>
      <c r="F234" s="134">
        <f>D234+E234</f>
        <v>0</v>
      </c>
      <c r="G234" s="46"/>
      <c r="H234" s="47"/>
      <c r="I234" s="134">
        <f>G234+H234</f>
        <v>0</v>
      </c>
      <c r="J234" s="46"/>
      <c r="K234" s="47"/>
      <c r="L234" s="134">
        <f>K234+J234</f>
        <v>0</v>
      </c>
      <c r="M234" s="46"/>
      <c r="N234" s="47"/>
      <c r="O234" s="134">
        <f>N234+M234</f>
        <v>0</v>
      </c>
      <c r="P234" s="49"/>
    </row>
    <row r="235" spans="1:16" ht="24" hidden="1" x14ac:dyDescent="0.25">
      <c r="A235" s="189">
        <v>6240</v>
      </c>
      <c r="B235" s="89" t="s">
        <v>252</v>
      </c>
      <c r="C235" s="90">
        <f t="shared" si="288"/>
        <v>0</v>
      </c>
      <c r="D235" s="190">
        <f>SUM(D236:D237)</f>
        <v>0</v>
      </c>
      <c r="E235" s="191">
        <f t="shared" ref="E235:F235" si="314">SUM(E236:E237)</f>
        <v>0</v>
      </c>
      <c r="F235" s="55">
        <f t="shared" si="314"/>
        <v>0</v>
      </c>
      <c r="G235" s="190">
        <f>SUM(G236:G237)</f>
        <v>0</v>
      </c>
      <c r="H235" s="191">
        <f t="shared" ref="H235:I235" si="315">SUM(H236:H237)</f>
        <v>0</v>
      </c>
      <c r="I235" s="55">
        <f t="shared" si="315"/>
        <v>0</v>
      </c>
      <c r="J235" s="190">
        <f>SUM(J236:J237)</f>
        <v>0</v>
      </c>
      <c r="K235" s="191">
        <f t="shared" ref="K235:L235" si="316">SUM(K236:K237)</f>
        <v>0</v>
      </c>
      <c r="L235" s="55">
        <f t="shared" si="316"/>
        <v>0</v>
      </c>
      <c r="M235" s="190">
        <f>SUM(M236:M237)</f>
        <v>0</v>
      </c>
      <c r="N235" s="191">
        <f t="shared" ref="N235:O235" si="317">SUM(N236:N237)</f>
        <v>0</v>
      </c>
      <c r="O235" s="55">
        <f t="shared" si="317"/>
        <v>0</v>
      </c>
      <c r="P235" s="57"/>
    </row>
    <row r="236" spans="1:16" ht="12" hidden="1" customHeight="1" x14ac:dyDescent="0.25">
      <c r="A236" s="51">
        <v>6241</v>
      </c>
      <c r="B236" s="89" t="s">
        <v>253</v>
      </c>
      <c r="C236" s="90">
        <f t="shared" si="288"/>
        <v>0</v>
      </c>
      <c r="D236" s="196">
        <v>0</v>
      </c>
      <c r="E236" s="197"/>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9" t="s">
        <v>254</v>
      </c>
      <c r="C237" s="90">
        <f t="shared" si="288"/>
        <v>0</v>
      </c>
      <c r="D237" s="196">
        <v>0</v>
      </c>
      <c r="E237" s="197"/>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9">
        <v>6250</v>
      </c>
      <c r="B238" s="89" t="s">
        <v>255</v>
      </c>
      <c r="C238" s="90">
        <f t="shared" si="288"/>
        <v>0</v>
      </c>
      <c r="D238" s="190">
        <f>SUM(D239:D243)</f>
        <v>0</v>
      </c>
      <c r="E238" s="191">
        <f t="shared" ref="E238:F238" si="322">SUM(E239:E243)</f>
        <v>0</v>
      </c>
      <c r="F238" s="55">
        <f t="shared" si="322"/>
        <v>0</v>
      </c>
      <c r="G238" s="190">
        <f>SUM(G239:G243)</f>
        <v>0</v>
      </c>
      <c r="H238" s="191">
        <f t="shared" ref="H238:I238" si="323">SUM(H239:H243)</f>
        <v>0</v>
      </c>
      <c r="I238" s="55">
        <f t="shared" si="323"/>
        <v>0</v>
      </c>
      <c r="J238" s="190">
        <f>SUM(J239:J243)</f>
        <v>0</v>
      </c>
      <c r="K238" s="191">
        <f t="shared" ref="K238:L238" si="324">SUM(K239:K243)</f>
        <v>0</v>
      </c>
      <c r="L238" s="55">
        <f t="shared" si="324"/>
        <v>0</v>
      </c>
      <c r="M238" s="190">
        <f>SUM(M239:M243)</f>
        <v>0</v>
      </c>
      <c r="N238" s="191">
        <f t="shared" ref="N238:O238" si="325">SUM(N239:N243)</f>
        <v>0</v>
      </c>
      <c r="O238" s="55">
        <f t="shared" si="325"/>
        <v>0</v>
      </c>
      <c r="P238" s="57"/>
    </row>
    <row r="239" spans="1:16" ht="14.25" hidden="1" customHeight="1" x14ac:dyDescent="0.25">
      <c r="A239" s="51">
        <v>6252</v>
      </c>
      <c r="B239" s="89" t="s">
        <v>256</v>
      </c>
      <c r="C239" s="90">
        <f t="shared" si="288"/>
        <v>0</v>
      </c>
      <c r="D239" s="196">
        <v>0</v>
      </c>
      <c r="E239" s="197"/>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9" t="s">
        <v>257</v>
      </c>
      <c r="C240" s="90">
        <f t="shared" si="288"/>
        <v>0</v>
      </c>
      <c r="D240" s="196">
        <v>0</v>
      </c>
      <c r="E240" s="197"/>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9" t="s">
        <v>258</v>
      </c>
      <c r="C241" s="90">
        <f t="shared" si="288"/>
        <v>0</v>
      </c>
      <c r="D241" s="196">
        <v>0</v>
      </c>
      <c r="E241" s="197"/>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9" t="s">
        <v>259</v>
      </c>
      <c r="C242" s="90">
        <f t="shared" si="288"/>
        <v>0</v>
      </c>
      <c r="D242" s="196">
        <v>0</v>
      </c>
      <c r="E242" s="197"/>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9" t="s">
        <v>260</v>
      </c>
      <c r="C243" s="90">
        <f t="shared" si="288"/>
        <v>0</v>
      </c>
      <c r="D243" s="196">
        <v>0</v>
      </c>
      <c r="E243" s="197"/>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9">
        <v>6260</v>
      </c>
      <c r="B244" s="89" t="s">
        <v>261</v>
      </c>
      <c r="C244" s="90">
        <f t="shared" si="288"/>
        <v>0</v>
      </c>
      <c r="D244" s="196">
        <v>0</v>
      </c>
      <c r="E244" s="197"/>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9">
        <v>6270</v>
      </c>
      <c r="B245" s="89" t="s">
        <v>262</v>
      </c>
      <c r="C245" s="90">
        <f t="shared" si="288"/>
        <v>0</v>
      </c>
      <c r="D245" s="196">
        <v>0</v>
      </c>
      <c r="E245" s="197"/>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667">
        <v>6290</v>
      </c>
      <c r="B246" s="82" t="s">
        <v>263</v>
      </c>
      <c r="C246" s="208">
        <f t="shared" si="288"/>
        <v>0</v>
      </c>
      <c r="D246" s="194">
        <f>SUM(D247:D250)</f>
        <v>0</v>
      </c>
      <c r="E246" s="195">
        <f t="shared" ref="E246:O246" si="330">SUM(E247:E250)</f>
        <v>0</v>
      </c>
      <c r="F246" s="134">
        <f t="shared" si="330"/>
        <v>0</v>
      </c>
      <c r="G246" s="194">
        <f t="shared" si="330"/>
        <v>0</v>
      </c>
      <c r="H246" s="195">
        <f t="shared" si="330"/>
        <v>0</v>
      </c>
      <c r="I246" s="134">
        <f t="shared" si="330"/>
        <v>0</v>
      </c>
      <c r="J246" s="194">
        <f t="shared" si="330"/>
        <v>0</v>
      </c>
      <c r="K246" s="195">
        <f t="shared" si="330"/>
        <v>0</v>
      </c>
      <c r="L246" s="134">
        <f t="shared" si="330"/>
        <v>0</v>
      </c>
      <c r="M246" s="194">
        <f t="shared" si="330"/>
        <v>0</v>
      </c>
      <c r="N246" s="195">
        <f t="shared" si="330"/>
        <v>0</v>
      </c>
      <c r="O246" s="134">
        <f t="shared" si="330"/>
        <v>0</v>
      </c>
      <c r="P246" s="49"/>
    </row>
    <row r="247" spans="1:16" ht="12" hidden="1" customHeight="1" x14ac:dyDescent="0.25">
      <c r="A247" s="51">
        <v>6291</v>
      </c>
      <c r="B247" s="89" t="s">
        <v>264</v>
      </c>
      <c r="C247" s="90">
        <f t="shared" si="288"/>
        <v>0</v>
      </c>
      <c r="D247" s="196">
        <v>0</v>
      </c>
      <c r="E247" s="197"/>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9" t="s">
        <v>265</v>
      </c>
      <c r="C248" s="90">
        <f t="shared" si="288"/>
        <v>0</v>
      </c>
      <c r="D248" s="196">
        <v>0</v>
      </c>
      <c r="E248" s="197"/>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9" t="s">
        <v>266</v>
      </c>
      <c r="C249" s="90">
        <f t="shared" si="288"/>
        <v>0</v>
      </c>
      <c r="D249" s="196">
        <v>0</v>
      </c>
      <c r="E249" s="197"/>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9" t="s">
        <v>267</v>
      </c>
      <c r="C250" s="90">
        <f t="shared" si="288"/>
        <v>0</v>
      </c>
      <c r="D250" s="196">
        <v>0</v>
      </c>
      <c r="E250" s="197"/>
      <c r="F250" s="55">
        <f t="shared" si="331"/>
        <v>0</v>
      </c>
      <c r="G250" s="53"/>
      <c r="H250" s="54"/>
      <c r="I250" s="55">
        <f t="shared" si="332"/>
        <v>0</v>
      </c>
      <c r="J250" s="53"/>
      <c r="K250" s="54"/>
      <c r="L250" s="55">
        <f t="shared" si="333"/>
        <v>0</v>
      </c>
      <c r="M250" s="53"/>
      <c r="N250" s="54"/>
      <c r="O250" s="55">
        <f t="shared" si="334"/>
        <v>0</v>
      </c>
      <c r="P250" s="57"/>
    </row>
    <row r="251" spans="1:16" hidden="1" x14ac:dyDescent="0.25">
      <c r="A251" s="69">
        <v>6300</v>
      </c>
      <c r="B251" s="183" t="s">
        <v>268</v>
      </c>
      <c r="C251" s="70">
        <f t="shared" si="288"/>
        <v>0</v>
      </c>
      <c r="D251" s="184">
        <f>SUM(D252,D257,D258)</f>
        <v>0</v>
      </c>
      <c r="E251" s="185">
        <f t="shared" ref="E251:O251" si="335">SUM(E252,E257,E258)</f>
        <v>0</v>
      </c>
      <c r="F251" s="73">
        <f t="shared" si="335"/>
        <v>0</v>
      </c>
      <c r="G251" s="184">
        <f t="shared" si="335"/>
        <v>0</v>
      </c>
      <c r="H251" s="185">
        <f t="shared" si="335"/>
        <v>0</v>
      </c>
      <c r="I251" s="73">
        <f t="shared" si="335"/>
        <v>0</v>
      </c>
      <c r="J251" s="184">
        <f t="shared" si="335"/>
        <v>0</v>
      </c>
      <c r="K251" s="185">
        <f t="shared" si="335"/>
        <v>0</v>
      </c>
      <c r="L251" s="73">
        <f t="shared" si="335"/>
        <v>0</v>
      </c>
      <c r="M251" s="184">
        <f t="shared" si="335"/>
        <v>0</v>
      </c>
      <c r="N251" s="185">
        <f t="shared" si="335"/>
        <v>0</v>
      </c>
      <c r="O251" s="73">
        <f t="shared" si="335"/>
        <v>0</v>
      </c>
      <c r="P251" s="77"/>
    </row>
    <row r="252" spans="1:16" ht="24" hidden="1" x14ac:dyDescent="0.25">
      <c r="A252" s="667">
        <v>6320</v>
      </c>
      <c r="B252" s="82" t="s">
        <v>269</v>
      </c>
      <c r="C252" s="208">
        <f t="shared" si="288"/>
        <v>0</v>
      </c>
      <c r="D252" s="194">
        <f>SUM(D253:D256)</f>
        <v>0</v>
      </c>
      <c r="E252" s="195">
        <f t="shared" ref="E252:O252" si="336">SUM(E253:E256)</f>
        <v>0</v>
      </c>
      <c r="F252" s="134">
        <f t="shared" si="336"/>
        <v>0</v>
      </c>
      <c r="G252" s="194">
        <f t="shared" si="336"/>
        <v>0</v>
      </c>
      <c r="H252" s="195">
        <f t="shared" si="336"/>
        <v>0</v>
      </c>
      <c r="I252" s="134">
        <f t="shared" si="336"/>
        <v>0</v>
      </c>
      <c r="J252" s="194">
        <f t="shared" si="336"/>
        <v>0</v>
      </c>
      <c r="K252" s="195">
        <f t="shared" si="336"/>
        <v>0</v>
      </c>
      <c r="L252" s="134">
        <f t="shared" si="336"/>
        <v>0</v>
      </c>
      <c r="M252" s="194">
        <f t="shared" si="336"/>
        <v>0</v>
      </c>
      <c r="N252" s="195">
        <f t="shared" si="336"/>
        <v>0</v>
      </c>
      <c r="O252" s="134">
        <f t="shared" si="336"/>
        <v>0</v>
      </c>
      <c r="P252" s="49"/>
    </row>
    <row r="253" spans="1:16" ht="12" hidden="1" customHeight="1" x14ac:dyDescent="0.25">
      <c r="A253" s="51">
        <v>6322</v>
      </c>
      <c r="B253" s="89" t="s">
        <v>270</v>
      </c>
      <c r="C253" s="90">
        <f t="shared" si="288"/>
        <v>0</v>
      </c>
      <c r="D253" s="196">
        <v>0</v>
      </c>
      <c r="E253" s="197"/>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9" t="s">
        <v>271</v>
      </c>
      <c r="C254" s="90">
        <f t="shared" si="288"/>
        <v>0</v>
      </c>
      <c r="D254" s="196">
        <v>0</v>
      </c>
      <c r="E254" s="197"/>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9" t="s">
        <v>272</v>
      </c>
      <c r="C255" s="90">
        <f t="shared" si="288"/>
        <v>0</v>
      </c>
      <c r="D255" s="196">
        <v>0</v>
      </c>
      <c r="E255" s="197"/>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2" t="s">
        <v>273</v>
      </c>
      <c r="C256" s="83">
        <f t="shared" si="288"/>
        <v>0</v>
      </c>
      <c r="D256" s="198">
        <v>0</v>
      </c>
      <c r="E256" s="199"/>
      <c r="F256" s="134">
        <f t="shared" si="337"/>
        <v>0</v>
      </c>
      <c r="G256" s="46"/>
      <c r="H256" s="47"/>
      <c r="I256" s="134">
        <f t="shared" si="338"/>
        <v>0</v>
      </c>
      <c r="J256" s="46"/>
      <c r="K256" s="47"/>
      <c r="L256" s="134">
        <f t="shared" si="339"/>
        <v>0</v>
      </c>
      <c r="M256" s="46"/>
      <c r="N256" s="47"/>
      <c r="O256" s="134">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9">
        <v>6360</v>
      </c>
      <c r="B258" s="89" t="s">
        <v>275</v>
      </c>
      <c r="C258" s="90">
        <f t="shared" si="288"/>
        <v>0</v>
      </c>
      <c r="D258" s="196">
        <v>0</v>
      </c>
      <c r="E258" s="197"/>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9">
        <v>6400</v>
      </c>
      <c r="B259" s="183" t="s">
        <v>276</v>
      </c>
      <c r="C259" s="70">
        <f t="shared" si="288"/>
        <v>0</v>
      </c>
      <c r="D259" s="184">
        <f>SUM(D260,D264)</f>
        <v>0</v>
      </c>
      <c r="E259" s="185">
        <f t="shared" ref="E259:O259" si="341">SUM(E260,E264)</f>
        <v>0</v>
      </c>
      <c r="F259" s="73">
        <f t="shared" si="341"/>
        <v>0</v>
      </c>
      <c r="G259" s="184">
        <f t="shared" si="341"/>
        <v>0</v>
      </c>
      <c r="H259" s="185">
        <f t="shared" si="341"/>
        <v>0</v>
      </c>
      <c r="I259" s="73">
        <f t="shared" si="341"/>
        <v>0</v>
      </c>
      <c r="J259" s="184">
        <f t="shared" si="341"/>
        <v>0</v>
      </c>
      <c r="K259" s="185">
        <f t="shared" si="341"/>
        <v>0</v>
      </c>
      <c r="L259" s="73">
        <f t="shared" si="341"/>
        <v>0</v>
      </c>
      <c r="M259" s="184">
        <f t="shared" si="341"/>
        <v>0</v>
      </c>
      <c r="N259" s="185">
        <f t="shared" si="341"/>
        <v>0</v>
      </c>
      <c r="O259" s="73">
        <f t="shared" si="341"/>
        <v>0</v>
      </c>
      <c r="P259" s="77"/>
    </row>
    <row r="260" spans="1:16" ht="24" hidden="1" x14ac:dyDescent="0.25">
      <c r="A260" s="667">
        <v>6410</v>
      </c>
      <c r="B260" s="82" t="s">
        <v>277</v>
      </c>
      <c r="C260" s="83">
        <f t="shared" si="288"/>
        <v>0</v>
      </c>
      <c r="D260" s="194">
        <f>SUM(D261:D263)</f>
        <v>0</v>
      </c>
      <c r="E260" s="195">
        <f t="shared" ref="E260:O260" si="342">SUM(E261:E263)</f>
        <v>0</v>
      </c>
      <c r="F260" s="134">
        <f t="shared" si="342"/>
        <v>0</v>
      </c>
      <c r="G260" s="194">
        <f t="shared" si="342"/>
        <v>0</v>
      </c>
      <c r="H260" s="195">
        <f t="shared" si="342"/>
        <v>0</v>
      </c>
      <c r="I260" s="134">
        <f t="shared" si="342"/>
        <v>0</v>
      </c>
      <c r="J260" s="194">
        <f t="shared" si="342"/>
        <v>0</v>
      </c>
      <c r="K260" s="195">
        <f t="shared" si="342"/>
        <v>0</v>
      </c>
      <c r="L260" s="134">
        <f t="shared" si="342"/>
        <v>0</v>
      </c>
      <c r="M260" s="194">
        <f t="shared" si="342"/>
        <v>0</v>
      </c>
      <c r="N260" s="195">
        <f t="shared" si="342"/>
        <v>0</v>
      </c>
      <c r="O260" s="134">
        <f t="shared" si="342"/>
        <v>0</v>
      </c>
      <c r="P260" s="49"/>
    </row>
    <row r="261" spans="1:16" ht="12" hidden="1" customHeight="1" x14ac:dyDescent="0.25">
      <c r="A261" s="51">
        <v>6411</v>
      </c>
      <c r="B261" s="200" t="s">
        <v>278</v>
      </c>
      <c r="C261" s="90">
        <f t="shared" si="288"/>
        <v>0</v>
      </c>
      <c r="D261" s="196">
        <v>0</v>
      </c>
      <c r="E261" s="197"/>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9" t="s">
        <v>279</v>
      </c>
      <c r="C262" s="90">
        <f t="shared" si="288"/>
        <v>0</v>
      </c>
      <c r="D262" s="196">
        <v>0</v>
      </c>
      <c r="E262" s="197"/>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9" t="s">
        <v>280</v>
      </c>
      <c r="C263" s="90">
        <f t="shared" si="288"/>
        <v>0</v>
      </c>
      <c r="D263" s="196">
        <v>0</v>
      </c>
      <c r="E263" s="197"/>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9">
        <v>6420</v>
      </c>
      <c r="B264" s="89" t="s">
        <v>281</v>
      </c>
      <c r="C264" s="90">
        <f t="shared" si="288"/>
        <v>0</v>
      </c>
      <c r="D264" s="190">
        <f>SUM(D265:D268)</f>
        <v>0</v>
      </c>
      <c r="E264" s="191">
        <f t="shared" ref="E264:F264" si="347">SUM(E265:E268)</f>
        <v>0</v>
      </c>
      <c r="F264" s="55">
        <f t="shared" si="347"/>
        <v>0</v>
      </c>
      <c r="G264" s="190">
        <f>SUM(G265:G268)</f>
        <v>0</v>
      </c>
      <c r="H264" s="191">
        <f t="shared" ref="H264:I264" si="348">SUM(H265:H268)</f>
        <v>0</v>
      </c>
      <c r="I264" s="55">
        <f t="shared" si="348"/>
        <v>0</v>
      </c>
      <c r="J264" s="190">
        <f>SUM(J265:J268)</f>
        <v>0</v>
      </c>
      <c r="K264" s="191">
        <f t="shared" ref="K264:L264" si="349">SUM(K265:K268)</f>
        <v>0</v>
      </c>
      <c r="L264" s="55">
        <f t="shared" si="349"/>
        <v>0</v>
      </c>
      <c r="M264" s="190">
        <f>SUM(M265:M268)</f>
        <v>0</v>
      </c>
      <c r="N264" s="191">
        <f t="shared" ref="N264:O264" si="350">SUM(N265:N268)</f>
        <v>0</v>
      </c>
      <c r="O264" s="55">
        <f t="shared" si="350"/>
        <v>0</v>
      </c>
      <c r="P264" s="57"/>
    </row>
    <row r="265" spans="1:16" ht="36" hidden="1" customHeight="1" x14ac:dyDescent="0.25">
      <c r="A265" s="51">
        <v>6421</v>
      </c>
      <c r="B265" s="89" t="s">
        <v>282</v>
      </c>
      <c r="C265" s="90">
        <f t="shared" si="288"/>
        <v>0</v>
      </c>
      <c r="D265" s="196">
        <v>0</v>
      </c>
      <c r="E265" s="197"/>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9" t="s">
        <v>283</v>
      </c>
      <c r="C266" s="90">
        <f t="shared" si="288"/>
        <v>0</v>
      </c>
      <c r="D266" s="196">
        <v>0</v>
      </c>
      <c r="E266" s="197"/>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9" t="s">
        <v>284</v>
      </c>
      <c r="C267" s="90">
        <f t="shared" si="288"/>
        <v>0</v>
      </c>
      <c r="D267" s="196">
        <v>0</v>
      </c>
      <c r="E267" s="197"/>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9" t="s">
        <v>285</v>
      </c>
      <c r="C268" s="90">
        <f t="shared" si="288"/>
        <v>0</v>
      </c>
      <c r="D268" s="196">
        <v>0</v>
      </c>
      <c r="E268" s="197"/>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9">
        <v>7200</v>
      </c>
      <c r="B270" s="183" t="s">
        <v>287</v>
      </c>
      <c r="C270" s="70">
        <f t="shared" si="288"/>
        <v>0</v>
      </c>
      <c r="D270" s="184">
        <f>SUM(D271,D272,D275,D276,D280)</f>
        <v>0</v>
      </c>
      <c r="E270" s="185">
        <f t="shared" ref="E270:F270" si="359">SUM(E271,E272,E275,E276,E280)</f>
        <v>0</v>
      </c>
      <c r="F270" s="73">
        <f t="shared" si="359"/>
        <v>0</v>
      </c>
      <c r="G270" s="184">
        <f>SUM(G271,G272,G275,G276,G280)</f>
        <v>0</v>
      </c>
      <c r="H270" s="185">
        <f t="shared" ref="H270:I270" si="360">SUM(H271,H272,H275,H276,H280)</f>
        <v>0</v>
      </c>
      <c r="I270" s="73">
        <f t="shared" si="360"/>
        <v>0</v>
      </c>
      <c r="J270" s="184">
        <f>SUM(J271,J272,J275,J276,J280)</f>
        <v>0</v>
      </c>
      <c r="K270" s="185">
        <f t="shared" ref="K270:L270" si="361">SUM(K271,K272,K275,K276,K280)</f>
        <v>0</v>
      </c>
      <c r="L270" s="73">
        <f t="shared" si="361"/>
        <v>0</v>
      </c>
      <c r="M270" s="184">
        <f>SUM(M271,M272,M275,M276,M280)</f>
        <v>0</v>
      </c>
      <c r="N270" s="185">
        <f t="shared" ref="N270:O270" si="362">SUM(N271,N272,N275,N276,N280)</f>
        <v>0</v>
      </c>
      <c r="O270" s="73">
        <f t="shared" si="362"/>
        <v>0</v>
      </c>
      <c r="P270" s="77"/>
    </row>
    <row r="271" spans="1:16" ht="24" hidden="1" customHeight="1" x14ac:dyDescent="0.25">
      <c r="A271" s="667">
        <v>7210</v>
      </c>
      <c r="B271" s="82" t="s">
        <v>288</v>
      </c>
      <c r="C271" s="83">
        <f t="shared" si="288"/>
        <v>0</v>
      </c>
      <c r="D271" s="198">
        <v>0</v>
      </c>
      <c r="E271" s="199"/>
      <c r="F271" s="134">
        <f>D271+E271</f>
        <v>0</v>
      </c>
      <c r="G271" s="46"/>
      <c r="H271" s="47"/>
      <c r="I271" s="134">
        <f>G271+H271</f>
        <v>0</v>
      </c>
      <c r="J271" s="46"/>
      <c r="K271" s="47"/>
      <c r="L271" s="134">
        <f>K271+J271</f>
        <v>0</v>
      </c>
      <c r="M271" s="46"/>
      <c r="N271" s="47"/>
      <c r="O271" s="134">
        <f>N271+M271</f>
        <v>0</v>
      </c>
      <c r="P271" s="49"/>
    </row>
    <row r="272" spans="1:16" s="233" customFormat="1" ht="24" hidden="1" x14ac:dyDescent="0.25">
      <c r="A272" s="189">
        <v>7220</v>
      </c>
      <c r="B272" s="89" t="s">
        <v>289</v>
      </c>
      <c r="C272" s="90">
        <f t="shared" si="288"/>
        <v>0</v>
      </c>
      <c r="D272" s="190">
        <f>SUM(D273:D274)</f>
        <v>0</v>
      </c>
      <c r="E272" s="191">
        <f t="shared" ref="E272:F272" si="363">SUM(E273:E274)</f>
        <v>0</v>
      </c>
      <c r="F272" s="55">
        <f t="shared" si="363"/>
        <v>0</v>
      </c>
      <c r="G272" s="190">
        <f>SUM(G273:G274)</f>
        <v>0</v>
      </c>
      <c r="H272" s="191">
        <f t="shared" ref="H272:I272" si="364">SUM(H273:H274)</f>
        <v>0</v>
      </c>
      <c r="I272" s="55">
        <f t="shared" si="364"/>
        <v>0</v>
      </c>
      <c r="J272" s="190">
        <f>SUM(J273:J274)</f>
        <v>0</v>
      </c>
      <c r="K272" s="191">
        <f t="shared" ref="K272:L272" si="365">SUM(K273:K274)</f>
        <v>0</v>
      </c>
      <c r="L272" s="55">
        <f t="shared" si="365"/>
        <v>0</v>
      </c>
      <c r="M272" s="190">
        <f>SUM(M273:M274)</f>
        <v>0</v>
      </c>
      <c r="N272" s="191">
        <f t="shared" ref="N272:O272" si="366">SUM(N273:N274)</f>
        <v>0</v>
      </c>
      <c r="O272" s="55">
        <f t="shared" si="366"/>
        <v>0</v>
      </c>
      <c r="P272" s="57"/>
    </row>
    <row r="273" spans="1:16" s="233" customFormat="1" ht="36" hidden="1" customHeight="1" x14ac:dyDescent="0.25">
      <c r="A273" s="51">
        <v>7221</v>
      </c>
      <c r="B273" s="89" t="s">
        <v>290</v>
      </c>
      <c r="C273" s="90">
        <f t="shared" si="288"/>
        <v>0</v>
      </c>
      <c r="D273" s="196">
        <v>0</v>
      </c>
      <c r="E273" s="197"/>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9" t="s">
        <v>291</v>
      </c>
      <c r="C274" s="90">
        <f t="shared" si="288"/>
        <v>0</v>
      </c>
      <c r="D274" s="196">
        <v>0</v>
      </c>
      <c r="E274" s="197"/>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9">
        <v>7230</v>
      </c>
      <c r="B275" s="89" t="s">
        <v>292</v>
      </c>
      <c r="C275" s="90">
        <f t="shared" si="288"/>
        <v>0</v>
      </c>
      <c r="D275" s="196">
        <v>0</v>
      </c>
      <c r="E275" s="197"/>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9">
        <v>7240</v>
      </c>
      <c r="B276" s="89" t="s">
        <v>293</v>
      </c>
      <c r="C276" s="90">
        <f t="shared" ref="C276:C301" si="371">F276+I276+L276+O276</f>
        <v>0</v>
      </c>
      <c r="D276" s="190">
        <f t="shared" ref="D276:O276" si="372">SUM(D277:D279)</f>
        <v>0</v>
      </c>
      <c r="E276" s="191">
        <f t="shared" si="372"/>
        <v>0</v>
      </c>
      <c r="F276" s="55">
        <f t="shared" si="372"/>
        <v>0</v>
      </c>
      <c r="G276" s="190">
        <f t="shared" si="372"/>
        <v>0</v>
      </c>
      <c r="H276" s="191">
        <f t="shared" si="372"/>
        <v>0</v>
      </c>
      <c r="I276" s="55">
        <f t="shared" si="372"/>
        <v>0</v>
      </c>
      <c r="J276" s="190">
        <f>SUM(J277:J279)</f>
        <v>0</v>
      </c>
      <c r="K276" s="191">
        <f t="shared" ref="K276:L276" si="373">SUM(K277:K279)</f>
        <v>0</v>
      </c>
      <c r="L276" s="55">
        <f t="shared" si="373"/>
        <v>0</v>
      </c>
      <c r="M276" s="190">
        <f t="shared" si="372"/>
        <v>0</v>
      </c>
      <c r="N276" s="191">
        <f t="shared" si="372"/>
        <v>0</v>
      </c>
      <c r="O276" s="55">
        <f t="shared" si="372"/>
        <v>0</v>
      </c>
      <c r="P276" s="57"/>
    </row>
    <row r="277" spans="1:16" ht="48" hidden="1" customHeight="1" x14ac:dyDescent="0.25">
      <c r="A277" s="51">
        <v>7245</v>
      </c>
      <c r="B277" s="89" t="s">
        <v>294</v>
      </c>
      <c r="C277" s="90">
        <f t="shared" si="371"/>
        <v>0</v>
      </c>
      <c r="D277" s="196">
        <v>0</v>
      </c>
      <c r="E277" s="197"/>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9" t="s">
        <v>295</v>
      </c>
      <c r="C278" s="90">
        <f t="shared" si="371"/>
        <v>0</v>
      </c>
      <c r="D278" s="196">
        <v>0</v>
      </c>
      <c r="E278" s="197"/>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9" t="s">
        <v>296</v>
      </c>
      <c r="C279" s="90">
        <f t="shared" si="371"/>
        <v>0</v>
      </c>
      <c r="D279" s="196">
        <v>0</v>
      </c>
      <c r="E279" s="197"/>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667">
        <v>7260</v>
      </c>
      <c r="B280" s="82" t="s">
        <v>297</v>
      </c>
      <c r="C280" s="83">
        <f t="shared" si="371"/>
        <v>0</v>
      </c>
      <c r="D280" s="198">
        <v>0</v>
      </c>
      <c r="E280" s="199"/>
      <c r="F280" s="134">
        <f t="shared" si="374"/>
        <v>0</v>
      </c>
      <c r="G280" s="46"/>
      <c r="H280" s="47"/>
      <c r="I280" s="134">
        <f t="shared" si="375"/>
        <v>0</v>
      </c>
      <c r="J280" s="46"/>
      <c r="K280" s="47"/>
      <c r="L280" s="134">
        <f t="shared" si="376"/>
        <v>0</v>
      </c>
      <c r="M280" s="46"/>
      <c r="N280" s="47"/>
      <c r="O280" s="134">
        <f t="shared" si="377"/>
        <v>0</v>
      </c>
      <c r="P280" s="49"/>
    </row>
    <row r="281" spans="1:16" hidden="1" x14ac:dyDescent="0.25">
      <c r="A281" s="136">
        <v>7700</v>
      </c>
      <c r="B281" s="109" t="s">
        <v>298</v>
      </c>
      <c r="C281" s="110">
        <f t="shared" si="371"/>
        <v>0</v>
      </c>
      <c r="D281" s="234">
        <f t="shared" ref="D281:O281" si="378">D282</f>
        <v>0</v>
      </c>
      <c r="E281" s="235">
        <f t="shared" si="378"/>
        <v>0</v>
      </c>
      <c r="F281" s="131">
        <f t="shared" si="378"/>
        <v>0</v>
      </c>
      <c r="G281" s="234">
        <f t="shared" si="378"/>
        <v>0</v>
      </c>
      <c r="H281" s="235">
        <f t="shared" si="378"/>
        <v>0</v>
      </c>
      <c r="I281" s="131">
        <f t="shared" si="378"/>
        <v>0</v>
      </c>
      <c r="J281" s="234">
        <f t="shared" si="378"/>
        <v>0</v>
      </c>
      <c r="K281" s="235">
        <f t="shared" si="378"/>
        <v>0</v>
      </c>
      <c r="L281" s="131">
        <f t="shared" si="378"/>
        <v>0</v>
      </c>
      <c r="M281" s="234">
        <f t="shared" si="378"/>
        <v>0</v>
      </c>
      <c r="N281" s="235">
        <f t="shared" si="378"/>
        <v>0</v>
      </c>
      <c r="O281" s="131">
        <f t="shared" si="378"/>
        <v>0</v>
      </c>
      <c r="P281" s="119"/>
    </row>
    <row r="282" spans="1:16" ht="12" hidden="1" customHeight="1" x14ac:dyDescent="0.25">
      <c r="A282" s="186">
        <v>7720</v>
      </c>
      <c r="B282" s="82" t="s">
        <v>299</v>
      </c>
      <c r="C282" s="98">
        <f t="shared" si="371"/>
        <v>0</v>
      </c>
      <c r="D282" s="236">
        <v>0</v>
      </c>
      <c r="E282" s="237"/>
      <c r="F282" s="238">
        <f>D282+E282</f>
        <v>0</v>
      </c>
      <c r="G282" s="102"/>
      <c r="H282" s="103"/>
      <c r="I282" s="238">
        <f>G282+H282</f>
        <v>0</v>
      </c>
      <c r="J282" s="102"/>
      <c r="K282" s="103"/>
      <c r="L282" s="238">
        <f>K282+J282</f>
        <v>0</v>
      </c>
      <c r="M282" s="102"/>
      <c r="N282" s="103"/>
      <c r="O282" s="238">
        <f>N282+M282</f>
        <v>0</v>
      </c>
      <c r="P282" s="107"/>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9" t="s">
        <v>301</v>
      </c>
      <c r="C284" s="143">
        <f t="shared" si="371"/>
        <v>0</v>
      </c>
      <c r="D284" s="187">
        <f t="shared" si="379"/>
        <v>0</v>
      </c>
      <c r="E284" s="188">
        <f t="shared" si="379"/>
        <v>0</v>
      </c>
      <c r="F284" s="141">
        <f t="shared" si="379"/>
        <v>0</v>
      </c>
      <c r="G284" s="187">
        <f t="shared" si="379"/>
        <v>0</v>
      </c>
      <c r="H284" s="188">
        <f t="shared" si="379"/>
        <v>0</v>
      </c>
      <c r="I284" s="141">
        <f t="shared" si="379"/>
        <v>0</v>
      </c>
      <c r="J284" s="187">
        <f t="shared" si="379"/>
        <v>0</v>
      </c>
      <c r="K284" s="188">
        <f t="shared" si="379"/>
        <v>0</v>
      </c>
      <c r="L284" s="141">
        <f t="shared" si="379"/>
        <v>0</v>
      </c>
      <c r="M284" s="187">
        <f t="shared" si="379"/>
        <v>0</v>
      </c>
      <c r="N284" s="188">
        <f t="shared" si="379"/>
        <v>0</v>
      </c>
      <c r="O284" s="141">
        <f t="shared" si="379"/>
        <v>0</v>
      </c>
      <c r="P284" s="129"/>
    </row>
    <row r="285" spans="1:16" ht="24" hidden="1" customHeight="1" x14ac:dyDescent="0.25">
      <c r="A285" s="247">
        <v>9230</v>
      </c>
      <c r="B285" s="89" t="s">
        <v>302</v>
      </c>
      <c r="C285" s="143">
        <f t="shared" si="371"/>
        <v>0</v>
      </c>
      <c r="D285" s="202">
        <v>0</v>
      </c>
      <c r="E285" s="203"/>
      <c r="F285" s="141">
        <f>D285+E285</f>
        <v>0</v>
      </c>
      <c r="G285" s="144"/>
      <c r="H285" s="145"/>
      <c r="I285" s="141">
        <f>G285+H285</f>
        <v>0</v>
      </c>
      <c r="J285" s="144"/>
      <c r="K285" s="145"/>
      <c r="L285" s="141">
        <f>K285+J285</f>
        <v>0</v>
      </c>
      <c r="M285" s="144"/>
      <c r="N285" s="145"/>
      <c r="O285" s="141">
        <f>N285+M285</f>
        <v>0</v>
      </c>
      <c r="P285" s="129"/>
    </row>
    <row r="286" spans="1:16" hidden="1" x14ac:dyDescent="0.25">
      <c r="A286" s="200"/>
      <c r="B286" s="89" t="s">
        <v>303</v>
      </c>
      <c r="C286" s="90">
        <f t="shared" si="371"/>
        <v>0</v>
      </c>
      <c r="D286" s="190">
        <f>SUM(D287:D288)</f>
        <v>0</v>
      </c>
      <c r="E286" s="191">
        <f t="shared" ref="E286:F286" si="381">SUM(E287:E288)</f>
        <v>0</v>
      </c>
      <c r="F286" s="55">
        <f t="shared" si="381"/>
        <v>0</v>
      </c>
      <c r="G286" s="190">
        <f>SUM(G287:G288)</f>
        <v>0</v>
      </c>
      <c r="H286" s="191">
        <f t="shared" ref="H286:I286" si="382">SUM(H287:H288)</f>
        <v>0</v>
      </c>
      <c r="I286" s="55">
        <f t="shared" si="382"/>
        <v>0</v>
      </c>
      <c r="J286" s="190">
        <f>SUM(J287:J288)</f>
        <v>0</v>
      </c>
      <c r="K286" s="191">
        <f t="shared" ref="K286:L286" si="383">SUM(K287:K288)</f>
        <v>0</v>
      </c>
      <c r="L286" s="55">
        <f t="shared" si="383"/>
        <v>0</v>
      </c>
      <c r="M286" s="190">
        <f>SUM(M287:M288)</f>
        <v>0</v>
      </c>
      <c r="N286" s="191">
        <f t="shared" ref="N286:O286" si="384">SUM(N287:N288)</f>
        <v>0</v>
      </c>
      <c r="O286" s="55">
        <f t="shared" si="384"/>
        <v>0</v>
      </c>
      <c r="P286" s="57"/>
    </row>
    <row r="287" spans="1:16" ht="12" hidden="1" customHeight="1" x14ac:dyDescent="0.25">
      <c r="A287" s="200" t="s">
        <v>304</v>
      </c>
      <c r="B287" s="51" t="s">
        <v>305</v>
      </c>
      <c r="C287" s="90">
        <f t="shared" si="371"/>
        <v>0</v>
      </c>
      <c r="D287" s="196">
        <v>0</v>
      </c>
      <c r="E287" s="197"/>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200" t="s">
        <v>306</v>
      </c>
      <c r="B288" s="248" t="s">
        <v>307</v>
      </c>
      <c r="C288" s="83">
        <f t="shared" si="371"/>
        <v>0</v>
      </c>
      <c r="D288" s="198">
        <v>0</v>
      </c>
      <c r="E288" s="199"/>
      <c r="F288" s="134">
        <f t="shared" si="385"/>
        <v>0</v>
      </c>
      <c r="G288" s="46"/>
      <c r="H288" s="47"/>
      <c r="I288" s="134">
        <f t="shared" si="386"/>
        <v>0</v>
      </c>
      <c r="J288" s="46"/>
      <c r="K288" s="47"/>
      <c r="L288" s="134">
        <f t="shared" si="387"/>
        <v>0</v>
      </c>
      <c r="M288" s="46"/>
      <c r="N288" s="47"/>
      <c r="O288" s="134">
        <f t="shared" si="388"/>
        <v>0</v>
      </c>
      <c r="P288" s="49"/>
    </row>
    <row r="289" spans="1:16" ht="12.75" thickBot="1" x14ac:dyDescent="0.3">
      <c r="A289" s="249"/>
      <c r="B289" s="249" t="s">
        <v>308</v>
      </c>
      <c r="C289" s="250">
        <f t="shared" si="371"/>
        <v>698655</v>
      </c>
      <c r="D289" s="251">
        <f t="shared" ref="D289:O289" si="389">SUM(D286,D269,D230,D195,D187,D173,D75,D53,D283)</f>
        <v>697179</v>
      </c>
      <c r="E289" s="252">
        <f t="shared" si="389"/>
        <v>1476</v>
      </c>
      <c r="F289" s="253">
        <f t="shared" si="389"/>
        <v>698655</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389" t="s">
        <v>309</v>
      </c>
      <c r="B290" s="1390"/>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391" t="s">
        <v>310</v>
      </c>
      <c r="B291" s="1392"/>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7" t="s">
        <v>311</v>
      </c>
      <c r="B292" s="157" t="s">
        <v>312</v>
      </c>
      <c r="C292" s="158">
        <f t="shared" si="371"/>
        <v>0</v>
      </c>
      <c r="D292" s="159">
        <f t="shared" ref="D292:O292" si="395">D21-D286</f>
        <v>0</v>
      </c>
      <c r="E292" s="160">
        <f t="shared" si="395"/>
        <v>0</v>
      </c>
      <c r="F292" s="161">
        <f t="shared" si="395"/>
        <v>0</v>
      </c>
      <c r="G292" s="159">
        <f t="shared" si="395"/>
        <v>0</v>
      </c>
      <c r="H292" s="160">
        <f t="shared" si="395"/>
        <v>0</v>
      </c>
      <c r="I292" s="161">
        <f t="shared" si="395"/>
        <v>0</v>
      </c>
      <c r="J292" s="159">
        <f t="shared" si="395"/>
        <v>0</v>
      </c>
      <c r="K292" s="160">
        <f t="shared" si="395"/>
        <v>0</v>
      </c>
      <c r="L292" s="161">
        <f t="shared" si="395"/>
        <v>0</v>
      </c>
      <c r="M292" s="159">
        <f t="shared" si="395"/>
        <v>0</v>
      </c>
      <c r="N292" s="160">
        <f t="shared" si="395"/>
        <v>0</v>
      </c>
      <c r="O292" s="161">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2" t="s">
        <v>316</v>
      </c>
      <c r="C294" s="98">
        <f t="shared" si="371"/>
        <v>0</v>
      </c>
      <c r="D294" s="236"/>
      <c r="E294" s="237"/>
      <c r="F294" s="238">
        <f t="shared" ref="F294:F301" si="397">D294+E294</f>
        <v>0</v>
      </c>
      <c r="G294" s="102"/>
      <c r="H294" s="103"/>
      <c r="I294" s="238">
        <f t="shared" ref="I294:I301" si="398">G294+H294</f>
        <v>0</v>
      </c>
      <c r="J294" s="102"/>
      <c r="K294" s="103"/>
      <c r="L294" s="238">
        <f t="shared" ref="L294:L301" si="399">K294+J294</f>
        <v>0</v>
      </c>
      <c r="M294" s="102"/>
      <c r="N294" s="103"/>
      <c r="O294" s="238">
        <f t="shared" ref="O294:O301" si="400">N294+M294</f>
        <v>0</v>
      </c>
      <c r="P294" s="107"/>
    </row>
    <row r="295" spans="1:16" ht="24" hidden="1" customHeight="1" x14ac:dyDescent="0.25">
      <c r="A295" s="200" t="s">
        <v>317</v>
      </c>
      <c r="B295" s="50" t="s">
        <v>318</v>
      </c>
      <c r="C295" s="90">
        <f t="shared" si="371"/>
        <v>0</v>
      </c>
      <c r="D295" s="196"/>
      <c r="E295" s="197"/>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200" t="s">
        <v>319</v>
      </c>
      <c r="B296" s="50" t="s">
        <v>320</v>
      </c>
      <c r="C296" s="90">
        <f t="shared" si="371"/>
        <v>0</v>
      </c>
      <c r="D296" s="196"/>
      <c r="E296" s="197"/>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200" t="s">
        <v>321</v>
      </c>
      <c r="B297" s="50" t="s">
        <v>322</v>
      </c>
      <c r="C297" s="90">
        <f t="shared" si="371"/>
        <v>0</v>
      </c>
      <c r="D297" s="196"/>
      <c r="E297" s="197"/>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200" t="s">
        <v>323</v>
      </c>
      <c r="B298" s="50" t="s">
        <v>324</v>
      </c>
      <c r="C298" s="90">
        <f t="shared" si="371"/>
        <v>0</v>
      </c>
      <c r="D298" s="196"/>
      <c r="E298" s="197"/>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3">
        <f t="shared" si="397"/>
        <v>0</v>
      </c>
      <c r="G301" s="204"/>
      <c r="H301" s="205"/>
      <c r="I301" s="73">
        <f t="shared" si="398"/>
        <v>0</v>
      </c>
      <c r="J301" s="204"/>
      <c r="K301" s="205"/>
      <c r="L301" s="73">
        <f t="shared" si="399"/>
        <v>0</v>
      </c>
      <c r="M301" s="204"/>
      <c r="N301" s="205"/>
      <c r="O301" s="73">
        <f t="shared" si="400"/>
        <v>0</v>
      </c>
      <c r="P301" s="77"/>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ff9N1/Zpy8b4yxLOf8diUXnGDsFiANILYRazYTdxRaQzofj2FYqWXxhbc0iNqotHHBEZyghjRZjT7pz7ThixUQ==" saltValue="aw7WzPvO4rd5NoeeZy8WUw==" spinCount="100000" sheet="1" objects="1" scenarios="1" formatCells="0" formatColumns="0" formatRows="0" deleteColumns="0"/>
  <autoFilter ref="A18:P301">
    <filterColumn colId="2">
      <filters>
        <filter val="136 883"/>
        <filter val="143 767"/>
        <filter val="152 619"/>
        <filter val="264 609"/>
        <filter val="281 427"/>
        <filter val="546 036"/>
        <filter val="6 884"/>
        <filter val="698 655"/>
        <filter val="8 85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2019.gada 20.jūnija saistošajiem noteikumiem Nr.22
(protokols Nr.8, 2.punkts)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01.1.5.</vt:lpstr>
      <vt:lpstr>01.3.1.</vt:lpstr>
      <vt:lpstr>04.1.8.</vt:lpstr>
      <vt:lpstr>04.1.9.</vt:lpstr>
      <vt:lpstr>04.1.10.</vt:lpstr>
      <vt:lpstr>04.1.16.</vt:lpstr>
      <vt:lpstr>04.3.1.</vt:lpstr>
      <vt:lpstr>06.1.1.</vt:lpstr>
      <vt:lpstr>06.1.7.</vt:lpstr>
      <vt:lpstr>06.3.1.</vt:lpstr>
      <vt:lpstr>08.1.3.</vt:lpstr>
      <vt:lpstr>08.1.5.</vt:lpstr>
      <vt:lpstr>08.3.3.</vt:lpstr>
      <vt:lpstr>08.4.1.</vt:lpstr>
      <vt:lpstr>08.4.2.</vt:lpstr>
      <vt:lpstr>08.5.1</vt:lpstr>
      <vt:lpstr>09.1.1.</vt:lpstr>
      <vt:lpstr>09.1.10.</vt:lpstr>
      <vt:lpstr>09.1.13.</vt:lpstr>
      <vt:lpstr>09.1.23.</vt:lpstr>
      <vt:lpstr>09.2.1.</vt:lpstr>
      <vt:lpstr>09.2.3.</vt:lpstr>
      <vt:lpstr>09.12.1.</vt:lpstr>
      <vt:lpstr>09.20.1.</vt:lpstr>
      <vt:lpstr>10.1.1.</vt:lpstr>
      <vt:lpstr>10.2.1.</vt:lpstr>
      <vt:lpstr>3.piel.</vt:lpstr>
      <vt:lpstr>4.piel.</vt:lpstr>
      <vt:lpstr>15.piel.</vt:lpstr>
      <vt:lpstr>21_piel.</vt:lpstr>
      <vt:lpstr>23.piel.</vt:lpstr>
      <vt:lpstr>26.piel.</vt:lpstr>
      <vt:lpstr>35.piel.</vt:lpstr>
      <vt:lpstr>01.2.3.</vt:lpstr>
      <vt:lpstr>04.1.3.</vt:lpstr>
      <vt:lpstr>04.1.6.</vt:lpstr>
      <vt:lpstr>08.1.8.</vt:lpstr>
      <vt:lpstr>08.1.11.</vt:lpstr>
      <vt:lpstr>09.1.24.</vt:lpstr>
      <vt:lpstr>8.piel.</vt:lpstr>
      <vt:lpstr>10_piel</vt:lpstr>
      <vt:lpstr>25.piel.</vt:lpstr>
      <vt:lpstr>'35.piel.'!Print_Area</vt:lpstr>
      <vt:lpstr>'01.1.5.'!Print_Titles</vt:lpstr>
      <vt:lpstr>'01.2.3.'!Print_Titles</vt:lpstr>
      <vt:lpstr>'01.3.1.'!Print_Titles</vt:lpstr>
      <vt:lpstr>'04.1.10.'!Print_Titles</vt:lpstr>
      <vt:lpstr>'04.1.16.'!Print_Titles</vt:lpstr>
      <vt:lpstr>'04.1.3.'!Print_Titles</vt:lpstr>
      <vt:lpstr>'04.1.6.'!Print_Titles</vt:lpstr>
      <vt:lpstr>'04.1.8.'!Print_Titles</vt:lpstr>
      <vt:lpstr>'04.1.9.'!Print_Titles</vt:lpstr>
      <vt:lpstr>'04.3.1.'!Print_Titles</vt:lpstr>
      <vt:lpstr>'06.1.1.'!Print_Titles</vt:lpstr>
      <vt:lpstr>'06.1.7.'!Print_Titles</vt:lpstr>
      <vt:lpstr>'06.3.1.'!Print_Titles</vt:lpstr>
      <vt:lpstr>'08.1.11.'!Print_Titles</vt:lpstr>
      <vt:lpstr>'08.1.3.'!Print_Titles</vt:lpstr>
      <vt:lpstr>'08.1.5.'!Print_Titles</vt:lpstr>
      <vt:lpstr>'08.1.8.'!Print_Titles</vt:lpstr>
      <vt:lpstr>'08.3.3.'!Print_Titles</vt:lpstr>
      <vt:lpstr>'08.4.1.'!Print_Titles</vt:lpstr>
      <vt:lpstr>'08.4.2.'!Print_Titles</vt:lpstr>
      <vt:lpstr>'08.5.1'!Print_Titles</vt:lpstr>
      <vt:lpstr>'09.1.1.'!Print_Titles</vt:lpstr>
      <vt:lpstr>'09.1.10.'!Print_Titles</vt:lpstr>
      <vt:lpstr>'09.1.13.'!Print_Titles</vt:lpstr>
      <vt:lpstr>'09.1.23.'!Print_Titles</vt:lpstr>
      <vt:lpstr>'09.1.24.'!Print_Titles</vt:lpstr>
      <vt:lpstr>'09.12.1.'!Print_Titles</vt:lpstr>
      <vt:lpstr>'09.2.1.'!Print_Titles</vt:lpstr>
      <vt:lpstr>'09.2.3.'!Print_Titles</vt:lpstr>
      <vt:lpstr>'09.20.1.'!Print_Titles</vt:lpstr>
      <vt:lpstr>'10.1.1.'!Print_Titles</vt:lpstr>
      <vt:lpstr>'10.2.1.'!Print_Titles</vt:lpstr>
      <vt:lpstr>'35.piel.'!Print_Titles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Liene Logina</cp:lastModifiedBy>
  <cp:lastPrinted>2019-06-25T06:35:43Z</cp:lastPrinted>
  <dcterms:created xsi:type="dcterms:W3CDTF">2019-06-07T08:24:23Z</dcterms:created>
  <dcterms:modified xsi:type="dcterms:W3CDTF">2019-06-25T06:36:03Z</dcterms:modified>
</cp:coreProperties>
</file>